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6" i="1"/>
  <c r="B1995" i="1"/>
  <c r="B1994" i="1"/>
  <c r="B1993" i="1"/>
  <c r="B1992" i="1"/>
  <c r="B1991" i="1"/>
  <c r="B1989" i="1"/>
  <c r="B1988" i="1"/>
  <c r="B1987" i="1"/>
  <c r="B1986" i="1"/>
  <c r="B1985" i="1"/>
  <c r="B1983" i="1"/>
  <c r="B1982" i="1"/>
  <c r="B1981" i="1"/>
  <c r="B1979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1" i="1"/>
  <c r="B1960" i="1"/>
  <c r="B1959" i="1"/>
  <c r="B1957" i="1"/>
  <c r="B1955" i="1"/>
  <c r="B1953" i="1"/>
  <c r="B1952" i="1"/>
  <c r="B1951" i="1"/>
  <c r="B1949" i="1"/>
  <c r="B1948" i="1"/>
  <c r="B1947" i="1"/>
  <c r="B1946" i="1"/>
  <c r="B1945" i="1"/>
  <c r="B1944" i="1"/>
  <c r="B1943" i="1"/>
  <c r="B1942" i="1"/>
  <c r="B1941" i="1"/>
  <c r="B1939" i="1"/>
  <c r="B1938" i="1"/>
  <c r="B1937" i="1"/>
  <c r="B1935" i="1"/>
  <c r="B1933" i="1"/>
  <c r="B1932" i="1"/>
  <c r="B1931" i="1"/>
  <c r="B1930" i="1"/>
  <c r="B1929" i="1"/>
  <c r="B1928" i="1"/>
  <c r="B1927" i="1"/>
  <c r="B1925" i="1"/>
  <c r="B1924" i="1"/>
  <c r="B1923" i="1"/>
  <c r="B1922" i="1"/>
  <c r="B1921" i="1"/>
  <c r="B1920" i="1"/>
  <c r="B1919" i="1"/>
  <c r="B1918" i="1"/>
  <c r="B1917" i="1"/>
  <c r="B1915" i="1"/>
  <c r="B1914" i="1"/>
  <c r="B1913" i="1"/>
  <c r="B1912" i="1"/>
  <c r="B1911" i="1"/>
  <c r="B1909" i="1"/>
  <c r="B1908" i="1"/>
  <c r="B1907" i="1"/>
  <c r="B1906" i="1"/>
  <c r="B1905" i="1"/>
  <c r="B1903" i="1"/>
  <c r="B1902" i="1"/>
  <c r="B1901" i="1"/>
  <c r="B1900" i="1"/>
  <c r="B1899" i="1"/>
  <c r="B1898" i="1"/>
  <c r="B1897" i="1"/>
  <c r="B1895" i="1"/>
  <c r="B1894" i="1"/>
  <c r="B1893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7" i="1"/>
  <c r="B1835" i="1"/>
  <c r="B1834" i="1"/>
  <c r="B1833" i="1"/>
  <c r="B1832" i="1"/>
  <c r="B1831" i="1"/>
  <c r="B1830" i="1"/>
  <c r="B1829" i="1"/>
  <c r="B1828" i="1"/>
  <c r="B1827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699" i="1"/>
  <c r="B1698" i="1"/>
  <c r="B1697" i="1"/>
  <c r="B1696" i="1"/>
  <c r="B1695" i="1"/>
  <c r="B1694" i="1"/>
  <c r="B1693" i="1"/>
  <c r="B1692" i="1"/>
  <c r="B1691" i="1"/>
  <c r="B1689" i="1"/>
  <c r="B1688" i="1"/>
  <c r="B1687" i="1"/>
  <c r="B1686" i="1"/>
  <c r="B1685" i="1"/>
  <c r="B1684" i="1"/>
  <c r="B1683" i="1"/>
  <c r="B1682" i="1"/>
  <c r="B1679" i="1"/>
  <c r="B1678" i="1"/>
  <c r="B1677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5" i="1"/>
  <c r="B1564" i="1"/>
  <c r="B1563" i="1"/>
  <c r="B1561" i="1"/>
  <c r="B1560" i="1"/>
  <c r="B1559" i="1"/>
  <c r="B1558" i="1"/>
  <c r="B1557" i="1"/>
  <c r="B1556" i="1"/>
  <c r="B1555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1" i="1"/>
  <c r="B1530" i="1"/>
  <c r="B1529" i="1"/>
  <c r="B1528" i="1"/>
  <c r="B1527" i="1"/>
  <c r="B1525" i="1"/>
  <c r="B1524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5" i="1"/>
  <c r="B1494" i="1"/>
  <c r="B1493" i="1"/>
  <c r="B1491" i="1"/>
  <c r="B1490" i="1"/>
  <c r="B1489" i="1"/>
  <c r="B1488" i="1"/>
  <c r="B1487" i="1"/>
  <c r="B1486" i="1"/>
  <c r="B1485" i="1"/>
  <c r="B1483" i="1"/>
  <c r="B1482" i="1"/>
  <c r="B1481" i="1"/>
  <c r="B1480" i="1"/>
  <c r="B1479" i="1"/>
  <c r="B1478" i="1"/>
  <c r="B1477" i="1"/>
  <c r="B1476" i="1"/>
  <c r="B1475" i="1"/>
  <c r="B1473" i="1"/>
  <c r="B1472" i="1"/>
  <c r="B1471" i="1"/>
  <c r="B1470" i="1"/>
  <c r="B1469" i="1"/>
  <c r="B1467" i="1"/>
  <c r="B1466" i="1"/>
  <c r="B1465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7" i="1"/>
  <c r="B1426" i="1"/>
  <c r="B1425" i="1"/>
  <c r="B1423" i="1"/>
  <c r="B1422" i="1"/>
  <c r="B1421" i="1"/>
  <c r="B1419" i="1"/>
  <c r="B1417" i="1"/>
  <c r="B1415" i="1"/>
  <c r="B1414" i="1"/>
  <c r="B1413" i="1"/>
  <c r="B1412" i="1"/>
  <c r="B1411" i="1"/>
  <c r="B1409" i="1"/>
  <c r="B1407" i="1"/>
  <c r="B1405" i="1"/>
  <c r="B1404" i="1"/>
  <c r="B1403" i="1"/>
  <c r="B1401" i="1"/>
  <c r="B1400" i="1"/>
  <c r="B1399" i="1"/>
  <c r="B1397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4" i="1"/>
  <c r="B1363" i="1"/>
  <c r="B1362" i="1"/>
  <c r="B1361" i="1"/>
  <c r="B1359" i="1"/>
  <c r="B1358" i="1"/>
  <c r="B1357" i="1"/>
  <c r="B1356" i="1"/>
  <c r="B1355" i="1"/>
  <c r="B1354" i="1"/>
  <c r="B1353" i="1"/>
  <c r="B1352" i="1"/>
  <c r="B1351" i="1"/>
  <c r="B1349" i="1"/>
  <c r="B1348" i="1"/>
  <c r="B1347" i="1"/>
  <c r="B1346" i="1"/>
  <c r="B1345" i="1"/>
  <c r="B1344" i="1"/>
  <c r="B1343" i="1"/>
  <c r="B1342" i="1"/>
  <c r="B1341" i="1"/>
  <c r="B1340" i="1"/>
  <c r="B1339" i="1"/>
  <c r="B1337" i="1"/>
  <c r="B1335" i="1"/>
  <c r="B1334" i="1"/>
  <c r="B1333" i="1"/>
  <c r="B1332" i="1"/>
  <c r="B1331" i="1"/>
  <c r="B1330" i="1"/>
  <c r="B1329" i="1"/>
  <c r="B1328" i="1"/>
  <c r="B1327" i="1"/>
  <c r="B1325" i="1"/>
  <c r="B1323" i="1"/>
  <c r="B1321" i="1"/>
  <c r="B1320" i="1"/>
  <c r="B1319" i="1"/>
  <c r="B1318" i="1"/>
  <c r="B1317" i="1"/>
  <c r="B1315" i="1"/>
  <c r="B1314" i="1"/>
  <c r="B1313" i="1"/>
  <c r="B1312" i="1"/>
  <c r="B1311" i="1"/>
  <c r="B1310" i="1"/>
  <c r="B1309" i="1"/>
  <c r="B1308" i="1"/>
  <c r="B1307" i="1"/>
  <c r="B1306" i="1"/>
  <c r="B1305" i="1"/>
  <c r="B1303" i="1"/>
  <c r="B1301" i="1"/>
  <c r="B1299" i="1"/>
  <c r="B1298" i="1"/>
  <c r="B1297" i="1"/>
  <c r="B1295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79" i="1"/>
  <c r="B1277" i="1"/>
  <c r="B1276" i="1"/>
  <c r="B1275" i="1"/>
  <c r="B1274" i="1"/>
  <c r="B1273" i="1"/>
  <c r="B1271" i="1"/>
  <c r="B1270" i="1"/>
  <c r="B1269" i="1"/>
  <c r="B1268" i="1"/>
  <c r="B1267" i="1"/>
  <c r="B1265" i="1"/>
  <c r="B1264" i="1"/>
  <c r="B1263" i="1"/>
  <c r="B1262" i="1"/>
  <c r="B1261" i="1"/>
  <c r="B1259" i="1"/>
  <c r="B1257" i="1"/>
  <c r="B1256" i="1"/>
  <c r="B1255" i="1"/>
  <c r="B1254" i="1"/>
  <c r="B1253" i="1"/>
  <c r="B1251" i="1"/>
  <c r="B1250" i="1"/>
  <c r="B1249" i="1"/>
  <c r="B1248" i="1"/>
  <c r="B1247" i="1"/>
  <c r="B1246" i="1"/>
  <c r="B1245" i="1"/>
  <c r="B1244" i="1"/>
  <c r="B1243" i="1"/>
  <c r="B1242" i="1"/>
  <c r="B1241" i="1"/>
  <c r="B1239" i="1"/>
  <c r="B1238" i="1"/>
  <c r="B1237" i="1"/>
  <c r="B1236" i="1"/>
  <c r="B1235" i="1"/>
  <c r="B1234" i="1"/>
  <c r="B1233" i="1"/>
  <c r="B1232" i="1"/>
  <c r="B1231" i="1"/>
  <c r="B1230" i="1"/>
  <c r="B1227" i="1"/>
  <c r="B1225" i="1"/>
  <c r="B1224" i="1"/>
  <c r="B1223" i="1"/>
  <c r="B1222" i="1"/>
  <c r="B1221" i="1"/>
  <c r="B1219" i="1"/>
  <c r="B1217" i="1"/>
  <c r="B1215" i="1"/>
  <c r="B1213" i="1"/>
  <c r="B1212" i="1"/>
  <c r="B1211" i="1"/>
  <c r="B1210" i="1"/>
  <c r="B1209" i="1"/>
  <c r="B1208" i="1"/>
  <c r="B1207" i="1"/>
  <c r="B1206" i="1"/>
  <c r="B1205" i="1"/>
  <c r="B1204" i="1"/>
  <c r="B1203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7" i="1"/>
  <c r="B1186" i="1"/>
  <c r="B1185" i="1"/>
  <c r="B1184" i="1"/>
  <c r="B1183" i="1"/>
  <c r="B1182" i="1"/>
  <c r="B1181" i="1"/>
  <c r="B1179" i="1"/>
  <c r="B1178" i="1"/>
  <c r="B1177" i="1"/>
  <c r="B1176" i="1"/>
  <c r="B1175" i="1"/>
  <c r="B1174" i="1"/>
  <c r="B1173" i="1"/>
  <c r="B1172" i="1"/>
  <c r="B1171" i="1"/>
  <c r="B1169" i="1"/>
  <c r="B1168" i="1"/>
  <c r="B1167" i="1"/>
  <c r="B1166" i="1"/>
  <c r="B1165" i="1"/>
  <c r="B1163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7" i="1"/>
  <c r="B1146" i="1"/>
  <c r="B1145" i="1"/>
  <c r="B1143" i="1"/>
  <c r="B1142" i="1"/>
  <c r="B1141" i="1"/>
  <c r="B1140" i="1"/>
  <c r="B1139" i="1"/>
  <c r="B1137" i="1"/>
  <c r="B1136" i="1"/>
  <c r="B1135" i="1"/>
  <c r="B1134" i="1"/>
  <c r="B1133" i="1"/>
  <c r="B1132" i="1"/>
  <c r="B1131" i="1"/>
  <c r="B1130" i="1"/>
  <c r="B1129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09" i="1"/>
  <c r="B1108" i="1"/>
  <c r="B1107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1" i="1"/>
  <c r="B1070" i="1"/>
  <c r="B1069" i="1"/>
  <c r="B1068" i="1"/>
  <c r="B1067" i="1"/>
  <c r="B1066" i="1"/>
  <c r="B1065" i="1"/>
  <c r="B1064" i="1"/>
  <c r="B1063" i="1"/>
  <c r="B1062" i="1"/>
  <c r="B1061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3" i="1"/>
  <c r="B1042" i="1"/>
  <c r="B1041" i="1"/>
  <c r="B1040" i="1"/>
  <c r="B1039" i="1"/>
  <c r="B1038" i="1"/>
  <c r="B1037" i="1"/>
  <c r="B1035" i="1"/>
  <c r="B1033" i="1"/>
  <c r="B1032" i="1"/>
  <c r="B1031" i="1"/>
  <c r="B1029" i="1"/>
  <c r="B1028" i="1"/>
  <c r="B1027" i="1"/>
  <c r="B1025" i="1"/>
  <c r="B1024" i="1"/>
  <c r="B1023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2" i="1"/>
  <c r="B961" i="1"/>
  <c r="B959" i="1"/>
  <c r="B958" i="1"/>
  <c r="B957" i="1"/>
  <c r="B955" i="1"/>
  <c r="B953" i="1"/>
  <c r="B951" i="1"/>
  <c r="B949" i="1"/>
  <c r="B947" i="1"/>
  <c r="B945" i="1"/>
  <c r="B944" i="1"/>
  <c r="B943" i="1"/>
  <c r="B941" i="1"/>
  <c r="B939" i="1"/>
  <c r="B937" i="1"/>
  <c r="B935" i="1"/>
  <c r="B934" i="1"/>
  <c r="B933" i="1"/>
  <c r="B931" i="1"/>
  <c r="B929" i="1"/>
  <c r="B927" i="1"/>
  <c r="B925" i="1"/>
  <c r="B924" i="1"/>
  <c r="B923" i="1"/>
  <c r="B921" i="1"/>
  <c r="B919" i="1"/>
  <c r="B917" i="1"/>
  <c r="B916" i="1"/>
  <c r="B915" i="1"/>
  <c r="B914" i="1"/>
  <c r="B913" i="1"/>
  <c r="B911" i="1"/>
  <c r="B909" i="1"/>
  <c r="B907" i="1"/>
  <c r="B906" i="1"/>
  <c r="B905" i="1"/>
  <c r="B903" i="1"/>
  <c r="B902" i="1"/>
  <c r="B901" i="1"/>
  <c r="B900" i="1"/>
  <c r="B899" i="1"/>
  <c r="B898" i="1"/>
  <c r="B897" i="1"/>
  <c r="B895" i="1"/>
  <c r="B894" i="1"/>
  <c r="B893" i="1"/>
  <c r="B892" i="1"/>
  <c r="B891" i="1"/>
  <c r="B889" i="1"/>
  <c r="B887" i="1"/>
  <c r="B885" i="1"/>
  <c r="B884" i="1"/>
  <c r="B883" i="1"/>
  <c r="B882" i="1"/>
  <c r="B881" i="1"/>
  <c r="B880" i="1"/>
  <c r="B879" i="1"/>
  <c r="B877" i="1"/>
  <c r="B876" i="1"/>
  <c r="B875" i="1"/>
  <c r="B873" i="1"/>
  <c r="B871" i="1"/>
  <c r="B869" i="1"/>
  <c r="B867" i="1"/>
  <c r="B866" i="1"/>
  <c r="B865" i="1"/>
  <c r="B864" i="1"/>
  <c r="B863" i="1"/>
  <c r="B861" i="1"/>
  <c r="B859" i="1"/>
  <c r="B858" i="1"/>
  <c r="B857" i="1"/>
  <c r="B856" i="1"/>
  <c r="B855" i="1"/>
  <c r="B854" i="1"/>
  <c r="B853" i="1"/>
  <c r="B852" i="1"/>
  <c r="B851" i="1"/>
  <c r="B849" i="1"/>
  <c r="B848" i="1"/>
  <c r="B847" i="1"/>
  <c r="B846" i="1"/>
  <c r="B845" i="1"/>
  <c r="B844" i="1"/>
  <c r="B843" i="1"/>
  <c r="B841" i="1"/>
  <c r="B840" i="1"/>
  <c r="B839" i="1"/>
  <c r="B837" i="1"/>
  <c r="B836" i="1"/>
  <c r="B835" i="1"/>
  <c r="B834" i="1"/>
  <c r="B833" i="1"/>
  <c r="B831" i="1"/>
  <c r="B829" i="1"/>
  <c r="B827" i="1"/>
  <c r="B825" i="1"/>
  <c r="B824" i="1"/>
  <c r="B823" i="1"/>
  <c r="B822" i="1"/>
  <c r="B821" i="1"/>
  <c r="B820" i="1"/>
  <c r="B819" i="1"/>
  <c r="B817" i="1"/>
  <c r="B816" i="1"/>
  <c r="B815" i="1"/>
  <c r="B814" i="1"/>
  <c r="B813" i="1"/>
  <c r="B811" i="1"/>
  <c r="B809" i="1"/>
  <c r="B808" i="1"/>
  <c r="B807" i="1"/>
  <c r="B806" i="1"/>
  <c r="B805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5" i="1"/>
  <c r="B783" i="1"/>
  <c r="B782" i="1"/>
  <c r="B781" i="1"/>
  <c r="B780" i="1"/>
  <c r="B779" i="1"/>
  <c r="B778" i="1"/>
  <c r="B777" i="1"/>
  <c r="B775" i="1"/>
  <c r="B774" i="1"/>
  <c r="B773" i="1"/>
  <c r="B771" i="1"/>
  <c r="B770" i="1"/>
  <c r="B769" i="1"/>
  <c r="B768" i="1"/>
  <c r="B767" i="1"/>
  <c r="B766" i="1"/>
  <c r="B765" i="1"/>
  <c r="B763" i="1"/>
  <c r="B762" i="1"/>
  <c r="B761" i="1"/>
  <c r="B760" i="1"/>
  <c r="B759" i="1"/>
  <c r="B758" i="1"/>
  <c r="B757" i="1"/>
  <c r="B756" i="1"/>
  <c r="B755" i="1"/>
  <c r="B753" i="1"/>
  <c r="B752" i="1"/>
  <c r="B751" i="1"/>
  <c r="B750" i="1"/>
  <c r="B749" i="1"/>
  <c r="B748" i="1"/>
  <c r="B747" i="1"/>
  <c r="B745" i="1"/>
  <c r="B743" i="1"/>
  <c r="B742" i="1"/>
  <c r="B741" i="1"/>
  <c r="B739" i="1"/>
  <c r="B738" i="1"/>
  <c r="B737" i="1"/>
  <c r="B735" i="1"/>
  <c r="B733" i="1"/>
  <c r="B732" i="1"/>
  <c r="B731" i="1"/>
  <c r="B729" i="1"/>
  <c r="B727" i="1"/>
  <c r="B725" i="1"/>
  <c r="B723" i="1"/>
  <c r="B721" i="1"/>
  <c r="B719" i="1"/>
  <c r="B718" i="1"/>
  <c r="B717" i="1"/>
  <c r="B715" i="1"/>
  <c r="B714" i="1"/>
  <c r="B713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7" i="1"/>
  <c r="B695" i="1"/>
  <c r="B693" i="1"/>
  <c r="B692" i="1"/>
  <c r="B691" i="1"/>
  <c r="B689" i="1"/>
  <c r="B688" i="1"/>
  <c r="B687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1" i="1"/>
  <c r="B669" i="1"/>
  <c r="B667" i="1"/>
  <c r="B665" i="1"/>
  <c r="B664" i="1"/>
  <c r="B663" i="1"/>
  <c r="B661" i="1"/>
  <c r="B659" i="1"/>
  <c r="B657" i="1"/>
  <c r="B655" i="1"/>
  <c r="B654" i="1"/>
  <c r="B653" i="1"/>
  <c r="B652" i="1"/>
  <c r="B651" i="1"/>
  <c r="B650" i="1"/>
  <c r="B649" i="1"/>
  <c r="B648" i="1"/>
  <c r="B647" i="1"/>
  <c r="B645" i="1"/>
  <c r="B643" i="1"/>
  <c r="B642" i="1"/>
  <c r="B641" i="1"/>
  <c r="B640" i="1"/>
  <c r="B639" i="1"/>
  <c r="B638" i="1"/>
  <c r="B637" i="1"/>
  <c r="B636" i="1"/>
  <c r="B635" i="1"/>
  <c r="B633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7" i="1"/>
  <c r="B606" i="1"/>
  <c r="B605" i="1"/>
  <c r="B604" i="1"/>
  <c r="B603" i="1"/>
  <c r="B601" i="1"/>
  <c r="B600" i="1"/>
  <c r="B599" i="1"/>
  <c r="B598" i="1"/>
  <c r="B597" i="1"/>
  <c r="B596" i="1"/>
  <c r="B595" i="1"/>
  <c r="B593" i="1"/>
  <c r="B592" i="1"/>
  <c r="B591" i="1"/>
  <c r="B589" i="1"/>
  <c r="B588" i="1"/>
  <c r="B587" i="1"/>
  <c r="B586" i="1"/>
  <c r="B585" i="1"/>
  <c r="B584" i="1"/>
  <c r="B583" i="1"/>
  <c r="B582" i="1"/>
  <c r="B581" i="1"/>
  <c r="B580" i="1"/>
  <c r="B579" i="1"/>
  <c r="B577" i="1"/>
  <c r="B576" i="1"/>
  <c r="B575" i="1"/>
  <c r="B573" i="1"/>
  <c r="B572" i="1"/>
  <c r="B571" i="1"/>
  <c r="B570" i="1"/>
  <c r="B569" i="1"/>
  <c r="B567" i="1"/>
  <c r="B566" i="1"/>
  <c r="B565" i="1"/>
  <c r="B564" i="1"/>
  <c r="B563" i="1"/>
  <c r="B562" i="1"/>
  <c r="B561" i="1"/>
  <c r="B560" i="1"/>
  <c r="B559" i="1"/>
  <c r="B557" i="1"/>
  <c r="B555" i="1"/>
  <c r="B554" i="1"/>
  <c r="B553" i="1"/>
  <c r="B551" i="1"/>
  <c r="B550" i="1"/>
  <c r="B549" i="1"/>
  <c r="B548" i="1"/>
  <c r="B547" i="1"/>
  <c r="B545" i="1"/>
  <c r="B543" i="1"/>
  <c r="B541" i="1"/>
  <c r="B539" i="1"/>
  <c r="B537" i="1"/>
  <c r="B536" i="1"/>
  <c r="B535" i="1"/>
  <c r="B533" i="1"/>
  <c r="B532" i="1"/>
  <c r="B531" i="1"/>
  <c r="B529" i="1"/>
  <c r="B527" i="1"/>
  <c r="B526" i="1"/>
  <c r="B525" i="1"/>
  <c r="B524" i="1"/>
  <c r="B523" i="1"/>
  <c r="B522" i="1"/>
  <c r="B521" i="1"/>
  <c r="B519" i="1"/>
  <c r="B518" i="1"/>
  <c r="B517" i="1"/>
  <c r="B516" i="1"/>
  <c r="B515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89" i="1"/>
  <c r="B488" i="1"/>
  <c r="B487" i="1"/>
  <c r="B486" i="1"/>
  <c r="B485" i="1"/>
  <c r="B484" i="1"/>
  <c r="B483" i="1"/>
  <c r="B482" i="1"/>
  <c r="B481" i="1"/>
  <c r="B480" i="1"/>
  <c r="B479" i="1"/>
  <c r="B477" i="1"/>
  <c r="B476" i="1"/>
  <c r="B475" i="1"/>
  <c r="B473" i="1"/>
  <c r="B472" i="1"/>
  <c r="B471" i="1"/>
  <c r="B470" i="1"/>
  <c r="B469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5" i="1"/>
  <c r="B444" i="1"/>
  <c r="B443" i="1"/>
  <c r="B441" i="1"/>
  <c r="B439" i="1"/>
  <c r="B438" i="1"/>
  <c r="B437" i="1"/>
  <c r="B436" i="1"/>
  <c r="B435" i="1"/>
  <c r="B434" i="1"/>
  <c r="B433" i="1"/>
  <c r="B432" i="1"/>
  <c r="B431" i="1"/>
  <c r="B430" i="1"/>
  <c r="B429" i="1"/>
  <c r="B427" i="1"/>
  <c r="B425" i="1"/>
  <c r="B424" i="1"/>
  <c r="B423" i="1"/>
  <c r="B422" i="1"/>
  <c r="B421" i="1"/>
  <c r="B420" i="1"/>
  <c r="B419" i="1"/>
  <c r="B418" i="1"/>
  <c r="B417" i="1"/>
  <c r="B416" i="1"/>
  <c r="B415" i="1"/>
  <c r="B413" i="1"/>
  <c r="B412" i="1"/>
  <c r="B411" i="1"/>
  <c r="B410" i="1"/>
  <c r="B409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89" i="1"/>
  <c r="B388" i="1"/>
  <c r="B387" i="1"/>
  <c r="B386" i="1"/>
  <c r="B385" i="1"/>
  <c r="B384" i="1"/>
  <c r="B383" i="1"/>
  <c r="B382" i="1"/>
  <c r="B381" i="1"/>
  <c r="B380" i="1"/>
  <c r="B379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7" i="1"/>
  <c r="B356" i="1"/>
  <c r="B355" i="1"/>
  <c r="B353" i="1"/>
  <c r="B351" i="1"/>
  <c r="B350" i="1"/>
  <c r="B349" i="1"/>
  <c r="B348" i="1"/>
  <c r="B347" i="1"/>
  <c r="B345" i="1"/>
  <c r="B344" i="1"/>
  <c r="B343" i="1"/>
  <c r="B342" i="1"/>
  <c r="B341" i="1"/>
  <c r="B340" i="1"/>
  <c r="B339" i="1"/>
  <c r="B338" i="1"/>
  <c r="B337" i="1"/>
  <c r="B335" i="1"/>
  <c r="B334" i="1"/>
  <c r="B333" i="1"/>
  <c r="B332" i="1"/>
  <c r="B331" i="1"/>
  <c r="B329" i="1"/>
  <c r="B327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7" i="1"/>
  <c r="B286" i="1"/>
  <c r="B285" i="1"/>
  <c r="B284" i="1"/>
  <c r="B283" i="1"/>
  <c r="B281" i="1"/>
  <c r="B279" i="1"/>
  <c r="B278" i="1"/>
  <c r="B277" i="1"/>
  <c r="B276" i="1"/>
  <c r="B275" i="1"/>
  <c r="B273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7" i="1"/>
  <c r="B255" i="1"/>
  <c r="B253" i="1"/>
  <c r="B252" i="1"/>
  <c r="B251" i="1"/>
  <c r="B250" i="1"/>
  <c r="B249" i="1"/>
  <c r="B248" i="1"/>
  <c r="B247" i="1"/>
  <c r="B246" i="1"/>
  <c r="B245" i="1"/>
  <c r="B243" i="1"/>
  <c r="B242" i="1"/>
  <c r="B241" i="1"/>
  <c r="B240" i="1"/>
  <c r="B239" i="1"/>
  <c r="B238" i="1"/>
  <c r="B237" i="1"/>
  <c r="B236" i="1"/>
  <c r="B235" i="1"/>
  <c r="B234" i="1"/>
  <c r="B233" i="1"/>
  <c r="B231" i="1"/>
  <c r="B230" i="1"/>
  <c r="B229" i="1"/>
  <c r="B227" i="1"/>
  <c r="B226" i="1"/>
  <c r="B225" i="1"/>
  <c r="B223" i="1"/>
  <c r="B222" i="1"/>
  <c r="B221" i="1"/>
  <c r="B219" i="1"/>
  <c r="B217" i="1"/>
  <c r="B216" i="1"/>
  <c r="B215" i="1"/>
  <c r="B213" i="1"/>
  <c r="B211" i="1"/>
  <c r="B209" i="1"/>
  <c r="B208" i="1"/>
  <c r="B207" i="1"/>
  <c r="B206" i="1"/>
  <c r="B205" i="1"/>
  <c r="B204" i="1"/>
  <c r="B203" i="1"/>
  <c r="B202" i="1"/>
  <c r="B201" i="1"/>
  <c r="B199" i="1"/>
  <c r="B197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79" i="1"/>
  <c r="B177" i="1"/>
  <c r="B176" i="1"/>
  <c r="B175" i="1"/>
  <c r="B174" i="1"/>
  <c r="B173" i="1"/>
  <c r="B172" i="1"/>
  <c r="B171" i="1"/>
  <c r="B170" i="1"/>
  <c r="B169" i="1"/>
  <c r="B168" i="1"/>
  <c r="B167" i="1"/>
  <c r="B165" i="1"/>
  <c r="B164" i="1"/>
  <c r="B163" i="1"/>
  <c r="B161" i="1"/>
  <c r="B160" i="1"/>
  <c r="B159" i="1"/>
  <c r="B157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7" i="1"/>
  <c r="B136" i="1"/>
  <c r="B135" i="1"/>
  <c r="B134" i="1"/>
  <c r="B133" i="1"/>
  <c r="B132" i="1"/>
  <c r="B131" i="1"/>
  <c r="B129" i="1"/>
  <c r="B127" i="1"/>
  <c r="B126" i="1"/>
  <c r="B125" i="1"/>
  <c r="B123" i="1"/>
  <c r="B122" i="1"/>
  <c r="B121" i="1"/>
  <c r="B119" i="1"/>
  <c r="B118" i="1"/>
  <c r="B117" i="1"/>
  <c r="B115" i="1"/>
  <c r="B113" i="1"/>
  <c r="B112" i="1"/>
  <c r="B111" i="1"/>
  <c r="B109" i="1"/>
  <c r="B108" i="1"/>
  <c r="B107" i="1"/>
  <c r="B106" i="1"/>
  <c r="B105" i="1"/>
  <c r="B104" i="1"/>
  <c r="B103" i="1"/>
  <c r="B102" i="1"/>
  <c r="B101" i="1"/>
  <c r="B99" i="1"/>
  <c r="B97" i="1"/>
  <c r="B95" i="1"/>
  <c r="B93" i="1"/>
  <c r="B92" i="1"/>
  <c r="B91" i="1"/>
  <c r="B90" i="1"/>
  <c r="B89" i="1"/>
  <c r="B87" i="1"/>
  <c r="B86" i="1"/>
  <c r="B85" i="1"/>
  <c r="B83" i="1"/>
  <c r="B82" i="1"/>
  <c r="B81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5" i="1"/>
  <c r="B53" i="1"/>
  <c r="B51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3" i="1"/>
  <c r="B21" i="1"/>
  <c r="B20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3" i="1"/>
  <c r="F368" i="1" l="1"/>
  <c r="F48" i="1"/>
</calcChain>
</file>

<file path=xl/sharedStrings.xml><?xml version="1.0" encoding="utf-8"?>
<sst xmlns="http://schemas.openxmlformats.org/spreadsheetml/2006/main" count="11232" uniqueCount="313">
  <si>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</si>
  <si>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</si>
  <si>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</si>
  <si>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</si>
  <si>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</si>
  <si>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</si>
  <si>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</si>
  <si>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</si>
  <si>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</si>
  <si>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</si>
  <si>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</si>
  <si>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</si>
  <si>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Công an xã Quỳnh Mỹ tỉnh Thái Bình</t>
  </si>
  <si>
    <t>-</t>
  </si>
  <si>
    <t>LINK TAY</t>
  </si>
  <si>
    <t/>
  </si>
  <si>
    <t>LINK MÁY</t>
  </si>
  <si>
    <t>Công an xã Quỳnh Ngọc tỉnh Thái Bình</t>
  </si>
  <si>
    <t>Công an xã Quang Chiểu tỉnh Thanh Hóa</t>
  </si>
  <si>
    <t>Công an xã Quang Phục tỉnh Hải Dương</t>
  </si>
  <si>
    <t>Công an xã Quang Sơn tỉnh Ninh Bình</t>
  </si>
  <si>
    <t>Công an xã Rờ Kơi tỉnh Kon Tum</t>
  </si>
  <si>
    <t>xóm Sào Đông - xã Sào Báy - Kim Bôi - Hòa Bình, Hòa Bình, Vietnam</t>
  </si>
  <si>
    <t>0964421989</t>
  </si>
  <si>
    <t>xã Sơn Lễ - huyện Hương Sơn, Ha Tinh, Vietnam</t>
  </si>
  <si>
    <t>Công an xã Sơn Lộ tỉnh Cao Bằng</t>
  </si>
  <si>
    <t>Công an xã Sơn Lai tỉnh Ninh Bình</t>
  </si>
  <si>
    <t>Đường Trường Sơn Đông</t>
  </si>
  <si>
    <t>Công an xã Sơn Thủy tỉnh Quảng Bình</t>
  </si>
  <si>
    <t>Công an xã Sinh Long tỉnh Tuyên Quang</t>
  </si>
  <si>
    <t>Công an xã Song Thuận tỉnh TIỀN GIANG</t>
  </si>
  <si>
    <t>Công an xã Suối Bau tỉnh Sơn La</t>
  </si>
  <si>
    <t>Công an xã Suối Tọ tỉnh Sơn La</t>
  </si>
  <si>
    <t>Công an xã Tà Hừa tỉnh Lai Châu</t>
  </si>
  <si>
    <t>C5, Tà Lại, Mộc Châu</t>
  </si>
  <si>
    <t>867023113</t>
  </si>
  <si>
    <t>Công an xã Tà Pơơ tỉnh Quảng Nam</t>
  </si>
  <si>
    <t>Công an xã Tân Cương tỉnh Thái Nguyên</t>
  </si>
  <si>
    <t>Công an xã Tân Hưng tỉnh Hải Dương</t>
  </si>
  <si>
    <t>Công an xã Tân Hợp tỉnh Sơn La</t>
  </si>
  <si>
    <t>Công an xã Tân Lập tỉnh Phú Thọ</t>
  </si>
  <si>
    <t>Công an xã Tân Lộc tỉnh Hà Tĩnh</t>
  </si>
  <si>
    <t>Công an xã Tân Phú tỉnh Phú Thọ</t>
  </si>
  <si>
    <t>Công an xã Tân Phong tỉnh Hải Dương</t>
  </si>
  <si>
    <t>Công an xã Tân Phong tỉnh Sơn La</t>
  </si>
  <si>
    <t>Công an xã Tân Thanh tỉnh Tuyên Quang</t>
  </si>
  <si>
    <t>Công an xã Tân Tiến tỉnh Tuyên Quang</t>
  </si>
  <si>
    <t>Công an xã Tòng Đậu tỉnh Hòa Bình</t>
  </si>
  <si>
    <t>Công an xã Tú Lý tỉnh Hòa Bình</t>
  </si>
  <si>
    <t>Công an xã Tú Thịnh tỉnh Tuyên Quang</t>
  </si>
  <si>
    <t>UBND Ủy ban nhân dân xã Tú Thịnh tỉnh Tuyên Quang</t>
  </si>
  <si>
    <t>Công an xã Tả Lèng tỉnh Lai Châu</t>
  </si>
  <si>
    <t>Công an xã Tả Ngảo tỉnh Lai Châu</t>
  </si>
  <si>
    <t>Công an xã Tổng Cọt tỉnh Cao Bằng</t>
  </si>
  <si>
    <t>Công an xã Tứ Cường tỉnh Hải Dương</t>
  </si>
  <si>
    <t>Công an xã Thành Lộc tỉnh Thanh Hóa</t>
  </si>
  <si>
    <t>Công an xã Thái Phúc tỉnh Thái Bình</t>
  </si>
  <si>
    <t>Công an xã Thăng Long tỉnh Hải Dương</t>
  </si>
  <si>
    <t>Công an xã Thượng Giáp tỉnh Tuyên Quang</t>
  </si>
  <si>
    <t>Thạch Lâm, Thạch Thành, Thanh Hoá</t>
  </si>
  <si>
    <t>02373830113</t>
  </si>
  <si>
    <t>Công an xã Thọ Văn tỉnh Phú Thọ</t>
  </si>
  <si>
    <t>Công an xã Thanh Hòa tỉnh Thanh Hóa</t>
  </si>
  <si>
    <t>Công an xã Thanh Xuân tỉnh Nghệ An</t>
  </si>
  <si>
    <t>02373885004</t>
  </si>
  <si>
    <t>Công an xã Thu Ngạc tỉnh Phú Thọ</t>
  </si>
  <si>
    <t>Công an xã Tiền Phong tỉnh Hưng Yên</t>
  </si>
  <si>
    <t>Công an xã Tràng Đà tỉnh Tuyên Quang</t>
  </si>
  <si>
    <t>Công an xã Tràng Xá tỉnh Thái Nguyên</t>
  </si>
  <si>
    <t>Công an xã Trương Lương, tỉnh Cao Bằng</t>
  </si>
  <si>
    <t>Công an xã Trường Yên tỉnh Ninh Bình</t>
  </si>
  <si>
    <t>Công an xã Trung Lý tỉnh Thanh Hóa</t>
  </si>
  <si>
    <t>Công an xã Trung Minh tỉnh Tuyên Quang</t>
  </si>
  <si>
    <t>Công an xã Trung Thượng tỉnh Thanh Hóa</t>
  </si>
  <si>
    <t>Công an xã Văn Môn tỉnh Bắc Ninh</t>
  </si>
  <si>
    <t>Công an xã Văn Nghĩa tỉnh Hòa Bình</t>
  </si>
  <si>
    <t>Công an xã Văn Vũ tỉnh Bắc Kạn</t>
  </si>
  <si>
    <t>Công an xã Vĩnh Hòa tỉnh Bến Tre</t>
  </si>
  <si>
    <t>Công an xã Vĩnh Hòa tỉnh Bình Định</t>
  </si>
  <si>
    <t>Công an xã Vĩnh Lợi tỉnh Tuyên Quang</t>
  </si>
  <si>
    <t>Công an xã Vũ Bình tỉnh Hòa Bình</t>
  </si>
  <si>
    <t>Công an xã Vũ Minh tỉnh Cao Bằng</t>
  </si>
  <si>
    <t>Công an xã Việt Hồng tỉnh Yên Bái</t>
  </si>
  <si>
    <t>Công an xã Việt Hồng tỉnh Hải Dương</t>
  </si>
  <si>
    <t>Công an xã Việt Hoà tỉnh Hưng Yên</t>
  </si>
  <si>
    <t>Công an xã Việt Thành tỉnh Yên Bái</t>
  </si>
  <si>
    <t>Công an xã Xuân Cảnh thành phố Hà Nội</t>
  </si>
  <si>
    <t>thôn Thái Phong, xã Xuân Hội, huyện Nghi Xuân, tỉnh Hà Tĩnh, Ha Tinh, Vietnam</t>
  </si>
  <si>
    <t>0825545599</t>
  </si>
  <si>
    <t>Công an xã Xuân Hiệp tỉnh Vĩnh Long</t>
  </si>
  <si>
    <t>Công an xã Xuân Lộc tỉnh Thanh Hóa</t>
  </si>
  <si>
    <t>Công an xã Xuân Tầm tỉnh Yên Bái</t>
  </si>
  <si>
    <t>Công an xã Yên Hưng tỉnh Nam Định</t>
  </si>
  <si>
    <t>Công an xã Yên Khánh tỉnh Nam Định</t>
  </si>
  <si>
    <t>Công an xã Yên Nhân tỉnh Nam Định</t>
  </si>
  <si>
    <t>Công an xã Yên Ninh tỉnh Thái Nguyên</t>
  </si>
  <si>
    <t>0982732016</t>
  </si>
  <si>
    <t>Công an xã Yên Thành tỉnh Nam Định</t>
  </si>
  <si>
    <t>Công an xã Yên Thắng tỉnh Yên Bái</t>
  </si>
  <si>
    <t>Công an xã Yên Trạch tỉnh Thái Nguyên</t>
  </si>
  <si>
    <t>Công an xã Phú Bình tỉnh Tuyên Quang</t>
  </si>
  <si>
    <t>Công an xã Phú Lạc tỉnh Bình Thuận</t>
  </si>
  <si>
    <t>Cảnh sát cơ động thành phố Hà Nội</t>
  </si>
  <si>
    <t>Cảnh sát cơ động K02 thành phố Hà Nội</t>
  </si>
  <si>
    <t>Cảnh sát giao thông tỉnh Thanh Hóa</t>
  </si>
  <si>
    <t>Cảnh sát hình sự Yên Lập tỉnh Phú Thọ</t>
  </si>
  <si>
    <t>Công an phường Đông Ba tỉnh THỪA THIÊN HUẾ</t>
  </si>
  <si>
    <t>Công an huyện Quỳ Hợp tỉnh Nghệ An</t>
  </si>
  <si>
    <t>UBND Ủy ban nhân dân phường Chiềng Sinh tỉnh Sơn La</t>
  </si>
  <si>
    <t>Công an huyện Đăk Glei tỉnh Kon Tum</t>
  </si>
  <si>
    <t>Cảnh sát giao thông tỉnh Tuyên Quang tỉnh Tuyên Quang</t>
  </si>
  <si>
    <t>Cảnh Sát thành phố Hà Nội</t>
  </si>
  <si>
    <t>Công an phường Hưng Thành tỉnh Tuyên Quang</t>
  </si>
  <si>
    <t>Công an tỉnh Trà Vinh tỉnh Trà Vinh</t>
  </si>
  <si>
    <t>Công an thành phố Buôn Ma Thuột tỉnh Đắk Lắk</t>
  </si>
  <si>
    <t>Công an thị trấn Trà Cú tỉnh Trà Vinh</t>
  </si>
  <si>
    <t>Công an thị xã Mường Lay tỉnh Điện Biên</t>
  </si>
  <si>
    <t>Công an xã Bình Hòa Phước tỉnh Vĩnh Long</t>
  </si>
  <si>
    <t>Công an xã Hòa Ninh tỉnh Vĩnh Long</t>
  </si>
  <si>
    <t>Công an xã Ân Hảo Đông tỉnh Bình Định</t>
  </si>
  <si>
    <t>Công an xã Ân Hảo Tây tỉnh Bình Định</t>
  </si>
  <si>
    <t>Công an xã Yên Lộc tỉnh Ninh Bình</t>
  </si>
  <si>
    <t>Công an xã Bình Lãng tỉnh Hải Dương</t>
  </si>
  <si>
    <t>Công an xã Cao Phạ tỉnh Yên Bái</t>
  </si>
  <si>
    <t>Công an xã Đông Hoàng tỉnh Thái Bình</t>
  </si>
  <si>
    <t>Công an xã Giang Sơn tỉnh Bắc Ninh</t>
  </si>
  <si>
    <t>Công an xã Hà Giang tỉnh Thanh Hóa</t>
  </si>
  <si>
    <t>Công an xã Hải Lâm tỉnh Quảng Trị</t>
  </si>
  <si>
    <t>Công an xã Hải Xuân tỉnh Nam Định</t>
  </si>
  <si>
    <t>Công an xã Hưng Đạo tỉnh Cao Bằng</t>
  </si>
  <si>
    <t>Công an xã Hiệp Thành tỉnh Bạc Liêu</t>
  </si>
  <si>
    <t>UBND Ủy ban nhân dân xã Hiệp Thành tỉnh Bạc Liêu</t>
  </si>
  <si>
    <t>Công an xã Liêm Thủy tỉnh Bắc Kạn</t>
  </si>
  <si>
    <t>Công an xã Minh Lập tỉnh Bình Phước</t>
  </si>
  <si>
    <t>Công an xã Mường Chiên tỉnh Sơn La</t>
  </si>
  <si>
    <t>Công an xã Mường Khoa tỉnh Sơn La</t>
  </si>
  <si>
    <t>Công an xã Nậm Có tỉnh Yên Bái</t>
  </si>
  <si>
    <t>Công an xã Nam Xuân tỉnh Thanh Hóa</t>
  </si>
  <si>
    <t>Công an xã Nghĩa Hợp tỉnh Nghệ An</t>
  </si>
  <si>
    <t>Công an xã Nghĩa Lâm tỉnh Nghệ An</t>
  </si>
  <si>
    <t>Công an xã Nùng Nàng tỉnh Lai Châu</t>
  </si>
  <si>
    <t>Công an xã Púng Tra tỉnh Sơn La</t>
  </si>
  <si>
    <t>Công an xã Phú Cần tỉnh Gia Lai</t>
  </si>
  <si>
    <t>Công an xã Phú Cường tỉnh Thái Nguyên</t>
  </si>
  <si>
    <t>Công an xã Phúc Yên tỉnh Tuyên Quang</t>
  </si>
  <si>
    <t>Công an xã Phước Tân tỉnh Ninh Thuận</t>
  </si>
  <si>
    <t>Công an xã Phú Thịnh tỉnh Thái Nguyên</t>
  </si>
  <si>
    <t>Công an xã Phú Thuận tỉnh Cà Mau</t>
  </si>
  <si>
    <t>Công an xã Phú Lệ tỉnh Thanh Hóa</t>
  </si>
  <si>
    <t>Công an xã Quang Vinh tỉnh Cao Bằng</t>
  </si>
  <si>
    <t>Công an xã Quỳnh Hải tỉnh Thái Bình</t>
  </si>
  <si>
    <t>Công an xã Sơn Thành tỉnh Bắc Kạn</t>
  </si>
  <si>
    <t>Công an xã Tân Hiệp tỉnh Bắc Giang</t>
  </si>
  <si>
    <t>UBND Ủy ban nhân dân xã Tân Sơn tỉnh Gia Lai</t>
  </si>
  <si>
    <t>Công an xã Thanh Hương tỉnh Nghệ An</t>
  </si>
  <si>
    <t>Công an xã Thu Lũm tỉnh Lai Châu</t>
  </si>
  <si>
    <t>Công an xã Thượng Nhật tỉnh THỪA THIÊN HUẾ</t>
  </si>
  <si>
    <t>Công an xã Thụy Lôi tỉnh Hà Nam</t>
  </si>
  <si>
    <t>Công an xã Tam Kim tỉnh Cao Bằng</t>
  </si>
  <si>
    <t>Công an xã Tân Lâm tỉnh Bà Rịa - Vũng Tàu</t>
  </si>
  <si>
    <t>Công an xã Tân Long tỉnh Thái Nguyên</t>
  </si>
  <si>
    <t>Công an xã Tri Phú tỉnh Tuyên Quang</t>
  </si>
  <si>
    <t>Công an xã Trực Chính tỉnh Nam Định</t>
  </si>
  <si>
    <t>Công an xã Trực Hưng tỉnh Nam Định</t>
  </si>
  <si>
    <t>Công an xã Trung Yên tỉnh Tuyên Quang</t>
  </si>
  <si>
    <t>Công an xã Trung Thành tỉnh Hòa Bình</t>
  </si>
  <si>
    <t>UBND Ủy ban nhân dân xã Vượng Lộc tỉnh Hà Tĩnh</t>
  </si>
  <si>
    <t>Công an xã Xuân Tiến tỉnh Nam Định</t>
  </si>
  <si>
    <t>Công an xã Yên Trạch tỉnh Lạng Sơn</t>
  </si>
  <si>
    <t>Công an xã Mỹ Hoà Hưng tỉnh An Giang</t>
  </si>
  <si>
    <t>Khối 1, thị trấn Con Cuông, huyện Con Cuông, tỉnh Nghệ An</t>
  </si>
  <si>
    <t>02383873112</t>
  </si>
  <si>
    <t>Công an xã Xuân Thới Thượng thành phố Hồ Chí Minh</t>
  </si>
  <si>
    <t>02373875003</t>
  </si>
  <si>
    <t>Công an xã Ia Dơk tỉnh Gia Lai</t>
  </si>
  <si>
    <t>UBND Ủy ban nhân dânn xã Ia Dơk tỉnh Gia Lai</t>
  </si>
  <si>
    <t>Công an huyện Trà Bồng tỉnh Quảng Ngãi</t>
  </si>
  <si>
    <t>Công an xã Yang Bắc tỉnh Gia Lai</t>
  </si>
  <si>
    <t>Công an xã Đèo Gia tỉnh Bắc Giang</t>
  </si>
  <si>
    <t>Công an huyện Đông Hải tỉnh Bạc Liêu</t>
  </si>
  <si>
    <t>Công an xã Đông Sơn tỉnh Yên Bái</t>
  </si>
  <si>
    <t>UBND Ủy ban nhân dân xã Đông Sơn tỉnh Yên Bái</t>
  </si>
  <si>
    <t>Công an xã Đồng Tâm tỉnh Bắc Giang</t>
  </si>
  <si>
    <t>Công an huyện Hoa Lư tỉnh Ninh Bình</t>
  </si>
  <si>
    <t>Công an huyện Na Rì tỉnh Bắc Kạn</t>
  </si>
  <si>
    <t>Công an xã Khuyến Nông tỉnh Thanh Hóa</t>
  </si>
  <si>
    <t>Công an xã Kỳ Phú tỉnh Ninh Bình</t>
  </si>
  <si>
    <t>UBND Ủy ban nhân dân xã Kỳ Phú tỉnh Ninh Bình</t>
  </si>
  <si>
    <t>Công an xã La Pán Tẩn tỉnh Yên Bái</t>
  </si>
  <si>
    <t>Công an huyện Mỹ Đức thành phố Hà Nội</t>
  </si>
  <si>
    <t>Công an phường 1 tỉnh Trà Vinh</t>
  </si>
  <si>
    <t>Công an phường Tân Thành tỉnh Thái Nguyên</t>
  </si>
  <si>
    <t>Công an xã Sảng Mộc tỉnh Thái Nguyên</t>
  </si>
  <si>
    <t>Công an xã Tân Sơn tỉnh Phú Thọ</t>
  </si>
  <si>
    <t>Công an thành phố Lai Châu tỉnh Điện Biên</t>
  </si>
  <si>
    <t>Công an thành phố Vị Thanh tỉnh Hậu Giang</t>
  </si>
  <si>
    <t>Công an xã Thanh Thủy tỉnh Thanh Hóa</t>
  </si>
  <si>
    <t>Công an tỉnh Nghệ An tỉnh Nghệ An</t>
  </si>
  <si>
    <t>Công an tỉnh Thái Nguyên tỉnh Thái Nguyên</t>
  </si>
  <si>
    <t>Công an xã Tri Lễ tỉnh Nghệ An</t>
  </si>
  <si>
    <t>Công an huyện Vân Hồ tỉnh Sơn La</t>
  </si>
  <si>
    <t>Cảnh Sát Giao Thông Việt Nam thành phố Cần Thơ</t>
  </si>
  <si>
    <t>Công an xã Bản Giang tỉnh Lai Châu</t>
  </si>
  <si>
    <t>Công an xã Bình Lương tỉnh Thanh Hóa</t>
  </si>
  <si>
    <t>Công an xã Bình Minh tỉnh TÂY NINH</t>
  </si>
  <si>
    <t>Công an xã Cẩm Liên tỉnh Thanh Hóa</t>
  </si>
  <si>
    <t>Công an xã Châu Điền tỉnh Trà Vinh</t>
  </si>
  <si>
    <t>Công an xã Chiềng Dong tỉnh Sơn La</t>
  </si>
  <si>
    <t>Công an xã Chiềng Hắc tỉnh Sơn La</t>
  </si>
  <si>
    <t>Công an xã Chiềng Pha tỉnh Sơn La</t>
  </si>
  <si>
    <t>Công an xã Cốc Lầu tỉnh Lào Cai</t>
  </si>
  <si>
    <t>Công an xã Đăk Na tỉnh Kon Tum</t>
  </si>
  <si>
    <t>Công an xã Đăk Rơ Ông tỉnh Kon Tum</t>
  </si>
  <si>
    <t>Công an xã Dào San tỉnh Lai Châu</t>
  </si>
  <si>
    <t>Công an xã Đoàn Kết tỉnh Hòa Bình</t>
  </si>
  <si>
    <t>LINK
MÁY</t>
  </si>
  <si>
    <t>LINK
TAY</t>
  </si>
  <si>
    <t>TỈNH
/THÀNH PHỐ</t>
  </si>
  <si>
    <t>TRƯỞNG 
CA</t>
  </si>
  <si>
    <t>PHÓ TRƯỞNG 
CA</t>
  </si>
  <si>
    <t>Công an xã Quang Trung _x000D__x000D_
 _x000D__x000D_
  tỉnh Thanh Hóa</t>
  </si>
  <si>
    <t>Công an xã Sá Tổng _x000D__x000D_
 _x000D__x000D_
  tỉnh Điện Biên</t>
  </si>
  <si>
    <t>Công an xã Sông Lô _x000D__x000D_
 _x000D__x000D_
  tỉnh Phú Thọ</t>
  </si>
  <si>
    <t>Công an xã Sông Ray _x000D__x000D_
 _x000D__x000D_
  tỉnh Quảng Nam</t>
  </si>
  <si>
    <t>Công an xã Sông Trà _x000D__x000D_
 _x000D__x000D_
  tỉnh Quảng Nam</t>
  </si>
  <si>
    <t>Công an xã Sơn Nam _x000D__x000D_
 _x000D__x000D_
  tỉnh Tuyên Quang</t>
  </si>
  <si>
    <t>Công an xã Sam Mứn _x000D__x000D_
 _x000D__x000D_
  tỉnh Điện Biên</t>
  </si>
  <si>
    <t>Công an xã Sa Nghĩa _x000D__x000D_
 _x000D__x000D_
  tỉnh Kon Tum</t>
  </si>
  <si>
    <t>Công an xã Tà Mung _x000D__x000D_
 _x000D__x000D_
  tỉnh Lai Châu</t>
  </si>
  <si>
    <t>Công an xã Tân Hưng _x000D__x000D_
 _x000D__x000D_
  tỉnh Hải Dương</t>
  </si>
  <si>
    <t>Công an xã Tân Hiệp _x000D__x000D_
 _x000D__x000D_
  tỉnh Trà Vinh</t>
  </si>
  <si>
    <t>Công an xã Tân Mỹ _x000D__x000D_
 _x000D__x000D_
  tỉnh Bến Tre</t>
  </si>
  <si>
    <t>Công an xã Tân Minh _x000D__x000D_
 _x000D__x000D_
  tỉnh Phú Thọ</t>
  </si>
  <si>
    <t>Công an xã Tân Thành Bình _x000D__x000D_
 _x000D__x000D_
  tỉnh Nghệ An</t>
  </si>
  <si>
    <t>Công an xã Tân Thắng _x000D__x000D_
 _x000D__x000D_
  tỉnh Bà Rịa - Vũng Tàu</t>
  </si>
  <si>
    <t>Công an xã Túc Đán _x000D__x000D_
 _x000D__x000D_
  tỉnh Yên Bái</t>
  </si>
  <si>
    <t>_x0008_Công an xã Tự Tân_x000D__x000D_
 _x000D__x000D_
  tỉnh Thái Bình</t>
  </si>
  <si>
    <t>Công an xã Thành Thới A _x000D__x000D_
 _x000D__x000D_
  tỉnh Bến Tre</t>
  </si>
  <si>
    <t>Công an xã Thành Triệu _x000D__x000D_
 _x000D__x000D_
  tỉnh Bến Tre</t>
  </si>
  <si>
    <t>Công an xã Thượng Ấm _x000D__x000D_
 _x000D__x000D_
  tỉnh Tuyên Quang</t>
  </si>
  <si>
    <t>Công an xã Thượng Lộc _x000D__x000D_
 _x000D__x000D_
  tỉnh Hà Tĩnh</t>
  </si>
  <si>
    <t>Công an xã Thạnh Phú _x000D__x000D_
 _x000D__x000D_
  tỉnh Trà Vinh</t>
  </si>
  <si>
    <t>Công an xã Thanh Cao _x000D__x000D_
 _x000D__x000D_
  tỉnh Hòa Bình</t>
  </si>
  <si>
    <t>Công an xã Thanh Minh _x000D__x000D_
 _x000D__x000D_
  tỉnh Phú Thọ</t>
  </si>
  <si>
    <t>Công an xã Thanh Nưa _x000D__x000D_
 _x000D__x000D_
  tỉnh Điện Biên</t>
  </si>
  <si>
    <t>Công an xã Thanh Xuân _x000D__x000D_
 _x000D__x000D_
  tỉnh Quảng Nam</t>
  </si>
  <si>
    <t>Công an xã Thanh Xuân _x000D__x000D_
 _x000D__x000D_
  tỉnh Thanh Hóa</t>
  </si>
  <si>
    <t>Công an xã Thuần Lộc _x000D__x000D_
 _x000D__x000D_
  tỉnh Thanh Hóa</t>
  </si>
  <si>
    <t>Công an xã Thuận Hóa _x000D__x000D_
 _x000D__x000D_
  tỉnh Quảng Bình</t>
  </si>
  <si>
    <t>Công an xã Thuận Lợi _x000D__x000D_
 _x000D__x000D_
  tỉnh Quảng Bình</t>
  </si>
  <si>
    <t>Công an xã Tiến Hóa _x000D__x000D_
 _x000D__x000D_
  tỉnh Thanh Hóa</t>
  </si>
  <si>
    <t>Công an xã Tinh Nhuệ _x000D__x000D_
 _x000D__x000D_
  tỉnh Phú Thọ</t>
  </si>
  <si>
    <t>Công an xã Trà Bui _x000D__x000D_
 _x000D__x000D_
  tỉnh Quảng Nam</t>
  </si>
  <si>
    <t>Công an xã Trà Giáp _x000D__x000D_
 _x000D__x000D_
  tỉnh Quảng Nam</t>
  </si>
  <si>
    <t>Công an xã Trà Nú _x000D__x000D_
 _x000D__x000D_
  tỉnh Quảng Nam</t>
  </si>
  <si>
    <t>Công an xã Trà Tân _x000D__x000D_
 _x000D__x000D_
  tỉnh Quảng Nam</t>
  </si>
  <si>
    <t>Công an xã Trác Văn _x000D__x000D_
 _x000D__x000D_
  tỉnh Hà Nam</t>
  </si>
  <si>
    <t>Công an xã Trí Nang _x000D__x000D_
 _x000D__x000D_
  tỉnh Thanh Hóa</t>
  </si>
  <si>
    <t>Công an xã Trực Cường _x000D__x000D_
 _x000D__x000D_
  tỉnh Nam Định</t>
  </si>
  <si>
    <t>Công an xã Trực Thanh _x000D__x000D_
 _x000D__x000D_
  tỉnh Nam Định</t>
  </si>
  <si>
    <t>Công an xã Tu Mơ Rông _x000D__x000D_
 _x000D__x000D_
  tỉnh Kon Tum</t>
  </si>
  <si>
    <t>Công an xã Văn Thành _x000D__x000D_
 _x000D__x000D_
  tỉnh Khánh Hòa</t>
  </si>
  <si>
    <t>Công an xã Vĩnh Chấp _x000D__x000D_
 _x000D__x000D_
  tỉnh Quảng Trị</t>
  </si>
  <si>
    <t>Công an xã Vĩnh Giang _x000D__x000D_
 _x000D__x000D_
  tỉnh Quảng Trị</t>
  </si>
  <si>
    <t>Công an xã Vĩnh Khê _x000D__x000D_
 _x000D__x000D_
  tỉnh Quảng Trị</t>
  </si>
  <si>
    <t>Công an xã Vĩnh Kim _x000D__x000D_
 _x000D__x000D_
  tỉnh Bình Định</t>
  </si>
  <si>
    <t>Công an xã Vĩnh Lạc _x000D__x000D_
 _x000D__x000D_
  tỉnh Bình Định</t>
  </si>
  <si>
    <t>Công an xã Vĩnh Thịnh _x000D__x000D_
 _x000D__x000D_
  tỉnh Thanh Hóa</t>
  </si>
  <si>
    <t>Công an xã Vĩnh Thanh _x000D__x000D_
 _x000D__x000D_
  tỉnh Bạc Liêu</t>
  </si>
  <si>
    <t>Công an xã Vũ Đài_x000D__x000D_
 _x000D__x000D_
  tỉnh Thái Bình</t>
  </si>
  <si>
    <t>Công an xã Viễn Sơn _x000D__x000D_
 _x000D__x000D_
  tỉnh Yên Bái</t>
  </si>
  <si>
    <t>Công an xã Việt Cường _x000D__x000D_
 _x000D__x000D_
  tỉnh Yên Bái</t>
  </si>
  <si>
    <t>Công an xã Việt Long _x000D__x000D_
 _x000D__x000D_
  thành phố Hà Nội</t>
  </si>
  <si>
    <t>Công an xã Vinh Quý _x000D__x000D_
 _x000D__x000D_
  tỉnh Cao Bằng</t>
  </si>
  <si>
    <t>Công an xã Xá Lượng _x000D__x000D_
 _x000D__x000D_
  tỉnh Nghệ An</t>
  </si>
  <si>
    <t>Công an xã Xá Nhè _x000D__x000D_
 _x000D__x000D_
  tỉnh Điện Biên</t>
  </si>
  <si>
    <t>Công an xã Xốp _x000D__x000D_
 _x000D__x000D_
  tỉnh Kon Tum</t>
  </si>
  <si>
    <t>Công an xã Xuân An _x000D__x000D_
 _x000D__x000D_
  tỉnh Phú Thọ</t>
  </si>
  <si>
    <t>Công an xã Xuân Giang _x000D__x000D_
 _x000D__x000D_
  tỉnh Thanh Hóa</t>
  </si>
  <si>
    <t>Công an xã Xuân Lĩnh _x000D__x000D_
 _x000D__x000D_
  tỉnh Thanh Hóa</t>
  </si>
  <si>
    <t>Công an xã Xuân Lập _x000D__x000D_
 _x000D__x000D_
  tỉnh Tuyên Quang</t>
  </si>
  <si>
    <t>Công an xã Xuân Lộc _x000D__x000D_
 _x000D__x000D_
  tỉnh Thanh Hóa</t>
  </si>
  <si>
    <t>Công an xã Xuân Quan _x000D__x000D_
 _x000D__x000D_
  tỉnh Thanh Hóa</t>
  </si>
  <si>
    <t>Công an xã Xuân Tín _x000D__x000D_
 _x000D__x000D_
  tỉnh Thanh Hóa</t>
  </si>
  <si>
    <t>Công an xã Xuân Thượng _x000D__x000D_
 _x000D__x000D_
  tỉnh Lào Cai</t>
  </si>
  <si>
    <t>Công an xã Xuân Thuỷ _x000D__x000D_
 _x000D__x000D_
  tỉnh Nam Định</t>
  </si>
  <si>
    <t>Công an xã Xuân Trường _x000D__x000D_
 _x000D__x000D_
  tỉnh Thanh Hóa</t>
  </si>
  <si>
    <t>Công an xã Xuất Hoá_x000D__x000D_
 _x000D__x000D_
  tỉnh Hòa Bình</t>
  </si>
  <si>
    <t>Công an xã Yên Cư _x000D__x000D_
 _x000D__x000D_
  tỉnh Bắc Kạn</t>
  </si>
  <si>
    <t>Công an xã Yên Luật _x000D__x000D_
 _x000D__x000D_
  tỉnh Phú Thọ</t>
  </si>
  <si>
    <t>Công an xã Yên Mạc _x000D__x000D_
 _x000D__x000D_
  tỉnh Ninh Bình</t>
  </si>
  <si>
    <t>Công an xã Yên Na _x000D__x000D_
 _x000D__x000D_
  tỉnh Nghệ An</t>
  </si>
  <si>
    <t>Công an xã Yên Nhân _x000D__x000D_
 _x000D__x000D_
  tỉnh Nam Định</t>
  </si>
  <si>
    <t>Công an xã Yên Nhân _x000D__x000D_
 _x000D__x000D_
  tỉnh Thanh Hóa</t>
  </si>
  <si>
    <t>Công an xã Yên Thành _x000D__x000D_
 _x000D__x000D_
  tỉnh Nam Định</t>
  </si>
  <si>
    <t>Công an xã Yến Dương _x000D__x000D_
 _x000D__x000D_
  tỉnh Bắc Kạn</t>
  </si>
  <si>
    <t>Công an xã Ya Hội _x000D__x000D_
 _x000D__x000D_
  tỉnh Gia Lai</t>
  </si>
  <si>
    <t>Công an xã Ya Ma _x000D__x000D_
 _x000D__x000D_
  tỉnh Gia Lai</t>
  </si>
  <si>
    <t>Công an xã Tú Sơn _x000D__x000D_
 _x000D__x000D_
  tỉnh Hòa Bình</t>
  </si>
  <si>
    <t>Cảnh sát cơ động tỉnh Đồng Nai _x000D__x000D_
 _x000D__x000D_
  tỉnh Đồng Nai</t>
  </si>
  <si>
    <t>Cảnh sát cơ động tỉnh Bạc Liêu _x000D__x000D_
 _x000D__x000D_
  tỉnh Bạc Liêu</t>
  </si>
  <si>
    <t>Cảnh sát cơ động Hà Tĩnh _x000D__x000D_
 _x000D__x000D_
  tỉnh Hà Tĩnh</t>
  </si>
  <si>
    <t>Phòng Cảnh sát cơ động tỉnh Quảng Nam_x000D__x000D_
 _x000D__x000D_
  tỉnh Quảng Nam</t>
  </si>
  <si>
    <t>Công an tỉnh Hưng Yên _x000D__x000D_
 _x000D__x000D_
  tỉnh Hưng Yên</t>
  </si>
  <si>
    <t>Cảnh sát thành phố Nha Trang _x000D__x000D_
 _x000D__x000D_
  tỉnh Khánh Hòa</t>
  </si>
  <si>
    <t>Công an huyện Quảng Điền _x000D__x000D_
 _x000D__x000D_
  tỉnh THỪA THIÊN HUẾ</t>
  </si>
  <si>
    <t>Công an xã Trà Phú _x000D__x000D_
 _x000D__x000D_
  tỉnh Quảng Ngãi</t>
  </si>
  <si>
    <t>Cục Cảnh Sát Điều Tra Tội Phạm Về Ma Túy _x000D__x000D_
 _x000D__x000D_
  thành phố Hà Nội</t>
  </si>
  <si>
    <t>Công an xã Đông Thạnh _x000D__x000D_
 _x000D__x000D_
  thành phố Hồ Chí Minh</t>
  </si>
  <si>
    <t>Công an tỉnh Bình Phước _x000D__x000D_
 _x000D__x000D_
  tỉnh Bình Phước</t>
  </si>
  <si>
    <t>Cảnh Sát Cơ Động _x000D__x000D_
 _x000D__x000D_
  thành phố Hà Nội</t>
  </si>
  <si>
    <t>Cảnh sát giao thông tỉnh Bến Tre _x000D__x000D_
 _x000D__x000D_
  tỉnh Bến Tre</t>
  </si>
  <si>
    <t>Công an huyện Pác Nặm _x000D__x000D_
 _x000D__x000D_
  tỉnh Bắc Kạn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</si>
</sst>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 applyNumberFormat="1"/>
    <xf numFmtId="0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facebook.com/cahthapmuoi/?locale=vi_VN" TargetMode="External"/><Relationship Id="rId170" Type="http://schemas.openxmlformats.org/officeDocument/2006/relationships/hyperlink" Target="https://www.facebook.com/conganhuyentuangiao" TargetMode="External"/><Relationship Id="rId987" Type="http://schemas.openxmlformats.org/officeDocument/2006/relationships/hyperlink" Target="https://www.facebook.com/C%C3%B4ng-an-x%C3%A3-Quang-Th%E1%BB%8Bnh-110171724614582/" TargetMode="External"/><Relationship Id="rId2668" Type="http://schemas.openxmlformats.org/officeDocument/2006/relationships/hyperlink" Target="https://binhluong.nhuxuan.thanhhoa.gov.vn/web/trang-chu/he-thong-chinh-tri/uy-ban-nhan-dan/danh-sach-can-bo-cong-chuc-ubnd-xa-binh-luong(1).html" TargetMode="External"/><Relationship Id="rId847" Type="http://schemas.openxmlformats.org/officeDocument/2006/relationships/hyperlink" Target="https://www.facebook.com/C%C3%B4ng-an-x%C3%A3-Tam-M%E1%BB%B9-%C4%90%C3%B4ng-112139214447178" TargetMode="External"/><Relationship Id="rId1477" Type="http://schemas.openxmlformats.org/officeDocument/2006/relationships/hyperlink" Target="https://www.facebook.com/p/C%C3%B4ng-an-x%C3%A3-Tr%C6%B0%E1%BB%9Dng-S%C6%A1n-huy%E1%BB%87n-%C4%90%E1%BB%A9c-Th%E1%BB%8D-t%E1%BB%89nh-H%C3%A0-T%C4%A9nh-100077920311253/" TargetMode="External"/><Relationship Id="rId1684" Type="http://schemas.openxmlformats.org/officeDocument/2006/relationships/hyperlink" Target="https://xuanthai.nhuthanh.thanhhoa.gov.vn/" TargetMode="External"/><Relationship Id="rId1891" Type="http://schemas.openxmlformats.org/officeDocument/2006/relationships/hyperlink" Target="https://www.facebook.com/tuoitreconganninhbinh/" TargetMode="External"/><Relationship Id="rId2528" Type="http://schemas.openxmlformats.org/officeDocument/2006/relationships/hyperlink" Target="https://quangthang.tpthanhhoa.thanhhoa.gov.vn/trang-chu" TargetMode="External"/><Relationship Id="rId707" Type="http://schemas.openxmlformats.org/officeDocument/2006/relationships/hyperlink" Target="https://www.facebook.com/C%C3%B4ng-an-x%C3%A3-Trung-H%C3%A0-285536636572261" TargetMode="External"/><Relationship Id="rId914" Type="http://schemas.openxmlformats.org/officeDocument/2006/relationships/hyperlink" Target="https://www.facebook.com/C%C3%B4ng-an-x%C3%A3-T%C3%A2n-L%E1%BA%ADp-huy%E1%BB%87n-%C4%90%E1%BB%93ng-Ph%C3%BA-t%E1%BB%89nh-B%C3%ACnh-Ph%C6%B0%E1%BB%9Bc-108177255259921/" TargetMode="External"/><Relationship Id="rId1337" Type="http://schemas.openxmlformats.org/officeDocument/2006/relationships/hyperlink" Target="https://www.facebook.com/ThcsThuyLam.da/" TargetMode="External"/><Relationship Id="rId1544" Type="http://schemas.openxmlformats.org/officeDocument/2006/relationships/hyperlink" Target="https://www.facebook.com/p/C%C3%B4ng-an-x%C3%A3-V%C4%83n-Ph%C3%BA-TP-Y%C3%AAn-B%C3%A1i-100067045363307/" TargetMode="External"/><Relationship Id="rId1751" Type="http://schemas.openxmlformats.org/officeDocument/2006/relationships/hyperlink" Target="https://qppl.thanhhoa.gov.vn/vbpq_thanhhoa.nsf/1A82B2F4C695AB2E47258797000D9F47/$file/DT-VBDTPT37974816-11-20211637570597640hoangmc23.11.2021_10h32p11_thinv_23-11-2021-13-59-49_signed.pdf" TargetMode="External"/><Relationship Id="rId43" Type="http://schemas.openxmlformats.org/officeDocument/2006/relationships/hyperlink" Target="https://www.facebook.com/ConganVinhHoa/" TargetMode="External"/><Relationship Id="rId1404" Type="http://schemas.openxmlformats.org/officeDocument/2006/relationships/hyperlink" Target="https://www.facebook.com/p/C%C3%B4ng-an-x%C3%A3-Thu%E1%BA%ADn-Ho%C3%A0-100082979456509/" TargetMode="External"/><Relationship Id="rId1611" Type="http://schemas.openxmlformats.org/officeDocument/2006/relationships/hyperlink" Target="https://tranyen.yenbai.gov.vn/xa-thi-tran/xa-viet-thanh" TargetMode="External"/><Relationship Id="rId497" Type="http://schemas.openxmlformats.org/officeDocument/2006/relationships/hyperlink" Target="https://www.facebook.com/cahuyenkimson/" TargetMode="External"/><Relationship Id="rId2178" Type="http://schemas.openxmlformats.org/officeDocument/2006/relationships/hyperlink" Target="https://www.facebook.com/CAXThuyTrinh/" TargetMode="External"/><Relationship Id="rId2385" Type="http://schemas.openxmlformats.org/officeDocument/2006/relationships/hyperlink" Target="https://snv.dienbien.gov.vn/" TargetMode="External"/><Relationship Id="rId357" Type="http://schemas.openxmlformats.org/officeDocument/2006/relationships/hyperlink" Target="https://www.facebook.com/caxnhiha/" TargetMode="External"/><Relationship Id="rId1194" Type="http://schemas.openxmlformats.org/officeDocument/2006/relationships/hyperlink" Target="https://www.facebook.com/p/C%C3%B4ng-An-X%C3%A3-T%C3%A2y-Th%C3%A0nh-Y%C3%AAn-Th%C3%A0nh-Ngh%E1%BB%87-An-100065523488440/" TargetMode="External"/><Relationship Id="rId2038" Type="http://schemas.openxmlformats.org/officeDocument/2006/relationships/hyperlink" Target="https://kytan.kyanh.hatinh.gov.vn/" TargetMode="External"/><Relationship Id="rId2592" Type="http://schemas.openxmlformats.org/officeDocument/2006/relationships/hyperlink" Target="https://www.facebook.com/conganhuongkhehatinh/" TargetMode="External"/><Relationship Id="rId217" Type="http://schemas.openxmlformats.org/officeDocument/2006/relationships/hyperlink" Target="https://www.facebook.com/conganeadar/" TargetMode="External"/><Relationship Id="rId564" Type="http://schemas.openxmlformats.org/officeDocument/2006/relationships/hyperlink" Target="https://www.facebook.com/C%C3%B4ng-an-x%C3%A3-Y%C3%AAn-Nh%C3%A2n-173867797504365/" TargetMode="External"/><Relationship Id="rId771" Type="http://schemas.openxmlformats.org/officeDocument/2006/relationships/hyperlink" Target="https://www.facebook.com/C%C3%B4ng-an-x%C3%A3-Thi%E1%BB%87u-C%C3%B4ng-Thi%E1%BB%87u-H%C3%B3a-Thanh-H%C3%B3a-106571834775067/" TargetMode="External"/><Relationship Id="rId2245" Type="http://schemas.openxmlformats.org/officeDocument/2006/relationships/hyperlink" Target="https://www.facebook.com/chauthanhsocsabai/" TargetMode="External"/><Relationship Id="rId2452" Type="http://schemas.openxmlformats.org/officeDocument/2006/relationships/hyperlink" Target="https://congan.thaibinh.gov.vn/tin-hoat-dong-cua-catp/tin-hoat-dong2/tien-hai-to-chuc-diem-ngay-hoi-toan-dan-bao-ve-an-ninh-to-qu.html" TargetMode="External"/><Relationship Id="rId424" Type="http://schemas.openxmlformats.org/officeDocument/2006/relationships/hyperlink" Target="https://www.facebook.com/CAX.TanLieu/" TargetMode="External"/><Relationship Id="rId631" Type="http://schemas.openxmlformats.org/officeDocument/2006/relationships/hyperlink" Target="https://www.facebook.com/C%C3%B4ng-an-x%C3%A3-X%E1%BB%91p-108195601762940" TargetMode="External"/><Relationship Id="rId1054" Type="http://schemas.openxmlformats.org/officeDocument/2006/relationships/hyperlink" Target="https://www.facebook.com/p/C%C3%B4ng-an-x%C3%A3-S%C6%A1n-Giang-huy%E1%BB%87n-H%C6%B0%C6%A1ng-S%C6%A1n-t%E1%BB%89nh-H%C3%A0-T%C4%A9nh-100077216467111/" TargetMode="External"/><Relationship Id="rId1261" Type="http://schemas.openxmlformats.org/officeDocument/2006/relationships/hyperlink" Target="https://www.facebook.com/thanhthieunhihungvuong/" TargetMode="External"/><Relationship Id="rId2105" Type="http://schemas.openxmlformats.org/officeDocument/2006/relationships/hyperlink" Target="https://www.facebook.com/caxphuonglau/?locale=ms_MY" TargetMode="External"/><Relationship Id="rId2312" Type="http://schemas.openxmlformats.org/officeDocument/2006/relationships/hyperlink" Target="https://www.facebook.com/Congandinhcaophucu/" TargetMode="External"/><Relationship Id="rId1121" Type="http://schemas.openxmlformats.org/officeDocument/2006/relationships/hyperlink" Target="https://www.facebook.com/p/C%C3%B4ng-an-x%C3%A3-T%C3%A2n-H%C3%A0o-100069574661675/" TargetMode="External"/><Relationship Id="rId1938" Type="http://schemas.openxmlformats.org/officeDocument/2006/relationships/hyperlink" Target="https://thanhhung.thachthanh.thanhhoa.gov.vn/" TargetMode="External"/><Relationship Id="rId281" Type="http://schemas.openxmlformats.org/officeDocument/2006/relationships/hyperlink" Target="https://www.facebook.com/caxvanminhnrbk/" TargetMode="External"/><Relationship Id="rId141" Type="http://schemas.openxmlformats.org/officeDocument/2006/relationships/hyperlink" Target="https://www.facebook.com/ConganPhuocQuang/" TargetMode="External"/><Relationship Id="rId7" Type="http://schemas.openxmlformats.org/officeDocument/2006/relationships/hyperlink" Target="https://www.facebook.com/conganxadoanket/" TargetMode="External"/><Relationship Id="rId958" Type="http://schemas.openxmlformats.org/officeDocument/2006/relationships/hyperlink" Target="https://www.facebook.com/C%C3%B4ng-an-x%C3%A3-S%C6%A1n-Lang-huy%E1%BB%87n-Kbang-t%E1%BB%89nh-Gia-Lai-109924770892925/" TargetMode="External"/><Relationship Id="rId1588" Type="http://schemas.openxmlformats.org/officeDocument/2006/relationships/hyperlink" Target="https://vuminh.nguyenbinh.caobang.gov.vn/" TargetMode="External"/><Relationship Id="rId1795" Type="http://schemas.openxmlformats.org/officeDocument/2006/relationships/hyperlink" Target="https://www.facebook.com/CAHANMINH/" TargetMode="External"/><Relationship Id="rId2639" Type="http://schemas.openxmlformats.org/officeDocument/2006/relationships/hyperlink" Target="http://tanloithanh.giongtrom.bentre.gov.vn/" TargetMode="External"/><Relationship Id="rId87" Type="http://schemas.openxmlformats.org/officeDocument/2006/relationships/hyperlink" Target="https://www.facebook.com/Conganthanhphothainguyen" TargetMode="External"/><Relationship Id="rId818" Type="http://schemas.openxmlformats.org/officeDocument/2006/relationships/hyperlink" Target="https://www.facebook.com/C%C3%B4ng-an-x%C3%A3-Th%E1%BA%A1ch-Ki%E1%BB%87t-huy%E1%BB%87n-T%C3%A2n-S%C6%A1nt%E1%BB%89nh-Ph%C3%BA-Th%E1%BB%8D-110286397882433/" TargetMode="External"/><Relationship Id="rId1448" Type="http://schemas.openxmlformats.org/officeDocument/2006/relationships/hyperlink" Target="https://www.facebook.com/p/C%C3%B4ng-an-x%C3%A3-Ti%E1%BB%81n-Phong-Y%C3%AAn-D%C5%A9ng-B%E1%BA%AFc-Giang-100067110930337/" TargetMode="External"/><Relationship Id="rId1655" Type="http://schemas.openxmlformats.org/officeDocument/2006/relationships/hyperlink" Target="https://hscvcl.hatinh.gov.vn/canloc/vbpq.nsf/B88BE2D39728380F4725865E00103CD5/$file/QD-UY-BAN-BAU-CU-HDND-CAP-XA-NHIEM-KY-2021-2026(ubxaxuanloccl)(15.01.2021_09h41p53).docx" TargetMode="External"/><Relationship Id="rId2706" Type="http://schemas.openxmlformats.org/officeDocument/2006/relationships/hyperlink" Target="https://www.facebook.com/CONGANXADAOLY/" TargetMode="External"/><Relationship Id="rId1308" Type="http://schemas.openxmlformats.org/officeDocument/2006/relationships/hyperlink" Target="https://qppl.thanhhoa.gov.vn/vbpq_thanhhoa.nsf/10836407A6FA5CBC472585E4003A1A15/$file/DT-VBDTPT613258870-9-20201600072035779chanth14.09.2020_17h12p57_liemmx_14-09-2020-18-16-49_signed.pdf" TargetMode="External"/><Relationship Id="rId1862" Type="http://schemas.openxmlformats.org/officeDocument/2006/relationships/hyperlink" Target="https://www.facebook.com/catgialai/" TargetMode="External"/><Relationship Id="rId1515" Type="http://schemas.openxmlformats.org/officeDocument/2006/relationships/hyperlink" Target="https://tumorong.huyentumorong.kontum.gov.vn/" TargetMode="External"/><Relationship Id="rId1722" Type="http://schemas.openxmlformats.org/officeDocument/2006/relationships/hyperlink" Target="https://yenmo.ninhbinh.gov.vn/gioi-thieu/xa-yen-my" TargetMode="External"/><Relationship Id="rId14" Type="http://schemas.openxmlformats.org/officeDocument/2006/relationships/hyperlink" Target="https://www.facebook.com/ConganxaDakKronghuyenDakDoa/" TargetMode="External"/><Relationship Id="rId2289" Type="http://schemas.openxmlformats.org/officeDocument/2006/relationships/hyperlink" Target="https://quangthai.thuathienhue.gov.vn/?gd=4&amp;cn=121&amp;tc=60932" TargetMode="External"/><Relationship Id="rId2496" Type="http://schemas.openxmlformats.org/officeDocument/2006/relationships/hyperlink" Target="https://www.facebook.com/conganphuongngoctraotpth/" TargetMode="External"/><Relationship Id="rId468" Type="http://schemas.openxmlformats.org/officeDocument/2006/relationships/hyperlink" Target="https://www.facebook.com/caplongphuoc.phuoclong/" TargetMode="External"/><Relationship Id="rId675" Type="http://schemas.openxmlformats.org/officeDocument/2006/relationships/hyperlink" Target="https://www.facebook.com/C%C3%B4ng-an-x%C3%A3-V%C4%A9nh-An-huy%E1%BB%87n-Ba-Tri-t%E1%BB%89nh-B%E1%BA%BFn-Tre-104437182191368/" TargetMode="External"/><Relationship Id="rId882" Type="http://schemas.openxmlformats.org/officeDocument/2006/relationships/hyperlink" Target="https://www.facebook.com/C%C3%B4ng-An-X%C3%A3-T%C3%A2y-Th%C3%A0nh-Y%C3%AAn-Th%C3%A0nh-Ngh%E1%BB%87-An-111212831046220/" TargetMode="External"/><Relationship Id="rId1098" Type="http://schemas.openxmlformats.org/officeDocument/2006/relationships/hyperlink" Target="https://congan.laichau.gov.vn/index.php/hoat-dong-cua-ca-lai-chau/giam-doc-cong-an-tinh-du-ngay-hoi-dai-doan-ket-toan-dan-toc-ban-cap-na-2-2531.html" TargetMode="External"/><Relationship Id="rId2149" Type="http://schemas.openxmlformats.org/officeDocument/2006/relationships/hyperlink" Target="https://thanhcong.nguyenbinh.caobang.gov.vn/" TargetMode="External"/><Relationship Id="rId2356" Type="http://schemas.openxmlformats.org/officeDocument/2006/relationships/hyperlink" Target="https://dinhhoa.thainguyen.gov.vn/" TargetMode="External"/><Relationship Id="rId2563" Type="http://schemas.openxmlformats.org/officeDocument/2006/relationships/hyperlink" Target="https://www.facebook.com/conganthanhphodian/" TargetMode="External"/><Relationship Id="rId328" Type="http://schemas.openxmlformats.org/officeDocument/2006/relationships/hyperlink" Target="https://www.facebook.com/CAXSONLUONG/" TargetMode="External"/><Relationship Id="rId535" Type="http://schemas.openxmlformats.org/officeDocument/2006/relationships/hyperlink" Target="https://www.facebook.com/C%E1%BA%A3nh-s%C3%A1t-c%C6%A1-%C4%91%E1%BB%99ng-B%E1%BA%A1c-Li%C3%AAu-105419268884490/" TargetMode="External"/><Relationship Id="rId742" Type="http://schemas.openxmlformats.org/officeDocument/2006/relationships/hyperlink" Target="https://www.facebook.com/C%C3%B4ng-an-x%C3%A3-Ti%E1%BA%BFn-Th%E1%BA%AFng-L%C3%BD-Nh%C3%A2n-H%C3%A0-Nam-106679438660315/" TargetMode="External"/><Relationship Id="rId1165" Type="http://schemas.openxmlformats.org/officeDocument/2006/relationships/hyperlink" Target="https://tanminh.thanhson.phutho.gov.vn/uy-ban-nhan-dan" TargetMode="External"/><Relationship Id="rId1372" Type="http://schemas.openxmlformats.org/officeDocument/2006/relationships/hyperlink" Target="https://nghean.gov.vn/tin-noi-bat/doan-giam-sat-cua-uy-ban-doi-ngoai-quoc-hoi-khao-sat-va-lam-viec-tai-don-bien-phong-cua-khau-tha-618986?fbclid=IwAR0Mvs475zKCLL2_RXHkuJjGAjSDjFZ2TpWnS3-z0oESy4lEXVk3JGvYZS8" TargetMode="External"/><Relationship Id="rId2009" Type="http://schemas.openxmlformats.org/officeDocument/2006/relationships/hyperlink" Target="https://www.facebook.com/CAXDongThanh/" TargetMode="External"/><Relationship Id="rId2216" Type="http://schemas.openxmlformats.org/officeDocument/2006/relationships/hyperlink" Target="https://www.facebook.com/caxvinhan/" TargetMode="External"/><Relationship Id="rId2423" Type="http://schemas.openxmlformats.org/officeDocument/2006/relationships/hyperlink" Target="https://www.facebook.com/CongAnIaGrai/" TargetMode="External"/><Relationship Id="rId2630" Type="http://schemas.openxmlformats.org/officeDocument/2006/relationships/hyperlink" Target="https://www.facebook.com/p/C%C3%B4ng-An-Th%C3%A0nh-Ph%E1%BB%91-H%C6%B0ng-Y%C3%AAn-100057576334172/" TargetMode="External"/><Relationship Id="rId602" Type="http://schemas.openxmlformats.org/officeDocument/2006/relationships/hyperlink" Target="https://www.facebook.com/C%C3%B4ng-an-x%C3%A3-Xu%C3%A2n-Minh-104070011941082/" TargetMode="External"/><Relationship Id="rId1025" Type="http://schemas.openxmlformats.org/officeDocument/2006/relationships/hyperlink" Target="https://quangtho.quangbinh.gov.vn/" TargetMode="External"/><Relationship Id="rId1232" Type="http://schemas.openxmlformats.org/officeDocument/2006/relationships/hyperlink" Target="https://www.facebook.com/xatudan/" TargetMode="External"/><Relationship Id="rId185" Type="http://schemas.openxmlformats.org/officeDocument/2006/relationships/hyperlink" Target="https://www.facebook.com/conganhuyennahang" TargetMode="External"/><Relationship Id="rId1909" Type="http://schemas.openxmlformats.org/officeDocument/2006/relationships/hyperlink" Target="https://www.facebook.com/CAQHongBang/" TargetMode="External"/><Relationship Id="rId392" Type="http://schemas.openxmlformats.org/officeDocument/2006/relationships/hyperlink" Target="https://www.facebook.com/CaxHaiXuan/" TargetMode="External"/><Relationship Id="rId2073" Type="http://schemas.openxmlformats.org/officeDocument/2006/relationships/hyperlink" Target="https://www.facebook.com/p/Tu%E1%BB%95i-tr%E1%BA%BB-C%C3%B4ng-an-Ngh%C4%A9a-L%E1%BB%99-100081887170070/" TargetMode="External"/><Relationship Id="rId2280" Type="http://schemas.openxmlformats.org/officeDocument/2006/relationships/hyperlink" Target="https://www.facebook.com/catphochiminhofficial/?locale=vi_VN" TargetMode="External"/><Relationship Id="rId252" Type="http://schemas.openxmlformats.org/officeDocument/2006/relationships/hyperlink" Target="https://www.facebook.com/Chi-%C4%91o%C3%A0n-Thanh-ni%C3%AAn-C%C3%B4ng-an-huy%E1%BB%87n-L%C3%A2m-Thao-101329172280765/" TargetMode="External"/><Relationship Id="rId2140" Type="http://schemas.openxmlformats.org/officeDocument/2006/relationships/hyperlink" Target="https://www.facebook.com/CAXTANMY/" TargetMode="External"/><Relationship Id="rId112" Type="http://schemas.openxmlformats.org/officeDocument/2006/relationships/hyperlink" Target="https://www.facebook.com/Conganquangminh/" TargetMode="External"/><Relationship Id="rId1699" Type="http://schemas.openxmlformats.org/officeDocument/2006/relationships/hyperlink" Target="https://lacthuy.hoabinh.gov.vn/index.php/thong-tin-co-quan/ubnd-ca-c-xa-tha-tra-n/1107-xa-ya-n-ba-ng" TargetMode="External"/><Relationship Id="rId2000" Type="http://schemas.openxmlformats.org/officeDocument/2006/relationships/hyperlink" Target="https://www.facebook.com/caxconminhnrbk/" TargetMode="External"/><Relationship Id="rId929" Type="http://schemas.openxmlformats.org/officeDocument/2006/relationships/hyperlink" Target="https://www.facebook.com/C%C3%B4ng-an-x%C3%A3-T%C3%A2n-D%C3%A2n-110339587947492/" TargetMode="External"/><Relationship Id="rId1559" Type="http://schemas.openxmlformats.org/officeDocument/2006/relationships/hyperlink" Target="https://vinhgiang.vinhlinh.quangtri.gov.vn/" TargetMode="External"/><Relationship Id="rId1766" Type="http://schemas.openxmlformats.org/officeDocument/2006/relationships/hyperlink" Target="https://yenson.doluong.nghean.gov.vn/" TargetMode="External"/><Relationship Id="rId1973" Type="http://schemas.openxmlformats.org/officeDocument/2006/relationships/hyperlink" Target="http://anhaodong.hoaian.binhdinh.gov.vn/" TargetMode="External"/><Relationship Id="rId58" Type="http://schemas.openxmlformats.org/officeDocument/2006/relationships/hyperlink" Target="https://www.facebook.com/congantinhhungyen.org" TargetMode="External"/><Relationship Id="rId1419" Type="http://schemas.openxmlformats.org/officeDocument/2006/relationships/hyperlink" Target="https://vinhphuc.gov.vn/ct/cms/HeThongChinhTriTinh/uybannhandan/Lists/QuyetDinh/View_Detail.aspx?ItemID=151" TargetMode="External"/><Relationship Id="rId1626" Type="http://schemas.openxmlformats.org/officeDocument/2006/relationships/hyperlink" Target="https://www.facebook.com/223075009186177" TargetMode="External"/><Relationship Id="rId1833" Type="http://schemas.openxmlformats.org/officeDocument/2006/relationships/hyperlink" Target="https://www.facebook.com/cahuyenkimson/" TargetMode="External"/><Relationship Id="rId1900" Type="http://schemas.openxmlformats.org/officeDocument/2006/relationships/hyperlink" Target="https://tandan.thixanghison.thanhhoa.gov.vn/web/trang-chu/tong-quan/chuc-nang-nhiem-vu-cua-ubnd-phuong-tan-dan.html" TargetMode="External"/><Relationship Id="rId579" Type="http://schemas.openxmlformats.org/officeDocument/2006/relationships/hyperlink" Target="https://www.facebook.com/C%C3%B4ng-an-x%C3%A3-Y%C3%AAn-H%C6%B0ng-huy%E1%BB%87n-S%C3%B4ng-M%C3%A3-t%E1%BB%89nh-S%C6%A1n-La-105124241700871/" TargetMode="External"/><Relationship Id="rId786" Type="http://schemas.openxmlformats.org/officeDocument/2006/relationships/hyperlink" Target="https://www.facebook.com/C%C3%B4ng-an-x%C3%A3-Thanh-Ph%C6%B0%E1%BB%9Bc-100993745521086/" TargetMode="External"/><Relationship Id="rId993" Type="http://schemas.openxmlformats.org/officeDocument/2006/relationships/hyperlink" Target="https://www.facebook.com/C%C3%B4ng-an-x%C3%A3-Quang-L%E1%BB%99c-huy%E1%BB%87n-H%E1%BA%ADu-L%E1%BB%99c-100772862674779/" TargetMode="External"/><Relationship Id="rId2467" Type="http://schemas.openxmlformats.org/officeDocument/2006/relationships/hyperlink" Target="https://www.facebook.com/p/ANTT-Ph%C6%B0%E1%BB%9Dng-2-Th%E1%BB%8B-x%C3%A3-Qu%E1%BA%A3ng-Tr%E1%BB%8B-100069193744869/" TargetMode="External"/><Relationship Id="rId2674" Type="http://schemas.openxmlformats.org/officeDocument/2006/relationships/hyperlink" Target="https://www.bacninh.gov.vn/web/xa-canh-hung" TargetMode="External"/><Relationship Id="rId439" Type="http://schemas.openxmlformats.org/officeDocument/2006/relationships/hyperlink" Target="https://www.facebook.com/CATTThanUyen/" TargetMode="External"/><Relationship Id="rId646" Type="http://schemas.openxmlformats.org/officeDocument/2006/relationships/hyperlink" Target="https://www.facebook.com/C%C3%B4ng-an-x%C3%A3-Vang-Qu%E1%BB%9Bi-T%C3%A2y-B%C3%ACnh-%C4%90%E1%BA%A1i-B%E1%BA%BFn-Tre-107106058271492/" TargetMode="External"/><Relationship Id="rId1069" Type="http://schemas.openxmlformats.org/officeDocument/2006/relationships/hyperlink" Target="https://www.facebook.com/p/C%C3%B4ng-an-x%C3%A3-S%C6%A1n-L%E1%BB%99c-huy%E1%BB%87n-Can-L%E1%BB%99c-t%E1%BB%89nh-H%C3%A0-T%C4%A9nh-100067609266477/" TargetMode="External"/><Relationship Id="rId1276" Type="http://schemas.openxmlformats.org/officeDocument/2006/relationships/hyperlink" Target="https://www.facebook.com/p/C%C3%B4ng-an-x%C3%A3-Th%C3%A0nh-Y%C3%AAn-huy%E1%BB%87n-Th%E1%BA%A1ch-Th%C3%A0nh-100028768525191/" TargetMode="External"/><Relationship Id="rId1483" Type="http://schemas.openxmlformats.org/officeDocument/2006/relationships/hyperlink" Target="https://thachan.caobang.gov.vn/" TargetMode="External"/><Relationship Id="rId2327" Type="http://schemas.openxmlformats.org/officeDocument/2006/relationships/hyperlink" Target="https://www.facebook.com/TuoitreConganCaoBang/?locale=vi_VN" TargetMode="External"/><Relationship Id="rId506" Type="http://schemas.openxmlformats.org/officeDocument/2006/relationships/hyperlink" Target="https://www.facebook.com/CAHLYYB" TargetMode="External"/><Relationship Id="rId853" Type="http://schemas.openxmlformats.org/officeDocument/2006/relationships/hyperlink" Target="https://www.facebook.com/C%C3%B4ng-an-x%C3%A3-Tam-Anh-B%E1%BA%AFc-101113005579107" TargetMode="External"/><Relationship Id="rId1136" Type="http://schemas.openxmlformats.org/officeDocument/2006/relationships/hyperlink" Target="https://tracu.travinh.gov.vn/tin-noi-bat/tra-cu-cong-bo-quyet-dinh-cua-chu-tich-ubnd-tinh-cong-nhan-xa-tan-hiep-dat-chuan-nong-thon-moi-n-657891" TargetMode="External"/><Relationship Id="rId1690" Type="http://schemas.openxmlformats.org/officeDocument/2006/relationships/hyperlink" Target="https://www.facebook.com/p/C%C3%B4ng-an-x%C3%A3-Xu%C3%A2n-Thi%C3%AAn-100069689112137/" TargetMode="External"/><Relationship Id="rId2534" Type="http://schemas.openxmlformats.org/officeDocument/2006/relationships/hyperlink" Target="https://www.facebook.com/ConganSonCuong/" TargetMode="External"/><Relationship Id="rId713" Type="http://schemas.openxmlformats.org/officeDocument/2006/relationships/hyperlink" Target="https://www.facebook.com/C%C3%B4ng-an-x%C3%A3-Tr%E1%BB%B1c-H%C3%B9ng-huy%E1%BB%87n-Tr%E1%BB%B1c-Ninh-t%E1%BB%89nh-Nam-%C4%90%E1%BB%8Bnh-109200961461305/" TargetMode="External"/><Relationship Id="rId920" Type="http://schemas.openxmlformats.org/officeDocument/2006/relationships/hyperlink" Target="https://www.facebook.com/C%C3%B4ng-An-X%C3%A3-T%C3%A2n-H%E1%BB%A3p-C%C3%B4ng-An-Huy%E1%BB%87n-M%E1%BB%99c-Ch%C3%A2u-106056544973563/" TargetMode="External"/><Relationship Id="rId1343" Type="http://schemas.openxmlformats.org/officeDocument/2006/relationships/hyperlink" Target="https://www.facebook.com/Conganxathanhsonthanhhahaiduong/" TargetMode="External"/><Relationship Id="rId1550" Type="http://schemas.openxmlformats.org/officeDocument/2006/relationships/hyperlink" Target="https://www.facebook.com/p/V%C4%83n-X%C3%A1-Kim-B%E1%BA%A3ng-H%C3%A0-Nam-100069675380524/" TargetMode="External"/><Relationship Id="rId2601" Type="http://schemas.openxmlformats.org/officeDocument/2006/relationships/hyperlink" Target="https://trande.soctrang.gov.vn/" TargetMode="External"/><Relationship Id="rId1203" Type="http://schemas.openxmlformats.org/officeDocument/2006/relationships/hyperlink" Target="https://www.facebook.com/p/T%C3%B4-M%E1%BA%ADu-24H-100066811125976/?locale=he_IL" TargetMode="External"/><Relationship Id="rId1410" Type="http://schemas.openxmlformats.org/officeDocument/2006/relationships/hyperlink" Target="https://thuanphu.dongphu.binhphuoc.gov.vn/" TargetMode="External"/><Relationship Id="rId296" Type="http://schemas.openxmlformats.org/officeDocument/2006/relationships/hyperlink" Target="https://www.facebook.com/CAXTraDaPleiku/" TargetMode="External"/><Relationship Id="rId2184" Type="http://schemas.openxmlformats.org/officeDocument/2006/relationships/hyperlink" Target="https://stnmt.gialai.gov.vn/images/finder/files/M%C3%B4i%20tr%C6%B0%E1%BB%9Dng/Gi%E1%BA%A5y%20ph%C3%A9p%20MT/663%20Quiconac%20_signed_signed.pdf" TargetMode="External"/><Relationship Id="rId2391" Type="http://schemas.openxmlformats.org/officeDocument/2006/relationships/hyperlink" Target="https://www.facebook.com/conganhuyennhuthanh/?locale=vi_VN" TargetMode="External"/><Relationship Id="rId156" Type="http://schemas.openxmlformats.org/officeDocument/2006/relationships/hyperlink" Target="https://www.facebook.com/conganlienhoa" TargetMode="External"/><Relationship Id="rId363" Type="http://schemas.openxmlformats.org/officeDocument/2006/relationships/hyperlink" Target="https://www.facebook.com/CaxNghiaHop/" TargetMode="External"/><Relationship Id="rId570" Type="http://schemas.openxmlformats.org/officeDocument/2006/relationships/hyperlink" Target="https://www.facebook.com/C%C3%B4ng-An-X%C3%A3-Y%C3%AAn-M%E1%BA%A1c-137582478465865/" TargetMode="External"/><Relationship Id="rId2044" Type="http://schemas.openxmlformats.org/officeDocument/2006/relationships/hyperlink" Target="https://www.facebook.com/CAXLongVinh/" TargetMode="External"/><Relationship Id="rId2251" Type="http://schemas.openxmlformats.org/officeDocument/2006/relationships/hyperlink" Target="https://simacai.laocai.gov.vn/" TargetMode="External"/><Relationship Id="rId223" Type="http://schemas.openxmlformats.org/officeDocument/2006/relationships/hyperlink" Target="https://www.facebook.com/congandoanhung/" TargetMode="External"/><Relationship Id="rId430" Type="http://schemas.openxmlformats.org/officeDocument/2006/relationships/hyperlink" Target="https://www.facebook.com/cax.binhhoaphuoc.lh/" TargetMode="External"/><Relationship Id="rId1060" Type="http://schemas.openxmlformats.org/officeDocument/2006/relationships/hyperlink" Target="https://www.facebook.com/p/C%C3%B4ng-an-x%C3%A3-S%C6%A1n-Ph%C3%BA-100070609143771/" TargetMode="External"/><Relationship Id="rId2111" Type="http://schemas.openxmlformats.org/officeDocument/2006/relationships/hyperlink" Target="https://phuson.quanhoa.thanhhoa.gov.vn/" TargetMode="External"/><Relationship Id="rId1877" Type="http://schemas.openxmlformats.org/officeDocument/2006/relationships/hyperlink" Target="https://www.facebook.com/p/C%C3%B4ng-an-x%C3%A3-Ph%C3%BA-L%C3%A2m-100081836477317/" TargetMode="External"/><Relationship Id="rId1737" Type="http://schemas.openxmlformats.org/officeDocument/2006/relationships/hyperlink" Target="https://yentu.yenmo.ninhbinh.gov.vn/" TargetMode="External"/><Relationship Id="rId1944" Type="http://schemas.openxmlformats.org/officeDocument/2006/relationships/hyperlink" Target="https://www.facebook.com/CATT.THO/?locale=vi_VN" TargetMode="External"/><Relationship Id="rId29" Type="http://schemas.openxmlformats.org/officeDocument/2006/relationships/hyperlink" Target="https://www.facebook.com/conganxachanson/" TargetMode="External"/><Relationship Id="rId1804" Type="http://schemas.openxmlformats.org/officeDocument/2006/relationships/hyperlink" Target="https://giavien.ninhbinh.gov.vn/" TargetMode="External"/><Relationship Id="rId897" Type="http://schemas.openxmlformats.org/officeDocument/2006/relationships/hyperlink" Target="https://www.facebook.com/C%C3%B4ng-an-x%C3%A3-T%C3%A2n-Ph%C3%BAc-huy%E1%BB%87n-Lang-Ch%C3%A1nh-101456525888951/" TargetMode="External"/><Relationship Id="rId2578" Type="http://schemas.openxmlformats.org/officeDocument/2006/relationships/hyperlink" Target="https://vithanh.haugiang.gov.vn/" TargetMode="External"/><Relationship Id="rId757" Type="http://schemas.openxmlformats.org/officeDocument/2006/relationships/hyperlink" Target="https://www.facebook.com/C%C3%B4ng-an-x%C3%A3-Thu-C%C3%BAc-T%C3%A2n-S%C6%A1n-Ph%C3%BA-Th%E1%BB%8D-103549785035046/" TargetMode="External"/><Relationship Id="rId964" Type="http://schemas.openxmlformats.org/officeDocument/2006/relationships/hyperlink" Target="https://www.facebook.com/C%C3%B4ng-an-x%C3%A3-S%C6%A1n-H%E1%BA%A3i-108902235225524/" TargetMode="External"/><Relationship Id="rId1387" Type="http://schemas.openxmlformats.org/officeDocument/2006/relationships/hyperlink" Target="https://vinhphuc.gov.vn/ct/cms/thongbao/Lists/dauthau/View_Detail.aspx?ItemID=1458" TargetMode="External"/><Relationship Id="rId1594" Type="http://schemas.openxmlformats.org/officeDocument/2006/relationships/hyperlink" Target="https://vanhoa.nongcong.thanhhoa.gov.vn/web/trang-chu/he-thong-chinh-tri/uy-ban-nhan-dan-xa" TargetMode="External"/><Relationship Id="rId2438" Type="http://schemas.openxmlformats.org/officeDocument/2006/relationships/hyperlink" Target="https://xalamson.hoabinh.gov.vn/" TargetMode="External"/><Relationship Id="rId2645" Type="http://schemas.openxmlformats.org/officeDocument/2006/relationships/hyperlink" Target="https://www.facebook.com/congantthuongcanh/?locale=vi_VN" TargetMode="External"/><Relationship Id="rId93" Type="http://schemas.openxmlformats.org/officeDocument/2006/relationships/hyperlink" Target="https://www.facebook.com/conganthanhphochilinh" TargetMode="External"/><Relationship Id="rId617" Type="http://schemas.openxmlformats.org/officeDocument/2006/relationships/hyperlink" Target="https://www.facebook.com/C%C3%B4ng-an-x%C3%A3-Xu%C3%A2n-Huy-100877548751514/" TargetMode="External"/><Relationship Id="rId824" Type="http://schemas.openxmlformats.org/officeDocument/2006/relationships/hyperlink" Target="https://www.facebook.com/C%C3%B4ng-an-x%C3%A3-Th%C6%B0%E1%BB%A3ng-Gi%C3%A1p-108094878199519/" TargetMode="External"/><Relationship Id="rId1247" Type="http://schemas.openxmlformats.org/officeDocument/2006/relationships/hyperlink" Target="https://www.facebook.com/policetamgiang/?locale=vi_VN" TargetMode="External"/><Relationship Id="rId1454" Type="http://schemas.openxmlformats.org/officeDocument/2006/relationships/hyperlink" Target="https://www.facebook.com/policetraduong/" TargetMode="External"/><Relationship Id="rId1661" Type="http://schemas.openxmlformats.org/officeDocument/2006/relationships/hyperlink" Target="https://xuanlai.thoxuan.thanhhoa.gov.vn/" TargetMode="External"/><Relationship Id="rId2505" Type="http://schemas.openxmlformats.org/officeDocument/2006/relationships/hyperlink" Target="http://tanson.tpthanhhoa.thanhhoa.gov.vn/" TargetMode="External"/><Relationship Id="rId2712" Type="http://schemas.openxmlformats.org/officeDocument/2006/relationships/hyperlink" Target="https://dienlu.bathuoc.thanhhoa.gov.vn/" TargetMode="External"/><Relationship Id="rId1107" Type="http://schemas.openxmlformats.org/officeDocument/2006/relationships/hyperlink" Target="https://phubinh.thainguyen.gov.vn/xa-tan-duc" TargetMode="External"/><Relationship Id="rId1314" Type="http://schemas.openxmlformats.org/officeDocument/2006/relationships/hyperlink" Target="https://thachbinh.thachthanh.thanhhoa.gov.vn/" TargetMode="External"/><Relationship Id="rId1521" Type="http://schemas.openxmlformats.org/officeDocument/2006/relationships/hyperlink" Target="https://thanhphoyenbai.yenbai.gov.vn/cac-xa-phuong/xa-tuy-loc-288595" TargetMode="External"/><Relationship Id="rId20" Type="http://schemas.openxmlformats.org/officeDocument/2006/relationships/hyperlink" Target="https://www.facebook.com/Conganxacubong/" TargetMode="External"/><Relationship Id="rId2088" Type="http://schemas.openxmlformats.org/officeDocument/2006/relationships/hyperlink" Target="http://phamtran.gialoc.haiduong.gov.vn/" TargetMode="External"/><Relationship Id="rId2295" Type="http://schemas.openxmlformats.org/officeDocument/2006/relationships/hyperlink" Target="https://www.facebook.com/conganBaTri/" TargetMode="External"/><Relationship Id="rId267" Type="http://schemas.openxmlformats.org/officeDocument/2006/relationships/hyperlink" Target="https://www.facebook.com/caxxuantruong/" TargetMode="External"/><Relationship Id="rId474" Type="http://schemas.openxmlformats.org/officeDocument/2006/relationships/hyperlink" Target="https://www.facebook.com/caphopminh/" TargetMode="External"/><Relationship Id="rId2155" Type="http://schemas.openxmlformats.org/officeDocument/2006/relationships/hyperlink" Target="https://thangtho.nongcong.thanhhoa.gov.vn/web/trang-chu/he-thong-chinh-tri/uy-ban-nhan-dan-xa" TargetMode="External"/><Relationship Id="rId127" Type="http://schemas.openxmlformats.org/officeDocument/2006/relationships/hyperlink" Target="https://www.facebook.com/conganphuongngoctraotpth" TargetMode="External"/><Relationship Id="rId681" Type="http://schemas.openxmlformats.org/officeDocument/2006/relationships/hyperlink" Target="https://www.facebook.com/C%C3%B4ng-an-x%C3%A3-V%C4%83n-Ph%C3%BA-TP-Y%C3%AAn-B%C3%A1i-101775632061920/" TargetMode="External"/><Relationship Id="rId2362" Type="http://schemas.openxmlformats.org/officeDocument/2006/relationships/hyperlink" Target="https://www.facebook.com/ConganhuyenHonQuan/" TargetMode="External"/><Relationship Id="rId334" Type="http://schemas.openxmlformats.org/officeDocument/2006/relationships/hyperlink" Target="https://www.facebook.com/CAXQuangVinh/" TargetMode="External"/><Relationship Id="rId541" Type="http://schemas.openxmlformats.org/officeDocument/2006/relationships/hyperlink" Target="https://www.facebook.com/C%C3%B4ng-an-xa%CC%83-Phu%CC%81-La%CC%A3c-huy%C3%AA%CC%A3n-%C4%90a%CC%A3i-T%C6%B0%CC%80-103624405292617/" TargetMode="External"/><Relationship Id="rId1171" Type="http://schemas.openxmlformats.org/officeDocument/2006/relationships/hyperlink" Target="https://anthi.hungyen.gov.vn/" TargetMode="External"/><Relationship Id="rId2015" Type="http://schemas.openxmlformats.org/officeDocument/2006/relationships/hyperlink" Target="https://www.facebook.com/CaxEaO/" TargetMode="External"/><Relationship Id="rId2222" Type="http://schemas.openxmlformats.org/officeDocument/2006/relationships/hyperlink" Target="https://www.facebook.com/TuoitreConganVinhPhuc/?locale=vi_VN" TargetMode="External"/><Relationship Id="rId401" Type="http://schemas.openxmlformats.org/officeDocument/2006/relationships/hyperlink" Target="https://www.facebook.com/caxdonghoang/" TargetMode="External"/><Relationship Id="rId1031" Type="http://schemas.openxmlformats.org/officeDocument/2006/relationships/hyperlink" Target="https://www.facebook.com/p/C%C3%B4ng-an-x%C3%A3-Quy%E1%BA%BFt-Th%E1%BA%AFng-th%C3%A0nh-ph%E1%BB%91-Th%C3%A1i-Nguy%C3%AAn-100072342723670/" TargetMode="External"/><Relationship Id="rId1988" Type="http://schemas.openxmlformats.org/officeDocument/2006/relationships/hyperlink" Target="http://binhlang.tuky.haiduong.gov.vn/" TargetMode="External"/><Relationship Id="rId1848" Type="http://schemas.openxmlformats.org/officeDocument/2006/relationships/hyperlink" Target="https://www.facebook.com/CANDHT/" TargetMode="External"/><Relationship Id="rId191" Type="http://schemas.openxmlformats.org/officeDocument/2006/relationships/hyperlink" Target="https://www.facebook.com/conganhuyenLacSon/" TargetMode="External"/><Relationship Id="rId1708" Type="http://schemas.openxmlformats.org/officeDocument/2006/relationships/hyperlink" Target="https://www.facebook.com/ConganxaYenHoDucThoHaTinh/" TargetMode="External"/><Relationship Id="rId1915" Type="http://schemas.openxmlformats.org/officeDocument/2006/relationships/hyperlink" Target="https://www.facebook.com/p/C%C3%B4ng-an-huy%E1%BB%87n-B%E1%BA%A3o-L%C3%A2m-Cao-B%E1%BA%B1ng-100083205493107/" TargetMode="External"/><Relationship Id="rId2689" Type="http://schemas.openxmlformats.org/officeDocument/2006/relationships/hyperlink" Target="https://www.laocai.gov.vn/tin-trong-tinh/thu-tuong-chinh-phu-tang-bang-khen-truong-thon-kho-vang-xa-coc-lau-huyen-bac-ha-1302758" TargetMode="External"/><Relationship Id="rId868" Type="http://schemas.openxmlformats.org/officeDocument/2006/relationships/hyperlink" Target="https://www.facebook.com/C%C3%B4ng-an-X%C3%A3-T%C6%B0%E1%BB%A3ng-L%C4%A9nh-Huy%E1%BB%87n-N%C3%B4ng-C%E1%BB%91ng-T%E1%BB%89nh-Thanh-H%C3%B3a-102764244924680" TargetMode="External"/><Relationship Id="rId1498" Type="http://schemas.openxmlformats.org/officeDocument/2006/relationships/hyperlink" Target="https://www.facebook.com/tuoitreconganhagiang/" TargetMode="External"/><Relationship Id="rId2549" Type="http://schemas.openxmlformats.org/officeDocument/2006/relationships/hyperlink" Target="https://www.facebook.com/Conganthachdinh/" TargetMode="External"/><Relationship Id="rId728" Type="http://schemas.openxmlformats.org/officeDocument/2006/relationships/hyperlink" Target="https://www.facebook.com/C%C3%B4ng-an-x%C3%A3-Tr%C3%A1c-V%C4%83n-112531054789184/" TargetMode="External"/><Relationship Id="rId935" Type="http://schemas.openxmlformats.org/officeDocument/2006/relationships/hyperlink" Target="https://www.facebook.com/C%C3%B4ng-an-x%C3%A3-T%C3%A2n-%C4%90%E1%BB%A9c-huy%E1%BB%87n-Ph%C3%BA-B%C3%ACnh-t%E1%BB%89nh-Th%C3%A1i-Nguy%C3%AAn-159203606244942/" TargetMode="External"/><Relationship Id="rId1358" Type="http://schemas.openxmlformats.org/officeDocument/2006/relationships/hyperlink" Target="http://thanhlang.thanhha.haiduong.gov.vn/" TargetMode="External"/><Relationship Id="rId1565" Type="http://schemas.openxmlformats.org/officeDocument/2006/relationships/hyperlink" Target="https://vinhthanh.binhdinh.gov.vn/Index.aspx?P=B02&amp;M=61&amp;I=070801079" TargetMode="External"/><Relationship Id="rId1772" Type="http://schemas.openxmlformats.org/officeDocument/2006/relationships/hyperlink" Target="https://sonla.gov.vn/" TargetMode="External"/><Relationship Id="rId2409" Type="http://schemas.openxmlformats.org/officeDocument/2006/relationships/hyperlink" Target="https://www.facebook.com/Conganhuyenthieuhoa/?locale=vi_VN" TargetMode="External"/><Relationship Id="rId2616" Type="http://schemas.openxmlformats.org/officeDocument/2006/relationships/hyperlink" Target="https://www.facebook.com/tuoitreconganbacgiang/" TargetMode="External"/><Relationship Id="rId64" Type="http://schemas.openxmlformats.org/officeDocument/2006/relationships/hyperlink" Target="https://www.facebook.com/congantinhbacgiang" TargetMode="External"/><Relationship Id="rId1218" Type="http://schemas.openxmlformats.org/officeDocument/2006/relationships/hyperlink" Target="https://www.facebook.com/p/C%C3%B4ng-an-X%C3%A3-T%C6%B0%E1%BB%A3ng-L%C4%A9nh-Huy%E1%BB%87n-N%C3%B4ng-C%E1%BB%91ng-T%E1%BB%89nh-Thanh-H%C3%B3a-100027234442746/" TargetMode="External"/><Relationship Id="rId1425" Type="http://schemas.openxmlformats.org/officeDocument/2006/relationships/hyperlink" Target="https://tanky.nghean.gov.vn/di-tich-huyen-tan-ky/tan-ky-to-chuc-le-don-nhan-bang-xep-hang-di-tich-lich-su-cap-tinh-thanh-le-loi-va-den-tho-le-tha-610339" TargetMode="External"/><Relationship Id="rId1632" Type="http://schemas.openxmlformats.org/officeDocument/2006/relationships/hyperlink" Target="https://xuanhoa.nhuxuan.thanhhoa.gov.vn/web/trang-chu/he-thong-chinh-tri/uy-ban-nhan-dan-xa" TargetMode="External"/><Relationship Id="rId2199" Type="http://schemas.openxmlformats.org/officeDocument/2006/relationships/hyperlink" Target="https://nguyenbinh.caobang.gov.vn/xa-thinh-vuong" TargetMode="External"/><Relationship Id="rId378" Type="http://schemas.openxmlformats.org/officeDocument/2006/relationships/hyperlink" Target="https://www.facebook.com/CAXMaiDinh" TargetMode="External"/><Relationship Id="rId585" Type="http://schemas.openxmlformats.org/officeDocument/2006/relationships/hyperlink" Target="https://www.facebook.com/C%C3%B4ng-an-x%C3%A3-Xu%E1%BA%A5t-Ho%C3%A1-L%E1%BA%A1c-S%C6%A1n-Ho%C3%A0-B%C3%ACnh-105549238435082/" TargetMode="External"/><Relationship Id="rId792" Type="http://schemas.openxmlformats.org/officeDocument/2006/relationships/hyperlink" Target="https://www.facebook.com/C%C3%B4ng-An-X%C3%A3-Thanh-L%C3%A2m-112842590513693" TargetMode="External"/><Relationship Id="rId2059" Type="http://schemas.openxmlformats.org/officeDocument/2006/relationships/hyperlink" Target="https://www.facebook.com/CAXMYNHON/" TargetMode="External"/><Relationship Id="rId2266" Type="http://schemas.openxmlformats.org/officeDocument/2006/relationships/hyperlink" Target="https://www.facebook.com/100063702331996" TargetMode="External"/><Relationship Id="rId2473" Type="http://schemas.openxmlformats.org/officeDocument/2006/relationships/hyperlink" Target="https://congbobanan.toaan.gov.vn/3ta707167t1cvn/" TargetMode="External"/><Relationship Id="rId2680" Type="http://schemas.openxmlformats.org/officeDocument/2006/relationships/hyperlink" Target="http://chaubinh.giongtrom.bentre.gov.vn/" TargetMode="External"/><Relationship Id="rId238" Type="http://schemas.openxmlformats.org/officeDocument/2006/relationships/hyperlink" Target="https://www.facebook.com/Cong.an.xa.Ha.Tam/" TargetMode="External"/><Relationship Id="rId445" Type="http://schemas.openxmlformats.org/officeDocument/2006/relationships/hyperlink" Target="https://www.facebook.com/catphatinh" TargetMode="External"/><Relationship Id="rId652" Type="http://schemas.openxmlformats.org/officeDocument/2006/relationships/hyperlink" Target="https://www.facebook.com/C%C3%B4ng-an-x%C3%A3-V%C5%A9-Minh-Nguy%C3%AAn-B%C3%ACnh-Cao-B%E1%BA%B1ng-108566194664733/" TargetMode="External"/><Relationship Id="rId1075" Type="http://schemas.openxmlformats.org/officeDocument/2006/relationships/hyperlink" Target="https://www.facebook.com/p/C%C3%B4ng-an-x%C3%A3-S%C6%A1n-Ph%C3%BA-100070609143771/" TargetMode="External"/><Relationship Id="rId1282" Type="http://schemas.openxmlformats.org/officeDocument/2006/relationships/hyperlink" Target="https://doluong.nghean.gov.vn/thai-son/gioi-thieu-chung-xa-thai-son-365196" TargetMode="External"/><Relationship Id="rId2126" Type="http://schemas.openxmlformats.org/officeDocument/2006/relationships/hyperlink" Target="https://www.facebook.com/p/Tu%E1%BB%95i-tr%E1%BA%BB-C%C3%B4ng-an-Th%C3%A0nh-ph%E1%BB%91-V%C4%A9nh-Y%C3%AAn-100066497717181/?locale=gl_ES" TargetMode="External"/><Relationship Id="rId2333" Type="http://schemas.openxmlformats.org/officeDocument/2006/relationships/hyperlink" Target="https://www.facebook.com/conganhunglong/" TargetMode="External"/><Relationship Id="rId2540" Type="http://schemas.openxmlformats.org/officeDocument/2006/relationships/hyperlink" Target="https://www.facebook.com/tuoitrecongansonla/" TargetMode="External"/><Relationship Id="rId305" Type="http://schemas.openxmlformats.org/officeDocument/2006/relationships/hyperlink" Target="https://www.facebook.com/caxThuanHung/" TargetMode="External"/><Relationship Id="rId512" Type="http://schemas.openxmlformats.org/officeDocument/2006/relationships/hyperlink" Target="https://www.facebook.com/CAHGiaVien/" TargetMode="External"/><Relationship Id="rId1142" Type="http://schemas.openxmlformats.org/officeDocument/2006/relationships/hyperlink" Target="https://tanlap.dongphu.binhphuoc.gov.vn/" TargetMode="External"/><Relationship Id="rId2400" Type="http://schemas.openxmlformats.org/officeDocument/2006/relationships/hyperlink" Target="https://quychau.nghean.gov.vn/" TargetMode="External"/><Relationship Id="rId1002" Type="http://schemas.openxmlformats.org/officeDocument/2006/relationships/hyperlink" Target="https://quynhphu.thaibinh.gov.vn/" TargetMode="External"/><Relationship Id="rId1959" Type="http://schemas.openxmlformats.org/officeDocument/2006/relationships/hyperlink" Target="https://tuky.haiduong.gov.vn/" TargetMode="External"/><Relationship Id="rId1819" Type="http://schemas.openxmlformats.org/officeDocument/2006/relationships/hyperlink" Target="https://www.facebook.com/CAHNAHANG/" TargetMode="External"/><Relationship Id="rId2190" Type="http://schemas.openxmlformats.org/officeDocument/2006/relationships/hyperlink" Target="https://www.facebook.com/caxtrungtruc/" TargetMode="External"/><Relationship Id="rId162" Type="http://schemas.openxmlformats.org/officeDocument/2006/relationships/hyperlink" Target="https://www.facebook.com/ConganKyPhu/" TargetMode="External"/><Relationship Id="rId2050" Type="http://schemas.openxmlformats.org/officeDocument/2006/relationships/hyperlink" Target="https://minhlap.chonthanh.binhphuoc.gov.vn/" TargetMode="External"/><Relationship Id="rId979" Type="http://schemas.openxmlformats.org/officeDocument/2006/relationships/hyperlink" Target="https://www.facebook.com/C%C3%B4ng-an-x%C3%A3-Quy-H%C6%B0%E1%BB%9Bng-huy%E1%BB%87n-M%E1%BB%99c-Ch%C3%A2u-t%E1%BB%89nh-S%C6%A1n-La-108129221386090/" TargetMode="External"/><Relationship Id="rId839" Type="http://schemas.openxmlformats.org/officeDocument/2006/relationships/hyperlink" Target="https://www.facebook.com/C%C3%B4ng-an-x%C3%A3-Th%C3%A0nh-H%C6%B0ng-106068891684225/" TargetMode="External"/><Relationship Id="rId1469" Type="http://schemas.openxmlformats.org/officeDocument/2006/relationships/hyperlink" Target="https://www.facebook.com/p/Tu%E1%BB%95i-tr%E1%BA%BB-C%C3%B4ng-an-Th%C3%A0nh-ph%E1%BB%91-V%C4%A9nh-Y%C3%AAn-100066497717181/?locale=gl_ES" TargetMode="External"/><Relationship Id="rId1676" Type="http://schemas.openxmlformats.org/officeDocument/2006/relationships/hyperlink" Target="https://tanson.phutho.gov.vn/Chuyen-muc-tin/Chi-tiet-tin/t/xa-xuan-son/title/293/ctitle/78" TargetMode="External"/><Relationship Id="rId1883" Type="http://schemas.openxmlformats.org/officeDocument/2006/relationships/hyperlink" Target="https://vienkiemsat.hatinh.gov.vn/vks/portal/read/tin-chuyen-nganh/news/vien-kiem-sat-nhan-dan-thi-xa-ky-anh-tinh-ha-tinh-truc-tiep-kiem-sat-viec-thi-ha.html" TargetMode="External"/><Relationship Id="rId906" Type="http://schemas.openxmlformats.org/officeDocument/2006/relationships/hyperlink" Target="https://www.facebook.com/C%C3%B4ng-an-x%C3%A3-T%C3%A2n-Long-H%E1%BB%99i-huy%E1%BB%87n-Mang-Th%C3%ADt-t%E1%BB%89nh-V%C4%A9nh-Long-103001485421541" TargetMode="External"/><Relationship Id="rId1329" Type="http://schemas.openxmlformats.org/officeDocument/2006/relationships/hyperlink" Target="https://www.facebook.com/416476173096722" TargetMode="External"/><Relationship Id="rId1536" Type="http://schemas.openxmlformats.org/officeDocument/2006/relationships/hyperlink" Target="https://www.facebook.com/p/C%C3%B4ng-an-x%C3%A3-V%C4%83n-Lung-100080040833299/" TargetMode="External"/><Relationship Id="rId1743" Type="http://schemas.openxmlformats.org/officeDocument/2006/relationships/hyperlink" Target="https://www.facebook.com/p/C%C3%B4ng-an-x%C3%A3-Y%C3%AAn-Th%E1%BB%8D-%C3%9D-Y%C3%AAn-Nam-%C4%90%E1%BB%8Bnh-100066994927287/" TargetMode="External"/><Relationship Id="rId1950" Type="http://schemas.openxmlformats.org/officeDocument/2006/relationships/hyperlink" Target="https://www.facebook.com/catxka.ht.vn/" TargetMode="External"/><Relationship Id="rId35" Type="http://schemas.openxmlformats.org/officeDocument/2006/relationships/hyperlink" Target="https://www.facebook.com/conganxabinhluong/" TargetMode="External"/><Relationship Id="rId1603" Type="http://schemas.openxmlformats.org/officeDocument/2006/relationships/hyperlink" Target="https://www.bacninh.gov.vn/web/xa-viet-oan" TargetMode="External"/><Relationship Id="rId1810" Type="http://schemas.openxmlformats.org/officeDocument/2006/relationships/hyperlink" Target="http://hoaiduc.hanoi.gov.vn/" TargetMode="External"/><Relationship Id="rId489" Type="http://schemas.openxmlformats.org/officeDocument/2006/relationships/hyperlink" Target="https://www.facebook.com/CANDHT" TargetMode="External"/><Relationship Id="rId696" Type="http://schemas.openxmlformats.org/officeDocument/2006/relationships/hyperlink" Target="https://www.facebook.com/C%C3%B4ng-an-x%C3%A3-Tung-Chung-Ph%E1%BB%91-110538458361199/" TargetMode="External"/><Relationship Id="rId2377" Type="http://schemas.openxmlformats.org/officeDocument/2006/relationships/hyperlink" Target="https://lapthach.vinhphuc.gov.vn/" TargetMode="External"/><Relationship Id="rId2584" Type="http://schemas.openxmlformats.org/officeDocument/2006/relationships/hyperlink" Target="https://www.facebook.com/conganthitrancainhum/" TargetMode="External"/><Relationship Id="rId349" Type="http://schemas.openxmlformats.org/officeDocument/2006/relationships/hyperlink" Target="https://www.facebook.com/caxphuluu/" TargetMode="External"/><Relationship Id="rId556" Type="http://schemas.openxmlformats.org/officeDocument/2006/relationships/hyperlink" Target="https://www.facebook.com/C%C3%B4ng-An-X%C3%A3-Y%C3%AAn-Th%E1%BA%AFng-100218582192930/" TargetMode="External"/><Relationship Id="rId763" Type="http://schemas.openxmlformats.org/officeDocument/2006/relationships/hyperlink" Target="https://www.facebook.com/C%C3%B4ng-an-x%C3%A3-Thu%E1%BA%ADn-Ho%C3%A0-101491138888765/" TargetMode="External"/><Relationship Id="rId1186" Type="http://schemas.openxmlformats.org/officeDocument/2006/relationships/hyperlink" Target="http://tanthanh.nongthonmoituyenquang.gov.vn/" TargetMode="External"/><Relationship Id="rId1393" Type="http://schemas.openxmlformats.org/officeDocument/2006/relationships/hyperlink" Target="https://tpthanhhoa.thanhhoa.gov.vn/web/gioi-thieu-chung/tin-tuc/xa-thieu-van-thuc-hien-chi-thi-so-22-ct-tu-cua-btv-tinh-uy.html" TargetMode="External"/><Relationship Id="rId2237" Type="http://schemas.openxmlformats.org/officeDocument/2006/relationships/hyperlink" Target="https://bacgiang.gov.vn/web/ubnd-xa-yen-son" TargetMode="External"/><Relationship Id="rId2444" Type="http://schemas.openxmlformats.org/officeDocument/2006/relationships/hyperlink" Target="https://www.facebook.com/conganluongtai/" TargetMode="External"/><Relationship Id="rId209" Type="http://schemas.openxmlformats.org/officeDocument/2006/relationships/hyperlink" Target="https://www.facebook.com/Cong-an-huyen-Bao-Thang-Lao-cai-731221290259218/" TargetMode="External"/><Relationship Id="rId416" Type="http://schemas.openxmlformats.org/officeDocument/2006/relationships/hyperlink" Target="https://www.facebook.com/caxayunha" TargetMode="External"/><Relationship Id="rId970" Type="http://schemas.openxmlformats.org/officeDocument/2006/relationships/hyperlink" Target="https://www.facebook.com/C%C3%B4ng-an-x%C3%A3-S%C6%A1n-B%C3%ACnh-111577043867884/" TargetMode="External"/><Relationship Id="rId1046" Type="http://schemas.openxmlformats.org/officeDocument/2006/relationships/hyperlink" Target="https://www.facebook.com/p/C%C3%B4ng-an-x%C3%A3-S%C6%A1n-%C4%90%E1%BB%8Bnh-100071911418962/" TargetMode="External"/><Relationship Id="rId1253" Type="http://schemas.openxmlformats.org/officeDocument/2006/relationships/hyperlink" Target="https://www.facebook.com/policetamlanh/" TargetMode="External"/><Relationship Id="rId2651" Type="http://schemas.openxmlformats.org/officeDocument/2006/relationships/hyperlink" Target="http://vanson.trieuson.thanhhoa.gov.vn/thu-hut-dau-tu" TargetMode="External"/><Relationship Id="rId623" Type="http://schemas.openxmlformats.org/officeDocument/2006/relationships/hyperlink" Target="https://www.facebook.com/C%C3%B4ng-an-x%C3%A3-Xu%C3%A2n-H%C3%B2a-104588078597646" TargetMode="External"/><Relationship Id="rId830" Type="http://schemas.openxmlformats.org/officeDocument/2006/relationships/hyperlink" Target="https://www.facebook.com/C%C3%B4ng-An-X%C3%A3-Th%C3%A1i-Th%E1%BB%A7y-104463761554775/" TargetMode="External"/><Relationship Id="rId1460" Type="http://schemas.openxmlformats.org/officeDocument/2006/relationships/hyperlink" Target="http://congbao.tuyenquang.gov.vn/van-ban/linh-vuc/tai-nguyen-va-moi-truong/trang-8.html" TargetMode="External"/><Relationship Id="rId2304" Type="http://schemas.openxmlformats.org/officeDocument/2006/relationships/hyperlink" Target="https://camtrung.camxuyen.hatinh.gov.vn/" TargetMode="External"/><Relationship Id="rId2511" Type="http://schemas.openxmlformats.org/officeDocument/2006/relationships/hyperlink" Target="https://www.facebook.com/conganphuongxuanyen/?locale=vi_VN" TargetMode="External"/><Relationship Id="rId1113" Type="http://schemas.openxmlformats.org/officeDocument/2006/relationships/hyperlink" Target="https://www.facebook.com/p/C%C3%B4ng-an-x%C3%A3-T%C3%A2n-Ch%C3%A2u-Thi%E1%BB%87u-H%C3%B3a-100063601854755/" TargetMode="External"/><Relationship Id="rId1320" Type="http://schemas.openxmlformats.org/officeDocument/2006/relationships/hyperlink" Target="https://www.facebook.com/p/C%C3%B4ng-an-x%C3%A3-Th%E1%BA%A1nh-Qu%E1%BB%9Bi-100067439768110/" TargetMode="External"/><Relationship Id="rId2094" Type="http://schemas.openxmlformats.org/officeDocument/2006/relationships/hyperlink" Target="https://www.facebook.com/p/Tu%E1%BB%95i-tr%E1%BA%BB-C%C3%B4ng-an-Ngh%C4%A9a-L%E1%BB%99-100081887170070/" TargetMode="External"/><Relationship Id="rId273" Type="http://schemas.openxmlformats.org/officeDocument/2006/relationships/hyperlink" Target="https://www.facebook.com/CAXVINHTRACH/" TargetMode="External"/><Relationship Id="rId480" Type="http://schemas.openxmlformats.org/officeDocument/2006/relationships/hyperlink" Target="https://www.facebook.com/canhsatonline/" TargetMode="External"/><Relationship Id="rId2161" Type="http://schemas.openxmlformats.org/officeDocument/2006/relationships/hyperlink" Target="https://www.facebook.com/p/C%C3%B4ng-an-x%C3%A3-Th%C3%A0nh-Long-100077574795124/" TargetMode="External"/><Relationship Id="rId133" Type="http://schemas.openxmlformats.org/officeDocument/2006/relationships/hyperlink" Target="https://www.facebook.com/conganphuongdonghuong.tpth" TargetMode="External"/><Relationship Id="rId340" Type="http://schemas.openxmlformats.org/officeDocument/2006/relationships/hyperlink" Target="https://www.facebook.com/caxphuthuan/" TargetMode="External"/><Relationship Id="rId2021" Type="http://schemas.openxmlformats.org/officeDocument/2006/relationships/hyperlink" Target="https://hailam.hailang.quangtri.gov.vn/" TargetMode="External"/><Relationship Id="rId200" Type="http://schemas.openxmlformats.org/officeDocument/2006/relationships/hyperlink" Target="https://www.facebook.com/conganhuyendinhlap" TargetMode="External"/><Relationship Id="rId1787" Type="http://schemas.openxmlformats.org/officeDocument/2006/relationships/hyperlink" Target="http://quyhop.gov.vn/" TargetMode="External"/><Relationship Id="rId1994" Type="http://schemas.openxmlformats.org/officeDocument/2006/relationships/hyperlink" Target="https://camminh.camxuyen.hatinh.gov.vn/" TargetMode="External"/><Relationship Id="rId79" Type="http://schemas.openxmlformats.org/officeDocument/2006/relationships/hyperlink" Target="https://www.facebook.com/ConganthitranDakDoahuyenDakDoa/" TargetMode="External"/><Relationship Id="rId1647" Type="http://schemas.openxmlformats.org/officeDocument/2006/relationships/hyperlink" Target="https://www.facebook.com/p/C%C3%B4ng-an-x%C3%A3-Xu%C3%A2n-L%E1%BA%ADp-100033418363231/" TargetMode="External"/><Relationship Id="rId1854" Type="http://schemas.openxmlformats.org/officeDocument/2006/relationships/hyperlink" Target="https://www.facebook.com/canhsatdailanh/" TargetMode="External"/><Relationship Id="rId1507" Type="http://schemas.openxmlformats.org/officeDocument/2006/relationships/hyperlink" Target="https://trungson.quanhoa.thanhhoa.gov.vn/" TargetMode="External"/><Relationship Id="rId1714" Type="http://schemas.openxmlformats.org/officeDocument/2006/relationships/hyperlink" Target="https://yenluong.namdinh.gov.vn/" TargetMode="External"/><Relationship Id="rId1921" Type="http://schemas.openxmlformats.org/officeDocument/2006/relationships/hyperlink" Target="https://www.facebook.com/catienthuan/" TargetMode="External"/><Relationship Id="rId2488" Type="http://schemas.openxmlformats.org/officeDocument/2006/relationships/hyperlink" Target="https://www.facebook.com/CDYThanhHoa/" TargetMode="External"/><Relationship Id="rId1297" Type="http://schemas.openxmlformats.org/officeDocument/2006/relationships/hyperlink" Target="https://baolac.caobang.gov.vn/ubnd-xa-thuong-ha" TargetMode="External"/><Relationship Id="rId2695" Type="http://schemas.openxmlformats.org/officeDocument/2006/relationships/hyperlink" Target="https://www.bacninh.gov.vn/web/xa-dai-bai/to-chuc-bo-may1" TargetMode="External"/><Relationship Id="rId667" Type="http://schemas.openxmlformats.org/officeDocument/2006/relationships/hyperlink" Target="https://www.facebook.com/C%C3%B4ng-an-x%C3%A3-V%C4%A9nh-Kim-102136905900243/" TargetMode="External"/><Relationship Id="rId874" Type="http://schemas.openxmlformats.org/officeDocument/2006/relationships/hyperlink" Target="https://www.facebook.com/C%C3%B4ng-an-x%C3%A3-T%C3%BAc-%C4%90%C3%A1n-109885464513245/" TargetMode="External"/><Relationship Id="rId2348" Type="http://schemas.openxmlformats.org/officeDocument/2006/relationships/hyperlink" Target="https://dakdoa.gialai.gov.vn/" TargetMode="External"/><Relationship Id="rId2555" Type="http://schemas.openxmlformats.org/officeDocument/2006/relationships/hyperlink" Target="https://www.facebook.com/Conganthanhlac/" TargetMode="External"/><Relationship Id="rId527" Type="http://schemas.openxmlformats.org/officeDocument/2006/relationships/hyperlink" Target="https://www.facebook.com/C%E1%BA%A3nh-s%C3%A1t-Ph%C3%B2ng-ch%C3%A1y-ch%E1%BB%AFa-ch%C3%A1y-v%C3%A0-c%E1%BB%A9u-n%E1%BA%A1n-c%E1%BB%A9u-h%E1%BB%99-th%C3%A0nh-ph%E1%BB%91-Nha-Trang-101026755906653/" TargetMode="External"/><Relationship Id="rId734" Type="http://schemas.openxmlformats.org/officeDocument/2006/relationships/hyperlink" Target="https://www.facebook.com/C%C3%B4ng-an-x%C3%A3-Tr%C3%A0-Gi%C3%A1p-103250562052084" TargetMode="External"/><Relationship Id="rId941" Type="http://schemas.openxmlformats.org/officeDocument/2006/relationships/hyperlink" Target="https://www.facebook.com/C%C3%B4ng-an-x%C3%A3-T%C3%A0-H%E1%BB%ABa-Than-Uy%C3%AAn-Lai-Ch%C3%A2u-110753635014883/" TargetMode="External"/><Relationship Id="rId1157" Type="http://schemas.openxmlformats.org/officeDocument/2006/relationships/hyperlink" Target="https://www.facebook.com/p/C%C3%B4ng-an-x%C3%A3-T%C3%A2n-Long-H%E1%BB%99i-huy%E1%BB%87n-Mang-Th%C3%ADt-t%E1%BB%89nh-V%C4%A9nh-Long-100079713205022/" TargetMode="External"/><Relationship Id="rId1364" Type="http://schemas.openxmlformats.org/officeDocument/2006/relationships/hyperlink" Target="https://godau.tayninh.gov.vn/vi/page/Uy-ban-nhan-dan-xa-Thanh-Phuoc.html" TargetMode="External"/><Relationship Id="rId1571" Type="http://schemas.openxmlformats.org/officeDocument/2006/relationships/hyperlink" Target="https://vinhlong.gov.vn/" TargetMode="External"/><Relationship Id="rId2208" Type="http://schemas.openxmlformats.org/officeDocument/2006/relationships/hyperlink" Target="https://www.facebook.com/p/Tu%E1%BB%95i-tr%E1%BA%BB-C%C3%B4ng-an-t%E1%BB%89nh-B%E1%BA%AFc-K%E1%BA%A1n-100057574024652/" TargetMode="External"/><Relationship Id="rId2415" Type="http://schemas.openxmlformats.org/officeDocument/2006/relationships/hyperlink" Target="https://www.facebook.com/conganhuyentuangiao/" TargetMode="External"/><Relationship Id="rId2622" Type="http://schemas.openxmlformats.org/officeDocument/2006/relationships/hyperlink" Target="https://www.facebook.com/CongAnTinhDienBien/" TargetMode="External"/><Relationship Id="rId70" Type="http://schemas.openxmlformats.org/officeDocument/2006/relationships/hyperlink" Target="https://www.facebook.com/conganthitranyenson/" TargetMode="External"/><Relationship Id="rId801" Type="http://schemas.openxmlformats.org/officeDocument/2006/relationships/hyperlink" Target="https://www.facebook.com/C%C3%B4ng-an-x%C3%A3-Th%E1%BB%A5y-L%C3%A2m-108205194163599/" TargetMode="External"/><Relationship Id="rId1017" Type="http://schemas.openxmlformats.org/officeDocument/2006/relationships/hyperlink" Target="https://haiha.quangninh.gov.vn/Trang/ChiTietBVGioiThieu.aspx?bvid=128" TargetMode="External"/><Relationship Id="rId1224" Type="http://schemas.openxmlformats.org/officeDocument/2006/relationships/hyperlink" Target="https://laichau.gov.vn/tin-tuc-su-kien/hoat-dong-cua-lanh-dao-tinh/le-hoi-gau-tao-tai-xa-ta-leng-huyen-tam-duong.html" TargetMode="External"/><Relationship Id="rId1431" Type="http://schemas.openxmlformats.org/officeDocument/2006/relationships/hyperlink" Target="http://tienlong.chauthanh.bentre.gov.vn/" TargetMode="External"/><Relationship Id="rId177" Type="http://schemas.openxmlformats.org/officeDocument/2006/relationships/hyperlink" Target="https://www.facebook.com/Conganhuyensondong" TargetMode="External"/><Relationship Id="rId384" Type="http://schemas.openxmlformats.org/officeDocument/2006/relationships/hyperlink" Target="https://www.facebook.com/caxkimthach/" TargetMode="External"/><Relationship Id="rId591" Type="http://schemas.openxmlformats.org/officeDocument/2006/relationships/hyperlink" Target="https://www.facebook.com/C%C3%B4ng-an-x%C3%A3-Xu%C3%A2n-Th%E1%BB%8Bnh-huy%E1%BB%87n-Tri%E1%BB%87u-S%C6%A1n-t%E1%BB%89nh-Thanh-H%C3%B3a-105003824918796/" TargetMode="External"/><Relationship Id="rId2065" Type="http://schemas.openxmlformats.org/officeDocument/2006/relationships/hyperlink" Target="https://vanban.laocai.gov.vn/xa-nam-tha" TargetMode="External"/><Relationship Id="rId2272" Type="http://schemas.openxmlformats.org/officeDocument/2006/relationships/hyperlink" Target="https://www.facebook.com/chidoan.congan/?locale=vi_VN" TargetMode="External"/><Relationship Id="rId244" Type="http://schemas.openxmlformats.org/officeDocument/2006/relationships/hyperlink" Target="https://www.facebook.com/ChiDoanCAXHoaChau" TargetMode="External"/><Relationship Id="rId1081" Type="http://schemas.openxmlformats.org/officeDocument/2006/relationships/hyperlink" Target="https://huyensathay.kontum.gov.vn/ubnd-cac-xa,-thi-tran/UBND-xa-Sa-Nghia-328" TargetMode="External"/><Relationship Id="rId451" Type="http://schemas.openxmlformats.org/officeDocument/2006/relationships/hyperlink" Target="https://www.facebook.com/caquynhnhaisonla/" TargetMode="External"/><Relationship Id="rId2132" Type="http://schemas.openxmlformats.org/officeDocument/2006/relationships/hyperlink" Target="https://www.bacninh.gov.vn/web/ubnd-xa-tam-giang" TargetMode="External"/><Relationship Id="rId104" Type="http://schemas.openxmlformats.org/officeDocument/2006/relationships/hyperlink" Target="https://www.facebook.com/Congantaca/" TargetMode="External"/><Relationship Id="rId311" Type="http://schemas.openxmlformats.org/officeDocument/2006/relationships/hyperlink" Target="https://www.facebook.com/CAXThanhHuongThanhChuongNgheAn" TargetMode="External"/><Relationship Id="rId1898" Type="http://schemas.openxmlformats.org/officeDocument/2006/relationships/hyperlink" Target="https://www.bacninh.gov.vn/web/phuongsuoihoa/thong-tin-lien-he" TargetMode="External"/><Relationship Id="rId1758" Type="http://schemas.openxmlformats.org/officeDocument/2006/relationships/hyperlink" Target="https://www.facebook.com/p/C%C3%B4ng-an-xa%CC%83-Chr%C3%B4h-P%C6%A1nan-Phu%CC%81-Thi%C3%AA%CC%A3n-Gia-Lai-100064670594686/" TargetMode="External"/><Relationship Id="rId1965" Type="http://schemas.openxmlformats.org/officeDocument/2006/relationships/hyperlink" Target="https://www.facebook.com/CAX.QuangNghiep/" TargetMode="External"/><Relationship Id="rId1618" Type="http://schemas.openxmlformats.org/officeDocument/2006/relationships/hyperlink" Target="https://xichtho.nhoquan.ninhbinh.gov.vn/" TargetMode="External"/><Relationship Id="rId1825" Type="http://schemas.openxmlformats.org/officeDocument/2006/relationships/hyperlink" Target="https://www.facebook.com/cahphuninh.pt/" TargetMode="External"/><Relationship Id="rId2599" Type="http://schemas.openxmlformats.org/officeDocument/2006/relationships/hyperlink" Target="https://chauthanh.tiengiang.gov.vn/thi-tran-tan-hiep" TargetMode="External"/><Relationship Id="rId778" Type="http://schemas.openxmlformats.org/officeDocument/2006/relationships/hyperlink" Target="https://www.facebook.com/C%C3%B4ng-an-x%C3%A3-Thanh-Xu%C3%A2n-Thanh-Ch%C6%B0%C6%A1ng-Ngh%E1%BB%87-An-106582904552080/" TargetMode="External"/><Relationship Id="rId985" Type="http://schemas.openxmlformats.org/officeDocument/2006/relationships/hyperlink" Target="https://www.facebook.com/C%C3%B4ng-an-x%C3%A3-Quang-Thi%E1%BB%87n-102066175514538/" TargetMode="External"/><Relationship Id="rId2459" Type="http://schemas.openxmlformats.org/officeDocument/2006/relationships/hyperlink" Target="https://www.facebook.com/congannhandandakglei/?locale=vi_VN" TargetMode="External"/><Relationship Id="rId2666" Type="http://schemas.openxmlformats.org/officeDocument/2006/relationships/hyperlink" Target="https://www.facebook.com/p/C%C3%B4ng-an-x%C3%A3-N%C3%B4ng-Tr%C6%B0%E1%BB%9Dng-huy%E1%BB%87n-Tri%E1%BB%87u-S%C6%A1n-t%E1%BB%89nh-Thanh-H%C3%B3a-100064381230535/" TargetMode="External"/><Relationship Id="rId638" Type="http://schemas.openxmlformats.org/officeDocument/2006/relationships/hyperlink" Target="https://www.facebook.com/C%C3%B4ng-an-x%C3%A3-Vi%E1%BB%87t-Long-102194359187457/" TargetMode="External"/><Relationship Id="rId845" Type="http://schemas.openxmlformats.org/officeDocument/2006/relationships/hyperlink" Target="https://www.facebook.com/C%C3%B4ng-an-x%C3%A3-Tam-Th%E1%BA%A1nh-101271275793858" TargetMode="External"/><Relationship Id="rId1268" Type="http://schemas.openxmlformats.org/officeDocument/2006/relationships/hyperlink" Target="https://congan.hungyen.gov.vn/cong-dien-cua-chu-tich-uy-ban-nhan-dan-tinh-hung-yen-ve-viec-tang-cuong-cong-tac-phong-chay-chua-chay-tren-dia-ban-tinh-c217560.html" TargetMode="External"/><Relationship Id="rId1475" Type="http://schemas.openxmlformats.org/officeDocument/2006/relationships/hyperlink" Target="https://www.facebook.com/p/Tu%E1%BB%95i-tr%E1%BA%BB-C%C3%B4ng-an-TP-S%E1%BA%A7m-S%C6%A1n-100069346653553/?locale=hi_IN" TargetMode="External"/><Relationship Id="rId1682" Type="http://schemas.openxmlformats.org/officeDocument/2006/relationships/hyperlink" Target="https://nghean.gov.vn/kinh-te/xa-xuan-thanh-huyen-yen-thanh-ky-niem-70-nam-ngay-thanh-lap-va-don-bang-cong-nhan-xa-dat-chuan-n-580485" TargetMode="External"/><Relationship Id="rId2319" Type="http://schemas.openxmlformats.org/officeDocument/2006/relationships/hyperlink" Target="https://www.facebook.com/congandongminh/" TargetMode="External"/><Relationship Id="rId2526" Type="http://schemas.openxmlformats.org/officeDocument/2006/relationships/hyperlink" Target="https://www.quangninh.gov.vn/" TargetMode="External"/><Relationship Id="rId705" Type="http://schemas.openxmlformats.org/officeDocument/2006/relationships/hyperlink" Target="https://www.facebook.com/C%C3%B4ng-an-x%C3%A3-Trung-L%C6%B0%C6%A1ng-%C4%90%E1%BB%8Bnh-H%C3%B3a-Th%C3%A1i-Nguy%C3%AAn-113809464130163/" TargetMode="External"/><Relationship Id="rId1128" Type="http://schemas.openxmlformats.org/officeDocument/2006/relationships/hyperlink" Target="http://tanhuong.ninhgiang.haiduong.gov.vn/" TargetMode="External"/><Relationship Id="rId1335" Type="http://schemas.openxmlformats.org/officeDocument/2006/relationships/hyperlink" Target="https://www.facebook.com/TuoitreConganbentre/" TargetMode="External"/><Relationship Id="rId1542" Type="http://schemas.openxmlformats.org/officeDocument/2006/relationships/hyperlink" Target="https://www.facebook.com/p/C%C3%B4ng-an-x%C3%A3-V%C4%83n-Nhu%E1%BB%87-%C3%82n-Thi-H%C6%B0ng-Y%C3%AAn-100070008631894/" TargetMode="External"/><Relationship Id="rId912" Type="http://schemas.openxmlformats.org/officeDocument/2006/relationships/hyperlink" Target="https://www.facebook.com/C%C3%B4ng-an-x%C3%A3-T%C3%A2n-L%E1%BA%ADp-huy%E1%BB%87n-Thanh-S%C6%A1n-101851382371120/" TargetMode="External"/><Relationship Id="rId41" Type="http://schemas.openxmlformats.org/officeDocument/2006/relationships/hyperlink" Target="https://www.facebook.com/ConganVinhPhuc.Official" TargetMode="External"/><Relationship Id="rId1402" Type="http://schemas.openxmlformats.org/officeDocument/2006/relationships/hyperlink" Target="https://thuanduc.quangbinh.gov.vn/" TargetMode="External"/><Relationship Id="rId288" Type="http://schemas.openxmlformats.org/officeDocument/2006/relationships/hyperlink" Target="https://www.facebook.com/CAXTT/" TargetMode="External"/><Relationship Id="rId495" Type="http://schemas.openxmlformats.org/officeDocument/2006/relationships/hyperlink" Target="https://www.facebook.com/cahyenphong/" TargetMode="External"/><Relationship Id="rId2176" Type="http://schemas.openxmlformats.org/officeDocument/2006/relationships/hyperlink" Target="https://xathuphong.hoabinh.gov.vn/" TargetMode="External"/><Relationship Id="rId2383" Type="http://schemas.openxmlformats.org/officeDocument/2006/relationships/hyperlink" Target="https://maison.sonla.gov.vn/" TargetMode="External"/><Relationship Id="rId2590" Type="http://schemas.openxmlformats.org/officeDocument/2006/relationships/hyperlink" Target="https://www.facebook.com/conganthitranhiepphuoc/" TargetMode="External"/><Relationship Id="rId148" Type="http://schemas.openxmlformats.org/officeDocument/2006/relationships/hyperlink" Target="https://www.facebook.com/Congannghixuan/" TargetMode="External"/><Relationship Id="rId355" Type="http://schemas.openxmlformats.org/officeDocument/2006/relationships/hyperlink" Target="https://www.facebook.com/caxnungnang/" TargetMode="External"/><Relationship Id="rId562" Type="http://schemas.openxmlformats.org/officeDocument/2006/relationships/hyperlink" Target="https://www.facebook.com/C%C3%B4ng-an-x%C3%A3-Y%C3%AAn-Ninh-Yen-Ninh-Commune-Police-114258537932411/" TargetMode="External"/><Relationship Id="rId1192" Type="http://schemas.openxmlformats.org/officeDocument/2006/relationships/hyperlink" Target="https://www.facebook.com/p/C%C3%B4ng-an-x%C3%A3-T%C3%A2n-Tr%C6%B0%E1%BB%9Dng-C%E1%BA%A9m-Gi%C3%A0ng-H%E1%BA%A3i-D%C6%B0%C6%A1ng-100072472502974/" TargetMode="External"/><Relationship Id="rId2036" Type="http://schemas.openxmlformats.org/officeDocument/2006/relationships/hyperlink" Target="https://kimthach.vinhlinh.quangtri.gov.vn/" TargetMode="External"/><Relationship Id="rId2243" Type="http://schemas.openxmlformats.org/officeDocument/2006/relationships/hyperlink" Target="https://www.facebook.com/chauquehavanyenyenbai/" TargetMode="External"/><Relationship Id="rId2450" Type="http://schemas.openxmlformats.org/officeDocument/2006/relationships/hyperlink" Target="https://namdan.nghean.gov.vn/" TargetMode="External"/><Relationship Id="rId215" Type="http://schemas.openxmlformats.org/officeDocument/2006/relationships/hyperlink" Target="https://www.facebook.com/Conganhailong" TargetMode="External"/><Relationship Id="rId422" Type="http://schemas.openxmlformats.org/officeDocument/2006/relationships/hyperlink" Target="https://www.facebook.com/cax0869549029/" TargetMode="External"/><Relationship Id="rId1052" Type="http://schemas.openxmlformats.org/officeDocument/2006/relationships/hyperlink" Target="https://www.facebook.com/p/C%C3%B4ng-an-x%C3%A3-S%C6%A1n-B%E1%BA%B1ng-H%C6%B0%C6%A1ng-S%C6%A1n-H%C3%A0-T%C4%A9nh-100077526254862/" TargetMode="External"/><Relationship Id="rId2103" Type="http://schemas.openxmlformats.org/officeDocument/2006/relationships/hyperlink" Target="https://www.facebook.com/caxphuocthuan/" TargetMode="External"/><Relationship Id="rId2310" Type="http://schemas.openxmlformats.org/officeDocument/2006/relationships/hyperlink" Target="https://daiphuoc.canglong.travinh.gov.vn/" TargetMode="External"/><Relationship Id="rId1869" Type="http://schemas.openxmlformats.org/officeDocument/2006/relationships/hyperlink" Target="https://www.facebook.com/CAPCHIENGCOI/" TargetMode="External"/><Relationship Id="rId1729" Type="http://schemas.openxmlformats.org/officeDocument/2006/relationships/hyperlink" Target="https://www.facebook.com/p/C%C3%B4ng-an-x%C3%A3-Y%C3%AAn-Ninh-%C3%9D-Y%C3%AAn-Nam-%C4%90%E1%BB%8Bnh-100071185885211/" TargetMode="External"/><Relationship Id="rId1936" Type="http://schemas.openxmlformats.org/officeDocument/2006/relationships/hyperlink" Target="https://thitrannamcan.namcan.camau.gov.vn/" TargetMode="External"/><Relationship Id="rId5" Type="http://schemas.openxmlformats.org/officeDocument/2006/relationships/hyperlink" Target="https://www.facebook.com/CONGANXADONGHAI" TargetMode="External"/><Relationship Id="rId889" Type="http://schemas.openxmlformats.org/officeDocument/2006/relationships/hyperlink" Target="https://www.facebook.com/C%C3%B4ng-an-x%C3%A3-T%C3%A2n-Th%E1%BA%AFng-100980352050411/" TargetMode="External"/><Relationship Id="rId749" Type="http://schemas.openxmlformats.org/officeDocument/2006/relationships/hyperlink" Target="https://www.facebook.com/C%C3%B4ng-an-x%C3%A3-Ti%C3%AAn-Long-Ch%C3%A2u-Th%C3%A0nh-B%E1%BA%BFn-Tre-100202012316285/" TargetMode="External"/><Relationship Id="rId1379" Type="http://schemas.openxmlformats.org/officeDocument/2006/relationships/hyperlink" Target="https://namthanh.yenthanh.nghean.gov.vn/" TargetMode="External"/><Relationship Id="rId1586" Type="http://schemas.openxmlformats.org/officeDocument/2006/relationships/hyperlink" Target="https://vuthu.thaibinh.gov.vn/" TargetMode="External"/><Relationship Id="rId609" Type="http://schemas.openxmlformats.org/officeDocument/2006/relationships/hyperlink" Target="https://www.facebook.com/C%C3%B4ng-an-x%C3%A3-Xu%C3%A2n-L%E1%BB%99c-huy%E1%BB%87n-Th%C6%B0%E1%BB%9Dng-Xu%C3%A2n-112789067123773/" TargetMode="External"/><Relationship Id="rId956" Type="http://schemas.openxmlformats.org/officeDocument/2006/relationships/hyperlink" Target="https://www.facebook.com/C%C3%B4ng-an-x%C3%A3-S%C6%A1n-Ph%C3%BA-101973005484625/" TargetMode="External"/><Relationship Id="rId1239" Type="http://schemas.openxmlformats.org/officeDocument/2006/relationships/hyperlink" Target="https://www.facebook.com/p/C%C3%B4ng-an-x%C3%A3-Tam-%C4%90%C3%ACnh-T%C6%B0%C6%A1ng-D%C6%B0%C6%A1ng-Ngh%E1%BB%87-An-100071549359332/" TargetMode="External"/><Relationship Id="rId1793" Type="http://schemas.openxmlformats.org/officeDocument/2006/relationships/hyperlink" Target="https://www.facebook.com/p/C%C3%B4ng-an-Ph%C6%B0%E1%BB%9Dng-H%E1%BA%A3i-L%C4%A9nh-C%C3%B4ng-an-Th%E1%BB%8B-X%C3%A3-Nghi-S%C6%A1n-100064418660205/" TargetMode="External"/><Relationship Id="rId2637" Type="http://schemas.openxmlformats.org/officeDocument/2006/relationships/hyperlink" Target="https://www.tuyenquang.gov.vn/" TargetMode="External"/><Relationship Id="rId85" Type="http://schemas.openxmlformats.org/officeDocument/2006/relationships/hyperlink" Target="https://www.facebook.com/ConganthanhphoVinh24h/" TargetMode="External"/><Relationship Id="rId816" Type="http://schemas.openxmlformats.org/officeDocument/2006/relationships/hyperlink" Target="https://www.facebook.com/C%C3%B4ng-an-x%C3%A3-Th%E1%BA%A1ch-L%E1%BA%ADp-Ng%E1%BB%8Dc-L%E1%BA%B7c-Thanh-h%C3%B3a-105412564887147/" TargetMode="External"/><Relationship Id="rId1446" Type="http://schemas.openxmlformats.org/officeDocument/2006/relationships/hyperlink" Target="https://www.facebook.com/groups/131767698914811/_join_/" TargetMode="External"/><Relationship Id="rId1653" Type="http://schemas.openxmlformats.org/officeDocument/2006/relationships/hyperlink" Target="https://thanhthuy.phutho.gov.vn/" TargetMode="External"/><Relationship Id="rId1860" Type="http://schemas.openxmlformats.org/officeDocument/2006/relationships/hyperlink" Target="https://www.facebook.com/xnctthue/" TargetMode="External"/><Relationship Id="rId2704" Type="http://schemas.openxmlformats.org/officeDocument/2006/relationships/hyperlink" Target="https://dakna.huyentumorong.kontum.gov.vn/" TargetMode="External"/><Relationship Id="rId1306" Type="http://schemas.openxmlformats.org/officeDocument/2006/relationships/hyperlink" Target="https://tanson.phutho.gov.vn/Chuyen-muc-tin/Chi-tiet-tin/t/xa-thach-kiet/title/287/ctitle/78" TargetMode="External"/><Relationship Id="rId1513" Type="http://schemas.openxmlformats.org/officeDocument/2006/relationships/hyperlink" Target="https://www.facebook.com/p/C%C3%B4ng-an-x%C3%A3-Trung-Xu%C3%A2n-huy%E1%BB%87n-Quan-S%C6%A1n-100069557631134/" TargetMode="External"/><Relationship Id="rId1720" Type="http://schemas.openxmlformats.org/officeDocument/2006/relationships/hyperlink" Target="https://yenmac.yenmo.ninhbinh.gov.vn/" TargetMode="External"/><Relationship Id="rId12" Type="http://schemas.openxmlformats.org/officeDocument/2006/relationships/hyperlink" Target="https://www.facebook.com/ConganxaDakRoOng/" TargetMode="External"/><Relationship Id="rId399" Type="http://schemas.openxmlformats.org/officeDocument/2006/relationships/hyperlink" Target="https://www.facebook.com/caxdongthinhyenlapphutho/" TargetMode="External"/><Relationship Id="rId2287" Type="http://schemas.openxmlformats.org/officeDocument/2006/relationships/hyperlink" Target="https://dakpo.gialai.gov.vn/Xa-Ha-Tam/Lien-he.aspx" TargetMode="External"/><Relationship Id="rId2494" Type="http://schemas.openxmlformats.org/officeDocument/2006/relationships/hyperlink" Target="https://www.facebook.com/conganphuongnamthanh/" TargetMode="External"/><Relationship Id="rId259" Type="http://schemas.openxmlformats.org/officeDocument/2006/relationships/hyperlink" Target="https://www.facebook.com/Chi-%C4%90o%C3%A0n-C%C3%B4ng-an-Huy%E1%BB%87n-B%C3%A1-Th%C6%B0%E1%BB%9Bc-272899193121751/" TargetMode="External"/><Relationship Id="rId466" Type="http://schemas.openxmlformats.org/officeDocument/2006/relationships/hyperlink" Target="https://www.facebook.com/capn.bk/" TargetMode="External"/><Relationship Id="rId673" Type="http://schemas.openxmlformats.org/officeDocument/2006/relationships/hyperlink" Target="https://www.facebook.com/C%C3%B4ng-An-X%C3%A3-V%C4%A9nh-Ch%E1%BA%A5p-111976594592889/" TargetMode="External"/><Relationship Id="rId880" Type="http://schemas.openxmlformats.org/officeDocument/2006/relationships/hyperlink" Target="https://www.facebook.com/C%C3%B4ng-an-x%C3%A3-T%C3%A2y-Xu%C3%A2n-106612872066110/" TargetMode="External"/><Relationship Id="rId1096" Type="http://schemas.openxmlformats.org/officeDocument/2006/relationships/hyperlink" Target="https://www.facebook.com/p/C%C3%B4ng-an-x%C3%A3-T%C3%A0-H%E1%BB%99c-huy%E1%BB%87n-Mai-S%C6%A1n-100069725104307/" TargetMode="External"/><Relationship Id="rId2147" Type="http://schemas.openxmlformats.org/officeDocument/2006/relationships/hyperlink" Target="https://www.yenbai.gov.vn/noidung/tintuc/Pages/chi-tiet-tin-tuc.aspx?ItemID=14024&amp;l=tintrongtinh" TargetMode="External"/><Relationship Id="rId2354" Type="http://schemas.openxmlformats.org/officeDocument/2006/relationships/hyperlink" Target="https://dienchau.nghean.gov.vn/uy-ban-nhan-dan-huyen" TargetMode="External"/><Relationship Id="rId2561" Type="http://schemas.openxmlformats.org/officeDocument/2006/relationships/hyperlink" Target="https://www.facebook.com/conganthanhphochilinh/?locale=vi_VN" TargetMode="External"/><Relationship Id="rId119" Type="http://schemas.openxmlformats.org/officeDocument/2006/relationships/hyperlink" Target="https://www.facebook.com/conganphuongxuanyen/" TargetMode="External"/><Relationship Id="rId326" Type="http://schemas.openxmlformats.org/officeDocument/2006/relationships/hyperlink" Target="https://www.facebook.com/caxtamgiangyenphongbn/" TargetMode="External"/><Relationship Id="rId533" Type="http://schemas.openxmlformats.org/officeDocument/2006/relationships/hyperlink" Target="https://www.facebook.com/C%E1%BA%A3nh-s%C3%A1t-c%C6%A1-%C4%91%E1%BB%99ng-H%C3%A0-T%C4%A9nh-641763299767803/" TargetMode="External"/><Relationship Id="rId1163" Type="http://schemas.openxmlformats.org/officeDocument/2006/relationships/hyperlink" Target="https://bentre.gov.vn/Documents/848_danh_sach%20nguoi%20phat%20ngon.pdf" TargetMode="External"/><Relationship Id="rId1370" Type="http://schemas.openxmlformats.org/officeDocument/2006/relationships/hyperlink" Target="http://thanhtung.thanhmien.haiduong.gov.vn/" TargetMode="External"/><Relationship Id="rId2007" Type="http://schemas.openxmlformats.org/officeDocument/2006/relationships/hyperlink" Target="https://tranyen.yenbai.gov.vn/xa-thi-tran/xa-dao-thinh" TargetMode="External"/><Relationship Id="rId2214" Type="http://schemas.openxmlformats.org/officeDocument/2006/relationships/hyperlink" Target="https://www.facebook.com/CAXVH/" TargetMode="External"/><Relationship Id="rId740" Type="http://schemas.openxmlformats.org/officeDocument/2006/relationships/hyperlink" Target="https://www.facebook.com/C%C3%B4ng-an-x%C3%A3-Ti%E1%BB%81n-Phong-huy%E1%BB%87n-%C4%90%C3%A0-B%E1%BA%AFc-t%E1%BB%89nh-H%C3%B2a-B%C3%ACnh-107694581431543/" TargetMode="External"/><Relationship Id="rId1023" Type="http://schemas.openxmlformats.org/officeDocument/2006/relationships/hyperlink" Target="https://langgiang.bacgiang.gov.vn/chi-tiet-tin-tuc/-/asset_publisher/0tBnd4sOntxK/content/xa-quang-thinh-on-nhan-quyet-inh-cong-nhan-xa-at-chuan-nong-thon-moi-nang-cao-nam-2022?inheritRedirect=false" TargetMode="External"/><Relationship Id="rId2421" Type="http://schemas.openxmlformats.org/officeDocument/2006/relationships/hyperlink" Target="https://www.facebook.com/conganhuyenyenthe/" TargetMode="External"/><Relationship Id="rId600" Type="http://schemas.openxmlformats.org/officeDocument/2006/relationships/hyperlink" Target="https://www.facebook.com/C%C3%B4ng-an-x%C3%A3-Xu%C3%A2n-Ph%C3%BA-huy%E1%BB%87n-Th%E1%BB%8D-Xu%C3%A2n-102170649014586/" TargetMode="External"/><Relationship Id="rId1230" Type="http://schemas.openxmlformats.org/officeDocument/2006/relationships/hyperlink" Target="http://tongcot.haquang.caobang.gov.vn/uy-ban-nhan-dan/uy-ban-nhan-dan-xa-tong-cot-979750" TargetMode="External"/><Relationship Id="rId183" Type="http://schemas.openxmlformats.org/officeDocument/2006/relationships/hyperlink" Target="https://www.facebook.com/Conganhuyenngochoi" TargetMode="External"/><Relationship Id="rId390" Type="http://schemas.openxmlformats.org/officeDocument/2006/relationships/hyperlink" Target="https://www.facebook.com/caxhaumytrinh/" TargetMode="External"/><Relationship Id="rId1907" Type="http://schemas.openxmlformats.org/officeDocument/2006/relationships/hyperlink" Target="https://www.facebook.com/CAQCamLe/?locale=vi_VN" TargetMode="External"/><Relationship Id="rId2071" Type="http://schemas.openxmlformats.org/officeDocument/2006/relationships/hyperlink" Target="https://nghiakhanh.nghiadan.nghean.gov.vn/" TargetMode="External"/><Relationship Id="rId250" Type="http://schemas.openxmlformats.org/officeDocument/2006/relationships/hyperlink" Target="https://www.facebook.com/Chi-%C4%91o%C3%A0n-Tr%E1%BA%A1i-t%E1%BA%A1m-giam-C%C3%B4ng-an-t%E1%BB%89nh-Tuy%C3%AAn-Quang-722276424643882/" TargetMode="External"/><Relationship Id="rId110" Type="http://schemas.openxmlformats.org/officeDocument/2006/relationships/hyperlink" Target="https://www.facebook.com/conganquantanbinh" TargetMode="External"/><Relationship Id="rId1697" Type="http://schemas.openxmlformats.org/officeDocument/2006/relationships/hyperlink" Target="https://yendo.phuluong.thainguyen.gov.vn/uy-ban-nhan-dan" TargetMode="External"/><Relationship Id="rId927" Type="http://schemas.openxmlformats.org/officeDocument/2006/relationships/hyperlink" Target="https://www.facebook.com/C%C3%B4ng-an-x%C3%A3-T%C3%A2n-H%C3%A0o-102351538751113/" TargetMode="External"/><Relationship Id="rId1557" Type="http://schemas.openxmlformats.org/officeDocument/2006/relationships/hyperlink" Target="https://bentre.gov.vn/news/Pages/Tintucsukien.aspx?Term=Tin%20Huy%E1%BB%87n%20Th%C3%A0nh%20ph%E1%BB%91&amp;ItemID=34200" TargetMode="External"/><Relationship Id="rId1764" Type="http://schemas.openxmlformats.org/officeDocument/2006/relationships/hyperlink" Target="https://www.hoabinh.gov.vn/tin-chi-tiet/-/bai-viet/dau-gia-quyen-su-dung-dat-thuc-hien-du-an-khu-nha-o-xom-bai-chao-xa-tu-son-huyen-kim-boi-47678-1631.html" TargetMode="External"/><Relationship Id="rId1971" Type="http://schemas.openxmlformats.org/officeDocument/2006/relationships/hyperlink" Target="https://www.facebook.com/cax0869549029/" TargetMode="External"/><Relationship Id="rId2608" Type="http://schemas.openxmlformats.org/officeDocument/2006/relationships/hyperlink" Target="https://www.facebook.com/ConganthixaHoangMai/?locale=vi_VN" TargetMode="External"/><Relationship Id="rId56" Type="http://schemas.openxmlformats.org/officeDocument/2006/relationships/hyperlink" Target="https://www.facebook.com/congantinhnghean" TargetMode="External"/><Relationship Id="rId1417" Type="http://schemas.openxmlformats.org/officeDocument/2006/relationships/hyperlink" Target="https://tanson.phutho.gov.vn/Chuyen-muc-tin/Chi-tiet-tin/t/xa-thu-ngac/title/289/ctitle/78" TargetMode="External"/><Relationship Id="rId1624" Type="http://schemas.openxmlformats.org/officeDocument/2006/relationships/hyperlink" Target="https://www.facebook.com/p/Tu%E1%BB%95i-tr%E1%BA%BB-C%C3%B4ng-an-TP-S%E1%BA%A7m-S%C6%A1n-100069346653553/?locale=fr_FR" TargetMode="External"/><Relationship Id="rId1831" Type="http://schemas.openxmlformats.org/officeDocument/2006/relationships/hyperlink" Target="https://www.facebook.com/cahungnguyennghean/" TargetMode="External"/><Relationship Id="rId2398" Type="http://schemas.openxmlformats.org/officeDocument/2006/relationships/hyperlink" Target="https://quangtrach.quangbinh.gov.vn/" TargetMode="External"/><Relationship Id="rId577" Type="http://schemas.openxmlformats.org/officeDocument/2006/relationships/hyperlink" Target="https://www.facebook.com/C%C3%B4ng-an-x%C3%A3-Y%C3%AAn-H%E1%BB%93-104113255332799/" TargetMode="External"/><Relationship Id="rId2258" Type="http://schemas.openxmlformats.org/officeDocument/2006/relationships/hyperlink" Target="https://www.facebook.com/xuatnhapcanhquangtri/" TargetMode="External"/><Relationship Id="rId784" Type="http://schemas.openxmlformats.org/officeDocument/2006/relationships/hyperlink" Target="https://www.facebook.com/C%C3%B4ng-an-x%C3%A3-Thanh-T%C3%A2n-Nh%C6%B0-Thanh-Thanh-H%C3%B3a-100613818483533/" TargetMode="External"/><Relationship Id="rId991" Type="http://schemas.openxmlformats.org/officeDocument/2006/relationships/hyperlink" Target="https://www.facebook.com/C%C3%B4ng-an-x%C3%A3-Quang-Minh-Gia-L%E1%BB%99c-H%E1%BA%A3i-D%C6%B0%C6%A1ng-109719784733482/" TargetMode="External"/><Relationship Id="rId1067" Type="http://schemas.openxmlformats.org/officeDocument/2006/relationships/hyperlink" Target="https://xasonle.hatinh.gov.vn/" TargetMode="External"/><Relationship Id="rId2465" Type="http://schemas.openxmlformats.org/officeDocument/2006/relationships/hyperlink" Target="https://www.facebook.com/conganninhhai/?locale=vi_VN" TargetMode="External"/><Relationship Id="rId2672" Type="http://schemas.openxmlformats.org/officeDocument/2006/relationships/hyperlink" Target="https://camlien.camthuy.thanhhoa.gov.vn/" TargetMode="External"/><Relationship Id="rId437" Type="http://schemas.openxmlformats.org/officeDocument/2006/relationships/hyperlink" Target="https://www.facebook.com/CATTVD/" TargetMode="External"/><Relationship Id="rId644" Type="http://schemas.openxmlformats.org/officeDocument/2006/relationships/hyperlink" Target="https://www.facebook.com/C%C3%B4ng-an-x%C3%A3-Vi%E1%BB%87t-%C4%90o%C3%A0n-Ti%C3%AAn-Du-B%E1%BA%AFc-Ninh-110282604948104/" TargetMode="External"/><Relationship Id="rId851" Type="http://schemas.openxmlformats.org/officeDocument/2006/relationships/hyperlink" Target="https://www.facebook.com/C%C3%B4ng-an-x%C3%A3-Tam-Giang-100327346077811/" TargetMode="External"/><Relationship Id="rId1274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1481" Type="http://schemas.openxmlformats.org/officeDocument/2006/relationships/hyperlink" Target="https://truongyen.hoalu.ninhbinh.gov.vn/" TargetMode="External"/><Relationship Id="rId2118" Type="http://schemas.openxmlformats.org/officeDocument/2006/relationships/hyperlink" Target="https://trungkhanh.caobang.gov.vn/1352/34154/83364/xa-quang-vinh" TargetMode="External"/><Relationship Id="rId2325" Type="http://schemas.openxmlformats.org/officeDocument/2006/relationships/hyperlink" Target="https://www.facebook.com/congangiaothanh/" TargetMode="External"/><Relationship Id="rId2532" Type="http://schemas.openxmlformats.org/officeDocument/2006/relationships/hyperlink" Target="https://quynhnhai.sonla.gov.vn/" TargetMode="External"/><Relationship Id="rId504" Type="http://schemas.openxmlformats.org/officeDocument/2006/relationships/hyperlink" Target="https://www.facebook.com/CAHNAHANG" TargetMode="External"/><Relationship Id="rId711" Type="http://schemas.openxmlformats.org/officeDocument/2006/relationships/hyperlink" Target="https://www.facebook.com/C%C3%B4ng-an-x%C3%A3-Tri%E1%BB%87u-Nguy%C3%AAn-Nguy%C3%AAn-B%C3%ACnh-Cao-B%E1%BA%B1ng-199139052143477/" TargetMode="External"/><Relationship Id="rId1134" Type="http://schemas.openxmlformats.org/officeDocument/2006/relationships/hyperlink" Target="https://www.facebook.com/p/C%C3%B4ng-An-x%C3%A3-T%C3%A2n-H%E1%BB%A3p-huy%E1%BB%87n-T%C3%A2n-K%E1%BB%B3-t%E1%BB%89nh-Ngh%E1%BB%87-An-100034170041811/" TargetMode="External"/><Relationship Id="rId1341" Type="http://schemas.openxmlformats.org/officeDocument/2006/relationships/hyperlink" Target="https://www.facebook.com/p/Tu%E1%BB%95i-tr%E1%BA%BB-C%C3%B4ng-an-Th%C3%A0nh-ph%E1%BB%91-V%C4%A9nh-Y%C3%AAn-100066497717181/?locale=gl_ES" TargetMode="External"/><Relationship Id="rId1201" Type="http://schemas.openxmlformats.org/officeDocument/2006/relationships/hyperlink" Target="https://www.facebook.com/p/UBND-x%C3%A3-T%C3%B4-M%C3%BAa-100057380593082/" TargetMode="External"/><Relationship Id="rId294" Type="http://schemas.openxmlformats.org/officeDocument/2006/relationships/hyperlink" Target="https://www.facebook.com/CAXTriPhu/" TargetMode="External"/><Relationship Id="rId2182" Type="http://schemas.openxmlformats.org/officeDocument/2006/relationships/hyperlink" Target="https://donghy.thainguyen.gov.vn/xa-tan-long" TargetMode="External"/><Relationship Id="rId154" Type="http://schemas.openxmlformats.org/officeDocument/2006/relationships/hyperlink" Target="https://www.facebook.com/conganluongtai/" TargetMode="External"/><Relationship Id="rId361" Type="http://schemas.openxmlformats.org/officeDocument/2006/relationships/hyperlink" Target="https://www.facebook.com/caxnghiason/" TargetMode="External"/><Relationship Id="rId2042" Type="http://schemas.openxmlformats.org/officeDocument/2006/relationships/hyperlink" Target="https://www.facebook.com/caxlonghiep/" TargetMode="External"/><Relationship Id="rId221" Type="http://schemas.openxmlformats.org/officeDocument/2006/relationships/hyperlink" Target="https://www.facebook.com/congandonghai/" TargetMode="External"/><Relationship Id="rId1668" Type="http://schemas.openxmlformats.org/officeDocument/2006/relationships/hyperlink" Target="https://www.facebook.com/p/C%C3%B4ng-an-x%C3%A3-Xu%C3%A2n-Minh-Th%E1%BB%8D-Xu%C3%A2n-100068097211386/" TargetMode="External"/><Relationship Id="rId1875" Type="http://schemas.openxmlformats.org/officeDocument/2006/relationships/hyperlink" Target="https://www.facebook.com/caphopminh/" TargetMode="External"/><Relationship Id="rId2719" Type="http://schemas.openxmlformats.org/officeDocument/2006/relationships/hyperlink" Target="https://quangbinh.gov.vn/chi-tiet-tin/-/view-article/1/14012495784457/1704269470708" TargetMode="External"/><Relationship Id="rId1528" Type="http://schemas.openxmlformats.org/officeDocument/2006/relationships/hyperlink" Target="https://www.facebook.com/p/UBND-x%C3%A3-V%C3%B5ng-La-huy%E1%BB%87n-%C4%90%C3%B4ng-Anh-TP-H%C3%A0-N%E1%BB%99i-100068982827310/" TargetMode="External"/><Relationship Id="rId1735" Type="http://schemas.openxmlformats.org/officeDocument/2006/relationships/hyperlink" Target="https://dichvucong.namdinh.gov.vn/portaldvc/KenhTin/dich-vu-cong-truc-tuyen.aspx?_dv=C36FA72F-DC13-9A32-8913-9997863F1103" TargetMode="External"/><Relationship Id="rId1942" Type="http://schemas.openxmlformats.org/officeDocument/2006/relationships/hyperlink" Target="https://thanuyen.laichau.gov.vn/" TargetMode="External"/><Relationship Id="rId27" Type="http://schemas.openxmlformats.org/officeDocument/2006/relationships/hyperlink" Target="https://www.facebook.com/conganxachaudien/" TargetMode="External"/><Relationship Id="rId1802" Type="http://schemas.openxmlformats.org/officeDocument/2006/relationships/hyperlink" Target="https://huonggian.yendung.bacgiang.gov.vn/" TargetMode="External"/><Relationship Id="rId243" Type="http://schemas.openxmlformats.org/officeDocument/2006/relationships/hyperlink" Target="https://www.facebook.com/ChidoanConganYenDinh/" TargetMode="External"/><Relationship Id="rId450" Type="http://schemas.openxmlformats.org/officeDocument/2006/relationships/hyperlink" Target="https://www.facebook.com/catienthuan/" TargetMode="External"/><Relationship Id="rId688" Type="http://schemas.openxmlformats.org/officeDocument/2006/relationships/hyperlink" Target="https://www.facebook.com/C%C3%B4ng-an-x%C3%A3-V%C4%83n-L%C3%BD-100350472637510/" TargetMode="External"/><Relationship Id="rId895" Type="http://schemas.openxmlformats.org/officeDocument/2006/relationships/hyperlink" Target="https://www.facebook.com/C%C3%B4ng-an-x%C3%A3-t%C3%A2n-phong-110658690439428/" TargetMode="External"/><Relationship Id="rId1080" Type="http://schemas.openxmlformats.org/officeDocument/2006/relationships/hyperlink" Target="https://huyendienbien.dienbien.gov.vn/muongnha/Tintuc/One/Xa-Sam-Mun" TargetMode="External"/><Relationship Id="rId2131" Type="http://schemas.openxmlformats.org/officeDocument/2006/relationships/hyperlink" Target="https://www.facebook.com/caxtamgiangyenphongbn/" TargetMode="External"/><Relationship Id="rId2369" Type="http://schemas.openxmlformats.org/officeDocument/2006/relationships/hyperlink" Target="http://www.konplong.kontum.gov.vn/" TargetMode="External"/><Relationship Id="rId2576" Type="http://schemas.openxmlformats.org/officeDocument/2006/relationships/hyperlink" Target="https://www.facebook.com/ConganthanhphoVinh24h/" TargetMode="External"/><Relationship Id="rId103" Type="http://schemas.openxmlformats.org/officeDocument/2006/relationships/hyperlink" Target="https://www.facebook.com/congantamphuoc/" TargetMode="External"/><Relationship Id="rId310" Type="http://schemas.openxmlformats.org/officeDocument/2006/relationships/hyperlink" Target="https://www.facebook.com/caxthanhlong/" TargetMode="External"/><Relationship Id="rId548" Type="http://schemas.openxmlformats.org/officeDocument/2006/relationships/hyperlink" Target="https://www.facebook.com/C%C3%B4ng-an-x%C3%A3-Y%E1%BA%BFt-Ki%C3%AAu-Gia-L%E1%BB%99c-119365350324254/" TargetMode="External"/><Relationship Id="rId755" Type="http://schemas.openxmlformats.org/officeDocument/2006/relationships/hyperlink" Target="https://www.facebook.com/C%C3%B4ng-an-x%C3%A3-Ti%C3%AAn-H%E1%BB%99i-huy%E1%BB%87n-%C4%90%E1%BA%A1i-T%E1%BB%AB-103664395262657/" TargetMode="External"/><Relationship Id="rId962" Type="http://schemas.openxmlformats.org/officeDocument/2006/relationships/hyperlink" Target="https://www.facebook.com/C%C3%B4ng-an-x%C3%A3-S%C6%A1n-L%E1%BB%85-104410431509603/" TargetMode="External"/><Relationship Id="rId1178" Type="http://schemas.openxmlformats.org/officeDocument/2006/relationships/hyperlink" Target="https://tansoi.yenthe.bacgiang.gov.vn/" TargetMode="External"/><Relationship Id="rId1385" Type="http://schemas.openxmlformats.org/officeDocument/2006/relationships/hyperlink" Target="https://congbao.thanhhoa.gov.vn/congbao/congbao_th.nsf/str/191242FF3DC7D8824725881A0024041D?openDocument&amp;returncrud=%24ViewTemplateForList%3FopenForm%26view%3DGazettesList%26form%3DGazette" TargetMode="External"/><Relationship Id="rId1592" Type="http://schemas.openxmlformats.org/officeDocument/2006/relationships/hyperlink" Target="https://vanhoa.nongcong.thanhhoa.gov.vn/web/trang-chu/he-thong-chinh-tri/uy-ban-nhan-dan-xa" TargetMode="External"/><Relationship Id="rId2229" Type="http://schemas.openxmlformats.org/officeDocument/2006/relationships/hyperlink" Target="https://hscvcl.hatinh.gov.vn/canloc/vbpq.nsf/6F8D2BA3459A9C554725880D00265C8B/$file/T%E1%BB%9D%20Tr%C3%ACnh%20th%E1%BA%A9m%20%C4%91%E1%BB%8Bnh%20ph%C3%AA%20duy%E1%BB%87t%20quy%20ho%E1%BA%A1ch%20giai%20%C4%91o%E1%BA%A1n%202021-2030(22.03.2022_09h54p39)_signed.pdf" TargetMode="External"/><Relationship Id="rId2436" Type="http://schemas.openxmlformats.org/officeDocument/2006/relationships/hyperlink" Target="https://lamson.bimson.thanhhoa.gov.vn/" TargetMode="External"/><Relationship Id="rId2643" Type="http://schemas.openxmlformats.org/officeDocument/2006/relationships/hyperlink" Target="https://www.facebook.com/congantrungchinh/" TargetMode="External"/><Relationship Id="rId91" Type="http://schemas.openxmlformats.org/officeDocument/2006/relationships/hyperlink" Target="https://www.facebook.com/conganthanhphodienbienphu/" TargetMode="External"/><Relationship Id="rId408" Type="http://schemas.openxmlformats.org/officeDocument/2006/relationships/hyperlink" Target="https://www.facebook.com/CAXCaoPha.NhungChienBinhSuongMu/" TargetMode="External"/><Relationship Id="rId615" Type="http://schemas.openxmlformats.org/officeDocument/2006/relationships/hyperlink" Target="https://www.facebook.com/C%C3%B4ng-an-x%C3%A3-Xu%C3%A2n-L%C4%A9nh-103472624614969/" TargetMode="External"/><Relationship Id="rId822" Type="http://schemas.openxmlformats.org/officeDocument/2006/relationships/hyperlink" Target="https://www.facebook.com/C%C3%B4ng-an-x%C3%A3-Th%C6%B0%E1%BB%A3ng-L%E1%BB%99c-114878177037798/" TargetMode="External"/><Relationship Id="rId1038" Type="http://schemas.openxmlformats.org/officeDocument/2006/relationships/hyperlink" Target="https://sonla.gov.vn/Default.aspx?sid=4&amp;pageid=33896&amp;p_cate=6769" TargetMode="External"/><Relationship Id="rId1245" Type="http://schemas.openxmlformats.org/officeDocument/2006/relationships/hyperlink" Target="https://www.facebook.com/p/C%C3%B4ng-an-x%C3%A3-Tam-D%E1%BB%8B-L%E1%BB%A5c-Nam-B%E1%BA%AFc-Giang-100065681375066/" TargetMode="External"/><Relationship Id="rId1452" Type="http://schemas.openxmlformats.org/officeDocument/2006/relationships/hyperlink" Target="https://tinhnhue.thanhson.phutho.gov.vn/" TargetMode="External"/><Relationship Id="rId1897" Type="http://schemas.openxmlformats.org/officeDocument/2006/relationships/hyperlink" Target="https://www.facebook.com/CAPSuoiHoa.TPBN/" TargetMode="External"/><Relationship Id="rId2503" Type="http://schemas.openxmlformats.org/officeDocument/2006/relationships/hyperlink" Target="https://quangphuc.quangbinh.gov.vn/ar/chi-tiet-tin/-/view-article/1/537191491734427279/1728138909651" TargetMode="External"/><Relationship Id="rId1105" Type="http://schemas.openxmlformats.org/officeDocument/2006/relationships/hyperlink" Target="https://qppl.quangnam.gov.vn/Default.aspx?TabID=71&amp;VB=58241" TargetMode="External"/><Relationship Id="rId1312" Type="http://schemas.openxmlformats.org/officeDocument/2006/relationships/hyperlink" Target="http://thachlong.thachthanh.thanhhoa.gov.vn/pho-bien-tuyen-truyen" TargetMode="External"/><Relationship Id="rId1757" Type="http://schemas.openxmlformats.org/officeDocument/2006/relationships/hyperlink" Target="https://kongchro.gialai.gov.vn/Xa-Ya-Ma/Tin-tuc.aspx" TargetMode="External"/><Relationship Id="rId1964" Type="http://schemas.openxmlformats.org/officeDocument/2006/relationships/hyperlink" Target="https://phuquoi.vinhlong.gov.vn/" TargetMode="External"/><Relationship Id="rId2710" Type="http://schemas.openxmlformats.org/officeDocument/2006/relationships/hyperlink" Target="https://www.nghean.gov.vn/uy-ban-nhan-dan-tinh" TargetMode="External"/><Relationship Id="rId49" Type="http://schemas.openxmlformats.org/officeDocument/2006/relationships/hyperlink" Target="https://www.facebook.com/congantrungchinh/" TargetMode="External"/><Relationship Id="rId1617" Type="http://schemas.openxmlformats.org/officeDocument/2006/relationships/hyperlink" Target="https://www.facebook.com/p/C%C3%B4ng-An-X%C3%A3-X%C3%ADch-Th%E1%BB%95-huy%E1%BB%87n-Nho-Quan-100071329603605/" TargetMode="External"/><Relationship Id="rId1824" Type="http://schemas.openxmlformats.org/officeDocument/2006/relationships/hyperlink" Target="https://www.hoabinh.gov.vn/" TargetMode="External"/><Relationship Id="rId198" Type="http://schemas.openxmlformats.org/officeDocument/2006/relationships/hyperlink" Target="https://www.facebook.com/conganhuyenhoalu/" TargetMode="External"/><Relationship Id="rId2086" Type="http://schemas.openxmlformats.org/officeDocument/2006/relationships/hyperlink" Target="https://sopcop.sonla.gov.vn/hoi-dap" TargetMode="External"/><Relationship Id="rId2293" Type="http://schemas.openxmlformats.org/officeDocument/2006/relationships/hyperlink" Target="https://www.facebook.com/p/UBND-ph%C6%B0%E1%BB%9Dng-An-Ph%C3%BA-TP-Thu%E1%BA%ADn-An-B%C3%ACnh-D%C6%B0%C6%A1ng-100069803223935/" TargetMode="External"/><Relationship Id="rId2598" Type="http://schemas.openxmlformats.org/officeDocument/2006/relationships/hyperlink" Target="https://www.facebook.com/conganthitrantanhiep/" TargetMode="External"/><Relationship Id="rId265" Type="http://schemas.openxmlformats.org/officeDocument/2006/relationships/hyperlink" Target="https://www.facebook.com/caxyentrach/" TargetMode="External"/><Relationship Id="rId472" Type="http://schemas.openxmlformats.org/officeDocument/2006/relationships/hyperlink" Target="https://www.facebook.com/caphungthanh" TargetMode="External"/><Relationship Id="rId2153" Type="http://schemas.openxmlformats.org/officeDocument/2006/relationships/hyperlink" Target="https://nhoquan.ninhbinh.gov.vn/xa-thuong-hoa" TargetMode="External"/><Relationship Id="rId2360" Type="http://schemas.openxmlformats.org/officeDocument/2006/relationships/hyperlink" Target="https://gialoc.haiduong.gov.vn/" TargetMode="External"/><Relationship Id="rId125" Type="http://schemas.openxmlformats.org/officeDocument/2006/relationships/hyperlink" Target="https://www.facebook.com/conganphuongquanbau/" TargetMode="External"/><Relationship Id="rId332" Type="http://schemas.openxmlformats.org/officeDocument/2006/relationships/hyperlink" Target="https://www.facebook.com/Caxsanvien/" TargetMode="External"/><Relationship Id="rId777" Type="http://schemas.openxmlformats.org/officeDocument/2006/relationships/hyperlink" Target="https://www.facebook.com/C%C3%B4ng-an-x%C3%A3-Thanh-Y%C3%AAn-111101584004106/" TargetMode="External"/><Relationship Id="rId984" Type="http://schemas.openxmlformats.org/officeDocument/2006/relationships/hyperlink" Target="https://www.facebook.com/C%C3%B4ng-an-x%C3%A3-Quang-Trung-102037245204044/" TargetMode="External"/><Relationship Id="rId2013" Type="http://schemas.openxmlformats.org/officeDocument/2006/relationships/hyperlink" Target="https://www.facebook.com/CaxDongTien.TS/" TargetMode="External"/><Relationship Id="rId2220" Type="http://schemas.openxmlformats.org/officeDocument/2006/relationships/hyperlink" Target="https://www.facebook.com/caxvinhhung/" TargetMode="External"/><Relationship Id="rId2458" Type="http://schemas.openxmlformats.org/officeDocument/2006/relationships/hyperlink" Target="https://ngoquyen.haiphong.gov.vn/" TargetMode="External"/><Relationship Id="rId2665" Type="http://schemas.openxmlformats.org/officeDocument/2006/relationships/hyperlink" Target="https://dichvucong.gov.vn/p/home/dvc-tthc-co-quan-chi-tiet.html?id=403227" TargetMode="External"/><Relationship Id="rId637" Type="http://schemas.openxmlformats.org/officeDocument/2006/relationships/hyperlink" Target="https://www.facebook.com/C%C3%B4ng-an-x%C3%A3-Vi%E1%BB%87t-Th%C3%A0nh-Tr%E1%BA%A5n-Y%C3%AAn-Y%C3%AAn-B%C3%A1i-104010451815522/" TargetMode="External"/><Relationship Id="rId844" Type="http://schemas.openxmlformats.org/officeDocument/2006/relationships/hyperlink" Target="https://www.facebook.com/C%C3%B4ng-an-x%C3%A3-Tam-Thanh-T%C3%A2n-S%C6%A1n-Ph%C3%BA-Th%E1%BB%8D-101003682164085/" TargetMode="External"/><Relationship Id="rId1267" Type="http://schemas.openxmlformats.org/officeDocument/2006/relationships/hyperlink" Target="https://www.facebook.com/p/C%C3%B4ng-An-Th%C3%A0nh-Ph%E1%BB%91-H%C6%B0ng-Y%C3%AAn-100057576334172/" TargetMode="External"/><Relationship Id="rId1474" Type="http://schemas.openxmlformats.org/officeDocument/2006/relationships/hyperlink" Target="https://truongminh.nongcong.thanhhoa.gov.vn/" TargetMode="External"/><Relationship Id="rId1681" Type="http://schemas.openxmlformats.org/officeDocument/2006/relationships/hyperlink" Target="https://www.facebook.com/p/C%C3%B4ng-an-x%C3%A3-Xu%C3%A2n-Th%C3%A0nh-100063499509521/" TargetMode="External"/><Relationship Id="rId2318" Type="http://schemas.openxmlformats.org/officeDocument/2006/relationships/hyperlink" Target="https://baclieu.gov.vn/" TargetMode="External"/><Relationship Id="rId2525" Type="http://schemas.openxmlformats.org/officeDocument/2006/relationships/hyperlink" Target="https://www.facebook.com/tuoitreconganquangbinh/" TargetMode="External"/><Relationship Id="rId704" Type="http://schemas.openxmlformats.org/officeDocument/2006/relationships/hyperlink" Target="https://www.facebook.com/C%C3%B4ng-An-X%C3%A3-Trung-Minh-huy%E1%BB%87n-Y%C3%AAn-S%C6%A1n-t%E1%BB%89nh-Tuy%C3%AAn-Quang-103916948995302/" TargetMode="External"/><Relationship Id="rId911" Type="http://schemas.openxmlformats.org/officeDocument/2006/relationships/hyperlink" Target="https://www.facebook.com/C%C3%B4ng-an-x%C3%A3-T%C3%A2n-L%E1%BB%99c-107397348181184/" TargetMode="External"/><Relationship Id="rId1127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1334" Type="http://schemas.openxmlformats.org/officeDocument/2006/relationships/hyperlink" Target="https://halang.caobang.gov.vn/1349/34022/69180/ubnd-xa-thong-nhat" TargetMode="External"/><Relationship Id="rId1541" Type="http://schemas.openxmlformats.org/officeDocument/2006/relationships/hyperlink" Target="http://vannho.bathuoc.gov.vn/web/trang-chu/he-thong-chinh-tri/uy-ban-nhan-dan" TargetMode="External"/><Relationship Id="rId1779" Type="http://schemas.openxmlformats.org/officeDocument/2006/relationships/hyperlink" Target="https://hungyen.gov.vn/" TargetMode="External"/><Relationship Id="rId1986" Type="http://schemas.openxmlformats.org/officeDocument/2006/relationships/hyperlink" Target="https://www.facebook.com/CAXBINHTHANH/" TargetMode="External"/><Relationship Id="rId40" Type="http://schemas.openxmlformats.org/officeDocument/2006/relationships/hyperlink" Target="https://www.facebook.com/conganvinhtan/" TargetMode="External"/><Relationship Id="rId1401" Type="http://schemas.openxmlformats.org/officeDocument/2006/relationships/hyperlink" Target="https://www.facebook.com/p/C%C3%B4ng-an-x%C3%A3-Thu%E1%BA%ADn-%C4%90%E1%BB%A9c-100080583796182/" TargetMode="External"/><Relationship Id="rId1639" Type="http://schemas.openxmlformats.org/officeDocument/2006/relationships/hyperlink" Target="https://xuanhiep.vinhlong.gov.vn/" TargetMode="External"/><Relationship Id="rId1846" Type="http://schemas.openxmlformats.org/officeDocument/2006/relationships/hyperlink" Target="https://mangthit.vinhlong.gov.vn/" TargetMode="External"/><Relationship Id="rId1706" Type="http://schemas.openxmlformats.org/officeDocument/2006/relationships/hyperlink" Target="https://www.facebook.com/p/C%C3%B4ng-an-x%C3%A3-Y%C3%AAn-H%C6%B0ng-Y%C3%AAn-M%C3%B4-Ninh-B%C3%ACnh-100079904653113/" TargetMode="External"/><Relationship Id="rId1913" Type="http://schemas.openxmlformats.org/officeDocument/2006/relationships/hyperlink" Target="https://www.facebook.com/CAQTX/" TargetMode="External"/><Relationship Id="rId287" Type="http://schemas.openxmlformats.org/officeDocument/2006/relationships/hyperlink" Target="https://www.facebook.com/caxtuonghapy/" TargetMode="External"/><Relationship Id="rId494" Type="http://schemas.openxmlformats.org/officeDocument/2006/relationships/hyperlink" Target="https://www.facebook.com/CALangGiang" TargetMode="External"/><Relationship Id="rId2175" Type="http://schemas.openxmlformats.org/officeDocument/2006/relationships/hyperlink" Target="https://www.facebook.com/caxthuphong28/" TargetMode="External"/><Relationship Id="rId2382" Type="http://schemas.openxmlformats.org/officeDocument/2006/relationships/hyperlink" Target="https://www.facebook.com/ConganhuyenMaiSon/" TargetMode="External"/><Relationship Id="rId147" Type="http://schemas.openxmlformats.org/officeDocument/2006/relationships/hyperlink" Target="https://www.facebook.com/Conganngoquyenhp/" TargetMode="External"/><Relationship Id="rId354" Type="http://schemas.openxmlformats.org/officeDocument/2006/relationships/hyperlink" Target="https://www.facebook.com/CAX-P%C3%BAng-Tra-140772251472791/" TargetMode="External"/><Relationship Id="rId799" Type="http://schemas.openxmlformats.org/officeDocument/2006/relationships/hyperlink" Target="https://www.facebook.com/C%C3%B4ng-an-x%C3%A3-Thanh-An-112113114801962/" TargetMode="External"/><Relationship Id="rId1191" Type="http://schemas.openxmlformats.org/officeDocument/2006/relationships/hyperlink" Target="https://tantrao.thanhmien.haiduong.gov.vn/vi-vn/gioi-thieu/Trang/uy-ban-nhan-dan.aspx" TargetMode="External"/><Relationship Id="rId2035" Type="http://schemas.openxmlformats.org/officeDocument/2006/relationships/hyperlink" Target="https://www.facebook.com/caxkimthach/" TargetMode="External"/><Relationship Id="rId2687" Type="http://schemas.openxmlformats.org/officeDocument/2006/relationships/hyperlink" Target="https://www.facebook.com/conganxachiengphung/?locale=vi_VN" TargetMode="External"/><Relationship Id="rId561" Type="http://schemas.openxmlformats.org/officeDocument/2006/relationships/hyperlink" Target="https://www.facebook.com/C%C3%B4ng-an-x%C3%A3-Y%C3%AAn-Ph%C3%BA-L%E1%BA%A1c-S%C6%A1n-Ho%C3%A0-B%C3%ACnh-104955885076696/" TargetMode="External"/><Relationship Id="rId659" Type="http://schemas.openxmlformats.org/officeDocument/2006/relationships/hyperlink" Target="https://www.facebook.com/C%C3%B4ng-an-x%C3%A3-V%C4%A9nh-Th%C3%A0nh-huy%E1%BB%87n-Ch%E1%BB%A3-L%C3%A1ch-109806818093118/" TargetMode="External"/><Relationship Id="rId866" Type="http://schemas.openxmlformats.org/officeDocument/2006/relationships/hyperlink" Target="https://www.facebook.com/C%C3%B4ng-an-x%C3%A3-T%E1%BA%A1-X%C3%A1-C%E1%BA%A9m-Kh%C3%AA-108135327992184/" TargetMode="External"/><Relationship Id="rId1289" Type="http://schemas.openxmlformats.org/officeDocument/2006/relationships/hyperlink" Target="https://thainguyen.gov.vn/van-hoa-xa-hoi/-/asset_publisher/L0n17VJXU23O/content/cong-nhan-them-29-bao-vat-quoc-gia/20181" TargetMode="External"/><Relationship Id="rId1496" Type="http://schemas.openxmlformats.org/officeDocument/2006/relationships/hyperlink" Target="https://www.facebook.com/p/C%C3%B4ng-an-x%C3%A3-Tri-Ph%C6%B0%C6%A1ng-Ti%C3%AAn-Du-B%E1%BA%AFc-Ninh-100083233423887/" TargetMode="External"/><Relationship Id="rId2242" Type="http://schemas.openxmlformats.org/officeDocument/2006/relationships/hyperlink" Target="https://daklak.gov.vn/" TargetMode="External"/><Relationship Id="rId2547" Type="http://schemas.openxmlformats.org/officeDocument/2006/relationships/hyperlink" Target="https://tanphuoc.tiengiang.gov.vn/ubnd-xa-tan-hoa-ong" TargetMode="External"/><Relationship Id="rId214" Type="http://schemas.openxmlformats.org/officeDocument/2006/relationships/hyperlink" Target="https://www.facebook.com/Conganhoangthinh/" TargetMode="External"/><Relationship Id="rId421" Type="http://schemas.openxmlformats.org/officeDocument/2006/relationships/hyperlink" Target="https://www.facebook.com/caxanhaodong/" TargetMode="External"/><Relationship Id="rId519" Type="http://schemas.openxmlformats.org/officeDocument/2006/relationships/hyperlink" Target="https://www.facebook.com/cadakglei/" TargetMode="External"/><Relationship Id="rId1051" Type="http://schemas.openxmlformats.org/officeDocument/2006/relationships/hyperlink" Target="https://sonbinh.chauduc.baria-vungtau.gov.vn/" TargetMode="External"/><Relationship Id="rId1149" Type="http://schemas.openxmlformats.org/officeDocument/2006/relationships/hyperlink" Target="https://www.facebook.com/CAXTANMY/?locale=ms_MY" TargetMode="External"/><Relationship Id="rId1356" Type="http://schemas.openxmlformats.org/officeDocument/2006/relationships/hyperlink" Target="https://thanhchuong.nghean.gov.vn/kinh-te-chinh-tri/thanh-luong-to-chuc-ky-niem-70-nam-ngay-thanh-lap-xa-13-3-2054-13-3-2024-626130" TargetMode="External"/><Relationship Id="rId2102" Type="http://schemas.openxmlformats.org/officeDocument/2006/relationships/hyperlink" Target="https://bacai.ninhthuan.gov.vn/portal/Pages/ubnd-xa-phuoc-tan.aspx" TargetMode="External"/><Relationship Id="rId726" Type="http://schemas.openxmlformats.org/officeDocument/2006/relationships/hyperlink" Target="https://www.facebook.com/C%C3%B4ng-an-x%C3%A3-Tr%C3%AD-B%C3%ACnh-huy%E1%BB%87n-Ch%C3%A2u-Th%C3%A0nh-t%E1%BB%89nh-T%C3%A2y-Ninh-105154662243668/" TargetMode="External"/><Relationship Id="rId933" Type="http://schemas.openxmlformats.org/officeDocument/2006/relationships/hyperlink" Target="https://www.facebook.com/C%C3%B4ng-an-x%C3%A3-T%C3%A2n-B%C3%ACnh-104710871849338/" TargetMode="External"/><Relationship Id="rId1009" Type="http://schemas.openxmlformats.org/officeDocument/2006/relationships/hyperlink" Target="https://tamnong.phutho.gov.vn/Chuyen-muc-tin/Chi-tiet-tin/t/chu-tich-ubnd-huyen-tam-nong-doi-thoai-voi-cac-ho-dan-tai-xa-quang-huc/title/38137/ctitle/21" TargetMode="External"/><Relationship Id="rId1563" Type="http://schemas.openxmlformats.org/officeDocument/2006/relationships/hyperlink" Target="http://vinhhong.binhgiang.haiduong.gov.vn/" TargetMode="External"/><Relationship Id="rId1770" Type="http://schemas.openxmlformats.org/officeDocument/2006/relationships/hyperlink" Target="https://baclieu.gov.vn/" TargetMode="External"/><Relationship Id="rId1868" Type="http://schemas.openxmlformats.org/officeDocument/2006/relationships/hyperlink" Target="https://longkhanh.dongnai.gov.vn/pages/newsdetail.aspx?NewsId=15869&amp;CatId=102" TargetMode="External"/><Relationship Id="rId2407" Type="http://schemas.openxmlformats.org/officeDocument/2006/relationships/hyperlink" Target="https://www.facebook.com/conganhuyentayson/" TargetMode="External"/><Relationship Id="rId2614" Type="http://schemas.openxmlformats.org/officeDocument/2006/relationships/hyperlink" Target="https://www.facebook.com/ConganThuDo/?locale=vi_VN" TargetMode="External"/><Relationship Id="rId62" Type="http://schemas.openxmlformats.org/officeDocument/2006/relationships/hyperlink" Target="https://www.facebook.com/CongantinhCaoBang/" TargetMode="External"/><Relationship Id="rId1216" Type="http://schemas.openxmlformats.org/officeDocument/2006/relationships/hyperlink" Target="https://www.facebook.com/tuoitrecongansonla/" TargetMode="External"/><Relationship Id="rId1423" Type="http://schemas.openxmlformats.org/officeDocument/2006/relationships/hyperlink" Target="https://hanam.gov.vn/Pages/chu-tich-ubnd-tinh-doi-thoai-voi-nhan-dan-xa-tien-hiep-thanh-pho-phu-ly-ve-cong-tac-giai-phong-mat-bang-khu-do-thi-thoi.aspx" TargetMode="External"/><Relationship Id="rId1630" Type="http://schemas.openxmlformats.org/officeDocument/2006/relationships/hyperlink" Target="https://xuangiang.thoxuan.thanhhoa.gov.vn/web/trang-chu/bo-may-hanh-chinh/uy-ban-nhan-dan-xa" TargetMode="External"/><Relationship Id="rId1728" Type="http://schemas.openxmlformats.org/officeDocument/2006/relationships/hyperlink" Target="https://yennhan.thuongxuan.thanhhoa.gov.vn/uy-ban-nhan-dan-xa" TargetMode="External"/><Relationship Id="rId1935" Type="http://schemas.openxmlformats.org/officeDocument/2006/relationships/hyperlink" Target="https://www.facebook.com/CATT.NAMCAN/" TargetMode="External"/><Relationship Id="rId2197" Type="http://schemas.openxmlformats.org/officeDocument/2006/relationships/hyperlink" Target="https://vkssonla.gov.vn/index.php?module=tinhoatdong&amp;act=view&amp;id=2317&amp;cat=40" TargetMode="External"/><Relationship Id="rId169" Type="http://schemas.openxmlformats.org/officeDocument/2006/relationships/hyperlink" Target="https://www.facebook.com/ConganhuyenYenDung" TargetMode="External"/><Relationship Id="rId376" Type="http://schemas.openxmlformats.org/officeDocument/2006/relationships/hyperlink" Target="https://www.facebook.com/caxminhlap" TargetMode="External"/><Relationship Id="rId583" Type="http://schemas.openxmlformats.org/officeDocument/2006/relationships/hyperlink" Target="https://www.facebook.com/C%C3%B4ng-an-x%C3%A3-Y%C3%AAn-B%E1%BB%93ng-L%E1%BA%A1c-Thu%E1%BB%B7-Ho%C3%A0-B%C3%ACnh-110030634514548/" TargetMode="External"/><Relationship Id="rId790" Type="http://schemas.openxmlformats.org/officeDocument/2006/relationships/hyperlink" Target="https://www.facebook.com/C%C3%B4ng-An-X%C3%A3-Thanh-LangThanh-H%C3%A0H%E1%BA%A3i-D%C6%B0%C6%A1ng-151359030386626/" TargetMode="External"/><Relationship Id="rId2057" Type="http://schemas.openxmlformats.org/officeDocument/2006/relationships/hyperlink" Target="https://www.facebook.com/caxmyloccanlochatinh/" TargetMode="External"/><Relationship Id="rId2264" Type="http://schemas.openxmlformats.org/officeDocument/2006/relationships/hyperlink" Target="https://www.facebook.com/congantinhtuyenquang/?locale=vi_VN" TargetMode="External"/><Relationship Id="rId2471" Type="http://schemas.openxmlformats.org/officeDocument/2006/relationships/hyperlink" Target="https://phuong1.txdh.travinh.gov.vn/" TargetMode="External"/><Relationship Id="rId4" Type="http://schemas.openxmlformats.org/officeDocument/2006/relationships/hyperlink" Target="https://www.facebook.com/conganxadonghoa/" TargetMode="External"/><Relationship Id="rId236" Type="http://schemas.openxmlformats.org/officeDocument/2006/relationships/hyperlink" Target="https://www.facebook.com/Cong.an.xa.Yang.Bac/" TargetMode="External"/><Relationship Id="rId443" Type="http://schemas.openxmlformats.org/officeDocument/2006/relationships/hyperlink" Target="https://www.facebook.com/catptdm" TargetMode="External"/><Relationship Id="rId650" Type="http://schemas.openxmlformats.org/officeDocument/2006/relationships/hyperlink" Target="https://www.facebook.com/C%C3%B4ng-an-x%C3%A3-V%E1%BA%A1n-Ph%C3%BA-104725118067142/" TargetMode="External"/><Relationship Id="rId888" Type="http://schemas.openxmlformats.org/officeDocument/2006/relationships/hyperlink" Target="https://www.facebook.com/C%C3%B4ng-an-X%C3%A3-T%C3%A2n-Th%E1%BB%8D-107245277813054/" TargetMode="External"/><Relationship Id="rId1073" Type="http://schemas.openxmlformats.org/officeDocument/2006/relationships/hyperlink" Target="https://kbang.gialai.gov.vn/Xa-Son-Lang/Gioi-thieu.aspx" TargetMode="External"/><Relationship Id="rId1280" Type="http://schemas.openxmlformats.org/officeDocument/2006/relationships/hyperlink" Target="https://thaiphuc.thaithuy.thaibinh.gov.vn/" TargetMode="External"/><Relationship Id="rId2124" Type="http://schemas.openxmlformats.org/officeDocument/2006/relationships/hyperlink" Target="https://www.facebook.com/caxsonhai/" TargetMode="External"/><Relationship Id="rId2331" Type="http://schemas.openxmlformats.org/officeDocument/2006/relationships/hyperlink" Target="https://www.facebook.com/tuoitreconganninhbinh/" TargetMode="External"/><Relationship Id="rId2569" Type="http://schemas.openxmlformats.org/officeDocument/2006/relationships/hyperlink" Target="https://thanhpho.laichau.gov.vn/" TargetMode="External"/><Relationship Id="rId303" Type="http://schemas.openxmlformats.org/officeDocument/2006/relationships/hyperlink" Target="https://www.facebook.com/caxthuongnhat/" TargetMode="External"/><Relationship Id="rId748" Type="http://schemas.openxmlformats.org/officeDocument/2006/relationships/hyperlink" Target="https://www.facebook.com/C%C3%B4ng-An-X%C3%A3-Ti%C3%AAn-S%C6%A1n-212608424128838/" TargetMode="External"/><Relationship Id="rId955" Type="http://schemas.openxmlformats.org/officeDocument/2006/relationships/hyperlink" Target="https://www.facebook.com/C%C3%B4ng-an-x%C3%A3-S%C6%A1n-Ph%C3%BA-huy%E1%BB%87n-Na-Hang-t%E1%BB%89nh-Tuy%C3%AAn-Quang-111771537827909/" TargetMode="External"/><Relationship Id="rId1140" Type="http://schemas.openxmlformats.org/officeDocument/2006/relationships/hyperlink" Target="https://tanlap.dongphu.binhphuoc.gov.vn/" TargetMode="External"/><Relationship Id="rId1378" Type="http://schemas.openxmlformats.org/officeDocument/2006/relationships/hyperlink" Target="https://www.facebook.com/p/Tu%E1%BB%95i-tr%E1%BA%BB-C%C3%B4ng-an-Th%C3%A0nh-ph%E1%BB%91-V%C4%A9nh-Y%C3%AAn-100066497717181/?locale=gl_ES" TargetMode="External"/><Relationship Id="rId1585" Type="http://schemas.openxmlformats.org/officeDocument/2006/relationships/hyperlink" Target="https://baclieu.gov.vn/dsnpn" TargetMode="External"/><Relationship Id="rId1792" Type="http://schemas.openxmlformats.org/officeDocument/2006/relationships/hyperlink" Target="https://baoyen.laocai.gov.vn/" TargetMode="External"/><Relationship Id="rId2429" Type="http://schemas.openxmlformats.org/officeDocument/2006/relationships/hyperlink" Target="https://kongchro.gialai.gov.vn/" TargetMode="External"/><Relationship Id="rId2636" Type="http://schemas.openxmlformats.org/officeDocument/2006/relationships/hyperlink" Target="https://www.facebook.com/congantinhtuyenquang/?locale=vi_VN" TargetMode="External"/><Relationship Id="rId84" Type="http://schemas.openxmlformats.org/officeDocument/2006/relationships/hyperlink" Target="https://www.facebook.com/ConganthanhphoViThanhHauGiang/" TargetMode="External"/><Relationship Id="rId510" Type="http://schemas.openxmlformats.org/officeDocument/2006/relationships/hyperlink" Target="https://www.facebook.com/CAHhoabinh/" TargetMode="External"/><Relationship Id="rId608" Type="http://schemas.openxmlformats.org/officeDocument/2006/relationships/hyperlink" Target="https://www.facebook.com/C%C3%B4ng-an-x%C3%A3-Xu%C3%A2n-L%E1%BB%99c-huy%E1%BB%87n-Tri%E1%BB%87u-S%C6%A1n-t%E1%BB%89nh-Thanh-Ho%C3%A1-111024660797541/" TargetMode="External"/><Relationship Id="rId815" Type="http://schemas.openxmlformats.org/officeDocument/2006/relationships/hyperlink" Target="https://www.facebook.com/C%C3%B4ng-an-x%C3%A3-Th%E1%BA%A1ch-Long-huy%E1%BB%87n-Th%E1%BA%A1ch-Th%C3%A0nh-105434478218241/" TargetMode="External"/><Relationship Id="rId1238" Type="http://schemas.openxmlformats.org/officeDocument/2006/relationships/hyperlink" Target="https://lamdong.gov.vn/sites/ductrong/hethongchinhtri/ubndhuyen/xa-thitran/SitePages/xa-ta-hine.aspx" TargetMode="External"/><Relationship Id="rId1445" Type="http://schemas.openxmlformats.org/officeDocument/2006/relationships/hyperlink" Target="https://www.quangninh.gov.vn/donvi/TXQuangYen/Trang/ChiTietBVGioiThieu.aspx?bvid=212" TargetMode="External"/><Relationship Id="rId1652" Type="http://schemas.openxmlformats.org/officeDocument/2006/relationships/hyperlink" Target="https://www.facebook.com/1873105886179165" TargetMode="External"/><Relationship Id="rId1000" Type="http://schemas.openxmlformats.org/officeDocument/2006/relationships/hyperlink" Target="https://www.facebook.com/C%C3%B4ng-an-x%C3%A3-Qu%E1%BB%B3nh-M%E1%BB%B9-huy%E1%BB%87n-Qu%E1%BB%B3nh-Ph%E1%BB%A5-t%E1%BB%89nh-Th%C3%A1i-B%C3%ACnh-157485559742315/" TargetMode="External"/><Relationship Id="rId1305" Type="http://schemas.openxmlformats.org/officeDocument/2006/relationships/hyperlink" Target="https://www.facebook.com/p/C%C3%B4ng-an-x%C3%A3-Th%E1%BA%A1ch-Ki%E1%BB%87t-huy%E1%BB%87n-T%C3%A2n-S%C6%A1nt%E1%BB%89nh-Ph%C3%BA-Th%E1%BB%8D-100068784181253/" TargetMode="External"/><Relationship Id="rId1957" Type="http://schemas.openxmlformats.org/officeDocument/2006/relationships/hyperlink" Target="https://binhhoaphuoc.vinhlong.gov.vn/" TargetMode="External"/><Relationship Id="rId2703" Type="http://schemas.openxmlformats.org/officeDocument/2006/relationships/hyperlink" Target="https://dakdoa.gialai.gov.vn/Xa-Dak-Krong.aspx" TargetMode="External"/><Relationship Id="rId1512" Type="http://schemas.openxmlformats.org/officeDocument/2006/relationships/hyperlink" Target="https://trungtien.quanson.thanhhoa.gov.vn/" TargetMode="External"/><Relationship Id="rId1817" Type="http://schemas.openxmlformats.org/officeDocument/2006/relationships/hyperlink" Target="https://www.facebook.com/cahmaichau28/?locale=vi_VN" TargetMode="External"/><Relationship Id="rId11" Type="http://schemas.openxmlformats.org/officeDocument/2006/relationships/hyperlink" Target="https://www.facebook.com/CONGANXADAOLY/" TargetMode="External"/><Relationship Id="rId398" Type="http://schemas.openxmlformats.org/officeDocument/2006/relationships/hyperlink" Target="https://www.facebook.com/CaxDongTien.TS/" TargetMode="External"/><Relationship Id="rId2079" Type="http://schemas.openxmlformats.org/officeDocument/2006/relationships/hyperlink" Target="https://www.facebook.com/caxnhattangialochaiduong/" TargetMode="External"/><Relationship Id="rId160" Type="http://schemas.openxmlformats.org/officeDocument/2006/relationships/hyperlink" Target="https://www.facebook.com/conganlaicach/" TargetMode="External"/><Relationship Id="rId2286" Type="http://schemas.openxmlformats.org/officeDocument/2006/relationships/hyperlink" Target="https://www.facebook.com/Cong.an.xa.Ha.Tam/" TargetMode="External"/><Relationship Id="rId2493" Type="http://schemas.openxmlformats.org/officeDocument/2006/relationships/hyperlink" Target="https://thanhxuan.hanoi.gov.vn/phuong-khuong-trung1" TargetMode="External"/><Relationship Id="rId258" Type="http://schemas.openxmlformats.org/officeDocument/2006/relationships/hyperlink" Target="https://www.facebook.com/Chi-%C4%90o%C3%A0n-C%C3%B4ng-an-Huy%E1%BB%87n-Si-Ma-Cai-104890961614237/" TargetMode="External"/><Relationship Id="rId465" Type="http://schemas.openxmlformats.org/officeDocument/2006/relationships/hyperlink" Target="https://www.facebook.com/capnambinh/" TargetMode="External"/><Relationship Id="rId672" Type="http://schemas.openxmlformats.org/officeDocument/2006/relationships/hyperlink" Target="https://www.facebook.com/C%C3%B4ng-an-x%C3%A3-V%C4%A9nh-Giang-110069197355835/" TargetMode="External"/><Relationship Id="rId1095" Type="http://schemas.openxmlformats.org/officeDocument/2006/relationships/hyperlink" Target="https://sonla.gov.vn/thong-tin-tu-so-nganh-dia-phuong/ngay-hoi-toan-dan-bao-ve-an-ninh-to-quoc-huyen-phu-yen-nam-2024-825630" TargetMode="External"/><Relationship Id="rId2146" Type="http://schemas.openxmlformats.org/officeDocument/2006/relationships/hyperlink" Target="https://www.facebook.com/CAXTBL/?locale=vi_VN" TargetMode="External"/><Relationship Id="rId2353" Type="http://schemas.openxmlformats.org/officeDocument/2006/relationships/hyperlink" Target="https://www.facebook.com/conganhuyendienchau/?locale=vi_VN" TargetMode="External"/><Relationship Id="rId2560" Type="http://schemas.openxmlformats.org/officeDocument/2006/relationships/hyperlink" Target="https://baclieu.gov.vn/" TargetMode="External"/><Relationship Id="rId118" Type="http://schemas.openxmlformats.org/officeDocument/2006/relationships/hyperlink" Target="https://www.facebook.com/ConganPhuthien/" TargetMode="External"/><Relationship Id="rId325" Type="http://schemas.openxmlformats.org/officeDocument/2006/relationships/hyperlink" Target="https://www.facebook.com/caxtamphuc" TargetMode="External"/><Relationship Id="rId532" Type="http://schemas.openxmlformats.org/officeDocument/2006/relationships/hyperlink" Target="https://www.facebook.com/C%E1%BA%A3nh-s%C3%A1t-c%C6%A1-%C4%91%E1%BB%99ng-Qu%E1%BA%A3ng-Nam-103476022383832/" TargetMode="External"/><Relationship Id="rId977" Type="http://schemas.openxmlformats.org/officeDocument/2006/relationships/hyperlink" Target="https://www.facebook.com/C%C3%B4ng-an-x%C3%A3-S%C3%A0o-B%C3%A1y-106765024828953/" TargetMode="External"/><Relationship Id="rId1162" Type="http://schemas.openxmlformats.org/officeDocument/2006/relationships/hyperlink" Target="https://xatanmy.hoabinh.gov.vn/" TargetMode="External"/><Relationship Id="rId2006" Type="http://schemas.openxmlformats.org/officeDocument/2006/relationships/hyperlink" Target="https://www.facebook.com/p/U%E1%BB%B7-ban-nh%C3%A2n-d%C3%A2n-x%C3%A3-%C4%90%C3%A0o-Th%E1%BB%8Bnh-100043254613448/" TargetMode="External"/><Relationship Id="rId2213" Type="http://schemas.openxmlformats.org/officeDocument/2006/relationships/hyperlink" Target="https://chuongmy.hanoi.gov.vn/" TargetMode="External"/><Relationship Id="rId2420" Type="http://schemas.openxmlformats.org/officeDocument/2006/relationships/hyperlink" Target="https://yenkhanh.ninhbinh.gov.vn/" TargetMode="External"/><Relationship Id="rId2658" Type="http://schemas.openxmlformats.org/officeDocument/2006/relationships/hyperlink" Target="https://vinhphuc.gov.vn/" TargetMode="External"/><Relationship Id="rId837" Type="http://schemas.openxmlformats.org/officeDocument/2006/relationships/hyperlink" Target="https://www.facebook.com/C%C3%B4ng-An-X%C3%A3-Th%C3%A0nh-Th%E1%BB%9Bi-A-108681841486509/" TargetMode="External"/><Relationship Id="rId1022" Type="http://schemas.openxmlformats.org/officeDocument/2006/relationships/hyperlink" Target="https://www.facebook.com/p/C%C3%B4ng-an-x%C3%A3-Quang-Th%E1%BB%8Bnh-100064386754001/" TargetMode="External"/><Relationship Id="rId1467" Type="http://schemas.openxmlformats.org/officeDocument/2006/relationships/hyperlink" Target="https://chauthanh.tayninh.gov.vn/vi/co-cau-to-chuc/vieworg/UBND-xa-Tri-Binh-45/" TargetMode="External"/><Relationship Id="rId1674" Type="http://schemas.openxmlformats.org/officeDocument/2006/relationships/hyperlink" Target="https://xuansinh.thoxuan.thanhhoa.gov.vn/web/trang-chu/bo-may-hanh-chinh/bo-may-hanh-chinh-uy-ban-nhan-dan-xa-xuan-sinh.html" TargetMode="External"/><Relationship Id="rId1881" Type="http://schemas.openxmlformats.org/officeDocument/2006/relationships/hyperlink" Target="https://dongtien.phoyen.thainguyen.gov.vn/" TargetMode="External"/><Relationship Id="rId2518" Type="http://schemas.openxmlformats.org/officeDocument/2006/relationships/hyperlink" Target="http://namcuong.thanhphoyenbai.yenbai.gov.vn/" TargetMode="External"/><Relationship Id="rId904" Type="http://schemas.openxmlformats.org/officeDocument/2006/relationships/hyperlink" Target="https://www.facebook.com/C%C3%B4ng-an-x%C3%A3-T%C3%A2n-M%E1%BB%B9-101815292150031/" TargetMode="External"/><Relationship Id="rId1327" Type="http://schemas.openxmlformats.org/officeDocument/2006/relationships/hyperlink" Target="https://thotien.trieuson.thanhhoa.gov.vn/" TargetMode="External"/><Relationship Id="rId1534" Type="http://schemas.openxmlformats.org/officeDocument/2006/relationships/hyperlink" Target="https://www.facebook.com/tuoitreconganhuyenvanquan/" TargetMode="External"/><Relationship Id="rId1741" Type="http://schemas.openxmlformats.org/officeDocument/2006/relationships/hyperlink" Target="https://www.facebook.com/p/C%C3%B4ng-an-x%C3%A3-Y%C3%AAn-Th%E1%BB%8D-%C3%9D-Y%C3%AAn-Nam-%C4%90%E1%BB%8Bnh-100066994927287/" TargetMode="External"/><Relationship Id="rId1979" Type="http://schemas.openxmlformats.org/officeDocument/2006/relationships/hyperlink" Target="https://kimson.ninhbinh.gov.vn/gioi-thieu/xa-yen-loc" TargetMode="External"/><Relationship Id="rId33" Type="http://schemas.openxmlformats.org/officeDocument/2006/relationships/hyperlink" Target="https://www.facebook.com/conganxacamlac/" TargetMode="External"/><Relationship Id="rId1601" Type="http://schemas.openxmlformats.org/officeDocument/2006/relationships/hyperlink" Target="https://vanyen.yenbai.gov.vn/to-chuc-bo-may/cac-xa-thi-tran/?UserKey=Xa-Vien-Son" TargetMode="External"/><Relationship Id="rId1839" Type="http://schemas.openxmlformats.org/officeDocument/2006/relationships/hyperlink" Target="https://www.facebook.com/CALangGiang/?locale=vi_VN" TargetMode="External"/><Relationship Id="rId182" Type="http://schemas.openxmlformats.org/officeDocument/2006/relationships/hyperlink" Target="https://www.facebook.com/conganhuyennhuthanh" TargetMode="External"/><Relationship Id="rId1906" Type="http://schemas.openxmlformats.org/officeDocument/2006/relationships/hyperlink" Target="http://www.quan6.hochiminhcity.gov.vn/gioithieu/Pages/lanhdaoubnd.aspx" TargetMode="External"/><Relationship Id="rId487" Type="http://schemas.openxmlformats.org/officeDocument/2006/relationships/hyperlink" Target="https://www.facebook.com/CANgocDong/" TargetMode="External"/><Relationship Id="rId694" Type="http://schemas.openxmlformats.org/officeDocument/2006/relationships/hyperlink" Target="https://www.facebook.com/C%C3%B4ng-an-x%C3%A3-Tuy-L%E1%BB%99c-106278371572863/" TargetMode="External"/><Relationship Id="rId2070" Type="http://schemas.openxmlformats.org/officeDocument/2006/relationships/hyperlink" Target="https://ngatien.ngason.thanhhoa.gov.vn/tin-van-hoa-the-thao" TargetMode="External"/><Relationship Id="rId2168" Type="http://schemas.openxmlformats.org/officeDocument/2006/relationships/hyperlink" Target="https://xuansinh.thoxuan.thanhhoa.gov.vn/web/trang-chu/bo-may-hanh-chinh/bo-may-hanh-chinh-uy-ban-nhan-dan-xa-xuan-sinh.html" TargetMode="External"/><Relationship Id="rId2375" Type="http://schemas.openxmlformats.org/officeDocument/2006/relationships/hyperlink" Target="https://lacson.hoabinh.gov.vn/" TargetMode="External"/><Relationship Id="rId347" Type="http://schemas.openxmlformats.org/officeDocument/2006/relationships/hyperlink" Target="https://www.facebook.com/caxphuocan/" TargetMode="External"/><Relationship Id="rId999" Type="http://schemas.openxmlformats.org/officeDocument/2006/relationships/hyperlink" Target="https://www.facebook.com/C%C3%B4ng-an-x%C3%A3-Qu%E1%BB%B3nh-Ng%E1%BB%8Dc-huy%E1%BB%87n-Qu%E1%BB%B3nh-Ph%E1%BB%A5-t%E1%BB%89nh-Th%C3%A1i-B%C3%ACnh-121741743435667/" TargetMode="External"/><Relationship Id="rId1184" Type="http://schemas.openxmlformats.org/officeDocument/2006/relationships/hyperlink" Target="https://www.facebook.com/p/C%C3%B4ng-an-x%C3%A3-T%C3%A2n-Th%E1%BB%8D-N%C3%B4ng-C%E1%BB%91ng-Thanh-Ho%C3%A1-100063727795814/" TargetMode="External"/><Relationship Id="rId2028" Type="http://schemas.openxmlformats.org/officeDocument/2006/relationships/hyperlink" Target="https://snv.baclieu.gov.vn/-/s%E1%BB%9F-n%E1%BB%99i-v%E1%BB%A5-th%E1%BA%A9m-%C4%91%E1%BB%8Bnh-ti%C3%AAu-ch%C3%AD-6.3-x%C3%A2y-d%E1%BB%B1ng-n%C3%B4ng-th%C3%B4n-m%E1%BB%9Bi-n%C3%A2ng-cao-x%C3%A3-hi%E1%BB%87p-th%C3%A0nh-th%C3%A0nh-ph%E1%BB%91-b%E1%BA%A1c-li%C3%AAu." TargetMode="External"/><Relationship Id="rId2582" Type="http://schemas.openxmlformats.org/officeDocument/2006/relationships/hyperlink" Target="https://www.facebook.com/TuoitreConganVinhPhuc/" TargetMode="External"/><Relationship Id="rId554" Type="http://schemas.openxmlformats.org/officeDocument/2006/relationships/hyperlink" Target="https://www.facebook.com/C%C3%B4ng-an-x%C3%A3-Y%C3%AAn-Th%E1%BB%8D-106681101140793/" TargetMode="External"/><Relationship Id="rId761" Type="http://schemas.openxmlformats.org/officeDocument/2006/relationships/hyperlink" Target="https://www.facebook.com/C%C3%B4ng-An-X%C3%A3-Thu%E1%BA%ADn-Minh-Huy%E1%BB%87n-Th%E1%BB%8D-Xu%C3%A2n-103991261944237/" TargetMode="External"/><Relationship Id="rId859" Type="http://schemas.openxmlformats.org/officeDocument/2006/relationships/hyperlink" Target="https://www.facebook.com/C%C3%B4ng-an-x%C3%A3-T%E1%BB%A9-D%C3%A2n-100170939092296/" TargetMode="External"/><Relationship Id="rId1391" Type="http://schemas.openxmlformats.org/officeDocument/2006/relationships/hyperlink" Target="http://thieuvan.thieuhoa.thanhhoa.gov.vn/" TargetMode="External"/><Relationship Id="rId1489" Type="http://schemas.openxmlformats.org/officeDocument/2006/relationships/hyperlink" Target="https://trucninh.namdinh.gov.vn/" TargetMode="External"/><Relationship Id="rId1696" Type="http://schemas.openxmlformats.org/officeDocument/2006/relationships/hyperlink" Target="https://www.facebook.com/p/C%C3%B4ng-an-x%C3%A3-Y%C3%AAn-%C4%90%E1%BB%95-huy%E1%BB%87n-Ph%C3%BA-L%C6%B0%C6%A1ng-100080020227235/" TargetMode="External"/><Relationship Id="rId2235" Type="http://schemas.openxmlformats.org/officeDocument/2006/relationships/hyperlink" Target="https://baolac.caobang.gov.vn/1348/33978/83015/ubnd-xa-xuan-truong" TargetMode="External"/><Relationship Id="rId2442" Type="http://schemas.openxmlformats.org/officeDocument/2006/relationships/hyperlink" Target="https://www.facebook.com/conganlt/" TargetMode="External"/><Relationship Id="rId207" Type="http://schemas.openxmlformats.org/officeDocument/2006/relationships/hyperlink" Target="https://www.facebook.com/conganhuyenchiemhoa/" TargetMode="External"/><Relationship Id="rId414" Type="http://schemas.openxmlformats.org/officeDocument/2006/relationships/hyperlink" Target="https://www.facebook.com/CaxBauNang/" TargetMode="External"/><Relationship Id="rId621" Type="http://schemas.openxmlformats.org/officeDocument/2006/relationships/hyperlink" Target="https://www.facebook.com/C%C3%B4ng-an-x%C3%A3-Xu%C3%A2n-H%E1%BB%93ng-Th%E1%BB%8D-Xu%C3%A2n-105363778907838/" TargetMode="External"/><Relationship Id="rId1044" Type="http://schemas.openxmlformats.org/officeDocument/2006/relationships/hyperlink" Target="https://cammy.dongnai.gov.vn/Pages/newsdetail.aspx?NewsId=4567&amp;CatId=78" TargetMode="External"/><Relationship Id="rId1251" Type="http://schemas.openxmlformats.org/officeDocument/2006/relationships/hyperlink" Target="https://www.facebook.com/p/Tr%C6%B0%E1%BB%9Dng-THCS-Tam-Hi%E1%BB%87p-100070619213908/" TargetMode="External"/><Relationship Id="rId1349" Type="http://schemas.openxmlformats.org/officeDocument/2006/relationships/hyperlink" Target="http://thanhduong.thanhchuong.nghean.gov.vn/" TargetMode="External"/><Relationship Id="rId2302" Type="http://schemas.openxmlformats.org/officeDocument/2006/relationships/hyperlink" Target="https://camphu.camthuy.thanhhoa.gov.vn/" TargetMode="External"/><Relationship Id="rId719" Type="http://schemas.openxmlformats.org/officeDocument/2006/relationships/hyperlink" Target="https://www.facebook.com/C%C3%B4ng-an-x%C3%A3-Tr%C6%B0%E1%BB%9Dng-S%C6%A1n-huy%E1%BB%87n-%C4%90%E1%BB%A9c-Th%E1%BB%8D-t%E1%BB%89nh-H%C3%A0-T%C4%A9nh-101047928917731/" TargetMode="External"/><Relationship Id="rId926" Type="http://schemas.openxmlformats.org/officeDocument/2006/relationships/hyperlink" Target="https://www.facebook.com/C%C3%B4ng-an-x%C3%A3-T%C3%A2n-H%C3%B2a-huy%E1%BB%87n-Ph%C3%BA-B%C3%ACnh-t%E1%BB%89nh-Th%C3%A1i-Nguy%C3%AAn-105337561738414/" TargetMode="External"/><Relationship Id="rId1111" Type="http://schemas.openxmlformats.org/officeDocument/2006/relationships/hyperlink" Target="https://vinhcuu.dongnai.gov.vn/pages/newsdetail.aspx?NewsId=8930&amp;CatId=119" TargetMode="External"/><Relationship Id="rId1556" Type="http://schemas.openxmlformats.org/officeDocument/2006/relationships/hyperlink" Target="https://www.facebook.com/p/C%C3%B4ng-an-x%C3%A3-V%C4%A9nh-B%C3%ACnh-Huy%E1%BB%87n-Ch%E1%BB%A3-L%C3%A1ch-100077502714690/" TargetMode="External"/><Relationship Id="rId1763" Type="http://schemas.openxmlformats.org/officeDocument/2006/relationships/hyperlink" Target="https://phulac.tuyphong.binhthuan.gov.vn/ubnd-xa/lanh-dao-uy-ban-nhan-dan-xa-phu-lac-887520" TargetMode="External"/><Relationship Id="rId1970" Type="http://schemas.openxmlformats.org/officeDocument/2006/relationships/hyperlink" Target="https://baoyen.laocai.gov.vn/ubnd-cac-xa-thi-tran/cac-xa-thi-tran-tren-dia-ban-huyen-bao-yen-810508" TargetMode="External"/><Relationship Id="rId2607" Type="http://schemas.openxmlformats.org/officeDocument/2006/relationships/hyperlink" Target="https://badon.quangbinh.gov.vn/" TargetMode="External"/><Relationship Id="rId55" Type="http://schemas.openxmlformats.org/officeDocument/2006/relationships/hyperlink" Target="https://www.facebook.com/CongantinhPhuTho19" TargetMode="External"/><Relationship Id="rId1209" Type="http://schemas.openxmlformats.org/officeDocument/2006/relationships/hyperlink" Target="https://yenbai.gov.vn/noidung/tintuc/Pages/chi-tiet-tin-tuc.aspx?ItemID=17404&amp;l=Tintrongtinh/&amp;lv=11" TargetMode="External"/><Relationship Id="rId1416" Type="http://schemas.openxmlformats.org/officeDocument/2006/relationships/hyperlink" Target="https://tanson.phutho.gov.vn/Chuyen-muc-tin/Chi-tiet-tin/t/xa-thu-cuc/title/288/ctitle/543341" TargetMode="External"/><Relationship Id="rId1623" Type="http://schemas.openxmlformats.org/officeDocument/2006/relationships/hyperlink" Target="https://xuancanh.donganh.hanoi.gov.vn/" TargetMode="External"/><Relationship Id="rId1830" Type="http://schemas.openxmlformats.org/officeDocument/2006/relationships/hyperlink" Target="https://unghoa.thudo.gov.vn/" TargetMode="External"/><Relationship Id="rId1928" Type="http://schemas.openxmlformats.org/officeDocument/2006/relationships/hyperlink" Target="https://www.toaan.gov.vn/webcenter/ShowProperty?nodeId=/UCMServer/TAND077356" TargetMode="External"/><Relationship Id="rId2092" Type="http://schemas.openxmlformats.org/officeDocument/2006/relationships/hyperlink" Target="https://www.facebook.com/caxphuluu/" TargetMode="External"/><Relationship Id="rId271" Type="http://schemas.openxmlformats.org/officeDocument/2006/relationships/hyperlink" Target="https://www.facebook.com/caxvuongloc/" TargetMode="External"/><Relationship Id="rId2397" Type="http://schemas.openxmlformats.org/officeDocument/2006/relationships/hyperlink" Target="https://www.facebook.com/conganhuyenquangtrach/" TargetMode="External"/><Relationship Id="rId131" Type="http://schemas.openxmlformats.org/officeDocument/2006/relationships/hyperlink" Target="https://www.facebook.com/conganphuonghaithuong6/" TargetMode="External"/><Relationship Id="rId369" Type="http://schemas.openxmlformats.org/officeDocument/2006/relationships/hyperlink" Target="https://www.facebook.com/CaxNamCo/" TargetMode="External"/><Relationship Id="rId576" Type="http://schemas.openxmlformats.org/officeDocument/2006/relationships/hyperlink" Target="https://www.facebook.com/C%C3%B4ng-an-x%C3%A3-Y%C3%AAn-Kh%C3%A1nh-%C3%9D-Y%C3%AAn-Nam-%C4%90%E1%BB%8Bnh-111561057831156/" TargetMode="External"/><Relationship Id="rId783" Type="http://schemas.openxmlformats.org/officeDocument/2006/relationships/hyperlink" Target="https://www.facebook.com/C%C3%B4ng-an-x%C3%A3-Thanh-T%C3%B9ng-103533178659758/" TargetMode="External"/><Relationship Id="rId990" Type="http://schemas.openxmlformats.org/officeDocument/2006/relationships/hyperlink" Target="https://www.facebook.com/C%C3%B4ng-an-x%C3%A3-Quang-Ph%E1%BB%A5c-huy%E1%BB%87n-T%E1%BB%A9-K%E1%BB%B3-t%E1%BB%89nh-H%E1%BA%A3i-D%C6%B0%C6%A1ng-144653854394836/" TargetMode="External"/><Relationship Id="rId2257" Type="http://schemas.openxmlformats.org/officeDocument/2006/relationships/hyperlink" Target="https://xaxuanthoithuong.hocmon.gov.vn/" TargetMode="External"/><Relationship Id="rId2464" Type="http://schemas.openxmlformats.org/officeDocument/2006/relationships/hyperlink" Target="https://bentre.gov.vn/Lists/Tintucsukien/DispForm.aspx?ID=36196" TargetMode="External"/><Relationship Id="rId2671" Type="http://schemas.openxmlformats.org/officeDocument/2006/relationships/hyperlink" Target="https://camlac.camxuyen.hatinh.gov.vn/" TargetMode="External"/><Relationship Id="rId229" Type="http://schemas.openxmlformats.org/officeDocument/2006/relationships/hyperlink" Target="https://www.facebook.com/congancamtrung/" TargetMode="External"/><Relationship Id="rId436" Type="http://schemas.openxmlformats.org/officeDocument/2006/relationships/hyperlink" Target="https://www.facebook.com/CATX.KM" TargetMode="External"/><Relationship Id="rId643" Type="http://schemas.openxmlformats.org/officeDocument/2006/relationships/hyperlink" Target="https://www.facebook.com/C%C3%B4ng-an-x%C3%A3-Vi%E1%BB%87t-C%C6%B0%E1%BB%9Dng-103558885170624/" TargetMode="External"/><Relationship Id="rId1066" Type="http://schemas.openxmlformats.org/officeDocument/2006/relationships/hyperlink" Target="https://www.facebook.com/100063469841997" TargetMode="External"/><Relationship Id="rId1273" Type="http://schemas.openxmlformats.org/officeDocument/2006/relationships/hyperlink" Target="https://qppl.thanhhoa.gov.vn/vbpq_thanhhoa.nsf/6DB03FEC3B72C3B7472585F20037AEDD/$file/DT-VBDTPT592110411-9-20201601281214779chanth28.09.2020_17h38p37_liemmx_29-09-2020-07-56-32_signed.pdf" TargetMode="External"/><Relationship Id="rId1480" Type="http://schemas.openxmlformats.org/officeDocument/2006/relationships/hyperlink" Target="https://truongxuan.thoxuan.thanhhoa.gov.vn/" TargetMode="External"/><Relationship Id="rId2117" Type="http://schemas.openxmlformats.org/officeDocument/2006/relationships/hyperlink" Target="https://quangthanh.chauduc.baria-vungtau.gov.vn/" TargetMode="External"/><Relationship Id="rId2324" Type="http://schemas.openxmlformats.org/officeDocument/2006/relationships/hyperlink" Target="https://eakar.daklak.gov.vn/" TargetMode="External"/><Relationship Id="rId850" Type="http://schemas.openxmlformats.org/officeDocument/2006/relationships/hyperlink" Target="https://www.facebook.com/C%C3%B4ng-an-x%C3%A3-Tam-H%E1%BB%A3p-huy%E1%BB%87n-Qu%E1%BB%B3-H%E1%BB%A3p-105202234690064/" TargetMode="External"/><Relationship Id="rId948" Type="http://schemas.openxmlformats.org/officeDocument/2006/relationships/hyperlink" Target="https://www.facebook.com/C%C3%B4ng-an-x%C3%A3-Song-H%E1%BB%93-Huy%E1%BB%87n-Thu%E1%BA%ADn-Th%C3%A0nh-102855798791090/" TargetMode="External"/><Relationship Id="rId1133" Type="http://schemas.openxmlformats.org/officeDocument/2006/relationships/hyperlink" Target="http://www.yenbai.gov.vn/noidung/tintuc/Pages/chi-tiet-tin-tuc.aspx?ItemID=160&amp;l=Ditichcaptinh" TargetMode="External"/><Relationship Id="rId1578" Type="http://schemas.openxmlformats.org/officeDocument/2006/relationships/hyperlink" Target="https://www.facebook.com/TuoitreConganbentre/" TargetMode="External"/><Relationship Id="rId1785" Type="http://schemas.openxmlformats.org/officeDocument/2006/relationships/hyperlink" Target="https://www.facebook.com/cabgmbp/" TargetMode="External"/><Relationship Id="rId1992" Type="http://schemas.openxmlformats.org/officeDocument/2006/relationships/hyperlink" Target="https://camchau.camthuy.thanhhoa.gov.vn/" TargetMode="External"/><Relationship Id="rId2531" Type="http://schemas.openxmlformats.org/officeDocument/2006/relationships/hyperlink" Target="https://www.facebook.com/ConganQuynhNhai/" TargetMode="External"/><Relationship Id="rId2629" Type="http://schemas.openxmlformats.org/officeDocument/2006/relationships/hyperlink" Target="https://hungyen.gov.vn/" TargetMode="External"/><Relationship Id="rId77" Type="http://schemas.openxmlformats.org/officeDocument/2006/relationships/hyperlink" Target="https://www.facebook.com/conganthitranhiepphuoc/" TargetMode="External"/><Relationship Id="rId503" Type="http://schemas.openxmlformats.org/officeDocument/2006/relationships/hyperlink" Target="https://www.facebook.com/CAHoaAnCB/" TargetMode="External"/><Relationship Id="rId710" Type="http://schemas.openxmlformats.org/officeDocument/2006/relationships/hyperlink" Target="https://www.facebook.com/C%C3%B4ng-an-x%C3%A3-Tri%E1%BB%87u-Thu%E1%BA%ADn-108697487363432/" TargetMode="External"/><Relationship Id="rId808" Type="http://schemas.openxmlformats.org/officeDocument/2006/relationships/hyperlink" Target="https://www.facebook.com/C%C3%B4ng-an-x%C3%A3-Th%E1%BB%8D-Nghi%E1%BB%87p-160750866088717/" TargetMode="External"/><Relationship Id="rId1340" Type="http://schemas.openxmlformats.org/officeDocument/2006/relationships/hyperlink" Target="https://thanhan.camlo.quangtri.gov.vn/" TargetMode="External"/><Relationship Id="rId1438" Type="http://schemas.openxmlformats.org/officeDocument/2006/relationships/hyperlink" Target="https://www.facebook.com/p/C%C3%B4ng-an-x%C3%A3-Ti%E1%BA%BFn-D%C5%A9ng-huy%E1%BB%87n-Y%C3%AAn-D%C5%A9ng-100067905488210/" TargetMode="External"/><Relationship Id="rId1645" Type="http://schemas.openxmlformats.org/officeDocument/2006/relationships/hyperlink" Target="https://www.bacninh.gov.vn/web/xa-xuan-lam/news/-/details/20940549/to-chuc-bo-may-xa-xuan-lam" TargetMode="External"/><Relationship Id="rId1200" Type="http://schemas.openxmlformats.org/officeDocument/2006/relationships/hyperlink" Target="https://maichau.hoabinh.gov.vn/index.php?option=com_content&amp;amp;view=article&amp;amp;id=259:gi-i-thi-u-ubnd-xa-ba-khan-14&amp;amp;catid=14:sample-data-articles&amp;amp;Itemid=643&amp;amp;lang=vi" TargetMode="External"/><Relationship Id="rId1852" Type="http://schemas.openxmlformats.org/officeDocument/2006/relationships/hyperlink" Target="https://myxuyen.soctrang.gov.vn/huyenmyxuyen/1307/33259/57518/274891/UBND-Xa--Thi-tran/UBND-xa-Ngoc-Dong.aspx" TargetMode="External"/><Relationship Id="rId1505" Type="http://schemas.openxmlformats.org/officeDocument/2006/relationships/hyperlink" Target="https://www.bacninh.gov.vn/web/ubnd-xa-trung-nghia" TargetMode="External"/><Relationship Id="rId1712" Type="http://schemas.openxmlformats.org/officeDocument/2006/relationships/hyperlink" Target="https://yenlang.daitu.thainguyen.gov.vn/" TargetMode="External"/><Relationship Id="rId293" Type="http://schemas.openxmlformats.org/officeDocument/2006/relationships/hyperlink" Target="https://www.facebook.com/caxtrucchinh/" TargetMode="External"/><Relationship Id="rId2181" Type="http://schemas.openxmlformats.org/officeDocument/2006/relationships/hyperlink" Target="https://tanlam.xuyenmoc.baria-vungtau.gov.vn/" TargetMode="External"/><Relationship Id="rId153" Type="http://schemas.openxmlformats.org/officeDocument/2006/relationships/hyperlink" Target="https://www.facebook.com/conganmuongla/" TargetMode="External"/><Relationship Id="rId360" Type="http://schemas.openxmlformats.org/officeDocument/2006/relationships/hyperlink" Target="https://www.facebook.com/caxnghixuan/" TargetMode="External"/><Relationship Id="rId598" Type="http://schemas.openxmlformats.org/officeDocument/2006/relationships/hyperlink" Target="https://www.facebook.com/C%C3%B4ng-an-x%C3%A3-xu%C3%A2n-s%C6%A1n-105043395069035/" TargetMode="External"/><Relationship Id="rId2041" Type="http://schemas.openxmlformats.org/officeDocument/2006/relationships/hyperlink" Target="https://ductho.hatinh.gov.vn/lienminh/pages/2024-02-01/UBND-xa-Lien-Minh-huyen-Duc-Tho-tinh-Ha-Tinh-phoi--474110.aspx" TargetMode="External"/><Relationship Id="rId2279" Type="http://schemas.openxmlformats.org/officeDocument/2006/relationships/hyperlink" Target="https://dichvucong.gov.vn/p/home/dvc-tthc-bonganh-tinhtp.html?id2=372584&amp;name2=UBND%20huy%E1%BB%87n%20Y%C3%AAn%20%C4%90%E1%BB%8Bnh&amp;name1=UBND%20t%E1%BB%89nh%20Thanh%20Ho%C3%A1&amp;id1=371854&amp;type_tinh_bo=2&amp;lan=2" TargetMode="External"/><Relationship Id="rId2486" Type="http://schemas.openxmlformats.org/officeDocument/2006/relationships/hyperlink" Target="https://www.facebook.com/conganphuongdongson/" TargetMode="External"/><Relationship Id="rId2693" Type="http://schemas.openxmlformats.org/officeDocument/2006/relationships/hyperlink" Target="https://vuban.namdinh.gov.vn/" TargetMode="External"/><Relationship Id="rId220" Type="http://schemas.openxmlformats.org/officeDocument/2006/relationships/hyperlink" Target="https://www.facebook.com/congandongminh" TargetMode="External"/><Relationship Id="rId458" Type="http://schemas.openxmlformats.org/officeDocument/2006/relationships/hyperlink" Target="https://www.facebook.com/CAQ6HCM" TargetMode="External"/><Relationship Id="rId665" Type="http://schemas.openxmlformats.org/officeDocument/2006/relationships/hyperlink" Target="https://www.facebook.com/C%C3%B4ng-an-x%C3%A3-V%C4%A9nh-L%E1%BB%A3i-109213924787528/" TargetMode="External"/><Relationship Id="rId872" Type="http://schemas.openxmlformats.org/officeDocument/2006/relationships/hyperlink" Target="https://www.facebook.com/C%C3%B4ng-An-X%C3%A3-T%C3%BA-Th%E1%BB%8Bnh-Huy%E1%BB%87n-S%C6%A1n-D%C6%B0%C6%A1ng-T%E1%BB%89nh-Tuy%C3%AAn-Quang-107004348679261/" TargetMode="External"/><Relationship Id="rId1088" Type="http://schemas.openxmlformats.org/officeDocument/2006/relationships/hyperlink" Target="https://www.bacninh.gov.vn/web/ubnd-xa-song-ho" TargetMode="External"/><Relationship Id="rId1295" Type="http://schemas.openxmlformats.org/officeDocument/2006/relationships/hyperlink" Target="http://congbao.tuyenquang.gov.vn/van-ban/noi-ban-hanh/ubnd-huyen-na-hang/trang-3.html" TargetMode="External"/><Relationship Id="rId2139" Type="http://schemas.openxmlformats.org/officeDocument/2006/relationships/hyperlink" Target="https://tanhiep.yenthe.bacgiang.gov.vn/" TargetMode="External"/><Relationship Id="rId2346" Type="http://schemas.openxmlformats.org/officeDocument/2006/relationships/hyperlink" Target="https://chupah.gialai.gov.vn/" TargetMode="External"/><Relationship Id="rId2553" Type="http://schemas.openxmlformats.org/officeDocument/2006/relationships/hyperlink" Target="https://www.facebook.com/ConganThanhHoaOfficial/?locale=vi_VN" TargetMode="External"/><Relationship Id="rId318" Type="http://schemas.openxmlformats.org/officeDocument/2006/relationships/hyperlink" Target="https://www.facebook.com/CAXTBL/" TargetMode="External"/><Relationship Id="rId525" Type="http://schemas.openxmlformats.org/officeDocument/2006/relationships/hyperlink" Target="https://www.facebook.com/C%E1%BB%95ng-th%C3%B4ng-tin-ph%C6%B0%E1%BB%9Dng-%C4%90%C3%B4ng-Ba-th%C3%A0nh-ph%E1%BB%91-Hu%E1%BA%BF-109213695052655/" TargetMode="External"/><Relationship Id="rId732" Type="http://schemas.openxmlformats.org/officeDocument/2006/relationships/hyperlink" Target="https://www.facebook.com/C%C3%B4ng-An-X%C3%A3-Tr%C3%A0-N%C3%BA-102611688880730/" TargetMode="External"/><Relationship Id="rId1155" Type="http://schemas.openxmlformats.org/officeDocument/2006/relationships/hyperlink" Target="https://www.facebook.com/p/C%C3%B4ng-an-x%C3%A3-T%C3%A2n-Linh-huy%E1%BB%87n-%C4%90%E1%BA%A1i-T%E1%BB%AB-t%E1%BB%89nh-Th%C3%A1i-Nguy%C3%AAn-100063461798083/" TargetMode="External"/><Relationship Id="rId1362" Type="http://schemas.openxmlformats.org/officeDocument/2006/relationships/hyperlink" Target="https://huyendienbien.dienbien.gov.vn/thanhnua/" TargetMode="External"/><Relationship Id="rId2206" Type="http://schemas.openxmlformats.org/officeDocument/2006/relationships/hyperlink" Target="https://www.facebook.com/CAxVanHa/" TargetMode="External"/><Relationship Id="rId2413" Type="http://schemas.openxmlformats.org/officeDocument/2006/relationships/hyperlink" Target="https://www.facebook.com/ConganhuyenTuaChua/" TargetMode="External"/><Relationship Id="rId2620" Type="http://schemas.openxmlformats.org/officeDocument/2006/relationships/hyperlink" Target="https://www.facebook.com/p/C%C3%B4ng-an-huy%E1%BB%87n-Nguy%C3%AAn-B%C3%ACnh-Cao-B%E1%BA%B1ng-100082142734672/" TargetMode="External"/><Relationship Id="rId99" Type="http://schemas.openxmlformats.org/officeDocument/2006/relationships/hyperlink" Target="https://www.facebook.com/Conganthachdinh/" TargetMode="External"/><Relationship Id="rId1015" Type="http://schemas.openxmlformats.org/officeDocument/2006/relationships/hyperlink" Target="https://haiha.quangninh.gov.vn/Trang/ChiTietBVGioiThieu.aspx?bvid=128" TargetMode="External"/><Relationship Id="rId1222" Type="http://schemas.openxmlformats.org/officeDocument/2006/relationships/hyperlink" Target="https://www.facebook.com/p/C%C3%B4ng-an-x%C3%A3-T%E1%BA%A1-X%C3%A1-C%E1%BA%A9m-Kh%C3%AA-100069830776746/" TargetMode="External"/><Relationship Id="rId1667" Type="http://schemas.openxmlformats.org/officeDocument/2006/relationships/hyperlink" Target="http://xuanlien.nghixuan.hatinh.gov.vn/" TargetMode="External"/><Relationship Id="rId1874" Type="http://schemas.openxmlformats.org/officeDocument/2006/relationships/hyperlink" Target="https://camle.danang.gov.vn/-on-vi-truc-thuoc" TargetMode="External"/><Relationship Id="rId2718" Type="http://schemas.openxmlformats.org/officeDocument/2006/relationships/hyperlink" Target="https://www.facebook.com/tuoitreconganquangbinh/" TargetMode="External"/><Relationship Id="rId1527" Type="http://schemas.openxmlformats.org/officeDocument/2006/relationships/hyperlink" Target="https://votranh.phuluong.thainguyen.gov.vn/uy-ban-nhan-dan" TargetMode="External"/><Relationship Id="rId1734" Type="http://schemas.openxmlformats.org/officeDocument/2006/relationships/hyperlink" Target="https://www.facebook.com/people/C%C3%B4ng-an-X%C3%A3-T%C3%A2n-Minh-%C3%9D-Y%C3%AAn-Nam-%C4%90%E1%BB%8Bnh/100066970965336/" TargetMode="External"/><Relationship Id="rId1941" Type="http://schemas.openxmlformats.org/officeDocument/2006/relationships/hyperlink" Target="https://www.facebook.com/p/C%C3%B4ng-an-huy%E1%BB%87n-Than-Uy%C3%AAn-100066600894446/" TargetMode="External"/><Relationship Id="rId26" Type="http://schemas.openxmlformats.org/officeDocument/2006/relationships/hyperlink" Target="https://www.facebook.com/conganxachauthanh/" TargetMode="External"/><Relationship Id="rId175" Type="http://schemas.openxmlformats.org/officeDocument/2006/relationships/hyperlink" Target="https://www.facebook.com/ConganhuyenTanUyen" TargetMode="External"/><Relationship Id="rId1801" Type="http://schemas.openxmlformats.org/officeDocument/2006/relationships/hyperlink" Target="https://www.facebook.com/cahgbg/" TargetMode="External"/><Relationship Id="rId382" Type="http://schemas.openxmlformats.org/officeDocument/2006/relationships/hyperlink" Target="https://www.facebook.com/caxliemthuynrbk/" TargetMode="External"/><Relationship Id="rId687" Type="http://schemas.openxmlformats.org/officeDocument/2006/relationships/hyperlink" Target="https://www.facebook.com/C%C3%B4ng-an-x%C3%A3-V%C4%83n-Lang-102442771912823/" TargetMode="External"/><Relationship Id="rId2063" Type="http://schemas.openxmlformats.org/officeDocument/2006/relationships/hyperlink" Target="http://namquang.baolam.caobang.gov.vn/" TargetMode="External"/><Relationship Id="rId2270" Type="http://schemas.openxmlformats.org/officeDocument/2006/relationships/hyperlink" Target="https://www.facebook.com/p/Tu%E1%BB%95i-tr%E1%BA%BB-C%C3%B4ng-an-t%E1%BB%89nh-Ki%C3%AAn-Giang-100064349125717/" TargetMode="External"/><Relationship Id="rId2368" Type="http://schemas.openxmlformats.org/officeDocument/2006/relationships/hyperlink" Target="https://www.facebook.com/conganhuyenkonplong/" TargetMode="External"/><Relationship Id="rId242" Type="http://schemas.openxmlformats.org/officeDocument/2006/relationships/hyperlink" Target="https://www.facebook.com/CLBPCTPTPHCM" TargetMode="External"/><Relationship Id="rId894" Type="http://schemas.openxmlformats.org/officeDocument/2006/relationships/hyperlink" Target="https://www.facebook.com/C%C3%B4ng-an-x%C3%A3-T%C3%A2n-Phong-huy%E1%BB%87n-Ph%C3%B9-Y%C3%AAn-t%E1%BB%89nh-S%C6%A1n-La-103795358605834/" TargetMode="External"/><Relationship Id="rId1177" Type="http://schemas.openxmlformats.org/officeDocument/2006/relationships/hyperlink" Target="https://www.facebook.com/p/C%C3%B4ng-an-x%C3%A3-T%C3%A2n-S%E1%BB%8Fi-Y%C3%AAn-Th%E1%BA%BF-B%E1%BA%AFc-Giang-100063944147061/" TargetMode="External"/><Relationship Id="rId2130" Type="http://schemas.openxmlformats.org/officeDocument/2006/relationships/hyperlink" Target="https://nari.backan.gov.vn/khu-dan-cu-phieng-cuon-xa-son-thanh-to-chuc-ngay-hoi-dai-doan-ket-dan-toc/" TargetMode="External"/><Relationship Id="rId2575" Type="http://schemas.openxmlformats.org/officeDocument/2006/relationships/hyperlink" Target="https://tpthanhhoa.thanhhoa.gov.vn/" TargetMode="External"/><Relationship Id="rId102" Type="http://schemas.openxmlformats.org/officeDocument/2006/relationships/hyperlink" Target="https://www.facebook.com/congantanbinhtamdiep" TargetMode="External"/><Relationship Id="rId547" Type="http://schemas.openxmlformats.org/officeDocument/2006/relationships/hyperlink" Target="https://www.facebook.com/C%C3%B4ng-An-X%C3%A3-Ya-H%E1%BB%99i-100728345102653/" TargetMode="External"/><Relationship Id="rId754" Type="http://schemas.openxmlformats.org/officeDocument/2006/relationships/hyperlink" Target="https://www.facebook.com/C%C3%B4ng-an-x%C3%A3-Ti%C3%AAn-Hi%E1%BB%87p-107398445059460/" TargetMode="External"/><Relationship Id="rId961" Type="http://schemas.openxmlformats.org/officeDocument/2006/relationships/hyperlink" Target="https://www.facebook.com/C%C3%B4ng-an-x%C3%A3-S%C6%A1n-L%E1%BB%99-B%E1%BA%A3o-L%E1%BA%A1c-211309210916365/" TargetMode="External"/><Relationship Id="rId1384" Type="http://schemas.openxmlformats.org/officeDocument/2006/relationships/hyperlink" Target="https://www.facebook.com/2441856602784111" TargetMode="External"/><Relationship Id="rId1591" Type="http://schemas.openxmlformats.org/officeDocument/2006/relationships/hyperlink" Target="https://www.facebook.com/p/C%C3%B4ng-an-x%C3%A3-V%E1%BA%A1n-Th%E1%BA%AFng-N%C3%B4ng-C%E1%BB%91ng-Thanh-Ho%C3%A1-100063504129400/" TargetMode="External"/><Relationship Id="rId1689" Type="http://schemas.openxmlformats.org/officeDocument/2006/relationships/hyperlink" Target="https://thoxuan.thanhhoa.gov.vn/" TargetMode="External"/><Relationship Id="rId2228" Type="http://schemas.openxmlformats.org/officeDocument/2006/relationships/hyperlink" Target="https://www.facebook.com/caxvuongloc/" TargetMode="External"/><Relationship Id="rId2435" Type="http://schemas.openxmlformats.org/officeDocument/2006/relationships/hyperlink" Target="https://www.facebook.com/capLamSon/?locale=vi_VN" TargetMode="External"/><Relationship Id="rId2642" Type="http://schemas.openxmlformats.org/officeDocument/2006/relationships/hyperlink" Target="https://trile.quephong.nghean.gov.vn/" TargetMode="External"/><Relationship Id="rId90" Type="http://schemas.openxmlformats.org/officeDocument/2006/relationships/hyperlink" Target="https://www.facebook.com/conganthanhphohaiduong" TargetMode="External"/><Relationship Id="rId407" Type="http://schemas.openxmlformats.org/officeDocument/2006/relationships/hyperlink" Target="https://www.facebook.com/caxchauloc/" TargetMode="External"/><Relationship Id="rId614" Type="http://schemas.openxmlformats.org/officeDocument/2006/relationships/hyperlink" Target="https://www.facebook.com/C%C3%B4ng-an-x%C3%A3-Xu%C3%A2n-L%E1%BA%ADp-101063998477679/" TargetMode="External"/><Relationship Id="rId821" Type="http://schemas.openxmlformats.org/officeDocument/2006/relationships/hyperlink" Target="https://www.facebook.com/C%C3%B4ng-an-x%C3%A3-Th%C6%B0%E1%BB%A3ng-Long-107078074822236/" TargetMode="External"/><Relationship Id="rId1037" Type="http://schemas.openxmlformats.org/officeDocument/2006/relationships/hyperlink" Target="https://www.facebook.com/tuoitrecongansonla/" TargetMode="External"/><Relationship Id="rId1244" Type="http://schemas.openxmlformats.org/officeDocument/2006/relationships/hyperlink" Target="https://stttt.quangnam.gov.vn/webcenter/portal/bantiepcongdan/pages_tin-tuc/chi-tiet-tin?dDocName=PORTAL259293" TargetMode="External"/><Relationship Id="rId1451" Type="http://schemas.openxmlformats.org/officeDocument/2006/relationships/hyperlink" Target="http://tientien.tphaiduong.haiduong.gov.vn/" TargetMode="External"/><Relationship Id="rId1896" Type="http://schemas.openxmlformats.org/officeDocument/2006/relationships/hyperlink" Target="https://tpthanhhoa.thanhhoa.gov.vn/web/gioi-thieu-chung/tin-tuc/chinh-tri/dang-bo-phuong-quang-tam-ky-niem-70-nam-ngay-thanh-lap-va-ra-mat-cuon-lich-su-dang-bo-giai-doan-1954-2024.html" TargetMode="External"/><Relationship Id="rId2502" Type="http://schemas.openxmlformats.org/officeDocument/2006/relationships/hyperlink" Target="https://www.facebook.com/conganphuongquangthuan/" TargetMode="External"/><Relationship Id="rId919" Type="http://schemas.openxmlformats.org/officeDocument/2006/relationships/hyperlink" Target="https://www.facebook.com/C%C3%B4ng-An-x%C3%A3-T%C3%A2n-H%E1%BB%A3p-huy%E1%BB%87n-T%C3%A2n-K%E1%BB%B3-t%E1%BB%89nh-Ngh%E1%BB%87-An-102495261661749/" TargetMode="External"/><Relationship Id="rId1104" Type="http://schemas.openxmlformats.org/officeDocument/2006/relationships/hyperlink" Target="https://qppl.quangnam.gov.vn/Default.aspx?TabID=71&amp;VB=58241" TargetMode="External"/><Relationship Id="rId1311" Type="http://schemas.openxmlformats.org/officeDocument/2006/relationships/hyperlink" Target="https://www.facebook.com/tdlongan/?locale=nb_NO" TargetMode="External"/><Relationship Id="rId1549" Type="http://schemas.openxmlformats.org/officeDocument/2006/relationships/hyperlink" Target="http://vpubnd.backan.gov.vn/" TargetMode="External"/><Relationship Id="rId1756" Type="http://schemas.openxmlformats.org/officeDocument/2006/relationships/hyperlink" Target="https://kongchro.gialai.gov.vn/Xa-Ya-Ma/Tin-tuc.aspx" TargetMode="External"/><Relationship Id="rId1963" Type="http://schemas.openxmlformats.org/officeDocument/2006/relationships/hyperlink" Target="https://www.facebook.com/cax.phuquoi.lh/" TargetMode="External"/><Relationship Id="rId48" Type="http://schemas.openxmlformats.org/officeDocument/2006/relationships/hyperlink" Target="https://www.facebook.com/congantthuongcanh/" TargetMode="External"/><Relationship Id="rId1409" Type="http://schemas.openxmlformats.org/officeDocument/2006/relationships/hyperlink" Target="https://www.facebook.com/p/C%C3%B4ng-an-x%C3%A3-Thu%E1%BA%ADn-Ph%C3%BA-100083360500120/" TargetMode="External"/><Relationship Id="rId1616" Type="http://schemas.openxmlformats.org/officeDocument/2006/relationships/hyperlink" Target="https://stttt.dienbien.gov.vn/vi/about/danh-sach-nguoi-phat-ngon-tinh-dien-bien-nam-2018.html" TargetMode="External"/><Relationship Id="rId1823" Type="http://schemas.openxmlformats.org/officeDocument/2006/relationships/hyperlink" Target="https://www.facebook.com/congantinhhoabinh/" TargetMode="External"/><Relationship Id="rId197" Type="http://schemas.openxmlformats.org/officeDocument/2006/relationships/hyperlink" Target="https://www.facebook.com/ConganhuyenHonQuan" TargetMode="External"/><Relationship Id="rId2085" Type="http://schemas.openxmlformats.org/officeDocument/2006/relationships/hyperlink" Target="https://laichau.gov.vn/tin-tuc-su-kien/hoat-dong-cua-lanh-dao-tinh/bi-thu-tinh-uy-giang-pao-my-tiep-xuc-cu-tri-tai-xa-nung-nang.html" TargetMode="External"/><Relationship Id="rId2292" Type="http://schemas.openxmlformats.org/officeDocument/2006/relationships/hyperlink" Target="https://ankhe.gialai.gov.vn/" TargetMode="External"/><Relationship Id="rId264" Type="http://schemas.openxmlformats.org/officeDocument/2006/relationships/hyperlink" Target="https://www.facebook.com/CCCDCAHHuuLung/" TargetMode="External"/><Relationship Id="rId471" Type="http://schemas.openxmlformats.org/officeDocument/2006/relationships/hyperlink" Target="https://www.facebook.com/caphuongdongtien/" TargetMode="External"/><Relationship Id="rId2152" Type="http://schemas.openxmlformats.org/officeDocument/2006/relationships/hyperlink" Target="https://www.facebook.com/caxth/" TargetMode="External"/><Relationship Id="rId2597" Type="http://schemas.openxmlformats.org/officeDocument/2006/relationships/hyperlink" Target="http://phuthu.tayhoa.phuyen.gov.vn/" TargetMode="External"/><Relationship Id="rId124" Type="http://schemas.openxmlformats.org/officeDocument/2006/relationships/hyperlink" Target="https://www.facebook.com/conganphuongquangthuan" TargetMode="External"/><Relationship Id="rId569" Type="http://schemas.openxmlformats.org/officeDocument/2006/relationships/hyperlink" Target="https://www.facebook.com/C%C3%B4ng-An-X%C3%A3-Y%C3%AAn-M%E1%BB%B9-146555654203650/" TargetMode="External"/><Relationship Id="rId776" Type="http://schemas.openxmlformats.org/officeDocument/2006/relationships/hyperlink" Target="https://www.facebook.com/C%C3%B4ng-an-x%C3%A3-Thi%C3%AAn-L%E1%BB%99c-huy%E1%BB%87n-Can-L%E1%BB%99c-t%E1%BB%89nh-H%C3%A0-T%C4%A9nh-109923494261168/" TargetMode="External"/><Relationship Id="rId983" Type="http://schemas.openxmlformats.org/officeDocument/2006/relationships/hyperlink" Target="https://www.facebook.com/C%C3%B4ng-an-x%C3%A3-Quang-Vinh-huy%E1%BB%87n-%C3%82n-Thi-t%E1%BB%89nh-H%C6%B0ng-Y%C3%AAn-102758252064308/" TargetMode="External"/><Relationship Id="rId1199" Type="http://schemas.openxmlformats.org/officeDocument/2006/relationships/hyperlink" Target="http://tayxuan.tayson.binhdinh.gov.vn/" TargetMode="External"/><Relationship Id="rId2457" Type="http://schemas.openxmlformats.org/officeDocument/2006/relationships/hyperlink" Target="https://www.facebook.com/congthongtindientuquanngoquyen/?locale=vi_VN" TargetMode="External"/><Relationship Id="rId2664" Type="http://schemas.openxmlformats.org/officeDocument/2006/relationships/hyperlink" Target="https://www.facebook.com/ConganxaAnNgaiTay/" TargetMode="External"/><Relationship Id="rId331" Type="http://schemas.openxmlformats.org/officeDocument/2006/relationships/hyperlink" Target="https://www.facebook.com/caxsonha/" TargetMode="External"/><Relationship Id="rId429" Type="http://schemas.openxmlformats.org/officeDocument/2006/relationships/hyperlink" Target="https://www.facebook.com/CAX.HaThanh/" TargetMode="External"/><Relationship Id="rId636" Type="http://schemas.openxmlformats.org/officeDocument/2006/relationships/hyperlink" Target="https://www.facebook.com/C%C3%B4ng-an-x%C3%A3-Vinh-Qu%C3%BD-106508691513230/" TargetMode="External"/><Relationship Id="rId1059" Type="http://schemas.openxmlformats.org/officeDocument/2006/relationships/hyperlink" Target="http://sonhoa.chauthanh.bentre.gov.vn/" TargetMode="External"/><Relationship Id="rId1266" Type="http://schemas.openxmlformats.org/officeDocument/2006/relationships/hyperlink" Target="https://sgddt.quangnam.gov.vn/webcenter/portal/bantiepcongdan/pages_tin-tuc/chi-tiet-tin?dDocName=PORTAL259690" TargetMode="External"/><Relationship Id="rId1473" Type="http://schemas.openxmlformats.org/officeDocument/2006/relationships/hyperlink" Target="https://www.facebook.com/p/C%C3%B4ng-An-x%C3%A3-Tr%C6%B0%E1%BB%9Dng-Minh-huy%E1%BB%87n-N%C3%B4ng-C%E1%BB%91ng-100061370296115/" TargetMode="External"/><Relationship Id="rId2012" Type="http://schemas.openxmlformats.org/officeDocument/2006/relationships/hyperlink" Target="http://congbao.phutho.gov.vn/tong-tap.html?classification=2&amp;unitid=2&amp;pageIndex=64" TargetMode="External"/><Relationship Id="rId2317" Type="http://schemas.openxmlformats.org/officeDocument/2006/relationships/hyperlink" Target="https://doluong.nghean.gov.vn/" TargetMode="External"/><Relationship Id="rId843" Type="http://schemas.openxmlformats.org/officeDocument/2006/relationships/hyperlink" Target="https://www.facebook.com/C%C3%B4ng-an-x%C3%A3-Tam-Thanh-V%E1%BB%A5-B%E1%BA%A3n-Nam-%C4%90%E1%BB%8Bnh-101652282220503/" TargetMode="External"/><Relationship Id="rId1126" Type="http://schemas.openxmlformats.org/officeDocument/2006/relationships/hyperlink" Target="http://tanhuong.ninhgiang.haiduong.gov.vn/" TargetMode="External"/><Relationship Id="rId1680" Type="http://schemas.openxmlformats.org/officeDocument/2006/relationships/hyperlink" Target="https://yenbai.gov.vn/dai-hoi-dang-bo/noidung/tintuc/Pages/chi-tiet-tin-tuc.aspx?ItemID=952&amp;l=Tinhoatdong" TargetMode="External"/><Relationship Id="rId1778" Type="http://schemas.openxmlformats.org/officeDocument/2006/relationships/hyperlink" Target="https://baclieu.gov.vn/" TargetMode="External"/><Relationship Id="rId1985" Type="http://schemas.openxmlformats.org/officeDocument/2006/relationships/hyperlink" Target="https://mattrantoquoc.tayninh.gov.vn/vi/news/uy-vien-uy-ban-mat-tran-to-quoc-viet-nam/ban-thanh-tra-nh-n-d-n-x-b-u-n-ng-gi-m-s-t-ubnd-x-v-c-ng-t-c-thu-l-ph-c-ng-ch-ng-ch-ng-th-c-9373.html" TargetMode="External"/><Relationship Id="rId2524" Type="http://schemas.openxmlformats.org/officeDocument/2006/relationships/hyperlink" Target="https://dichvucong.gov.vn/p/phananhkiennghi/pakn-detail.html?id=162612" TargetMode="External"/><Relationship Id="rId703" Type="http://schemas.openxmlformats.org/officeDocument/2006/relationships/hyperlink" Target="https://www.facebook.com/C%C3%B4ng-an-x%C3%A3-Trung-Ngh%C4%A9a-101655569018440/" TargetMode="External"/><Relationship Id="rId910" Type="http://schemas.openxmlformats.org/officeDocument/2006/relationships/hyperlink" Target="https://www.facebook.com/C%C3%B4ng-an-x%C3%A3-T%C3%A2n-L%E1%BB%99c-V%C4%A9nh-Long-102033558877711/" TargetMode="External"/><Relationship Id="rId1333" Type="http://schemas.openxmlformats.org/officeDocument/2006/relationships/hyperlink" Target="https://www.facebook.com/truyenhinhanninhCaoBang/?locale=vi_VN" TargetMode="External"/><Relationship Id="rId1540" Type="http://schemas.openxmlformats.org/officeDocument/2006/relationships/hyperlink" Target="https://www.facebook.com/p/C%C3%B4ng-an-x%C3%A3-V%C4%83n-Nho-100063597817923/" TargetMode="External"/><Relationship Id="rId1638" Type="http://schemas.openxmlformats.org/officeDocument/2006/relationships/hyperlink" Target="http://xuanhoi.nghixuan.hatinh.gov.vn/" TargetMode="External"/><Relationship Id="rId1400" Type="http://schemas.openxmlformats.org/officeDocument/2006/relationships/hyperlink" Target="https://thuanthanh.thaithuy.thaibinh.gov.vn/" TargetMode="External"/><Relationship Id="rId1845" Type="http://schemas.openxmlformats.org/officeDocument/2006/relationships/hyperlink" Target="https://www.facebook.com/camangthit/?locale=vi_VN" TargetMode="External"/><Relationship Id="rId1705" Type="http://schemas.openxmlformats.org/officeDocument/2006/relationships/hyperlink" Target="https://songma.sonla.gov.vn/1344/37342/72598/578824/uy-ban-mttq-viet-nam-xa/phat-dong-quyen-gop-ung-ho-dong-bao-mien-trung-tay-nguyen-khac-phuc-thiet-hai-do-thien-tai-gay-r" TargetMode="External"/><Relationship Id="rId1912" Type="http://schemas.openxmlformats.org/officeDocument/2006/relationships/hyperlink" Target="https://hscv1.thanhhoa.gov.vn/quanson/lichct.nsf/lich/C1312AFFFDFD657647258B190023D6C1" TargetMode="External"/><Relationship Id="rId286" Type="http://schemas.openxmlformats.org/officeDocument/2006/relationships/hyperlink" Target="https://www.facebook.com/caxtv.nbcb/" TargetMode="External"/><Relationship Id="rId493" Type="http://schemas.openxmlformats.org/officeDocument/2006/relationships/hyperlink" Target="https://www.facebook.com/calangsonhhpt/" TargetMode="External"/><Relationship Id="rId2174" Type="http://schemas.openxmlformats.org/officeDocument/2006/relationships/hyperlink" Target="https://thuathienhue.gov.vn/vi-vn/Thong-tin-dieu-hanh-cua-ubnd-tinh/tid/Cong-nhan-xa-Thuong-Nhat-huyen-Nam-Dong-dat-chuan-nong-thon-moi-nam-2020/newsid/2F393EF6-22B8-44B0-B7AD-AD040092F9BE/cid/B2893D90-84EA-452E-9292-84FE4331533D" TargetMode="External"/><Relationship Id="rId2381" Type="http://schemas.openxmlformats.org/officeDocument/2006/relationships/hyperlink" Target="https://lucngan.bacgiang.gov.vn/" TargetMode="External"/><Relationship Id="rId146" Type="http://schemas.openxmlformats.org/officeDocument/2006/relationships/hyperlink" Target="https://www.facebook.com/congannhandandakglei/" TargetMode="External"/><Relationship Id="rId353" Type="http://schemas.openxmlformats.org/officeDocument/2006/relationships/hyperlink" Target="https://www.facebook.com/caxphamtran34/" TargetMode="External"/><Relationship Id="rId560" Type="http://schemas.openxmlformats.org/officeDocument/2006/relationships/hyperlink" Target="https://www.facebook.com/C%C3%B4ng-an-X%C3%A3-Y%C3%AAn-T%C3%A2n-%C3%9D-Y%C3%AAn-Nam-%C4%90%E1%BB%8Bnh-132761998952752/" TargetMode="External"/><Relationship Id="rId798" Type="http://schemas.openxmlformats.org/officeDocument/2006/relationships/hyperlink" Target="https://www.facebook.com/C%C3%B4ng-an-X%C3%A3-Thanh-An-Thanh-H%C3%A0-H%E1%BA%A3i-D%C6%B0%C6%A1ng-119274683691053/" TargetMode="External"/><Relationship Id="rId1190" Type="http://schemas.openxmlformats.org/officeDocument/2006/relationships/hyperlink" Target="https://www.facebook.com/p/C%C3%B4ng-an-x%C3%A3-T%C3%A2n-Tr%C3%A0o-huy%E1%BB%87n-Thanh-Mi%E1%BB%87n-t%E1%BB%89nh-H%E1%BA%A3i-D%C6%B0%C6%A1ng-100072357003148/" TargetMode="External"/><Relationship Id="rId2034" Type="http://schemas.openxmlformats.org/officeDocument/2006/relationships/hyperlink" Target="https://kimson.tracu.travinh.gov.vn/" TargetMode="External"/><Relationship Id="rId2241" Type="http://schemas.openxmlformats.org/officeDocument/2006/relationships/hyperlink" Target="https://www.facebook.com/p/%C4%90o%C3%A0n-Thanh-ni%C3%AAn-C%C3%B4ng-an-t%E1%BB%89nh-%C4%90%E1%BA%AFk-L%E1%BA%AFk-100070405173006/" TargetMode="External"/><Relationship Id="rId2479" Type="http://schemas.openxmlformats.org/officeDocument/2006/relationships/hyperlink" Target="https://vpubnd.baclieu.gov.vn/lienhe" TargetMode="External"/><Relationship Id="rId2686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213" Type="http://schemas.openxmlformats.org/officeDocument/2006/relationships/hyperlink" Target="https://www.facebook.com/conganhoininh/" TargetMode="External"/><Relationship Id="rId420" Type="http://schemas.openxmlformats.org/officeDocument/2006/relationships/hyperlink" Target="https://www.facebook.com/caxanhaotay/" TargetMode="External"/><Relationship Id="rId658" Type="http://schemas.openxmlformats.org/officeDocument/2006/relationships/hyperlink" Target="https://www.facebook.com/C%C3%B4ng-an-x%C3%A3-V%C4%A9nh-Th%E1%BB%8Bnh-103123601810746/" TargetMode="External"/><Relationship Id="rId865" Type="http://schemas.openxmlformats.org/officeDocument/2006/relationships/hyperlink" Target="https://www.facebook.com/C%C3%B4ng-an-x%C3%A3-T%E1%BA%A3-L%C3%A8ng-110428407993336/" TargetMode="External"/><Relationship Id="rId1050" Type="http://schemas.openxmlformats.org/officeDocument/2006/relationships/hyperlink" Target="https://www.facebook.com/p/C%C3%B4ng-an-x%C3%A3-S%C6%A1n-B%C3%ACnh-100063907420993/" TargetMode="External"/><Relationship Id="rId1288" Type="http://schemas.openxmlformats.org/officeDocument/2006/relationships/hyperlink" Target="https://thangbinh.nongcong.thanhhoa.gov.vn/" TargetMode="External"/><Relationship Id="rId1495" Type="http://schemas.openxmlformats.org/officeDocument/2006/relationships/hyperlink" Target="https://trieutrung.trieuphong.quangtri.gov.vn/" TargetMode="External"/><Relationship Id="rId2101" Type="http://schemas.openxmlformats.org/officeDocument/2006/relationships/hyperlink" Target="https://phuochung.tracu.travinh.gov.vn/tin-van-hoa-xa-hoi/ubnd-xa-phuoc-hung-to-chuc-le-ky-ket-mo-hinh-xa-chuyen-doi-so-thanh-toan-so-giua-tap-doan-cong-n-711456" TargetMode="External"/><Relationship Id="rId2339" Type="http://schemas.openxmlformats.org/officeDocument/2006/relationships/hyperlink" Target="https://www.facebook.com/baothangpolice/?locale=vi_VN" TargetMode="External"/><Relationship Id="rId2546" Type="http://schemas.openxmlformats.org/officeDocument/2006/relationships/hyperlink" Target="https://www.facebook.com/Congantanhoa/" TargetMode="External"/><Relationship Id="rId518" Type="http://schemas.openxmlformats.org/officeDocument/2006/relationships/hyperlink" Target="https://www.facebook.com/CAH.BAOYEN/" TargetMode="External"/><Relationship Id="rId725" Type="http://schemas.openxmlformats.org/officeDocument/2006/relationships/hyperlink" Target="https://www.facebook.com/C%C3%B4ng-an-x%C3%A3-Tr%C3%AD-Nang-106686084456418/" TargetMode="External"/><Relationship Id="rId932" Type="http://schemas.openxmlformats.org/officeDocument/2006/relationships/hyperlink" Target="https://www.facebook.com/C%C3%B4ng-an-x%C3%A3-T%C3%A2n-C%C6%B0%C6%A1ng-TP-Th%C3%A1i-Nguy%C3%AAn-105955821816684" TargetMode="External"/><Relationship Id="rId1148" Type="http://schemas.openxmlformats.org/officeDocument/2006/relationships/hyperlink" Target="https://tanloc.thoibinh.camau.gov.vn/" TargetMode="External"/><Relationship Id="rId1355" Type="http://schemas.openxmlformats.org/officeDocument/2006/relationships/hyperlink" Target="https://www.facebook.com/p/C%C3%B4ng-an-x%C3%A3-Thanh-L%C6%B0%C6%A1ng-100063607404733/" TargetMode="External"/><Relationship Id="rId1562" Type="http://schemas.openxmlformats.org/officeDocument/2006/relationships/hyperlink" Target="https://www.facebook.com/p/C%C3%B4ng-an-x%C3%A3-V%C4%A9nh-H%E1%BB%93ng-huy%E1%BB%87n-B%C3%ACnh-Giang-t%E1%BB%89nh-H%E1%BA%A3i-D%C6%B0%C6%A1ng-100078889874988/" TargetMode="External"/><Relationship Id="rId2406" Type="http://schemas.openxmlformats.org/officeDocument/2006/relationships/hyperlink" Target="https://tanuyen.laichau.gov.vn/" TargetMode="External"/><Relationship Id="rId2613" Type="http://schemas.openxmlformats.org/officeDocument/2006/relationships/hyperlink" Target="https://trangbang.tayninh.gov.vn/" TargetMode="External"/><Relationship Id="rId1008" Type="http://schemas.openxmlformats.org/officeDocument/2006/relationships/hyperlink" Target="https://www.facebook.com/ConganhuyenTamNong/" TargetMode="External"/><Relationship Id="rId1215" Type="http://schemas.openxmlformats.org/officeDocument/2006/relationships/hyperlink" Target="https://anhson.nghean.gov.vn/tuong-son" TargetMode="External"/><Relationship Id="rId1422" Type="http://schemas.openxmlformats.org/officeDocument/2006/relationships/hyperlink" Target="https://www.facebook.com/doanthanhnienconganhanam/" TargetMode="External"/><Relationship Id="rId1867" Type="http://schemas.openxmlformats.org/officeDocument/2006/relationships/hyperlink" Target="https://www.facebook.com/capbaovinhlk/" TargetMode="External"/><Relationship Id="rId61" Type="http://schemas.openxmlformats.org/officeDocument/2006/relationships/hyperlink" Target="https://www.facebook.com/CongAnTinhDienBien/" TargetMode="External"/><Relationship Id="rId1727" Type="http://schemas.openxmlformats.org/officeDocument/2006/relationships/hyperlink" Target="https://yenphuc.namdinh.gov.vn/uy-ban-nhan-dan" TargetMode="External"/><Relationship Id="rId1934" Type="http://schemas.openxmlformats.org/officeDocument/2006/relationships/hyperlink" Target="https://thudaumot.binhduong.gov.vn/" TargetMode="External"/><Relationship Id="rId19" Type="http://schemas.openxmlformats.org/officeDocument/2006/relationships/hyperlink" Target="https://www.facebook.com/ConganxaDaiAnVuBanNamDinh/" TargetMode="External"/><Relationship Id="rId2196" Type="http://schemas.openxmlformats.org/officeDocument/2006/relationships/hyperlink" Target="https://www.facebook.com/tuoitrecongansonla/" TargetMode="External"/><Relationship Id="rId168" Type="http://schemas.openxmlformats.org/officeDocument/2006/relationships/hyperlink" Target="https://www.facebook.com/Conganhuyenyenkhanh/" TargetMode="External"/><Relationship Id="rId375" Type="http://schemas.openxmlformats.org/officeDocument/2006/relationships/hyperlink" Target="https://www.facebook.com/caxminhthang/" TargetMode="External"/><Relationship Id="rId582" Type="http://schemas.openxmlformats.org/officeDocument/2006/relationships/hyperlink" Target="https://www.facebook.com/C%C3%B4ng-an-x%C3%A3-Y%C3%AAn-C%C6%B0-100604579148348/" TargetMode="External"/><Relationship Id="rId2056" Type="http://schemas.openxmlformats.org/officeDocument/2006/relationships/hyperlink" Target="https://sonla.gov.vn/4/469/61715/478330/hoi-dong-nhan-dan-tinh/danh-sach-thuong-truc-hdnd-tinh-son-la-khoa-xiv-nhiem-ky-2016-2021" TargetMode="External"/><Relationship Id="rId2263" Type="http://schemas.openxmlformats.org/officeDocument/2006/relationships/hyperlink" Target="https://www.quangtri.gov.vn/" TargetMode="External"/><Relationship Id="rId2470" Type="http://schemas.openxmlformats.org/officeDocument/2006/relationships/hyperlink" Target="http://phuocquang.tuyphuoc.binhdinh.gov.vn/" TargetMode="External"/><Relationship Id="rId3" Type="http://schemas.openxmlformats.org/officeDocument/2006/relationships/hyperlink" Target="https://www.facebook.com/CONGANXADONGHUNG/" TargetMode="External"/><Relationship Id="rId235" Type="http://schemas.openxmlformats.org/officeDocument/2006/relationships/hyperlink" Target="https://www.facebook.com/conganankhe.gialai/" TargetMode="External"/><Relationship Id="rId442" Type="http://schemas.openxmlformats.org/officeDocument/2006/relationships/hyperlink" Target="https://www.facebook.com/CATT.NAMCAN/" TargetMode="External"/><Relationship Id="rId887" Type="http://schemas.openxmlformats.org/officeDocument/2006/relationships/hyperlink" Target="https://www.facebook.com/C%C3%B4ng-an-x%C3%A3-T%C3%A2n-Thanh-huy%E1%BB%87n-S%C6%A1n-D%C6%B0%C6%A1ng-t%E1%BB%89nh-Tuy%C3%AAn-Quang-101094015945229/" TargetMode="External"/><Relationship Id="rId1072" Type="http://schemas.openxmlformats.org/officeDocument/2006/relationships/hyperlink" Target="https://www.facebook.com/people/C%C3%B4ng-an-x%C3%A3-S%C6%A1n-Lang-huy%E1%BB%87n-Kbang-t%E1%BB%89nh-Gia-Lai/100063476501813/" TargetMode="External"/><Relationship Id="rId2123" Type="http://schemas.openxmlformats.org/officeDocument/2006/relationships/hyperlink" Target="https://nhoquan.ninhbinh.gov.vn/xa-son-ha" TargetMode="External"/><Relationship Id="rId2330" Type="http://schemas.openxmlformats.org/officeDocument/2006/relationships/hyperlink" Target="https://hoangthinh.hoanghoa.thanhhoa.gov.vn/web/danh-ba-co-quan-chuc-nang/danh-ba-co-quan-ubnd-xa-hoang-thinh(2).html" TargetMode="External"/><Relationship Id="rId2568" Type="http://schemas.openxmlformats.org/officeDocument/2006/relationships/hyperlink" Target="https://tphaiduong.haiduong.gov.vn/" TargetMode="External"/><Relationship Id="rId302" Type="http://schemas.openxmlformats.org/officeDocument/2006/relationships/hyperlink" Target="https://www.facebook.com/caxthuphong28/" TargetMode="External"/><Relationship Id="rId747" Type="http://schemas.openxmlformats.org/officeDocument/2006/relationships/hyperlink" Target="https://www.facebook.com/C%C3%B4ng-an-x%C3%A3-Ti%C3%AAn-Th%C3%A0nh-Qu%E1%BA%A3ng-Ho%C3%A0-Cao-B%E1%BA%B1ng-106279381634843/" TargetMode="External"/><Relationship Id="rId954" Type="http://schemas.openxmlformats.org/officeDocument/2006/relationships/hyperlink" Target="https://www.facebook.com/C%C3%B4ng-an-x%C3%A3-S%C6%A1n-Th%E1%BB%A7y-huy%E1%BB%87n-L%E1%BB%87-Th%E1%BB%A7y-131265485806941/" TargetMode="External"/><Relationship Id="rId1377" Type="http://schemas.openxmlformats.org/officeDocument/2006/relationships/hyperlink" Target="http://thanhxuan.thanhchuong.nghean.gov.vn/" TargetMode="External"/><Relationship Id="rId1584" Type="http://schemas.openxmlformats.org/officeDocument/2006/relationships/hyperlink" Target="https://www.facebook.com/CAXVINHTRACH/?locale=hi_IN" TargetMode="External"/><Relationship Id="rId1791" Type="http://schemas.openxmlformats.org/officeDocument/2006/relationships/hyperlink" Target="https://www.facebook.com/CAH.BAOYEN/" TargetMode="External"/><Relationship Id="rId2428" Type="http://schemas.openxmlformats.org/officeDocument/2006/relationships/hyperlink" Target="https://www.facebook.com/ConganKongChro/" TargetMode="External"/><Relationship Id="rId2635" Type="http://schemas.openxmlformats.org/officeDocument/2006/relationships/hyperlink" Target="https://thainguyen.gov.vn/" TargetMode="External"/><Relationship Id="rId83" Type="http://schemas.openxmlformats.org/officeDocument/2006/relationships/hyperlink" Target="https://www.facebook.com/ConganThanhThuy1368/" TargetMode="External"/><Relationship Id="rId607" Type="http://schemas.openxmlformats.org/officeDocument/2006/relationships/hyperlink" Target="https://www.facebook.com/C%C3%B4ng-an-x%C3%A3-Xu%C3%A2n-La-108930171663835/" TargetMode="External"/><Relationship Id="rId814" Type="http://schemas.openxmlformats.org/officeDocument/2006/relationships/hyperlink" Target="https://www.facebook.com/C%C3%B4ng-an-x%C3%A3-Th%E1%BA%A1ch-S%C6%A1n-Th%E1%BA%A1ch-Th%C3%A0nh-117492310377544/" TargetMode="External"/><Relationship Id="rId1237" Type="http://schemas.openxmlformats.org/officeDocument/2006/relationships/hyperlink" Target="https://www.facebook.com/100057307545810/videos/c%C3%B4ng-ty-tnhh-th%E1%BB%B1c-ph%E1%BA%A9m-orion-vina-t%E1%BA%B7ng-m%C3%A1y-n%C3%B4ng-nghi%E1%BB%87p-cho-x%C3%A3-t%C3%A0-hine/1282754646507035/" TargetMode="External"/><Relationship Id="rId1444" Type="http://schemas.openxmlformats.org/officeDocument/2006/relationships/hyperlink" Target="https://lynhan.hanam.gov.vn/Pages/Thong-tin-ve-lanh-%C4%91ao-xa--thi-tran792346957.aspx" TargetMode="External"/><Relationship Id="rId1651" Type="http://schemas.openxmlformats.org/officeDocument/2006/relationships/hyperlink" Target="https://xuansinh.thoxuan.thanhhoa.gov.vn/web/trang-chu/bo-may-hanh-chinh/bo-may-hanh-chinh-uy-ban-nhan-dan-xa-xuan-sinh.html" TargetMode="External"/><Relationship Id="rId1889" Type="http://schemas.openxmlformats.org/officeDocument/2006/relationships/hyperlink" Target="http://minhtan.thanhphoyenbai.yenbai.gov.vn/?page_id=192" TargetMode="External"/><Relationship Id="rId2702" Type="http://schemas.openxmlformats.org/officeDocument/2006/relationships/hyperlink" Target="https://www.facebook.com/ConganxaDakKronghuyenDakDoa/" TargetMode="External"/><Relationship Id="rId1304" Type="http://schemas.openxmlformats.org/officeDocument/2006/relationships/hyperlink" Target="https://tuyenhoa.quangbinh.gov.vn/chi-tiet-tin/-/view-article/1/440071382670252289/1724403773860" TargetMode="External"/><Relationship Id="rId1511" Type="http://schemas.openxmlformats.org/officeDocument/2006/relationships/hyperlink" Target="https://www.facebook.com/p/Tu%E1%BB%95i-tr%E1%BA%BB-C%C3%B4ng-an-Th%C3%A0nh-ph%E1%BB%91-V%C4%A9nh-Y%C3%AAn-100066497717181/?locale=gl_ES" TargetMode="External"/><Relationship Id="rId1749" Type="http://schemas.openxmlformats.org/officeDocument/2006/relationships/hyperlink" Target="https://yentien.namdinh.gov.vn/ubnd/thuong-truc-ubnd-xa-yen-tien-236273" TargetMode="External"/><Relationship Id="rId1956" Type="http://schemas.openxmlformats.org/officeDocument/2006/relationships/hyperlink" Target="http://ngocson.ngoclac.thanhhoa.gov.vn/" TargetMode="External"/><Relationship Id="rId1609" Type="http://schemas.openxmlformats.org/officeDocument/2006/relationships/hyperlink" Target="https://sotnmt.hungyen.gov.vn/VanBanMoi/tuanquang.PDF" TargetMode="External"/><Relationship Id="rId1816" Type="http://schemas.openxmlformats.org/officeDocument/2006/relationships/hyperlink" Target="https://lucyen.yenbai.gov.vn/" TargetMode="External"/><Relationship Id="rId10" Type="http://schemas.openxmlformats.org/officeDocument/2006/relationships/hyperlink" Target="https://www.facebook.com/conganxadaosan" TargetMode="External"/><Relationship Id="rId397" Type="http://schemas.openxmlformats.org/officeDocument/2006/relationships/hyperlink" Target="https://www.facebook.com/CaxEaO/" TargetMode="External"/><Relationship Id="rId2078" Type="http://schemas.openxmlformats.org/officeDocument/2006/relationships/hyperlink" Target="http://namhong.namsach.haiduong.gov.vn/" TargetMode="External"/><Relationship Id="rId2285" Type="http://schemas.openxmlformats.org/officeDocument/2006/relationships/hyperlink" Target="https://trabong.quangngai.gov.vn/" TargetMode="External"/><Relationship Id="rId2492" Type="http://schemas.openxmlformats.org/officeDocument/2006/relationships/hyperlink" Target="https://www.facebook.com/conganphuongkhuongtrung/" TargetMode="External"/><Relationship Id="rId257" Type="http://schemas.openxmlformats.org/officeDocument/2006/relationships/hyperlink" Target="https://www.facebook.com/Chi-%C4%90o%C3%A0n-C%C3%B4ng-An-Th%E1%BB%8B-X%C3%A3-Duy%C3%AAn-H%E1%BA%A3i-106364894527354/" TargetMode="External"/><Relationship Id="rId464" Type="http://schemas.openxmlformats.org/officeDocument/2006/relationships/hyperlink" Target="https://www.facebook.com/capphudong" TargetMode="External"/><Relationship Id="rId1094" Type="http://schemas.openxmlformats.org/officeDocument/2006/relationships/hyperlink" Target="https://congbobanan.toaan.gov.vn/3ta121118t1cvn/" TargetMode="External"/><Relationship Id="rId2145" Type="http://schemas.openxmlformats.org/officeDocument/2006/relationships/hyperlink" Target="https://phubinh.thainguyen.gov.vn/xa-tan-thanh" TargetMode="External"/><Relationship Id="rId117" Type="http://schemas.openxmlformats.org/officeDocument/2006/relationships/hyperlink" Target="https://www.facebook.com/conganphuung/" TargetMode="External"/><Relationship Id="rId671" Type="http://schemas.openxmlformats.org/officeDocument/2006/relationships/hyperlink" Target="https://www.facebook.com/C%C3%B4ng-an-X%C3%A3-V%C4%A9nh-H%C3%B2a-Ch%E1%BB%A3-L%C3%A1ch-103542315317394" TargetMode="External"/><Relationship Id="rId769" Type="http://schemas.openxmlformats.org/officeDocument/2006/relationships/hyperlink" Target="https://www.facebook.com/C%C3%B4ng-an-x%C3%A3-Thi%E1%BB%87u-Long-100282545870738/" TargetMode="External"/><Relationship Id="rId976" Type="http://schemas.openxmlformats.org/officeDocument/2006/relationships/hyperlink" Target="https://www.facebook.com/C%C3%B4ng-an-x%C3%A3-S%C3%A1-T%E1%BB%95ng-101755075460980/" TargetMode="External"/><Relationship Id="rId1399" Type="http://schemas.openxmlformats.org/officeDocument/2006/relationships/hyperlink" Target="https://www.facebook.com/groups/285691011883996/" TargetMode="External"/><Relationship Id="rId2352" Type="http://schemas.openxmlformats.org/officeDocument/2006/relationships/hyperlink" Target="https://dautieng.binhduong.gov.vn/" TargetMode="External"/><Relationship Id="rId2657" Type="http://schemas.openxmlformats.org/officeDocument/2006/relationships/hyperlink" Target="https://www.facebook.com/TuoitreConganVinhPhuc/" TargetMode="External"/><Relationship Id="rId324" Type="http://schemas.openxmlformats.org/officeDocument/2006/relationships/hyperlink" Target="https://www.facebook.com/caxtananvinhcuu/" TargetMode="External"/><Relationship Id="rId531" Type="http://schemas.openxmlformats.org/officeDocument/2006/relationships/hyperlink" Target="https://www.facebook.com/C%E1%BA%A3nh-s%C3%A1t-giao-th%C3%B4ng-C%C3%B4ng-an-huy%E1%BB%87n-Lang-Ch%C3%A1nh-102067351638874/" TargetMode="External"/><Relationship Id="rId629" Type="http://schemas.openxmlformats.org/officeDocument/2006/relationships/hyperlink" Target="https://www.facebook.com/C%C3%B4ng-an-X%C3%A3-Xu%C3%A2n-An-113432020839159/" TargetMode="External"/><Relationship Id="rId1161" Type="http://schemas.openxmlformats.org/officeDocument/2006/relationships/hyperlink" Target="https://www.facebook.com/conganhuyenLacSon/" TargetMode="External"/><Relationship Id="rId1259" Type="http://schemas.openxmlformats.org/officeDocument/2006/relationships/hyperlink" Target="https://www.facebook.com/policetamthanh/" TargetMode="External"/><Relationship Id="rId1466" Type="http://schemas.openxmlformats.org/officeDocument/2006/relationships/hyperlink" Target="https://www.facebook.com/conganBaTri/" TargetMode="External"/><Relationship Id="rId2005" Type="http://schemas.openxmlformats.org/officeDocument/2006/relationships/hyperlink" Target="https://daiphuoc.canglong.travinh.gov.vn/" TargetMode="External"/><Relationship Id="rId2212" Type="http://schemas.openxmlformats.org/officeDocument/2006/relationships/hyperlink" Target="https://www.facebook.com/doanthanhnien.1956/" TargetMode="External"/><Relationship Id="rId836" Type="http://schemas.openxmlformats.org/officeDocument/2006/relationships/hyperlink" Target="https://www.facebook.com/C%C3%B4ng-an-x%C3%A3-Th%C3%A0nh-Tri%E1%BB%87u-103397472052858/" TargetMode="External"/><Relationship Id="rId1021" Type="http://schemas.openxmlformats.org/officeDocument/2006/relationships/hyperlink" Target="https://nguyenbinh.caobang.gov.vn/xa-quang-thanh" TargetMode="External"/><Relationship Id="rId1119" Type="http://schemas.openxmlformats.org/officeDocument/2006/relationships/hyperlink" Target="https://www.facebook.com/p/C%C3%B4ng-an-x%C3%A3-T%C3%A2n-D%C3%A2n-TP-H%E1%BA%A1-Long-Qu%E1%BA%A3ng-Ninh-100069899052309/" TargetMode="External"/><Relationship Id="rId1673" Type="http://schemas.openxmlformats.org/officeDocument/2006/relationships/hyperlink" Target="https://xuanphu.thoxuan.thanhhoa.gov.vn/" TargetMode="External"/><Relationship Id="rId1880" Type="http://schemas.openxmlformats.org/officeDocument/2006/relationships/hyperlink" Target="https://www.facebook.com/caphuongdongtien/" TargetMode="External"/><Relationship Id="rId1978" Type="http://schemas.openxmlformats.org/officeDocument/2006/relationships/hyperlink" Target="https://anthuong.yenthe.bacgiang.gov.vn/" TargetMode="External"/><Relationship Id="rId2517" Type="http://schemas.openxmlformats.org/officeDocument/2006/relationships/hyperlink" Target="https://www.facebook.com/conganpnamcuong/" TargetMode="External"/><Relationship Id="rId903" Type="http://schemas.openxmlformats.org/officeDocument/2006/relationships/hyperlink" Target="https://www.facebook.com/C%C3%B4ng-an-x%C3%A3-T%C3%A2n-M%E1%BB%B9-106264678672492/" TargetMode="External"/><Relationship Id="rId1326" Type="http://schemas.openxmlformats.org/officeDocument/2006/relationships/hyperlink" Target="https://www.facebook.com/p/C%C3%B4ng-an-x%C3%A3-Th%E1%BB%8D-Ti%E1%BA%BFn-huy%E1%BB%87n-Tri%E1%BB%87u-S%C6%A1n-t%E1%BB%89nh-Thanh-H%C3%B3a-100065385013084/" TargetMode="External"/><Relationship Id="rId1533" Type="http://schemas.openxmlformats.org/officeDocument/2006/relationships/hyperlink" Target="https://lynhan.hanam.gov.vn/Pages/Thong-tin-ve-lanh-%C4%91ao-xa--thi-tran792346957.aspx" TargetMode="External"/><Relationship Id="rId1740" Type="http://schemas.openxmlformats.org/officeDocument/2006/relationships/hyperlink" Target="https://yenthang.namdinh.gov.vn/uy-ban-nhan-dan/ubnd-xa-yen-thang-218106" TargetMode="External"/><Relationship Id="rId32" Type="http://schemas.openxmlformats.org/officeDocument/2006/relationships/hyperlink" Target="https://www.facebook.com/conganxacamlien/" TargetMode="External"/><Relationship Id="rId1600" Type="http://schemas.openxmlformats.org/officeDocument/2006/relationships/hyperlink" Target="https://binhdai.bentre.gov.vn/vangquoitay" TargetMode="External"/><Relationship Id="rId1838" Type="http://schemas.openxmlformats.org/officeDocument/2006/relationships/hyperlink" Target="https://yenphong.bacninh.gov.vn/" TargetMode="External"/><Relationship Id="rId181" Type="http://schemas.openxmlformats.org/officeDocument/2006/relationships/hyperlink" Target="https://www.facebook.com/conganhuyennhuxuan" TargetMode="External"/><Relationship Id="rId1905" Type="http://schemas.openxmlformats.org/officeDocument/2006/relationships/hyperlink" Target="https://www.facebook.com/CAQ6HCM/" TargetMode="External"/><Relationship Id="rId279" Type="http://schemas.openxmlformats.org/officeDocument/2006/relationships/hyperlink" Target="https://www.facebook.com/CAXVANTUTHUONGTIN" TargetMode="External"/><Relationship Id="rId486" Type="http://schemas.openxmlformats.org/officeDocument/2006/relationships/hyperlink" Target="https://www.facebook.com/canhsatdailanh/" TargetMode="External"/><Relationship Id="rId693" Type="http://schemas.openxmlformats.org/officeDocument/2006/relationships/hyperlink" Target="https://www.facebook.com/C%C3%B4ng-an-x%C3%A3-Uar-Kr%C3%B4ng-Pa-Gia-Lai-100410542664778/" TargetMode="External"/><Relationship Id="rId2167" Type="http://schemas.openxmlformats.org/officeDocument/2006/relationships/hyperlink" Target="https://www.facebook.com/caxthanhtho/" TargetMode="External"/><Relationship Id="rId2374" Type="http://schemas.openxmlformats.org/officeDocument/2006/relationships/hyperlink" Target="https://www.facebook.com/conganhuyenLacSon/" TargetMode="External"/><Relationship Id="rId2581" Type="http://schemas.openxmlformats.org/officeDocument/2006/relationships/hyperlink" Target="https://binhdai.bentre.gov.vn/thitran" TargetMode="External"/><Relationship Id="rId139" Type="http://schemas.openxmlformats.org/officeDocument/2006/relationships/hyperlink" Target="https://www.facebook.com/conganphuong2tpbaclieu/" TargetMode="External"/><Relationship Id="rId346" Type="http://schemas.openxmlformats.org/officeDocument/2006/relationships/hyperlink" Target="https://www.facebook.com/caxphuochoa/" TargetMode="External"/><Relationship Id="rId553" Type="http://schemas.openxmlformats.org/officeDocument/2006/relationships/hyperlink" Target="https://www.facebook.com/C%C3%B4ng-an-x%C3%A3-Y%C3%AAn-Tr%E1%BA%A1ch-huy%E1%BB%87n-Ph%C3%BA-L%C6%B0%C6%A1ng-t%E1%BB%89nh-Th%C3%A1i-Nguy%C3%AAn-108091875065598/" TargetMode="External"/><Relationship Id="rId760" Type="http://schemas.openxmlformats.org/officeDocument/2006/relationships/hyperlink" Target="https://www.facebook.com/C%C3%B4ng-an-x%C3%A3-Thu%E1%BA%ADn-Ph%C3%BA-107685871976326/" TargetMode="External"/><Relationship Id="rId998" Type="http://schemas.openxmlformats.org/officeDocument/2006/relationships/hyperlink" Target="https://www.facebook.com/C%C3%B4ng-an-x%C3%A3-Qu%E1%BB%B3nh-S%C6%A1n-huy%E1%BB%87n-Y%C3%AAn-D%C5%A9ng-106506338216473/" TargetMode="External"/><Relationship Id="rId1183" Type="http://schemas.openxmlformats.org/officeDocument/2006/relationships/hyperlink" Target="https://baria-vungtau.gov.vn/sphere/baria/vungtau/page/xem-tin.cpx?uuid=605426b48ea5cc519c3e5cfd" TargetMode="External"/><Relationship Id="rId1390" Type="http://schemas.openxmlformats.org/officeDocument/2006/relationships/hyperlink" Target="https://www.facebook.com/Conganxathieuphucvinhandanphucvu/" TargetMode="External"/><Relationship Id="rId2027" Type="http://schemas.openxmlformats.org/officeDocument/2006/relationships/hyperlink" Target="https://ubndtp.caobang.gov.vn/ubnd-xa-hung-dao" TargetMode="External"/><Relationship Id="rId2234" Type="http://schemas.openxmlformats.org/officeDocument/2006/relationships/hyperlink" Target="https://www.facebook.com/TuoitreConganCaoBang/" TargetMode="External"/><Relationship Id="rId2441" Type="http://schemas.openxmlformats.org/officeDocument/2006/relationships/hyperlink" Target="https://web01.haiduong.gov.vn/Trang/ChiTietTinTuc.aspx?nid=4681&amp;title=danh-sach-cu-nguoi-phat-ngon-cua-huyen-kim-thanh-va-cac-xa-truc-thuoc.html" TargetMode="External"/><Relationship Id="rId2679" Type="http://schemas.openxmlformats.org/officeDocument/2006/relationships/hyperlink" Target="https://www.facebook.com/p/C%C3%B4ng-an-x%C3%A3-Ch%C3%A2u-B%C3%ACnh-100069726939590/" TargetMode="External"/><Relationship Id="rId206" Type="http://schemas.openxmlformats.org/officeDocument/2006/relationships/hyperlink" Target="https://www.facebook.com/ConganhuyenChuPah/" TargetMode="External"/><Relationship Id="rId413" Type="http://schemas.openxmlformats.org/officeDocument/2006/relationships/hyperlink" Target="https://www.facebook.com/CAXBINHTHANH/" TargetMode="External"/><Relationship Id="rId858" Type="http://schemas.openxmlformats.org/officeDocument/2006/relationships/hyperlink" Target="https://www.facebook.com/C%C3%B4ng-An-X%C3%A3-T%E1%BB%A9-Hi%E1%BB%87p-110143901131331/" TargetMode="External"/><Relationship Id="rId1043" Type="http://schemas.openxmlformats.org/officeDocument/2006/relationships/hyperlink" Target="https://songlo.viettri.phutho.gov.vn/co-cau-to-chuc/uy-ban-nhan-dan/" TargetMode="External"/><Relationship Id="rId1488" Type="http://schemas.openxmlformats.org/officeDocument/2006/relationships/hyperlink" Target="https://truchung4.namdinh.gov.vn/" TargetMode="External"/><Relationship Id="rId1695" Type="http://schemas.openxmlformats.org/officeDocument/2006/relationships/hyperlink" Target="https://xaxuathoa.hoabinh.gov.vn/" TargetMode="External"/><Relationship Id="rId2539" Type="http://schemas.openxmlformats.org/officeDocument/2006/relationships/hyperlink" Target="https://suoinghe.chauduc.baria-vungtau.gov.vn/gioi-thieu-chung/" TargetMode="External"/><Relationship Id="rId620" Type="http://schemas.openxmlformats.org/officeDocument/2006/relationships/hyperlink" Target="https://www.facebook.com/C%C3%B4ng-an-x%C3%A3-Xu%C3%A2n-H%E1%BB%99i-113777646932715/" TargetMode="External"/><Relationship Id="rId718" Type="http://schemas.openxmlformats.org/officeDocument/2006/relationships/hyperlink" Target="https://www.facebook.com/C%C3%B4ng-an-x%C3%A3-Tr%C6%B0%E1%BB%9Dng-Xu%C3%A2n-101885865124662/" TargetMode="External"/><Relationship Id="rId925" Type="http://schemas.openxmlformats.org/officeDocument/2006/relationships/hyperlink" Target="https://www.facebook.com/C%C3%B4ng-an-x%C3%A3-T%C3%A2n-H%C6%B0%C6%A1ng-111216227416498/" TargetMode="External"/><Relationship Id="rId1250" Type="http://schemas.openxmlformats.org/officeDocument/2006/relationships/hyperlink" Target="https://tamhop.quyhop.nghean.gov.vn/" TargetMode="External"/><Relationship Id="rId1348" Type="http://schemas.openxmlformats.org/officeDocument/2006/relationships/hyperlink" Target="https://www.facebook.com/nguyensysach/" TargetMode="External"/><Relationship Id="rId1555" Type="http://schemas.openxmlformats.org/officeDocument/2006/relationships/hyperlink" Target="https://bentre.gov.vn/Documents/848_danh_sach%20nguoi%20phat%20ngon.pdf" TargetMode="External"/><Relationship Id="rId1762" Type="http://schemas.openxmlformats.org/officeDocument/2006/relationships/hyperlink" Target="https://m.chiemhoa.gov.vn/ubnd-xa-thi-tran.html" TargetMode="External"/><Relationship Id="rId2301" Type="http://schemas.openxmlformats.org/officeDocument/2006/relationships/hyperlink" Target="https://www.facebook.com/congancamthuy/" TargetMode="External"/><Relationship Id="rId2606" Type="http://schemas.openxmlformats.org/officeDocument/2006/relationships/hyperlink" Target="https://www.facebook.com/conganthixabadon/?locale=vi_VN" TargetMode="External"/><Relationship Id="rId1110" Type="http://schemas.openxmlformats.org/officeDocument/2006/relationships/hyperlink" Target="https://www.facebook.com/p/C%C3%B4ng-an-x%C3%A3-T%C3%A2n-B%C3%ACnh-100070990324302/" TargetMode="External"/><Relationship Id="rId1208" Type="http://schemas.openxmlformats.org/officeDocument/2006/relationships/hyperlink" Target="https://hscvcl.hatinh.gov.vn/canloc/vbpq.nsf/5CFF0C78A589213C47258A4A004AC6B1/$file/CV%20%C4%90%E1%BB%93ng%20%C3%BD%20cho%20li%C3%AAn%20h%E1%BB%87%20c%C3%B4ng%20t%C3%A1c.docx" TargetMode="External"/><Relationship Id="rId1415" Type="http://schemas.openxmlformats.org/officeDocument/2006/relationships/hyperlink" Target="https://www.facebook.com/p/C%C3%B4ng-an-x%C3%A3-Thu-C%C3%BAc-T%C3%A2n-S%C6%A1n-Ph%C3%BA-Th%E1%BB%8D-100067623113750/" TargetMode="External"/><Relationship Id="rId54" Type="http://schemas.openxmlformats.org/officeDocument/2006/relationships/hyperlink" Target="https://www.facebook.com/CongAnTinhThaiNguyen/" TargetMode="External"/><Relationship Id="rId1622" Type="http://schemas.openxmlformats.org/officeDocument/2006/relationships/hyperlink" Target="https://xuanphu.thoxuan.thanhhoa.gov.vn/" TargetMode="External"/><Relationship Id="rId1927" Type="http://schemas.openxmlformats.org/officeDocument/2006/relationships/hyperlink" Target="https://www.facebook.com/Benhviendakhoatinhdienbien/?locale=vi_VN" TargetMode="External"/><Relationship Id="rId2091" Type="http://schemas.openxmlformats.org/officeDocument/2006/relationships/hyperlink" Target="http://lambinh.tuyenquang.gov.vn/vi/tin-bai/dong-chi-pho-chu-tich-uy-ban-nhan-dan-huyen-du-ngay-hoi-dai-doan-ket-toan-dan-toc-tai-khu-dan-cu-thon-ban-tang-xa-phuc-yen?type=NEWS&amp;id=131777" TargetMode="External"/><Relationship Id="rId2189" Type="http://schemas.openxmlformats.org/officeDocument/2006/relationships/hyperlink" Target="https://dichvucong.namdinh.gov.vn/portaldvc/KenhTin/dich-vu-cong-truc-tuyen.aspx?_dv=502EC60B-DEE1-65C2-191B-38BD9CECA174" TargetMode="External"/><Relationship Id="rId270" Type="http://schemas.openxmlformats.org/officeDocument/2006/relationships/hyperlink" Target="https://www.facebook.com/CAXXL/" TargetMode="External"/><Relationship Id="rId2396" Type="http://schemas.openxmlformats.org/officeDocument/2006/relationships/hyperlink" Target="https://phuyen.sonla.gov.vn/" TargetMode="External"/><Relationship Id="rId130" Type="http://schemas.openxmlformats.org/officeDocument/2006/relationships/hyperlink" Target="https://www.facebook.com/conganphuonghuongmac/" TargetMode="External"/><Relationship Id="rId368" Type="http://schemas.openxmlformats.org/officeDocument/2006/relationships/hyperlink" Target="https://www.facebook.com/caxnamquangbl/" TargetMode="External"/><Relationship Id="rId575" Type="http://schemas.openxmlformats.org/officeDocument/2006/relationships/hyperlink" Target="https://www.facebook.com/C%C3%B4ng-an-x%C3%A3-Y%C3%AAn-L%C3%A3ng-%C4%90%E1%BA%A1i-T%E1%BB%AB-Th%C3%A1i-Nguy%C3%AAn-103633631983271/" TargetMode="External"/><Relationship Id="rId782" Type="http://schemas.openxmlformats.org/officeDocument/2006/relationships/hyperlink" Target="https://www.facebook.com/C%C3%B4ng-an-x%C3%A3-Thanh-Th%E1%BB%A7y-101887068414969/" TargetMode="External"/><Relationship Id="rId2049" Type="http://schemas.openxmlformats.org/officeDocument/2006/relationships/hyperlink" Target="https://minhhung.chonthanh.binhphuoc.gov.vn/" TargetMode="External"/><Relationship Id="rId2256" Type="http://schemas.openxmlformats.org/officeDocument/2006/relationships/hyperlink" Target="https://concuong.nghean.gov.vn/" TargetMode="External"/><Relationship Id="rId2463" Type="http://schemas.openxmlformats.org/officeDocument/2006/relationships/hyperlink" Target="https://www.facebook.com/congannhuanphutan/" TargetMode="External"/><Relationship Id="rId2670" Type="http://schemas.openxmlformats.org/officeDocument/2006/relationships/hyperlink" Target="https://www.facebook.com/conganxacamlac/" TargetMode="External"/><Relationship Id="rId228" Type="http://schemas.openxmlformats.org/officeDocument/2006/relationships/hyperlink" Target="https://www.facebook.com/congancamxuyen/" TargetMode="External"/><Relationship Id="rId435" Type="http://schemas.openxmlformats.org/officeDocument/2006/relationships/hyperlink" Target="https://www.facebook.com/CATXGIARAI" TargetMode="External"/><Relationship Id="rId642" Type="http://schemas.openxmlformats.org/officeDocument/2006/relationships/hyperlink" Target="https://www.facebook.com/C%C3%B4ng-an-x%C3%A3-Vi%E1%BB%87t-H%C3%B9ng-Qu%E1%BA%BF-V%C3%B5-B%E1%BA%AFc-Ninh-100255275737425/" TargetMode="External"/><Relationship Id="rId1065" Type="http://schemas.openxmlformats.org/officeDocument/2006/relationships/hyperlink" Target="http://sonlap.baolac.caobang.gov.vn/" TargetMode="External"/><Relationship Id="rId1272" Type="http://schemas.openxmlformats.org/officeDocument/2006/relationships/hyperlink" Target="https://thanhhung.thachthanh.thanhhoa.gov.vn/" TargetMode="External"/><Relationship Id="rId2116" Type="http://schemas.openxmlformats.org/officeDocument/2006/relationships/hyperlink" Target="https://www.facebook.com/tuoitreconganquangbinh/" TargetMode="External"/><Relationship Id="rId2323" Type="http://schemas.openxmlformats.org/officeDocument/2006/relationships/hyperlink" Target="https://www.facebook.com/conganeadar/" TargetMode="External"/><Relationship Id="rId2530" Type="http://schemas.openxmlformats.org/officeDocument/2006/relationships/hyperlink" Target="https://tanbinh.hochiminhcity.gov.vn/" TargetMode="External"/><Relationship Id="rId502" Type="http://schemas.openxmlformats.org/officeDocument/2006/relationships/hyperlink" Target="https://www.facebook.com/CAHoaBinh.C50" TargetMode="External"/><Relationship Id="rId947" Type="http://schemas.openxmlformats.org/officeDocument/2006/relationships/hyperlink" Target="https://www.facebook.com/C%C3%B4ng-an-x%C3%A3-Song-Pe-105244415105859/" TargetMode="External"/><Relationship Id="rId1132" Type="http://schemas.openxmlformats.org/officeDocument/2006/relationships/hyperlink" Target="https://tanhungtay.phutan.camau.gov.vn/" TargetMode="External"/><Relationship Id="rId1577" Type="http://schemas.openxmlformats.org/officeDocument/2006/relationships/hyperlink" Target="http://vinhtan.tanuyen.binhduong.gov.vn/" TargetMode="External"/><Relationship Id="rId1784" Type="http://schemas.openxmlformats.org/officeDocument/2006/relationships/hyperlink" Target="https://www.danang.gov.vn/vi/chinh-quyen/chi-tiet?id=61686&amp;_c=96,100000011,100000012,100000013,100000014" TargetMode="External"/><Relationship Id="rId1991" Type="http://schemas.openxmlformats.org/officeDocument/2006/relationships/hyperlink" Target="https://www.facebook.com/caxcamchaucamthuy/?locale=vi_VN" TargetMode="External"/><Relationship Id="rId2628" Type="http://schemas.openxmlformats.org/officeDocument/2006/relationships/hyperlink" Target="https://www.facebook.com/p/C%C3%B4ng-An-Th%C3%A0nh-Ph%E1%BB%91-H%C6%B0ng-Y%C3%AAn-100057576334172/" TargetMode="External"/><Relationship Id="rId76" Type="http://schemas.openxmlformats.org/officeDocument/2006/relationships/hyperlink" Target="https://www.facebook.com/conganthitranHuongKhe/" TargetMode="External"/><Relationship Id="rId807" Type="http://schemas.openxmlformats.org/officeDocument/2006/relationships/hyperlink" Target="https://www.facebook.com/C%C3%B4ng-an-x%C3%A3-Th%E1%BB%8D-Ti%E1%BA%BFn-huy%E1%BB%87n-Tri%E1%BB%87u-S%C6%A1n-t%E1%BB%89nh-Thanh-H%C3%B3a-102031775183848/" TargetMode="External"/><Relationship Id="rId1437" Type="http://schemas.openxmlformats.org/officeDocument/2006/relationships/hyperlink" Target="https://doanhung.phutho.gov.vn/Chuyen-muc-tin/Chi-tiet-tin/tabid/92/title/1709/ctitle/240/language/vi-VN/Default.aspx" TargetMode="External"/><Relationship Id="rId1644" Type="http://schemas.openxmlformats.org/officeDocument/2006/relationships/hyperlink" Target="https://www.facebook.com/p/C%C3%B4ng-An-T%E1%BB%89nh-B%E1%BA%AFc-Ninh-100067184832103/" TargetMode="External"/><Relationship Id="rId1851" Type="http://schemas.openxmlformats.org/officeDocument/2006/relationships/hyperlink" Target="https://www.facebook.com/ThanhnienxaNgocDong/" TargetMode="External"/><Relationship Id="rId1504" Type="http://schemas.openxmlformats.org/officeDocument/2006/relationships/hyperlink" Target="https://www.facebook.com/p/C%C3%B4ng-an-x%C3%A3-Trung-Ngh%C4%A9a-100078959583797/" TargetMode="External"/><Relationship Id="rId1711" Type="http://schemas.openxmlformats.org/officeDocument/2006/relationships/hyperlink" Target="https://www.facebook.com/p/C%C3%B4ng-an-x%C3%A3-Y%C3%AAn-L%C3%A3ng-%C4%90%E1%BA%A1i-T%E1%BB%AB-Th%C3%A1i-Nguy%C3%AAn-100070363596125/" TargetMode="External"/><Relationship Id="rId1949" Type="http://schemas.openxmlformats.org/officeDocument/2006/relationships/hyperlink" Target="https://dichvucong.gov.vn/p/home/dvc-tthc-co-quan-chi-tiet.html?id=401230" TargetMode="External"/><Relationship Id="rId292" Type="http://schemas.openxmlformats.org/officeDocument/2006/relationships/hyperlink" Target="https://www.facebook.com/caxtruchung/" TargetMode="External"/><Relationship Id="rId1809" Type="http://schemas.openxmlformats.org/officeDocument/2006/relationships/hyperlink" Target="https://www.facebook.com/CAHHoaiDuc/" TargetMode="External"/><Relationship Id="rId597" Type="http://schemas.openxmlformats.org/officeDocument/2006/relationships/hyperlink" Target="https://www.facebook.com/C%C3%B4ng-an-X%C3%A3-Xu%C3%A2n-T%C3%A2n-Xu%C3%A2n-Tr%C6%B0%E1%BB%9Dng-Nam-%C4%90%E1%BB%8Bnh-131922519067216/" TargetMode="External"/><Relationship Id="rId2180" Type="http://schemas.openxmlformats.org/officeDocument/2006/relationships/hyperlink" Target="https://nguyenbinh.caobang.gov.vn/xa-tam-kim" TargetMode="External"/><Relationship Id="rId2278" Type="http://schemas.openxmlformats.org/officeDocument/2006/relationships/hyperlink" Target="https://www.facebook.com/CAHYD.THO/" TargetMode="External"/><Relationship Id="rId2485" Type="http://schemas.openxmlformats.org/officeDocument/2006/relationships/hyperlink" Target="https://tpthanhhoa.thanhhoa.gov.vn/web/gioi-thieu-chung/tin-tuc/thong-tin-phong-chong-covid-19/phong-toa-tam-thoi-cum-dan-cu-duong-nguyen-tinh-pho-bao-ngoai-phuong-dong-huong.html" TargetMode="External"/><Relationship Id="rId152" Type="http://schemas.openxmlformats.org/officeDocument/2006/relationships/hyperlink" Target="https://www.facebook.com/ConganMyDuc" TargetMode="External"/><Relationship Id="rId457" Type="http://schemas.openxmlformats.org/officeDocument/2006/relationships/hyperlink" Target="https://www.facebook.com/CAQCamLe/" TargetMode="External"/><Relationship Id="rId1087" Type="http://schemas.openxmlformats.org/officeDocument/2006/relationships/hyperlink" Target="https://www.facebook.com/UBNDXASONGHO/" TargetMode="External"/><Relationship Id="rId1294" Type="http://schemas.openxmlformats.org/officeDocument/2006/relationships/hyperlink" Target="http://www.tuyenquang.gov.vn/vi/post/quyet-dinh-ve-viec-cong-nhan-xa-thuong-am-huyen-son-duong-tinh-tuyen-quang-dat-chuan-nong-thon-moi?type=EXECUTIVE_DIRECTION&amp;id=33594" TargetMode="External"/><Relationship Id="rId2040" Type="http://schemas.openxmlformats.org/officeDocument/2006/relationships/hyperlink" Target="https://www.facebook.com/caxlienminh/" TargetMode="External"/><Relationship Id="rId2138" Type="http://schemas.openxmlformats.org/officeDocument/2006/relationships/hyperlink" Target="https://dichvucong.hungyen.gov.vn/dichvucong/hotline" TargetMode="External"/><Relationship Id="rId2692" Type="http://schemas.openxmlformats.org/officeDocument/2006/relationships/hyperlink" Target="https://www.facebook.com/ConganxaDaiAnVuBanNamDinh/" TargetMode="External"/><Relationship Id="rId664" Type="http://schemas.openxmlformats.org/officeDocument/2006/relationships/hyperlink" Target="https://www.facebook.com/C%C3%B4ng-an-x%C3%A3-V%C4%A9nh-Long-100276325047372/" TargetMode="External"/><Relationship Id="rId871" Type="http://schemas.openxmlformats.org/officeDocument/2006/relationships/hyperlink" Target="https://www.facebook.com/C%C3%B4ng-an-x%C3%A3-T%C6%B0%E1%BB%9Dng-Ph%C3%B9-huy%E1%BB%87n-Ph%C3%B9-Y%C3%AAn-t%E1%BB%89nh-S%C6%A1n-La-101118635545154/" TargetMode="External"/><Relationship Id="rId969" Type="http://schemas.openxmlformats.org/officeDocument/2006/relationships/hyperlink" Target="https://www.facebook.com/C%C3%B4ng-an-x%C3%A3-S%C6%A1n-B%E1%BA%B1ng-106432005273341/" TargetMode="External"/><Relationship Id="rId1599" Type="http://schemas.openxmlformats.org/officeDocument/2006/relationships/hyperlink" Target="https://www.facebook.com/p/C%C3%B4ng-an-x%C3%A3-Vang-Qu%E1%BB%9Bi-T%C3%A2y-B%C3%ACnh-%C4%90%E1%BA%A1i-B%E1%BA%BFn-Tre-100069673776628/" TargetMode="External"/><Relationship Id="rId2345" Type="http://schemas.openxmlformats.org/officeDocument/2006/relationships/hyperlink" Target="https://www.facebook.com/ConganhuyenChuPah/?locale=vi_VN" TargetMode="External"/><Relationship Id="rId2552" Type="http://schemas.openxmlformats.org/officeDocument/2006/relationships/hyperlink" Target="https://thanhbinh.dongthap.gov.vn/" TargetMode="External"/><Relationship Id="rId317" Type="http://schemas.openxmlformats.org/officeDocument/2006/relationships/hyperlink" Target="https://www.facebook.com/caxtc.nbcb/" TargetMode="External"/><Relationship Id="rId524" Type="http://schemas.openxmlformats.org/officeDocument/2006/relationships/hyperlink" Target="https://www.facebook.com/C%E1%BB%9D-%C4%91%E1%BB%8F-Tr%C3%A0-Ph%C3%BA-100172114691047/" TargetMode="External"/><Relationship Id="rId731" Type="http://schemas.openxmlformats.org/officeDocument/2006/relationships/hyperlink" Target="https://www.facebook.com/C%C3%B4ng-an-x%C3%A3-Tr%C3%A0ng-%C4%90%C3%A0-TP-Tuy%C3%AAn-Quang-110355601608312/" TargetMode="External"/><Relationship Id="rId1154" Type="http://schemas.openxmlformats.org/officeDocument/2006/relationships/hyperlink" Target="https://moha.gov.vn/nong-thon-moi/tin-tuc/Pages/listbnv.aspx?CateID=32&amp;ItemID=2068" TargetMode="External"/><Relationship Id="rId1361" Type="http://schemas.openxmlformats.org/officeDocument/2006/relationships/hyperlink" Target="http://thixaphutho.gov.vn/thanhminh/Lists/DocsItem/Attachments/63/signed-signed-quyet%20dinh%20cong%20nhan%20don%20vi%20hoc%20tap.pdf" TargetMode="External"/><Relationship Id="rId1459" Type="http://schemas.openxmlformats.org/officeDocument/2006/relationships/hyperlink" Target="https://sldtbxh.quangnam.gov.vn/webcenter/portal/bactramy/pages_tin-tuc/chi-tiet?dDocName=PORTAL329326" TargetMode="External"/><Relationship Id="rId2205" Type="http://schemas.openxmlformats.org/officeDocument/2006/relationships/hyperlink" Target="https://xuansinh.thoxuan.thanhhoa.gov.vn/" TargetMode="External"/><Relationship Id="rId2412" Type="http://schemas.openxmlformats.org/officeDocument/2006/relationships/hyperlink" Target="http://thuongxuan.gov.vn/" TargetMode="External"/><Relationship Id="rId98" Type="http://schemas.openxmlformats.org/officeDocument/2006/relationships/hyperlink" Target="https://www.facebook.com/conganthanhbinhdongthap" TargetMode="External"/><Relationship Id="rId829" Type="http://schemas.openxmlformats.org/officeDocument/2006/relationships/hyperlink" Target="https://www.facebook.com/C%C3%B4ng-an-x%C3%A3-Th%C4%83ng-B%C3%ACnh-N%C3%B4ng-C%E1%BB%91ng-Thanh-H%C3%B3a-109464610631650/" TargetMode="External"/><Relationship Id="rId1014" Type="http://schemas.openxmlformats.org/officeDocument/2006/relationships/hyperlink" Target="https://www.facebook.com/p/C%C3%B4ng-an-x%C3%A3-Quang-Minh-Gia-L%E1%BB%99c-H%E1%BA%A3i-D%C6%B0%C6%A1ng-100065155333301/" TargetMode="External"/><Relationship Id="rId1221" Type="http://schemas.openxmlformats.org/officeDocument/2006/relationships/hyperlink" Target="https://nongcong.thanhhoa.gov.vn/" TargetMode="External"/><Relationship Id="rId1666" Type="http://schemas.openxmlformats.org/officeDocument/2006/relationships/hyperlink" Target="https://www.facebook.com/p/C%C3%B4ng-an-x%C3%A3-Xu%C3%A2n-Li%C3%AAn-100067547894849/" TargetMode="External"/><Relationship Id="rId1873" Type="http://schemas.openxmlformats.org/officeDocument/2006/relationships/hyperlink" Target="https://www.facebook.com/caphoathotay/" TargetMode="External"/><Relationship Id="rId2717" Type="http://schemas.openxmlformats.org/officeDocument/2006/relationships/hyperlink" Target="https://thaibinh.gov.vn/van-ban-phap-luat/van-ban-dieu-hanh/quyet-dinh-so-2897-qd-ubnd-ve-viec-cho-phep-uy-ban-nhan-dan-.html" TargetMode="External"/><Relationship Id="rId1319" Type="http://schemas.openxmlformats.org/officeDocument/2006/relationships/hyperlink" Target="https://binhdai.bentre.gov.vn/thanhphuoc" TargetMode="External"/><Relationship Id="rId1526" Type="http://schemas.openxmlformats.org/officeDocument/2006/relationships/hyperlink" Target="https://www.facebook.com/p/C%C3%B4ng-an-x%C3%A3-V%C3%B4-Tranh-huy%E1%BB%87n-Ph%C3%BA-L%C6%B0%C6%A1ng-t%E1%BB%89nh-Th%C3%A1i-Nguy%C3%AAn-100066671147630/" TargetMode="External"/><Relationship Id="rId1733" Type="http://schemas.openxmlformats.org/officeDocument/2006/relationships/hyperlink" Target="https://xayenphu.hoabinh.gov.vn/" TargetMode="External"/><Relationship Id="rId1940" Type="http://schemas.openxmlformats.org/officeDocument/2006/relationships/hyperlink" Target="https://longthanh.dongnai.gov.vn/" TargetMode="External"/><Relationship Id="rId25" Type="http://schemas.openxmlformats.org/officeDocument/2006/relationships/hyperlink" Target="https://www.facebook.com/ConganxaChiengDong/" TargetMode="External"/><Relationship Id="rId1800" Type="http://schemas.openxmlformats.org/officeDocument/2006/relationships/hyperlink" Target="https://quangbinh.gov.vn/" TargetMode="External"/><Relationship Id="rId174" Type="http://schemas.openxmlformats.org/officeDocument/2006/relationships/hyperlink" Target="https://www.facebook.com/conganhuyentayson/" TargetMode="External"/><Relationship Id="rId381" Type="http://schemas.openxmlformats.org/officeDocument/2006/relationships/hyperlink" Target="https://www.facebook.com/caxlienminh/" TargetMode="External"/><Relationship Id="rId2062" Type="http://schemas.openxmlformats.org/officeDocument/2006/relationships/hyperlink" Target="https://www.facebook.com/caxnamquangbl/" TargetMode="External"/><Relationship Id="rId241" Type="http://schemas.openxmlformats.org/officeDocument/2006/relationships/hyperlink" Target="https://www.facebook.com/Co%CC%82ng-an-xa%CC%83-Ia-Do%CC%9Bk-106611124583299/" TargetMode="External"/><Relationship Id="rId479" Type="http://schemas.openxmlformats.org/officeDocument/2006/relationships/hyperlink" Target="https://www.facebook.com/Canhsatpcccphutho/" TargetMode="External"/><Relationship Id="rId686" Type="http://schemas.openxmlformats.org/officeDocument/2006/relationships/hyperlink" Target="https://www.facebook.com/C%C3%B4ng-an-x%C3%A3-V%C4%83n-Lung-104923735232144/" TargetMode="External"/><Relationship Id="rId893" Type="http://schemas.openxmlformats.org/officeDocument/2006/relationships/hyperlink" Target="https://www.facebook.com/C%C3%B4ng-an-x%C3%A3-T%C3%A2n-S%E1%BB%8Fi-Y%C3%AAn-Th%E1%BA%BF-B%E1%BA%AFc-Giang-100322612056598/" TargetMode="External"/><Relationship Id="rId2367" Type="http://schemas.openxmlformats.org/officeDocument/2006/relationships/hyperlink" Target="https://kimbang.hanam.gov.vn/" TargetMode="External"/><Relationship Id="rId2574" Type="http://schemas.openxmlformats.org/officeDocument/2006/relationships/hyperlink" Target="https://www.facebook.com/conganthanhphothanhhoa/?locale=vi_VN" TargetMode="External"/><Relationship Id="rId339" Type="http://schemas.openxmlformats.org/officeDocument/2006/relationships/hyperlink" Target="https://www.facebook.com/CAXPL/" TargetMode="External"/><Relationship Id="rId546" Type="http://schemas.openxmlformats.org/officeDocument/2006/relationships/hyperlink" Target="https://www.facebook.com/C%C3%B4ng-an-x%C3%A3-Ya-Ma-112143598193001/" TargetMode="External"/><Relationship Id="rId753" Type="http://schemas.openxmlformats.org/officeDocument/2006/relationships/hyperlink" Target="https://www.facebook.com/C%C3%B4ng-An-X%C3%A3-Ti%C3%AAn-Hi%E1%BB%87p-th%C3%A0nh-ph%E1%BB%91-Ph%E1%BB%A7-L%C3%BD-100896352633756/" TargetMode="External"/><Relationship Id="rId1176" Type="http://schemas.openxmlformats.org/officeDocument/2006/relationships/hyperlink" Target="https://cailay.tiengiang.gov.vn/cac-xa" TargetMode="External"/><Relationship Id="rId1383" Type="http://schemas.openxmlformats.org/officeDocument/2006/relationships/hyperlink" Target="https://thienphu.quanhoa.thanhhoa.gov.vn/" TargetMode="External"/><Relationship Id="rId2227" Type="http://schemas.openxmlformats.org/officeDocument/2006/relationships/hyperlink" Target="http://congbao.phutho.gov.vn/van-ban/chi-tiet.html?docid=1726&amp;docgaid=1652&amp;contentpage=2&amp;isstoredoc=False" TargetMode="External"/><Relationship Id="rId2434" Type="http://schemas.openxmlformats.org/officeDocument/2006/relationships/hyperlink" Target="http://thitranlaicach.camgiang.haiduong.gov.vn/" TargetMode="External"/><Relationship Id="rId101" Type="http://schemas.openxmlformats.org/officeDocument/2006/relationships/hyperlink" Target="https://www.facebook.com/Congantanhoa" TargetMode="External"/><Relationship Id="rId406" Type="http://schemas.openxmlformats.org/officeDocument/2006/relationships/hyperlink" Target="https://www.facebook.com/caxchauphong/" TargetMode="External"/><Relationship Id="rId960" Type="http://schemas.openxmlformats.org/officeDocument/2006/relationships/hyperlink" Target="https://www.facebook.com/C%C3%B4ng-an-x%C3%A3-S%C6%A1n-L%E1%BB%99c-huy%E1%BB%87n-Can-L%E1%BB%99c-t%E1%BB%89nh-H%C3%A0-T%C4%A9nh-102793061381889/" TargetMode="External"/><Relationship Id="rId1036" Type="http://schemas.openxmlformats.org/officeDocument/2006/relationships/hyperlink" Target="http://quyetthang.thainguyencity.gov.vn/gioi-thieu/-/asset_publisher/PTN1trT2HJke/content/bo-may-to-chuc?redirect=%2Fgioi-thieu&amp;inheritRedirect=true" TargetMode="External"/><Relationship Id="rId1243" Type="http://schemas.openxmlformats.org/officeDocument/2006/relationships/hyperlink" Target="https://www.facebook.com/policetamanhbac/?locale=vi_VN" TargetMode="External"/><Relationship Id="rId1590" Type="http://schemas.openxmlformats.org/officeDocument/2006/relationships/hyperlink" Target="https://bacgiang.gov.vn/web/ubnd-xa-vu-xa" TargetMode="External"/><Relationship Id="rId1688" Type="http://schemas.openxmlformats.org/officeDocument/2006/relationships/hyperlink" Target="https://www.facebook.com/p/C%C3%B4ng-an-x%C3%A3-Xu%C3%A2n-Th%E1%BB%8D-huy%E1%BB%87n-Tri%E1%BB%87u-S%C6%A1n-t%E1%BB%89nh-Thanh-Ho%C3%A1-100063498731518/" TargetMode="External"/><Relationship Id="rId1895" Type="http://schemas.openxmlformats.org/officeDocument/2006/relationships/hyperlink" Target="https://www.facebook.com/capquangtam.tpth/" TargetMode="External"/><Relationship Id="rId2641" Type="http://schemas.openxmlformats.org/officeDocument/2006/relationships/hyperlink" Target="http://trieuson.gov.vn/" TargetMode="External"/><Relationship Id="rId613" Type="http://schemas.openxmlformats.org/officeDocument/2006/relationships/hyperlink" Target="https://www.facebook.com/C%C3%B4ng-an-x%C3%A3-Xu%C3%A2n-L%E1%BA%ADp-huy%E1%BB%87n-L%C3%A2m-B%C3%ACnh-t%E1%BB%89nh-Tuy%C3%AAn-Quang-106899688668105/" TargetMode="External"/><Relationship Id="rId820" Type="http://schemas.openxmlformats.org/officeDocument/2006/relationships/hyperlink" Target="https://www.facebook.com/C%C3%B4ng-an-x%C3%A3-Th%E1%BA%A1ch-Ch%C3%A2u-103276637964043/" TargetMode="External"/><Relationship Id="rId918" Type="http://schemas.openxmlformats.org/officeDocument/2006/relationships/hyperlink" Target="https://www.facebook.com/C%C3%B4ng-an-x%C3%A3-T%C3%A2n-Hi%E1%BB%87p-103576735341222/" TargetMode="External"/><Relationship Id="rId1450" Type="http://schemas.openxmlformats.org/officeDocument/2006/relationships/hyperlink" Target="https://www.facebook.com/p/%C4%90%E1%BA%A3ng-%E1%BB%A7y-H%C4%90ND-UBND-x%C3%A3-Ti%E1%BB%81n-Ti%E1%BA%BFn-TP-H%E1%BA%A3i-D%C6%B0%C6%A1ng-100086683202237/" TargetMode="External"/><Relationship Id="rId1548" Type="http://schemas.openxmlformats.org/officeDocument/2006/relationships/hyperlink" Target="https://vanthanh.vanninh.khanhhoa.gov.vn/Default.aspx?TopicId=904c8c06-ed37-40c0-9cbc-dbecf41b9052" TargetMode="External"/><Relationship Id="rId1755" Type="http://schemas.openxmlformats.org/officeDocument/2006/relationships/hyperlink" Target="https://vksnd.gialai.gov.vn/Cong-to-Kiem-sat/Kien-nghi-yeu-cau-UBND-va-Cong-an-cac-xa-Phu-An-Ya-Hoi-cua-huyen-Dak-Po-khac-phuc-vi-pham-trong-cong-tac-thi-hanh-an-hinh-su-va-tiep-nhan-xu-ly-nguon-tin-ve-toi-pham-1026.html" TargetMode="External"/><Relationship Id="rId2501" Type="http://schemas.openxmlformats.org/officeDocument/2006/relationships/hyperlink" Target="https://quanbau.vinh.nghean.gov.vn/lien-he" TargetMode="External"/><Relationship Id="rId1103" Type="http://schemas.openxmlformats.org/officeDocument/2006/relationships/hyperlink" Target="https://anhson.nghean.gov.vn/tao-son/tao-son-505294" TargetMode="External"/><Relationship Id="rId1310" Type="http://schemas.openxmlformats.org/officeDocument/2006/relationships/hyperlink" Target="https://qppl.thanhhoa.gov.vn/vbpq_thanhhoa.nsf/5223FC175196BB55472586110003824D/$file/DT-VBDTPT98191461-10-20201603786949498_liemmx_28-10-2020-19-07-26_signed.pdf" TargetMode="External"/><Relationship Id="rId1408" Type="http://schemas.openxmlformats.org/officeDocument/2006/relationships/hyperlink" Target="https://thuanminh.thoxuan.thanhhoa.gov.vn/" TargetMode="External"/><Relationship Id="rId1962" Type="http://schemas.openxmlformats.org/officeDocument/2006/relationships/hyperlink" Target="https://hongphong.anduong.haiphong.gov.vn/" TargetMode="External"/><Relationship Id="rId47" Type="http://schemas.openxmlformats.org/officeDocument/2006/relationships/hyperlink" Target="https://www.facebook.com/Conganvanho.sonla/" TargetMode="External"/><Relationship Id="rId1615" Type="http://schemas.openxmlformats.org/officeDocument/2006/relationships/hyperlink" Target="https://xaluong.tuongduong.nghean.gov.vn/" TargetMode="External"/><Relationship Id="rId1822" Type="http://schemas.openxmlformats.org/officeDocument/2006/relationships/hyperlink" Target="https://hoaan.caobang.gov.vn/" TargetMode="External"/><Relationship Id="rId196" Type="http://schemas.openxmlformats.org/officeDocument/2006/relationships/hyperlink" Target="https://www.facebook.com/ConganhuyenHuongSon/" TargetMode="External"/><Relationship Id="rId2084" Type="http://schemas.openxmlformats.org/officeDocument/2006/relationships/hyperlink" Target="https://nghiathuan.thaihoa.nghean.gov.vn/" TargetMode="External"/><Relationship Id="rId2291" Type="http://schemas.openxmlformats.org/officeDocument/2006/relationships/hyperlink" Target="https://www.facebook.com/conganankhe.gialai/?locale=vi_VN" TargetMode="External"/><Relationship Id="rId263" Type="http://schemas.openxmlformats.org/officeDocument/2006/relationships/hyperlink" Target="https://www.facebook.com/CDCATDakLak/" TargetMode="External"/><Relationship Id="rId470" Type="http://schemas.openxmlformats.org/officeDocument/2006/relationships/hyperlink" Target="https://www.facebook.com/caphuongkythinh/" TargetMode="External"/><Relationship Id="rId2151" Type="http://schemas.openxmlformats.org/officeDocument/2006/relationships/hyperlink" Target="https://congan.laocai.gov.vn/xay-dung-phong-trao-toan-dan-bao-ve-an-ninh-to-quoc/xa-ta-gia-khau-huyen-muong-khuong-to-chuc-thanh-cong-ngay-hoi-toan-dan-bao-ve-an-ninh-to-quoc-1282410" TargetMode="External"/><Relationship Id="rId2389" Type="http://schemas.openxmlformats.org/officeDocument/2006/relationships/hyperlink" Target="https://www.facebook.com/Conganhuyenngochoi/" TargetMode="External"/><Relationship Id="rId2596" Type="http://schemas.openxmlformats.org/officeDocument/2006/relationships/hyperlink" Target="https://www.facebook.com/conganthitranphuthu/?locale=vi_VN" TargetMode="External"/><Relationship Id="rId123" Type="http://schemas.openxmlformats.org/officeDocument/2006/relationships/hyperlink" Target="https://www.facebook.com/ConganphuongTanSon" TargetMode="External"/><Relationship Id="rId330" Type="http://schemas.openxmlformats.org/officeDocument/2006/relationships/hyperlink" Target="https://www.facebook.com/caxsonhai/" TargetMode="External"/><Relationship Id="rId568" Type="http://schemas.openxmlformats.org/officeDocument/2006/relationships/hyperlink" Target="https://www.facebook.com/C%C3%B4ng-an-x%C3%A3-Y%C3%AAn-M%E1%BB%B9-huy%E1%BB%87n-N%C3%B4ng-C%E1%BB%91ng-104128654786553/" TargetMode="External"/><Relationship Id="rId775" Type="http://schemas.openxmlformats.org/officeDocument/2006/relationships/hyperlink" Target="https://www.facebook.com/C%C3%B4ng-An-X%C3%A3-Thi%C3%AAn-Ph%E1%BB%A7-113642883789029" TargetMode="External"/><Relationship Id="rId982" Type="http://schemas.openxmlformats.org/officeDocument/2006/relationships/hyperlink" Target="https://www.facebook.com/C%C3%B4ng-an-x%C3%A3-Quy%E1%BA%BFt-Th%E1%BA%AFng-105624488186491/" TargetMode="External"/><Relationship Id="rId1198" Type="http://schemas.openxmlformats.org/officeDocument/2006/relationships/hyperlink" Target="https://www.facebook.com/TuoitreCongantinhBinhDinh/" TargetMode="External"/><Relationship Id="rId2011" Type="http://schemas.openxmlformats.org/officeDocument/2006/relationships/hyperlink" Target="https://www.facebook.com/caxdongthinhyenlapphutho/" TargetMode="External"/><Relationship Id="rId2249" Type="http://schemas.openxmlformats.org/officeDocument/2006/relationships/hyperlink" Target="http://bathuoc.gov.vn/" TargetMode="External"/><Relationship Id="rId2456" Type="http://schemas.openxmlformats.org/officeDocument/2006/relationships/hyperlink" Target="https://nghixuan.hatinh.gov.vn/" TargetMode="External"/><Relationship Id="rId2663" Type="http://schemas.openxmlformats.org/officeDocument/2006/relationships/hyperlink" Target="https://thaibinh.gov.vn/van-ban-phap-luat/van-ban-dieu-hanh/ve-viec-cho-phep-uy-ban-nhan-dan-xa-phu-chau-huyen-dong-hung.html" TargetMode="External"/><Relationship Id="rId428" Type="http://schemas.openxmlformats.org/officeDocument/2006/relationships/hyperlink" Target="https://www.facebook.com/cax.hoaninh.lh/" TargetMode="External"/><Relationship Id="rId635" Type="http://schemas.openxmlformats.org/officeDocument/2006/relationships/hyperlink" Target="https://www.facebook.com/C%C3%B4ng-an-x%C3%A3-Vinh-Ti%E1%BB%81n-huy%E1%BB%87n-T%C3%A2n-S%C6%A1n-t%E1%BB%89nh-Ph%C3%BA-Th%E1%BB%8D-101760632089005/" TargetMode="External"/><Relationship Id="rId842" Type="http://schemas.openxmlformats.org/officeDocument/2006/relationships/hyperlink" Target="https://www.facebook.com/C%C3%B4ng-an-x%C3%A3-Tam-Xu%C3%A2n-II-107302458678226/" TargetMode="External"/><Relationship Id="rId1058" Type="http://schemas.openxmlformats.org/officeDocument/2006/relationships/hyperlink" Target="https://www.facebook.com/p/C%C3%B4ng-An-X%C3%A3-S%C6%A1n-H%C3%B2a-100070224312676/" TargetMode="External"/><Relationship Id="rId1265" Type="http://schemas.openxmlformats.org/officeDocument/2006/relationships/hyperlink" Target="https://www.facebook.com/doantn.tamxuan/" TargetMode="External"/><Relationship Id="rId1472" Type="http://schemas.openxmlformats.org/officeDocument/2006/relationships/hyperlink" Target="https://hoaan.caobang.gov.vn/truong-luong" TargetMode="External"/><Relationship Id="rId2109" Type="http://schemas.openxmlformats.org/officeDocument/2006/relationships/hyperlink" Target="https://phule.quanhoa.thanhhoa.gov.vn/" TargetMode="External"/><Relationship Id="rId2316" Type="http://schemas.openxmlformats.org/officeDocument/2006/relationships/hyperlink" Target="https://www.facebook.com/ConganDoLuong/?locale=vi_VN" TargetMode="External"/><Relationship Id="rId2523" Type="http://schemas.openxmlformats.org/officeDocument/2006/relationships/hyperlink" Target="https://www.facebook.com/conganquanghai/" TargetMode="External"/><Relationship Id="rId702" Type="http://schemas.openxmlformats.org/officeDocument/2006/relationships/hyperlink" Target="https://www.facebook.com/C%C3%B4ng-an-x%C3%A3-Trung-S%C6%A1n-huy%E1%BB%87n-Quan-Ho%C3%A1-104014491154525/" TargetMode="External"/><Relationship Id="rId1125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1332" Type="http://schemas.openxmlformats.org/officeDocument/2006/relationships/hyperlink" Target="https://binhphuoc.gov.vn/vi/news/xay-dung-nong-thon-moi/xa-thong-nhat-dat-chuan-nong-thon-moi-29311.html" TargetMode="External"/><Relationship Id="rId1777" Type="http://schemas.openxmlformats.org/officeDocument/2006/relationships/hyperlink" Target="https://www.facebook.com/tuoitreconganbaclieu/?locale=vi_VN" TargetMode="External"/><Relationship Id="rId1984" Type="http://schemas.openxmlformats.org/officeDocument/2006/relationships/hyperlink" Target="https://www.facebook.com/CaxBauNang/" TargetMode="External"/><Relationship Id="rId69" Type="http://schemas.openxmlformats.org/officeDocument/2006/relationships/hyperlink" Target="https://www.facebook.com/conganthixabadon/" TargetMode="External"/><Relationship Id="rId1637" Type="http://schemas.openxmlformats.org/officeDocument/2006/relationships/hyperlink" Target="https://www.facebook.com/people/C%C3%B4ng-an-x%C3%A3-Xu%C3%A2n-H%E1%BB%99i-Nghi-Xu%C3%A2n-H%C3%A0-T%C4%A9nh/100068868740393/" TargetMode="External"/><Relationship Id="rId1844" Type="http://schemas.openxmlformats.org/officeDocument/2006/relationships/hyperlink" Target="https://www.bacninh.gov.vn/web/ubnd-xa-long-chau" TargetMode="External"/><Relationship Id="rId1704" Type="http://schemas.openxmlformats.org/officeDocument/2006/relationships/hyperlink" Target="https://www.facebook.com/tuoitrecongansonla/" TargetMode="External"/><Relationship Id="rId285" Type="http://schemas.openxmlformats.org/officeDocument/2006/relationships/hyperlink" Target="https://www.facebook.com/CAXTVTHHD/" TargetMode="External"/><Relationship Id="rId1911" Type="http://schemas.openxmlformats.org/officeDocument/2006/relationships/hyperlink" Target="https://www.facebook.com/caqs.36/?locale=vi_VN" TargetMode="External"/><Relationship Id="rId492" Type="http://schemas.openxmlformats.org/officeDocument/2006/relationships/hyperlink" Target="https://www.facebook.com/CALongChauYP/" TargetMode="External"/><Relationship Id="rId797" Type="http://schemas.openxmlformats.org/officeDocument/2006/relationships/hyperlink" Target="https://www.facebook.com/C%C3%B4ng-an-x%C3%A3-Thanh-Cao-101250642345368" TargetMode="External"/><Relationship Id="rId2173" Type="http://schemas.openxmlformats.org/officeDocument/2006/relationships/hyperlink" Target="https://muongte.laichau.gov.vn/" TargetMode="External"/><Relationship Id="rId2380" Type="http://schemas.openxmlformats.org/officeDocument/2006/relationships/hyperlink" Target="https://www.facebook.com/conganhuyenlucngan/?locale=fo_FO" TargetMode="External"/><Relationship Id="rId2478" Type="http://schemas.openxmlformats.org/officeDocument/2006/relationships/hyperlink" Target="https://www.facebook.com/conganphuong5tpbaclieu/" TargetMode="External"/><Relationship Id="rId145" Type="http://schemas.openxmlformats.org/officeDocument/2006/relationships/hyperlink" Target="https://www.facebook.com/congannhison" TargetMode="External"/><Relationship Id="rId352" Type="http://schemas.openxmlformats.org/officeDocument/2006/relationships/hyperlink" Target="https://www.facebook.com/caxphucan/" TargetMode="External"/><Relationship Id="rId1287" Type="http://schemas.openxmlformats.org/officeDocument/2006/relationships/hyperlink" Target="https://www.facebook.com/cax.thangbinh/" TargetMode="External"/><Relationship Id="rId2033" Type="http://schemas.openxmlformats.org/officeDocument/2006/relationships/hyperlink" Target="https://www.facebook.com/caxkimson/" TargetMode="External"/><Relationship Id="rId2240" Type="http://schemas.openxmlformats.org/officeDocument/2006/relationships/hyperlink" Target="https://huulung.langson.gov.vn/" TargetMode="External"/><Relationship Id="rId2685" Type="http://schemas.openxmlformats.org/officeDocument/2006/relationships/hyperlink" Target="http://chienghacmocchau.sonla.gov.vn/" TargetMode="External"/><Relationship Id="rId212" Type="http://schemas.openxmlformats.org/officeDocument/2006/relationships/hyperlink" Target="https://www.facebook.com/conganhunglong/" TargetMode="External"/><Relationship Id="rId657" Type="http://schemas.openxmlformats.org/officeDocument/2006/relationships/hyperlink" Target="https://www.facebook.com/C%C3%B4ng-an-x%C3%A3-V%C4%A9nh-Th%E1%BB%8Bnh-huy%E1%BB%87n-V%C4%A9nh-Th%E1%BA%A1nh-106074441481549/" TargetMode="External"/><Relationship Id="rId864" Type="http://schemas.openxmlformats.org/officeDocument/2006/relationships/hyperlink" Target="https://www.facebook.com/C%C3%B4ng-an-x%C3%A3-T%E1%BA%A3-Ng%E1%BA%A3o-101011306014456" TargetMode="External"/><Relationship Id="rId1494" Type="http://schemas.openxmlformats.org/officeDocument/2006/relationships/hyperlink" Target="https://www.facebook.com/p/C%C3%B4ng-an-x%C3%A3-Tri%E1%BB%87u-Trung-100064115859330/" TargetMode="External"/><Relationship Id="rId1799" Type="http://schemas.openxmlformats.org/officeDocument/2006/relationships/hyperlink" Target="https://www.facebook.com/congantinhquangbinh/" TargetMode="External"/><Relationship Id="rId2100" Type="http://schemas.openxmlformats.org/officeDocument/2006/relationships/hyperlink" Target="https://www.facebook.com/caxphuochung/" TargetMode="External"/><Relationship Id="rId2338" Type="http://schemas.openxmlformats.org/officeDocument/2006/relationships/hyperlink" Target="https://xahuongnhuong.hoabinh.gov.vn/" TargetMode="External"/><Relationship Id="rId2545" Type="http://schemas.openxmlformats.org/officeDocument/2006/relationships/hyperlink" Target="https://tanbinh.tamdiep.ninhbinh.gov.vn/" TargetMode="External"/><Relationship Id="rId517" Type="http://schemas.openxmlformats.org/officeDocument/2006/relationships/hyperlink" Target="https://www.facebook.com/CAHAIAN/" TargetMode="External"/><Relationship Id="rId724" Type="http://schemas.openxmlformats.org/officeDocument/2006/relationships/hyperlink" Target="https://www.facebook.com/C%C3%B4ng-an-x%C3%A3-Tr%C3%B9-S%C6%A1n-107738615202537/" TargetMode="External"/><Relationship Id="rId931" Type="http://schemas.openxmlformats.org/officeDocument/2006/relationships/hyperlink" Target="https://www.facebook.com/C%C3%B4ng-an-x%C3%A3-T%C3%A2n-Ch%C3%A2u-Thi%E1%BB%87u-H%C3%B3a-106102264801419/" TargetMode="External"/><Relationship Id="rId1147" Type="http://schemas.openxmlformats.org/officeDocument/2006/relationships/hyperlink" Target="http://congbao.phutho.gov.vn/tong-tap.html?classification=2&amp;unitid=3&amp;pageIndex=10" TargetMode="External"/><Relationship Id="rId1354" Type="http://schemas.openxmlformats.org/officeDocument/2006/relationships/hyperlink" Target="https://melinh.hanoi.gov.vn/xa-thanh-lam/gioi-thieu.htm" TargetMode="External"/><Relationship Id="rId1561" Type="http://schemas.openxmlformats.org/officeDocument/2006/relationships/hyperlink" Target="https://vinhthanh.binhdinh.gov.vn/Index.aspx?P=B02&amp;M=61&amp;I=070757389" TargetMode="External"/><Relationship Id="rId2405" Type="http://schemas.openxmlformats.org/officeDocument/2006/relationships/hyperlink" Target="https://www.facebook.com/ConganhuyenTanUyen/" TargetMode="External"/><Relationship Id="rId2612" Type="http://schemas.openxmlformats.org/officeDocument/2006/relationships/hyperlink" Target="https://www.facebook.com/conganthixatrangbang/?locale=vi_VN" TargetMode="External"/><Relationship Id="rId60" Type="http://schemas.openxmlformats.org/officeDocument/2006/relationships/hyperlink" Target="https://www.facebook.com/congantinhhagiang/" TargetMode="External"/><Relationship Id="rId1007" Type="http://schemas.openxmlformats.org/officeDocument/2006/relationships/hyperlink" Target="https://quangchieu.muonglat.thanhhoa.gov.vn/" TargetMode="External"/><Relationship Id="rId1214" Type="http://schemas.openxmlformats.org/officeDocument/2006/relationships/hyperlink" Target="https://www.facebook.com/tuoitrecongansonla/" TargetMode="External"/><Relationship Id="rId1421" Type="http://schemas.openxmlformats.org/officeDocument/2006/relationships/hyperlink" Target="https://hanam.gov.vn/Pages/chu-tich-ubnd-tinh-doi-thoai-voi-nhan-dan-xa-tien-hiep-thanh-pho-phu-ly-ve-cong-tac-giai-phong-mat-bang-khu-do-thi-thoi.aspx" TargetMode="External"/><Relationship Id="rId1659" Type="http://schemas.openxmlformats.org/officeDocument/2006/relationships/hyperlink" Target="https://xuanla.pacnam.gov.vn/" TargetMode="External"/><Relationship Id="rId1866" Type="http://schemas.openxmlformats.org/officeDocument/2006/relationships/hyperlink" Target="https://phutho.gov.vn/Pages/Index.aspx" TargetMode="External"/><Relationship Id="rId1519" Type="http://schemas.openxmlformats.org/officeDocument/2006/relationships/hyperlink" Target="https://thanhthuy.phutho.gov.vn/Chuyen-muc-tin/Chi-tiet-tin/t/cong-bo-quyet-dinh-cong-nhan-khu-1-xa-tu-vu-huyen-thanh-thuy-dat-ntm-kieu-mau/title/65646/ctitle/156" TargetMode="External"/><Relationship Id="rId1726" Type="http://schemas.openxmlformats.org/officeDocument/2006/relationships/hyperlink" Target="https://yenphuc.namdinh.gov.vn/uy-ban-nhan-dan" TargetMode="External"/><Relationship Id="rId1933" Type="http://schemas.openxmlformats.org/officeDocument/2006/relationships/hyperlink" Target="https://www.facebook.com/catptdm/" TargetMode="External"/><Relationship Id="rId18" Type="http://schemas.openxmlformats.org/officeDocument/2006/relationships/hyperlink" Target="https://www.facebook.com/Conganxadaibai/" TargetMode="External"/><Relationship Id="rId2195" Type="http://schemas.openxmlformats.org/officeDocument/2006/relationships/hyperlink" Target="https://xatrungthanh.hoabinh.gov.vn/" TargetMode="External"/><Relationship Id="rId167" Type="http://schemas.openxmlformats.org/officeDocument/2006/relationships/hyperlink" Target="https://www.facebook.com/conganhuyenyenthe/" TargetMode="External"/><Relationship Id="rId374" Type="http://schemas.openxmlformats.org/officeDocument/2006/relationships/hyperlink" Target="https://www.facebook.com/Caxmtt/" TargetMode="External"/><Relationship Id="rId581" Type="http://schemas.openxmlformats.org/officeDocument/2006/relationships/hyperlink" Target="https://www.facebook.com/C%C3%B4ng-an-x%C3%A3-Y%C3%AAn-Ch%C3%ADnh-149315190585237/" TargetMode="External"/><Relationship Id="rId2055" Type="http://schemas.openxmlformats.org/officeDocument/2006/relationships/hyperlink" Target="https://sonla.gov.vn/SiteFolders/hquynhmai/4787/VB/thi%20dua%20khen%20thuong/1309%20QD%20UBND.pdf" TargetMode="External"/><Relationship Id="rId2262" Type="http://schemas.openxmlformats.org/officeDocument/2006/relationships/hyperlink" Target="https://www.facebook.com/xuatnhapcanhquangtri/" TargetMode="External"/><Relationship Id="rId234" Type="http://schemas.openxmlformats.org/officeDocument/2006/relationships/hyperlink" Target="https://www.facebook.com/congananphu.gialai/" TargetMode="External"/><Relationship Id="rId679" Type="http://schemas.openxmlformats.org/officeDocument/2006/relationships/hyperlink" Target="https://www.facebook.com/C%C3%B4ng-an-x%C3%A3-V%C4%83n-Th%C3%A0nh-106869674745299/" TargetMode="External"/><Relationship Id="rId886" Type="http://schemas.openxmlformats.org/officeDocument/2006/relationships/hyperlink" Target="https://www.facebook.com/C%C3%B4ng-an-x%C3%A3-T%C3%A2n-Thu%E1%BB%B7-120219200264410/" TargetMode="External"/><Relationship Id="rId2567" Type="http://schemas.openxmlformats.org/officeDocument/2006/relationships/hyperlink" Target="https://www.facebook.com/conganthanhphohaiduong/?locale=vi_VN" TargetMode="External"/><Relationship Id="rId2" Type="http://schemas.openxmlformats.org/officeDocument/2006/relationships/hyperlink" Target="https://www.facebook.com/ConganxaDongKinh" TargetMode="External"/><Relationship Id="rId441" Type="http://schemas.openxmlformats.org/officeDocument/2006/relationships/hyperlink" Target="https://www.facebook.com/CATT.THO" TargetMode="External"/><Relationship Id="rId539" Type="http://schemas.openxmlformats.org/officeDocument/2006/relationships/hyperlink" Target="https://www.facebook.com/C%C3%B4ng-an-xa%CC%83-Y%C3%AAn-S%C6%A1n-101990438717241/" TargetMode="External"/><Relationship Id="rId746" Type="http://schemas.openxmlformats.org/officeDocument/2006/relationships/hyperlink" Target="https://www.facebook.com/C%C3%B4ng-an-x%C3%A3-Ti%C3%AAu-S%C6%A1n-%C4%90oan-H%C3%B9ng-Ph%C3%BA-Th%E1%BB%8D-110293971692407/" TargetMode="External"/><Relationship Id="rId1071" Type="http://schemas.openxmlformats.org/officeDocument/2006/relationships/hyperlink" Target="http://sonlai.nhoquan.ninhbinh.gov.vn/" TargetMode="External"/><Relationship Id="rId1169" Type="http://schemas.openxmlformats.org/officeDocument/2006/relationships/hyperlink" Target="https://tanphudong.sadec.dongthap.gov.vn/" TargetMode="External"/><Relationship Id="rId1376" Type="http://schemas.openxmlformats.org/officeDocument/2006/relationships/hyperlink" Target="http://thanhxuan.thanhha.haiduong.gov.vn/" TargetMode="External"/><Relationship Id="rId1583" Type="http://schemas.openxmlformats.org/officeDocument/2006/relationships/hyperlink" Target="https://vinhthanh.phuoclong.baclieu.gov.vn/Ban-tin-chi-tiet.html/008/4958/4977/08/202311270004743/Bantin_008_4957_4992_02" TargetMode="External"/><Relationship Id="rId2122" Type="http://schemas.openxmlformats.org/officeDocument/2006/relationships/hyperlink" Target="https://www.facebook.com/p/C%C3%B4ng-an-x%C3%A3-S%C6%A1n-Tr%C3%A0-100063467105701/" TargetMode="External"/><Relationship Id="rId2427" Type="http://schemas.openxmlformats.org/officeDocument/2006/relationships/hyperlink" Target="https://khuyennong.trieuson.thanhhoa.gov.vn/" TargetMode="External"/><Relationship Id="rId301" Type="http://schemas.openxmlformats.org/officeDocument/2006/relationships/hyperlink" Target="https://www.facebook.com/caxthuyloi/" TargetMode="External"/><Relationship Id="rId953" Type="http://schemas.openxmlformats.org/officeDocument/2006/relationships/hyperlink" Target="https://www.facebook.com/C%C3%B4ng-An-X%C3%A3-Sam-M%E1%BB%A9n-102050438851612" TargetMode="External"/><Relationship Id="rId1029" Type="http://schemas.openxmlformats.org/officeDocument/2006/relationships/hyperlink" Target="https://www.facebook.com/p/C%C3%B4ng-an-x%C3%A3-Quang-Vinh-huy%E1%BB%87n-%C3%82n-Thi-t%E1%BB%89nh-H%C6%B0ng-Y%C3%AAn-100079497109617/" TargetMode="External"/><Relationship Id="rId1236" Type="http://schemas.openxmlformats.org/officeDocument/2006/relationships/hyperlink" Target="https://thaibinh.gov.vn/van-ban-phap-luat/van-ban-tinh-uy/cho-phep-ubnd-xa-tu-tan-huyen-vu-thu-su-dung-dat-de-thuc-hie.html" TargetMode="External"/><Relationship Id="rId1790" Type="http://schemas.openxmlformats.org/officeDocument/2006/relationships/hyperlink" Target="https://huyendakglei.kontum.gov.vn/" TargetMode="External"/><Relationship Id="rId1888" Type="http://schemas.openxmlformats.org/officeDocument/2006/relationships/hyperlink" Target="https://www.facebook.com/CAPMinhTan/?locale=br_FR" TargetMode="External"/><Relationship Id="rId2634" Type="http://schemas.openxmlformats.org/officeDocument/2006/relationships/hyperlink" Target="https://phutho.gov.vn/Pages/Index.aspx" TargetMode="External"/><Relationship Id="rId82" Type="http://schemas.openxmlformats.org/officeDocument/2006/relationships/hyperlink" Target="https://www.facebook.com/Conganthitran2021" TargetMode="External"/><Relationship Id="rId606" Type="http://schemas.openxmlformats.org/officeDocument/2006/relationships/hyperlink" Target="https://www.facebook.com/C%C3%B4ng-an-x%C3%A3-Xu%C3%A2n-Lai-Th%E1%BB%8D-Xu%C3%A2n-101312488700504/" TargetMode="External"/><Relationship Id="rId813" Type="http://schemas.openxmlformats.org/officeDocument/2006/relationships/hyperlink" Target="https://www.facebook.com/C%C3%B4ng-an-x%C3%A3-Th%E1%BA%A1ch-Y%C3%AAn-104703598400319/" TargetMode="External"/><Relationship Id="rId1443" Type="http://schemas.openxmlformats.org/officeDocument/2006/relationships/hyperlink" Target="https://www.facebook.com/p/C%C3%B4ng-an-x%C3%A3-Ti%E1%BA%BFn-Th%E1%BA%AFng-L%C3%BD-Nh%C3%A2n-H%C3%A0-Nam-100082075132355/" TargetMode="External"/><Relationship Id="rId1650" Type="http://schemas.openxmlformats.org/officeDocument/2006/relationships/hyperlink" Target="https://www.facebook.com/p/C%C3%B4ng-an-x%C3%A3-Xu%C3%A2n-L%E1%BA%B9-huy%E1%BB%87n-Th%C6%B0%E1%BB%9Dng-Xu%C3%A2n-100069546632976/" TargetMode="External"/><Relationship Id="rId1748" Type="http://schemas.openxmlformats.org/officeDocument/2006/relationships/hyperlink" Target="https://www.facebook.com/p/C%C3%B4ng-an-x%C3%A3-Y%C3%AAn-Trung-%C3%9D-Y%C3%AAn-Nam-%C4%90%E1%BB%8Bnh-100066534833248/" TargetMode="External"/><Relationship Id="rId2701" Type="http://schemas.openxmlformats.org/officeDocument/2006/relationships/hyperlink" Target="http://daison.quanghoa.caobang.gov.vn/" TargetMode="External"/><Relationship Id="rId1303" Type="http://schemas.openxmlformats.org/officeDocument/2006/relationships/hyperlink" Target="https://www.facebook.com/p/C%C3%B4ng-an-x%C3%A3-Th%E1%BA%A1ch-Ho%C3%A1-huy%E1%BB%87n-Tuy%C3%AAn-H%C3%B3a-100079629877167/" TargetMode="External"/><Relationship Id="rId1510" Type="http://schemas.openxmlformats.org/officeDocument/2006/relationships/hyperlink" Target="https://trungthuong.quanson.thanhhoa.gov.vn/quoc-phong-an-ninh" TargetMode="External"/><Relationship Id="rId1955" Type="http://schemas.openxmlformats.org/officeDocument/2006/relationships/hyperlink" Target="https://www.facebook.com/p/C%C3%B4ng-an-Huy%E1%BB%87n-Ng%E1%BB%8Dc-L%E1%BA%B7c-t%E1%BB%89nh-Thanh-Ho%C3%A1-100064202226018/" TargetMode="External"/><Relationship Id="rId1608" Type="http://schemas.openxmlformats.org/officeDocument/2006/relationships/hyperlink" Target="https://haiphong.gov.vn/" TargetMode="External"/><Relationship Id="rId1815" Type="http://schemas.openxmlformats.org/officeDocument/2006/relationships/hyperlink" Target="https://www.facebook.com/CAHLYYB/" TargetMode="External"/><Relationship Id="rId189" Type="http://schemas.openxmlformats.org/officeDocument/2006/relationships/hyperlink" Target="https://www.facebook.com/conganhuyenlocbinh" TargetMode="External"/><Relationship Id="rId396" Type="http://schemas.openxmlformats.org/officeDocument/2006/relationships/hyperlink" Target="https://www.facebook.com/CAXGiaHanh" TargetMode="External"/><Relationship Id="rId2077" Type="http://schemas.openxmlformats.org/officeDocument/2006/relationships/hyperlink" Target="https://www.facebook.com/CAXNH/" TargetMode="External"/><Relationship Id="rId2284" Type="http://schemas.openxmlformats.org/officeDocument/2006/relationships/hyperlink" Target="https://quangngai.gov.vn/" TargetMode="External"/><Relationship Id="rId2491" Type="http://schemas.openxmlformats.org/officeDocument/2006/relationships/hyperlink" Target="https://www.bacninh.gov.vn/web/xa-huong-mac" TargetMode="External"/><Relationship Id="rId256" Type="http://schemas.openxmlformats.org/officeDocument/2006/relationships/hyperlink" Target="https://www.facebook.com/Chi-%C4%90o%C3%A0n-C%C3%B4ng-an-X%C3%A3-M%E1%BB%B9-Ho%C3%A0-H%C6%B0ng-104174015514123/" TargetMode="External"/><Relationship Id="rId463" Type="http://schemas.openxmlformats.org/officeDocument/2006/relationships/hyperlink" Target="https://www.facebook.com/capquangtam.tpth/" TargetMode="External"/><Relationship Id="rId670" Type="http://schemas.openxmlformats.org/officeDocument/2006/relationships/hyperlink" Target="https://www.facebook.com/C%C3%B4ng-an-x%C3%A3-V%C4%A9nh-H%C3%B2a-huy%E1%BB%87n-V%C4%A9nh-Th%E1%BA%A1nh-t%E1%BB%89nh-B%C3%ACnh-%C4%90%E1%BB%8Bnh-100101336069751/" TargetMode="External"/><Relationship Id="rId1093" Type="http://schemas.openxmlformats.org/officeDocument/2006/relationships/hyperlink" Target="https://www.tayninh.gov.vn/vi/news/dua-nghi/t-y-ninh-s-p-nh-p-p-su-i-nh-m-v-o-p-ph-c-l-i-2-x-su-i---huy-n-d-ng-minh-ch-u-33611.html" TargetMode="External"/><Relationship Id="rId2144" Type="http://schemas.openxmlformats.org/officeDocument/2006/relationships/hyperlink" Target="https://www.facebook.com/congantinhhoabinh/" TargetMode="External"/><Relationship Id="rId2351" Type="http://schemas.openxmlformats.org/officeDocument/2006/relationships/hyperlink" Target="https://www.facebook.com/ConganhuyenDauTieng/" TargetMode="External"/><Relationship Id="rId2589" Type="http://schemas.openxmlformats.org/officeDocument/2006/relationships/hyperlink" Target="https://dichvucong.gov.vn/p/home/dvc-tthc-bonganh-tinhtp.html?id2=372303&amp;name2=UBND%20huy%E1%BB%87n%20H%E1%BA%ADu%20L%E1%BB%99c&amp;name1=UBND%20t%E1%BB%89nh%20Thanh%20Ho%C3%A1&amp;id1=371854&amp;type_tinh_bo=2&amp;lan=2" TargetMode="External"/><Relationship Id="rId116" Type="http://schemas.openxmlformats.org/officeDocument/2006/relationships/hyperlink" Target="https://www.facebook.com/conganpnamcuong/" TargetMode="External"/><Relationship Id="rId323" Type="http://schemas.openxmlformats.org/officeDocument/2006/relationships/hyperlink" Target="https://www.facebook.com/caxtanchau/" TargetMode="External"/><Relationship Id="rId530" Type="http://schemas.openxmlformats.org/officeDocument/2006/relationships/hyperlink" Target="https://www.facebook.com/C%E1%BA%A3nh-s%C3%A1t-h%C3%ACnh-s%E1%BB%B1-v%C3%AC-b%C3%ACnh-y%C3%AAn-tr%C3%AAn-qu%C3%AA-h%C6%B0%C6%A1ng-Y%C3%AAn-L%E1%BA%ADp-100457972229979" TargetMode="External"/><Relationship Id="rId768" Type="http://schemas.openxmlformats.org/officeDocument/2006/relationships/hyperlink" Target="https://www.facebook.com/C%C3%B4ng-An-X%C3%A3-Thi%E1%BB%87u-Nguy%C3%AAn-102166138350987/" TargetMode="External"/><Relationship Id="rId975" Type="http://schemas.openxmlformats.org/officeDocument/2006/relationships/hyperlink" Target="https://www.facebook.com/C%C3%B4ng-an-x%C3%A3-S%C3%B4ng-L%C3%B4-101954572218246/" TargetMode="External"/><Relationship Id="rId1160" Type="http://schemas.openxmlformats.org/officeDocument/2006/relationships/hyperlink" Target="http://tanlong.tuyenquang.gov.vn/vi/tin-bai/uy-ban-nhan-dan-xa-tan-long-huyen-yen-son-tinh-tuyen-quang-to-chuc-ngay-hoi-toan-dan-bao-ve-an-ninh-to-quoc-ngay-1682024?type=NEWS&amp;id=123167" TargetMode="External"/><Relationship Id="rId1398" Type="http://schemas.openxmlformats.org/officeDocument/2006/relationships/hyperlink" Target="https://thuanloc.hauloc.thanhhoa.gov.vn/" TargetMode="External"/><Relationship Id="rId2004" Type="http://schemas.openxmlformats.org/officeDocument/2006/relationships/hyperlink" Target="https://www.facebook.com/caxdaian/" TargetMode="External"/><Relationship Id="rId2211" Type="http://schemas.openxmlformats.org/officeDocument/2006/relationships/hyperlink" Target="http://www.tuyenquang.gov.vn/vi/post/cong-bo-quyet-dinh-cua-uy-ban-thuong-vu-quoc-hoi-thanh-lap-xa-hong-son?type=NEWS&amp;id=123580" TargetMode="External"/><Relationship Id="rId2449" Type="http://schemas.openxmlformats.org/officeDocument/2006/relationships/hyperlink" Target="https://www.facebook.com/p/C%C3%B4ng-an-th%E1%BB%8B-tr%E1%BA%A5n-Nam-%C4%90%C3%A0n-100077451044059/" TargetMode="External"/><Relationship Id="rId2656" Type="http://schemas.openxmlformats.org/officeDocument/2006/relationships/hyperlink" Target="https://benhviennhitrunguong.gov.vn/ky-ket-thoa-thuan-hop-tac-ho-tro-chuyen-mon-y-te-voi-ubnd-huyen-vinh-loc-tinh-thanh-hoa.html" TargetMode="External"/><Relationship Id="rId628" Type="http://schemas.openxmlformats.org/officeDocument/2006/relationships/hyperlink" Target="https://www.facebook.com/C%C3%B4ng-an-X%C3%A3-Xu%C3%A2n-C%E1%BA%A3nh-Th%E1%BB%8B-X%C3%A3-S%C3%B4ng-C%E1%BA%A7u-111032947484289/" TargetMode="External"/><Relationship Id="rId835" Type="http://schemas.openxmlformats.org/officeDocument/2006/relationships/hyperlink" Target="https://www.facebook.com/C%C3%B4ng-an-x%C3%A3-Th%C3%A0nh-Y%C3%AAn-huy%E1%BB%87n-Th%E1%BA%A1ch-Th%C3%A0nh-103729988349151/" TargetMode="External"/><Relationship Id="rId1258" Type="http://schemas.openxmlformats.org/officeDocument/2006/relationships/hyperlink" Target="https://stttt.quangnam.gov.vn/webcenter/portal/bantiepcongdan/pages_tin-tuc/chi-tiet-tin?dDocName=PORTAL279184" TargetMode="External"/><Relationship Id="rId1465" Type="http://schemas.openxmlformats.org/officeDocument/2006/relationships/hyperlink" Target="https://laocai.gov.vn/thong-tin-nganh-dia-phuong/lanh-dao-huyen-bao-thang-kiem-tra-thuc-te-chi-dao-khac-phuc-thiet-hai-do-anh-huong-bao-so-3-1288088" TargetMode="External"/><Relationship Id="rId1672" Type="http://schemas.openxmlformats.org/officeDocument/2006/relationships/hyperlink" Target="https://www.facebook.com/xuanphu000/" TargetMode="External"/><Relationship Id="rId2309" Type="http://schemas.openxmlformats.org/officeDocument/2006/relationships/hyperlink" Target="https://www.facebook.com/CONGANDAIPHUOC/?locale=vi_VN" TargetMode="External"/><Relationship Id="rId2516" Type="http://schemas.openxmlformats.org/officeDocument/2006/relationships/hyperlink" Target="https://ddbqhhdnd.hungyen.gov.vn/hdnd-cap-huyen-xa/hoi-dong-nhan-dan-xa-phu-ung-huyen-an-thi-to-chuc-ky-hop-thu-bay-ky-hop-chuyen-de.html" TargetMode="External"/><Relationship Id="rId2723" Type="http://schemas.openxmlformats.org/officeDocument/2006/relationships/hyperlink" Target="https://donghung.thaibinh.gov.vn/danh-sach-xa-thi-tran/xa-dong-kinh" TargetMode="External"/><Relationship Id="rId1020" Type="http://schemas.openxmlformats.org/officeDocument/2006/relationships/hyperlink" Target="https://www.facebook.com/TuoitreConganCaoBang/" TargetMode="External"/><Relationship Id="rId1118" Type="http://schemas.openxmlformats.org/officeDocument/2006/relationships/hyperlink" Target="https://dongtrieu.quangninh.gov.vn/Trang/ChiTietBVGioiThieu.aspx?bvid=208" TargetMode="External"/><Relationship Id="rId1325" Type="http://schemas.openxmlformats.org/officeDocument/2006/relationships/hyperlink" Target="https://thonghiep-xuantruong.namdinh.gov.vn/uy-ban-nhan-dan" TargetMode="External"/><Relationship Id="rId1532" Type="http://schemas.openxmlformats.org/officeDocument/2006/relationships/hyperlink" Target="https://www.facebook.com/doanthanhnienconganhanam/" TargetMode="External"/><Relationship Id="rId1977" Type="http://schemas.openxmlformats.org/officeDocument/2006/relationships/hyperlink" Target="https://www.facebook.com/caxanthuongytbg/" TargetMode="External"/><Relationship Id="rId902" Type="http://schemas.openxmlformats.org/officeDocument/2006/relationships/hyperlink" Target="https://www.facebook.com/C%C3%B4ng-an-x%C3%A3-T%C3%A2n-Minh-101277662276005/" TargetMode="External"/><Relationship Id="rId1837" Type="http://schemas.openxmlformats.org/officeDocument/2006/relationships/hyperlink" Target="https://www.facebook.com/cahyenphong/" TargetMode="External"/><Relationship Id="rId31" Type="http://schemas.openxmlformats.org/officeDocument/2006/relationships/hyperlink" Target="https://www.facebook.com/Conganxacanhhung/" TargetMode="External"/><Relationship Id="rId2099" Type="http://schemas.openxmlformats.org/officeDocument/2006/relationships/hyperlink" Target="https://mc.ninhthuan.gov.vn/portaldvc/KenhTin/dich-vu-cong-truc-tuyen.aspx?_dv=000.26.32.H43" TargetMode="External"/><Relationship Id="rId180" Type="http://schemas.openxmlformats.org/officeDocument/2006/relationships/hyperlink" Target="https://www.facebook.com/conganhuyenphuyen/" TargetMode="External"/><Relationship Id="rId278" Type="http://schemas.openxmlformats.org/officeDocument/2006/relationships/hyperlink" Target="https://www.facebook.com/CAXVH/" TargetMode="External"/><Relationship Id="rId1904" Type="http://schemas.openxmlformats.org/officeDocument/2006/relationships/hyperlink" Target="http://phuxuyen.hanoi.gov.vn/" TargetMode="External"/><Relationship Id="rId485" Type="http://schemas.openxmlformats.org/officeDocument/2006/relationships/hyperlink" Target="https://www.facebook.com/canhsatgiaothongbentre/" TargetMode="External"/><Relationship Id="rId692" Type="http://schemas.openxmlformats.org/officeDocument/2006/relationships/hyperlink" Target="https://www.facebook.com/C%C3%B4ng-an-X%C3%A3-V%C3%A2n-Am-100615638667227/" TargetMode="External"/><Relationship Id="rId2166" Type="http://schemas.openxmlformats.org/officeDocument/2006/relationships/hyperlink" Target="https://thanhtra.hoabinh.gov.vn/tin-tuc/1224-thanh-tra-ta-nh-ha-a-ba-nh-ta-cha-c-tuya-n-truya-n-pha-bia-n-gia-o-da-c-pha-p-lua-t-ta-i-xa-tha-nh-s-n-huya-n-mai-cha-u-n-m-2022" TargetMode="External"/><Relationship Id="rId2373" Type="http://schemas.openxmlformats.org/officeDocument/2006/relationships/hyperlink" Target="https://kyson.nghean.gov.vn/" TargetMode="External"/><Relationship Id="rId2580" Type="http://schemas.openxmlformats.org/officeDocument/2006/relationships/hyperlink" Target="https://www.facebook.com/Conganthitran2021/" TargetMode="External"/><Relationship Id="rId138" Type="http://schemas.openxmlformats.org/officeDocument/2006/relationships/hyperlink" Target="https://www.facebook.com/Conganphuong3TPBacLieu/" TargetMode="External"/><Relationship Id="rId345" Type="http://schemas.openxmlformats.org/officeDocument/2006/relationships/hyperlink" Target="https://www.facebook.com/caxphuochung/" TargetMode="External"/><Relationship Id="rId552" Type="http://schemas.openxmlformats.org/officeDocument/2006/relationships/hyperlink" Target="https://www.facebook.com/C%C3%B4ng-an-x%C3%A3-Y%C3%AAn-Tr%E1%BB%8B-114209663754544/" TargetMode="External"/><Relationship Id="rId997" Type="http://schemas.openxmlformats.org/officeDocument/2006/relationships/hyperlink" Target="https://www.facebook.com/C%C3%B4ng-An-X%C3%A3-Qu%E1%BB%B3nh-Thu%E1%BA%ADn-103838304715881/" TargetMode="External"/><Relationship Id="rId1182" Type="http://schemas.openxmlformats.org/officeDocument/2006/relationships/hyperlink" Target="http://tanthach.chauthanh.bentre.gov.vn/" TargetMode="External"/><Relationship Id="rId2026" Type="http://schemas.openxmlformats.org/officeDocument/2006/relationships/hyperlink" Target="https://caibe.tiengiang.gov.vn/xa-hau-my-trinh" TargetMode="External"/><Relationship Id="rId2233" Type="http://schemas.openxmlformats.org/officeDocument/2006/relationships/hyperlink" Target="https://dichvucong.namdinh.gov.vn/portaldvc/KenhTin/dich-vu-cong-truc-tuyen.aspx?_dv=5B761C7D-EC0A-EB37-1A90-80E52C7B9F19" TargetMode="External"/><Relationship Id="rId2440" Type="http://schemas.openxmlformats.org/officeDocument/2006/relationships/hyperlink" Target="https://www.facebook.com/conganlienhoa/" TargetMode="External"/><Relationship Id="rId2678" Type="http://schemas.openxmlformats.org/officeDocument/2006/relationships/hyperlink" Target="https://yenson.tuyenquang.gov.vn/" TargetMode="External"/><Relationship Id="rId205" Type="http://schemas.openxmlformats.org/officeDocument/2006/relationships/hyperlink" Target="https://www.facebook.com/ConganhuyenDakDoa" TargetMode="External"/><Relationship Id="rId412" Type="http://schemas.openxmlformats.org/officeDocument/2006/relationships/hyperlink" Target="https://www.facebook.com/caxbl/" TargetMode="External"/><Relationship Id="rId857" Type="http://schemas.openxmlformats.org/officeDocument/2006/relationships/hyperlink" Target="https://www.facebook.com/C%C3%B4ng-an-x%C3%A3-T%E1%BB%B1-T%C3%A2n-huy%E1%BB%87n-V%C5%A9-Th%C6%B0-t%E1%BB%89nh-Th%C3%A1i-B%C3%ACnh-104192551971587/" TargetMode="External"/><Relationship Id="rId1042" Type="http://schemas.openxmlformats.org/officeDocument/2006/relationships/hyperlink" Target="https://stttt.dienbien.gov.vn/vi/about/danh-sach-nguoi-phat-ngon-tinh-dien-bien-nam-2018.html" TargetMode="External"/><Relationship Id="rId1487" Type="http://schemas.openxmlformats.org/officeDocument/2006/relationships/hyperlink" Target="https://www.facebook.com/p/An-ninh-tr%E1%BA%ADt-t%E1%BB%B1-x%C3%A3-Tr%E1%BB%B1c-H%C3%B9ng-100071263414324/" TargetMode="External"/><Relationship Id="rId1694" Type="http://schemas.openxmlformats.org/officeDocument/2006/relationships/hyperlink" Target="https://xuantruong.thoxuan.thanhhoa.gov.vn/" TargetMode="External"/><Relationship Id="rId2300" Type="http://schemas.openxmlformats.org/officeDocument/2006/relationships/hyperlink" Target="https://binhlong.vonhai.thainguyen.gov.vn/uy-ban-nhan-dan" TargetMode="External"/><Relationship Id="rId2538" Type="http://schemas.openxmlformats.org/officeDocument/2006/relationships/hyperlink" Target="https://www.facebook.com/ConganSuoiNgheChauDuc/" TargetMode="External"/><Relationship Id="rId717" Type="http://schemas.openxmlformats.org/officeDocument/2006/relationships/hyperlink" Target="https://www.facebook.com/C%C3%B4ng-an-x%C3%A3-Tr%C6%B0%E1%BB%9Dng-Y%C3%AAn-Hoa-L%C6%B0-Ninh-B%C3%ACnh-716196965883301/" TargetMode="External"/><Relationship Id="rId924" Type="http://schemas.openxmlformats.org/officeDocument/2006/relationships/hyperlink" Target="https://www.facebook.com/C%C3%B4ng-an-x%C3%A3-T%C3%A2n-H%C6%B0%C6%A1ng-huy%E1%BB%87n-Ninh-Giang-t%E1%BB%89nh-H%E1%BA%A3i-D%C6%B0%C6%A1ng-155832639904902/" TargetMode="External"/><Relationship Id="rId1347" Type="http://schemas.openxmlformats.org/officeDocument/2006/relationships/hyperlink" Target="http://thanhduong.thanhchuong.nghean.gov.vn/" TargetMode="External"/><Relationship Id="rId1554" Type="http://schemas.openxmlformats.org/officeDocument/2006/relationships/hyperlink" Target="https://www.facebook.com/p/C%C3%B4ng-an-x%C3%A3-V%C4%A9nh-An-huy%E1%BB%87n-Ba-Tri-t%E1%BB%89nh-B%E1%BA%BFn-Tre-100078673167528/" TargetMode="External"/><Relationship Id="rId1761" Type="http://schemas.openxmlformats.org/officeDocument/2006/relationships/hyperlink" Target="https://nhonmai.tuongduong.nghean.gov.vn/" TargetMode="External"/><Relationship Id="rId1999" Type="http://schemas.openxmlformats.org/officeDocument/2006/relationships/hyperlink" Target="https://quevo.bacninh.gov.vn/news/-/details/22344/xa-chau-phong" TargetMode="External"/><Relationship Id="rId2605" Type="http://schemas.openxmlformats.org/officeDocument/2006/relationships/hyperlink" Target="https://yenson.tuyenquang.gov.vn/" TargetMode="External"/><Relationship Id="rId53" Type="http://schemas.openxmlformats.org/officeDocument/2006/relationships/hyperlink" Target="https://www.facebook.com/congantinhtuyenquang" TargetMode="External"/><Relationship Id="rId1207" Type="http://schemas.openxmlformats.org/officeDocument/2006/relationships/hyperlink" Target="https://www.facebook.com/p/C%C3%B4ng-an-x%C3%A3-T%C3%B9ng-L%E1%BB%99c-100066900284228/" TargetMode="External"/><Relationship Id="rId1414" Type="http://schemas.openxmlformats.org/officeDocument/2006/relationships/hyperlink" Target="https://thaibinh.gov.vn/van-ban-phap-luat/van-ban-dieu-hanh/cho-phep-uy-ban-nhan-dan-xa-thuy-ninh-huyen-thai-thuy-chuyen.html" TargetMode="External"/><Relationship Id="rId1621" Type="http://schemas.openxmlformats.org/officeDocument/2006/relationships/hyperlink" Target="https://tanson.phutho.gov.vn/Chuyen-muc-tin/Chi-tiet-tin/t/xa-xuan-dai/title/292/ctitle/78" TargetMode="External"/><Relationship Id="rId1859" Type="http://schemas.openxmlformats.org/officeDocument/2006/relationships/hyperlink" Target="https://thuathienhue.gov.vn/" TargetMode="External"/><Relationship Id="rId1719" Type="http://schemas.openxmlformats.org/officeDocument/2006/relationships/hyperlink" Target="http://congbao.phutho.gov.vn/cong-bao.html?a=1&amp;gazetteid=190587&amp;gazettetype=0&amp;publishyear=2023" TargetMode="External"/><Relationship Id="rId1926" Type="http://schemas.openxmlformats.org/officeDocument/2006/relationships/hyperlink" Target="https://buonmathuot.daklak.gov.vn/" TargetMode="External"/><Relationship Id="rId2090" Type="http://schemas.openxmlformats.org/officeDocument/2006/relationships/hyperlink" Target="https://phucuong.daitu.thainguyen.gov.vn/" TargetMode="External"/><Relationship Id="rId2188" Type="http://schemas.openxmlformats.org/officeDocument/2006/relationships/hyperlink" Target="https://trucchinh.namdinh.gov.vn/" TargetMode="External"/><Relationship Id="rId2395" Type="http://schemas.openxmlformats.org/officeDocument/2006/relationships/hyperlink" Target="https://www.facebook.com/conganhuyenphuyen/?locale=vi_VN" TargetMode="External"/><Relationship Id="rId367" Type="http://schemas.openxmlformats.org/officeDocument/2006/relationships/hyperlink" Target="https://www.facebook.com/caxnamtha/" TargetMode="External"/><Relationship Id="rId574" Type="http://schemas.openxmlformats.org/officeDocument/2006/relationships/hyperlink" Target="https://www.facebook.com/C%C3%B4ng-an-x%C3%A3-Y%C3%AAn-L%C6%B0%C6%A1ng-%C3%9D-Y%C3%AAn-Nam-%C4%90%E1%BB%8Bnh-106945705020718/" TargetMode="External"/><Relationship Id="rId2048" Type="http://schemas.openxmlformats.org/officeDocument/2006/relationships/hyperlink" Target="https://www.facebook.com/CAXMinhhung/" TargetMode="External"/><Relationship Id="rId2255" Type="http://schemas.openxmlformats.org/officeDocument/2006/relationships/hyperlink" Target="https://www.facebook.com/61557574741798" TargetMode="External"/><Relationship Id="rId227" Type="http://schemas.openxmlformats.org/officeDocument/2006/relationships/hyperlink" Target="https://www.facebook.com/conganchinhquy" TargetMode="External"/><Relationship Id="rId781" Type="http://schemas.openxmlformats.org/officeDocument/2006/relationships/hyperlink" Target="https://www.facebook.com/C%C3%B4ng-an-x%C3%A3-Thanh-Xu%C3%A2n-102256675368218/" TargetMode="External"/><Relationship Id="rId879" Type="http://schemas.openxmlformats.org/officeDocument/2006/relationships/hyperlink" Target="https://www.facebook.com/C%C3%B4ng-an-x%C3%A3-T%C3%B2ng-%C4%90%E1%BA%ADu-Huy%E1%BB%87n-Mai-Ch%C3%A2u-H%C3%B2a-B%C3%ACnh-100871395435768/" TargetMode="External"/><Relationship Id="rId2462" Type="http://schemas.openxmlformats.org/officeDocument/2006/relationships/hyperlink" Target="http://nhison.muonglat.thanhhoa.gov.vn/" TargetMode="External"/><Relationship Id="rId434" Type="http://schemas.openxmlformats.org/officeDocument/2006/relationships/hyperlink" Target="https://www.facebook.com/catxka.ht.vn" TargetMode="External"/><Relationship Id="rId641" Type="http://schemas.openxmlformats.org/officeDocument/2006/relationships/hyperlink" Target="https://www.facebook.com/C%C3%B4ng-an-x%C3%A3-Vi%E1%BB%87t-H%E1%BB%93ng-huy%E1%BB%87n-Tr%E1%BA%A5n-Y%C3%AAn-t%E1%BB%89nh-Y%C3%AAn-B%C3%A1i-107447461440065/" TargetMode="External"/><Relationship Id="rId739" Type="http://schemas.openxmlformats.org/officeDocument/2006/relationships/hyperlink" Target="https://www.facebook.com/C%C3%B4ng-an-x%C3%A3-Ti%E1%BB%81n-Phong-Y%C3%AAn-D%C5%A9ng-B%E1%BA%AFc-Giang-105319984990320/" TargetMode="External"/><Relationship Id="rId1064" Type="http://schemas.openxmlformats.org/officeDocument/2006/relationships/hyperlink" Target="https://www.facebook.com/p/Tu%E1%BB%95i-tr%E1%BA%BB-C%C3%B4ng-an-th%E1%BB%8B-x%C3%A3-S%C6%A1n-T%C3%A2y-100040884909606/" TargetMode="External"/><Relationship Id="rId1271" Type="http://schemas.openxmlformats.org/officeDocument/2006/relationships/hyperlink" Target="https://www.facebook.com/p/C%C3%B4ng-an-x%C3%A3-Th%C3%A0nh-H%C6%B0ng-100069839448537/" TargetMode="External"/><Relationship Id="rId1369" Type="http://schemas.openxmlformats.org/officeDocument/2006/relationships/hyperlink" Target="https://www.facebook.com/p/C%C3%B4ng-an-x%C3%A3-Thanh-T%C3%B9ng-Thanh-Mi%E1%BB%87n-H%E1%BA%A3i-D%C6%B0%C6%A1ng-100064610231916/" TargetMode="External"/><Relationship Id="rId1576" Type="http://schemas.openxmlformats.org/officeDocument/2006/relationships/hyperlink" Target="https://www.facebook.com/p/Tu%E1%BB%95i-tr%E1%BA%BB-C%C3%B4ng-an-Th%C3%A0nh-ph%E1%BB%91-V%C4%A9nh-Y%C3%AAn-100066497717181/?locale=gl_ES" TargetMode="External"/><Relationship Id="rId2115" Type="http://schemas.openxmlformats.org/officeDocument/2006/relationships/hyperlink" Target="https://nari.backan.gov.vn/dang-uy-xa-quang-phong-to-chuc-le-cong-bo-quyet-dinh-thanh-lap-chi-bo-quan-su-xa-quang-phong-nhiem-ky-2022-2025/" TargetMode="External"/><Relationship Id="rId2322" Type="http://schemas.openxmlformats.org/officeDocument/2006/relationships/hyperlink" Target="https://dongtam.yenthe.bacgiang.gov.vn/" TargetMode="External"/><Relationship Id="rId501" Type="http://schemas.openxmlformats.org/officeDocument/2006/relationships/hyperlink" Target="https://www.facebook.com/cahphuninh.pt/" TargetMode="External"/><Relationship Id="rId946" Type="http://schemas.openxmlformats.org/officeDocument/2006/relationships/hyperlink" Target="https://www.facebook.com/C%C3%B4ng-An-x%C3%A3-Song-Thu%E1%BA%ADn-huy%E1%BB%87n-Ch%C3%A2u-Th%C3%A0nh-t%E1%BB%89nh-Ti%E1%BB%81n-Giang-100706572549805/" TargetMode="External"/><Relationship Id="rId1131" Type="http://schemas.openxmlformats.org/officeDocument/2006/relationships/hyperlink" Target="https://www.facebook.com/p/T%C3%A2n-H%C6%B0ng-T%C3%A2y-24H-100080375621788/" TargetMode="External"/><Relationship Id="rId1229" Type="http://schemas.openxmlformats.org/officeDocument/2006/relationships/hyperlink" Target="https://tenong.nongcong.thanhhoa.gov.vn/" TargetMode="External"/><Relationship Id="rId1783" Type="http://schemas.openxmlformats.org/officeDocument/2006/relationships/hyperlink" Target="https://xatraphu.trabong.quangngai.gov.vn/uy-ban-nhan-dan" TargetMode="External"/><Relationship Id="rId1990" Type="http://schemas.openxmlformats.org/officeDocument/2006/relationships/hyperlink" Target="https://sonla.gov.vn/tin-van-hoa-xa-hoi/dong-chi-dang-ngoc-hau-lam-viec-voi-huyen-thuan-chau-ve-viec-xay-dung-tru-so-cong-an-xa-tren-dia-760471" TargetMode="External"/><Relationship Id="rId2627" Type="http://schemas.openxmlformats.org/officeDocument/2006/relationships/hyperlink" Target="https://hanam.gov.vn/" TargetMode="External"/><Relationship Id="rId75" Type="http://schemas.openxmlformats.org/officeDocument/2006/relationships/hyperlink" Target="https://www.facebook.com/conganthitrannahang/" TargetMode="External"/><Relationship Id="rId806" Type="http://schemas.openxmlformats.org/officeDocument/2006/relationships/hyperlink" Target="https://www.facebook.com/C%C3%B4ng-an-x%C3%A3-Th%E1%BB%8D-V%C4%83n-huy%E1%BB%87n-Tam-N%C3%B4ng-t%E1%BB%89nh-Ph%C3%BA-Th%E1%BB%8D-105578132032725/" TargetMode="External"/><Relationship Id="rId1436" Type="http://schemas.openxmlformats.org/officeDocument/2006/relationships/hyperlink" Target="https://www.facebook.com/p/C%C3%B4ng-an-x%C3%A3-Ti%C3%AAu-S%C6%A1n-%C4%90oan-H%C3%B9ng-Ph%C3%BA-Th%E1%BB%8D-100083094554676/" TargetMode="External"/><Relationship Id="rId1643" Type="http://schemas.openxmlformats.org/officeDocument/2006/relationships/hyperlink" Target="https://xuanhuy.lamthao.phutho.gov.vn/" TargetMode="External"/><Relationship Id="rId1850" Type="http://schemas.openxmlformats.org/officeDocument/2006/relationships/hyperlink" Target="https://binhphuoc.gov.vn/" TargetMode="External"/><Relationship Id="rId1503" Type="http://schemas.openxmlformats.org/officeDocument/2006/relationships/hyperlink" Target="https://yenson.tuyenquang.gov.vn/" TargetMode="External"/><Relationship Id="rId1710" Type="http://schemas.openxmlformats.org/officeDocument/2006/relationships/hyperlink" Target="https://yenkhanh.namdinh.gov.vn/uy-ban-nhan-dan" TargetMode="External"/><Relationship Id="rId1948" Type="http://schemas.openxmlformats.org/officeDocument/2006/relationships/hyperlink" Target="https://www.facebook.com/p/C%C3%B4ng-an-ph%C6%B0%E1%BB%9Dng-1-TX-Gi%C3%A1-Rai-B%E1%BA%A1c-Li%C3%AAu-100085484734723/" TargetMode="External"/><Relationship Id="rId291" Type="http://schemas.openxmlformats.org/officeDocument/2006/relationships/hyperlink" Target="https://www.facebook.com/caxtrungtruc" TargetMode="External"/><Relationship Id="rId1808" Type="http://schemas.openxmlformats.org/officeDocument/2006/relationships/hyperlink" Target="https://dichvucong.gov.vn/p/home/dvc-tthc-bonganh-tinhtp.html?id2=401377&amp;name2=UBND%20huy%E1%BB%87n%20H%C3%B2a%20B%C3%ACnh%20-%20T%E1%BB%89nh%20B%E1%BA%A1c%20Li%C3%AAu&amp;name1=UBND%20t%E1%BB%89nh%20B%E1%BA%A1c%20Li%C3%AAu&amp;id1=401037&amp;type_tinh_bo=2&amp;lan=2" TargetMode="External"/><Relationship Id="rId151" Type="http://schemas.openxmlformats.org/officeDocument/2006/relationships/hyperlink" Target="https://www.facebook.com/ConganNamDan" TargetMode="External"/><Relationship Id="rId389" Type="http://schemas.openxmlformats.org/officeDocument/2006/relationships/hyperlink" Target="https://www.facebook.com/caxhd.nbcb/" TargetMode="External"/><Relationship Id="rId596" Type="http://schemas.openxmlformats.org/officeDocument/2006/relationships/hyperlink" Target="https://www.facebook.com/C%C3%B4ng-an-x%C3%A3-Xu%C3%A2n-T%C3%ADn-101503801772748/" TargetMode="External"/><Relationship Id="rId2277" Type="http://schemas.openxmlformats.org/officeDocument/2006/relationships/hyperlink" Target="https://hoachau.danang.gov.vn/" TargetMode="External"/><Relationship Id="rId2484" Type="http://schemas.openxmlformats.org/officeDocument/2006/relationships/hyperlink" Target="https://www.facebook.com/conganphuongdonghuong.tpth/" TargetMode="External"/><Relationship Id="rId2691" Type="http://schemas.openxmlformats.org/officeDocument/2006/relationships/hyperlink" Target="https://eakar.daklak.gov.vn/" TargetMode="External"/><Relationship Id="rId249" Type="http://schemas.openxmlformats.org/officeDocument/2006/relationships/hyperlink" Target="https://www.facebook.com/Chi-%C4%91oa%CC%80n-C%C3%B4ng-an-huy%C3%AA%CC%A3n-Quan-Ho%CC%81a-689068691290751/" TargetMode="External"/><Relationship Id="rId456" Type="http://schemas.openxmlformats.org/officeDocument/2006/relationships/hyperlink" Target="https://www.facebook.com/CAQHongBang" TargetMode="External"/><Relationship Id="rId663" Type="http://schemas.openxmlformats.org/officeDocument/2006/relationships/hyperlink" Target="https://www.facebook.com/C%C3%B4ng-an-x%C3%A3-v%C4%A9nh-long-110735584446156/" TargetMode="External"/><Relationship Id="rId870" Type="http://schemas.openxmlformats.org/officeDocument/2006/relationships/hyperlink" Target="https://www.facebook.com/C%C3%B4ng-an-x%C3%A3-T%C6%B0%E1%BB%9Dng-Phong-huy%E1%BB%87n-Ph%C3%B9-Y%C3%AAn-t%E1%BB%89nh-S%C6%A1n-La-106459191666884/" TargetMode="External"/><Relationship Id="rId1086" Type="http://schemas.openxmlformats.org/officeDocument/2006/relationships/hyperlink" Target="https://ankhe.gialai.gov.vn/Xa-Song-An/Gioi-thieu.aspx" TargetMode="External"/><Relationship Id="rId1293" Type="http://schemas.openxmlformats.org/officeDocument/2006/relationships/hyperlink" Target="https://phubinh.thainguyen.gov.vn/xa-thuong-dinh" TargetMode="External"/><Relationship Id="rId2137" Type="http://schemas.openxmlformats.org/officeDocument/2006/relationships/hyperlink" Target="https://www.facebook.com/caxtanchau/" TargetMode="External"/><Relationship Id="rId2344" Type="http://schemas.openxmlformats.org/officeDocument/2006/relationships/hyperlink" Target="https://chiemhoa.gov.vn/" TargetMode="External"/><Relationship Id="rId2551" Type="http://schemas.openxmlformats.org/officeDocument/2006/relationships/hyperlink" Target="https://www.facebook.com/conganthanhbinhdongthap/" TargetMode="External"/><Relationship Id="rId109" Type="http://schemas.openxmlformats.org/officeDocument/2006/relationships/hyperlink" Target="https://www.facebook.com/ConganQuynhNhai" TargetMode="External"/><Relationship Id="rId316" Type="http://schemas.openxmlformats.org/officeDocument/2006/relationships/hyperlink" Target="https://www.facebook.com/CAXTGK" TargetMode="External"/><Relationship Id="rId523" Type="http://schemas.openxmlformats.org/officeDocument/2006/relationships/hyperlink" Target="https://www.facebook.com/C47BoCongAn/" TargetMode="External"/><Relationship Id="rId968" Type="http://schemas.openxmlformats.org/officeDocument/2006/relationships/hyperlink" Target="https://www.facebook.com/C%C3%B4ng-an-x%C3%A3-S%C6%A1n-Giang-102207775113065/" TargetMode="External"/><Relationship Id="rId1153" Type="http://schemas.openxmlformats.org/officeDocument/2006/relationships/hyperlink" Target="https://www.facebook.com/p/C%C3%B4ng-an-x%C3%A3-T%C3%A2n-Lang-Ph%C3%B9-Y%C3%AAn-S%C6%A1n-La-100069494266272/" TargetMode="External"/><Relationship Id="rId1598" Type="http://schemas.openxmlformats.org/officeDocument/2006/relationships/hyperlink" Target="https://binhdai.bentre.gov.vn/vangquoidong" TargetMode="External"/><Relationship Id="rId2204" Type="http://schemas.openxmlformats.org/officeDocument/2006/relationships/hyperlink" Target="https://www.facebook.com/caxuansinh/" TargetMode="External"/><Relationship Id="rId2649" Type="http://schemas.openxmlformats.org/officeDocument/2006/relationships/hyperlink" Target="https://vanphai.phoyen.thainguyen.gov.vn/" TargetMode="External"/><Relationship Id="rId97" Type="http://schemas.openxmlformats.org/officeDocument/2006/relationships/hyperlink" Target="https://www.facebook.com/ConganThanhHoaOfficial/" TargetMode="External"/><Relationship Id="rId730" Type="http://schemas.openxmlformats.org/officeDocument/2006/relationships/hyperlink" Target="https://www.facebook.com/C%C3%B4ng-an-x%C3%A3-Tr%C3%A0ng-X%C3%A1-V%C3%B5-Nhai-Th%C3%A1i-Nguy%C3%AAn-105623774969088/" TargetMode="External"/><Relationship Id="rId828" Type="http://schemas.openxmlformats.org/officeDocument/2006/relationships/hyperlink" Target="https://www.facebook.com/C%C3%B4ng-An-X%C3%A3-Th%C4%83ng-Long-Kinh-M%C3%B4n-H%E1%BA%A3i-D%C6%B0%C6%A1ng-108836008162582/" TargetMode="External"/><Relationship Id="rId1013" Type="http://schemas.openxmlformats.org/officeDocument/2006/relationships/hyperlink" Target="https://quangloc.quangxuong.thanhhoa.gov.vn/tin-hoat-dong-xa" TargetMode="External"/><Relationship Id="rId1360" Type="http://schemas.openxmlformats.org/officeDocument/2006/relationships/hyperlink" Target="https://vanlang.langson.gov.vn/" TargetMode="External"/><Relationship Id="rId1458" Type="http://schemas.openxmlformats.org/officeDocument/2006/relationships/hyperlink" Target="https://kienxuong.thaibinh.gov.vn/cac-don-vi-hanh-chinh/xa-tra-giang" TargetMode="External"/><Relationship Id="rId1665" Type="http://schemas.openxmlformats.org/officeDocument/2006/relationships/hyperlink" Target="https://stttt.dienbien.gov.vn/vi/about/danh-sach-nguoi-phat-ngon-tinh-dien-bien-nam-2018.html" TargetMode="External"/><Relationship Id="rId1872" Type="http://schemas.openxmlformats.org/officeDocument/2006/relationships/hyperlink" Target="https://chiengle.thanhpho.sonla.gov.vn/" TargetMode="External"/><Relationship Id="rId2411" Type="http://schemas.openxmlformats.org/officeDocument/2006/relationships/hyperlink" Target="https://www.facebook.com/conganhuyenthuongxuan/?locale=vi_VN" TargetMode="External"/><Relationship Id="rId2509" Type="http://schemas.openxmlformats.org/officeDocument/2006/relationships/hyperlink" Target="https://www.facebook.com/conganphuongtruongthi/" TargetMode="External"/><Relationship Id="rId2716" Type="http://schemas.openxmlformats.org/officeDocument/2006/relationships/hyperlink" Target="https://www.facebook.com/CONGANXADONGHAI/" TargetMode="External"/><Relationship Id="rId1220" Type="http://schemas.openxmlformats.org/officeDocument/2006/relationships/hyperlink" Target="https://www.facebook.com/p/C%C3%B4ng-An-X%C3%A3-T%C6%B0%E1%BB%A3ng-V%C4%83n-N%C3%B4ng-C%E1%BB%91ng-Thanh-Ho%C3%A1-100062943563576/" TargetMode="External"/><Relationship Id="rId1318" Type="http://schemas.openxmlformats.org/officeDocument/2006/relationships/hyperlink" Target="https://www.facebook.com/p/C%C3%B4ng-an-x%C3%A3-Th%E1%BA%A1nh-Ph%C6%B0%E1%BB%9Bc-100069250576850/" TargetMode="External"/><Relationship Id="rId1525" Type="http://schemas.openxmlformats.org/officeDocument/2006/relationships/hyperlink" Target="http://vanam.ngoclac.thanhhoa.gov.vn/tin-kinh-te-chinh-tri" TargetMode="External"/><Relationship Id="rId1732" Type="http://schemas.openxmlformats.org/officeDocument/2006/relationships/hyperlink" Target="https://www.facebook.com/p/C%C3%B4ng-an-x%C3%A3-Y%C3%AAn-Ph%C3%BA-L%E1%BA%A1c-S%C6%A1n-Ho%C3%A0-B%C3%ACnh-100071499145931/" TargetMode="External"/><Relationship Id="rId24" Type="http://schemas.openxmlformats.org/officeDocument/2006/relationships/hyperlink" Target="https://www.facebook.com/conganxachienghac/" TargetMode="External"/><Relationship Id="rId2299" Type="http://schemas.openxmlformats.org/officeDocument/2006/relationships/hyperlink" Target="https://www.facebook.com/conganbinhlong/" TargetMode="External"/><Relationship Id="rId173" Type="http://schemas.openxmlformats.org/officeDocument/2006/relationships/hyperlink" Target="https://www.facebook.com/Conganhuyenthieuhoa" TargetMode="External"/><Relationship Id="rId380" Type="http://schemas.openxmlformats.org/officeDocument/2006/relationships/hyperlink" Target="https://www.facebook.com/caxlonghiep/" TargetMode="External"/><Relationship Id="rId2061" Type="http://schemas.openxmlformats.org/officeDocument/2006/relationships/hyperlink" Target="https://mucangchai.yenbai.gov.vn/" TargetMode="External"/><Relationship Id="rId240" Type="http://schemas.openxmlformats.org/officeDocument/2006/relationships/hyperlink" Target="https://www.facebook.com/codoquangngai" TargetMode="External"/><Relationship Id="rId478" Type="http://schemas.openxmlformats.org/officeDocument/2006/relationships/hyperlink" Target="https://www.facebook.com/capbaovinhlk/" TargetMode="External"/><Relationship Id="rId685" Type="http://schemas.openxmlformats.org/officeDocument/2006/relationships/hyperlink" Target="https://www.facebook.com/C%C3%B4ng-an-x%C3%A3-V%C4%83n-M%C3%B4n-Y%C3%AAn-Phong-B%E1%BA%AFc-Ninh-100542792478824/" TargetMode="External"/><Relationship Id="rId892" Type="http://schemas.openxmlformats.org/officeDocument/2006/relationships/hyperlink" Target="https://www.facebook.com/C%C3%B4ng-an-X%C3%A3-T%C3%A2n-Th%C3%A0nh-B%C3%ACnh-108856854749959/" TargetMode="External"/><Relationship Id="rId2159" Type="http://schemas.openxmlformats.org/officeDocument/2006/relationships/hyperlink" Target="https://www.nghean.gov.vn/uy-ban-nhan-dan-tinh" TargetMode="External"/><Relationship Id="rId2366" Type="http://schemas.openxmlformats.org/officeDocument/2006/relationships/hyperlink" Target="https://www.facebook.com/conganhuyenkimbang/" TargetMode="External"/><Relationship Id="rId2573" Type="http://schemas.openxmlformats.org/officeDocument/2006/relationships/hyperlink" Target="https://thainguyen.gov.vn/" TargetMode="External"/><Relationship Id="rId100" Type="http://schemas.openxmlformats.org/officeDocument/2006/relationships/hyperlink" Target="https://www.facebook.com/congantanson/" TargetMode="External"/><Relationship Id="rId338" Type="http://schemas.openxmlformats.org/officeDocument/2006/relationships/hyperlink" Target="https://www.facebook.com/CAXPSTX.NS" TargetMode="External"/><Relationship Id="rId545" Type="http://schemas.openxmlformats.org/officeDocument/2006/relationships/hyperlink" Target="https://www.facebook.com/C%C3%B4ng-an-x%C3%A3-Ya-Ma-Huy%E1%BB%87n-K%C3%B4ng-Chro-102997114770651/" TargetMode="External"/><Relationship Id="rId752" Type="http://schemas.openxmlformats.org/officeDocument/2006/relationships/hyperlink" Target="https://www.facebook.com/C%C3%B4ng-an-x%C3%A3-Ti%C3%AAn-K%E1%BB%B3-108012971077471/" TargetMode="External"/><Relationship Id="rId1175" Type="http://schemas.openxmlformats.org/officeDocument/2006/relationships/hyperlink" Target="https://kienthuy.haiphong.gov.vn/cac-xa-thi-tran/xa-tan-phong-308383" TargetMode="External"/><Relationship Id="rId1382" Type="http://schemas.openxmlformats.org/officeDocument/2006/relationships/hyperlink" Target="https://www.facebook.com/tuoitreconganthuathienhue/" TargetMode="External"/><Relationship Id="rId2019" Type="http://schemas.openxmlformats.org/officeDocument/2006/relationships/hyperlink" Target="https://www.bacninh.gov.vn/web/xa-giang-son" TargetMode="External"/><Relationship Id="rId2226" Type="http://schemas.openxmlformats.org/officeDocument/2006/relationships/hyperlink" Target="https://www.facebook.com/caxvolao/" TargetMode="External"/><Relationship Id="rId2433" Type="http://schemas.openxmlformats.org/officeDocument/2006/relationships/hyperlink" Target="https://www.facebook.com/conganlaicach/" TargetMode="External"/><Relationship Id="rId2640" Type="http://schemas.openxmlformats.org/officeDocument/2006/relationships/hyperlink" Target="https://www.facebook.com/ConganTrieuSonOfficial/" TargetMode="External"/><Relationship Id="rId405" Type="http://schemas.openxmlformats.org/officeDocument/2006/relationships/hyperlink" Target="https://www.facebook.com/caxconminhnrbk/" TargetMode="External"/><Relationship Id="rId612" Type="http://schemas.openxmlformats.org/officeDocument/2006/relationships/hyperlink" Target="https://www.facebook.com/C%C3%B4ng-an-x%C3%A3-Xu%C3%A2n-L%E1%BA%B9-huy%E1%BB%87n-Th%C6%B0%E1%BB%9Dng-Xu%C3%A2n-105289281239023/" TargetMode="External"/><Relationship Id="rId1035" Type="http://schemas.openxmlformats.org/officeDocument/2006/relationships/hyperlink" Target="https://www.facebook.com/p/C%C3%B4ng-an-x%C3%A3-Quy%E1%BA%BFt-Th%E1%BA%AFng-th%C3%A0nh-ph%E1%BB%91-Th%C3%A1i-Nguy%C3%AAn-100072342723670/" TargetMode="External"/><Relationship Id="rId1242" Type="http://schemas.openxmlformats.org/officeDocument/2006/relationships/hyperlink" Target="http://congbao.tuyenquang.gov.vn/van-ban/noi-ban-hanh/uy-ban-nhan-dan-tinh/trang-74.html" TargetMode="External"/><Relationship Id="rId1687" Type="http://schemas.openxmlformats.org/officeDocument/2006/relationships/hyperlink" Target="http://xuanthinh.trieuson.thanhhoa.gov.vn/" TargetMode="External"/><Relationship Id="rId1894" Type="http://schemas.openxmlformats.org/officeDocument/2006/relationships/hyperlink" Target="https://congbobanan.toaan.gov.vn/3ta921174t1cvn/" TargetMode="External"/><Relationship Id="rId2500" Type="http://schemas.openxmlformats.org/officeDocument/2006/relationships/hyperlink" Target="https://www.facebook.com/BanChQSQuanBau/" TargetMode="External"/><Relationship Id="rId917" Type="http://schemas.openxmlformats.org/officeDocument/2006/relationships/hyperlink" Target="https://www.facebook.com/C%C3%B4ng-an-x%C3%A3-T%C3%A2n-Kh%C3%A1nh-Ph%C3%BA-B%C3%ACnh-Th%C3%A1i-Nguy%C3%AAn-101509292384099/" TargetMode="External"/><Relationship Id="rId1102" Type="http://schemas.openxmlformats.org/officeDocument/2006/relationships/hyperlink" Target="https://www.facebook.com/p/C%C3%B4ng-an-x%C3%A3-L%C4%A9nh-S%C6%A1n-Anh-S%C6%A1n-Ngh%E1%BB%87-An-100067850830408/" TargetMode="External"/><Relationship Id="rId1547" Type="http://schemas.openxmlformats.org/officeDocument/2006/relationships/hyperlink" Target="https://www.vanson.doluong.nghean.gov.vn/" TargetMode="External"/><Relationship Id="rId1754" Type="http://schemas.openxmlformats.org/officeDocument/2006/relationships/hyperlink" Target="http://yetkieu.gialoc.haiduong.gov.vn/" TargetMode="External"/><Relationship Id="rId1961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46" Type="http://schemas.openxmlformats.org/officeDocument/2006/relationships/hyperlink" Target="https://www.facebook.com/ConganVanPhai/" TargetMode="External"/><Relationship Id="rId1407" Type="http://schemas.openxmlformats.org/officeDocument/2006/relationships/hyperlink" Target="https://www.facebook.com/people/C%C3%B4ng-An-X%C3%A3-Thu%E1%BA%ADn-Minh-Huy%E1%BB%87n-Th%E1%BB%8D-Xu%C3%A2n/100079942642310/" TargetMode="External"/><Relationship Id="rId1614" Type="http://schemas.openxmlformats.org/officeDocument/2006/relationships/hyperlink" Target="https://tanson.phutho.gov.vn/Chuyen-muc-tin/Chi-tiet-tin/t/xa-vinh-tien/title/291/ctitle/78" TargetMode="External"/><Relationship Id="rId1821" Type="http://schemas.openxmlformats.org/officeDocument/2006/relationships/hyperlink" Target="https://www.facebook.com/CAHoaAnCB/" TargetMode="External"/><Relationship Id="rId195" Type="http://schemas.openxmlformats.org/officeDocument/2006/relationships/hyperlink" Target="https://www.facebook.com/conganhuyenkimbang" TargetMode="External"/><Relationship Id="rId1919" Type="http://schemas.openxmlformats.org/officeDocument/2006/relationships/hyperlink" Target="https://www.facebook.com/ConganQuynhNhai/" TargetMode="External"/><Relationship Id="rId2083" Type="http://schemas.openxmlformats.org/officeDocument/2006/relationships/hyperlink" Target="https://www.facebook.com/caxnt/" TargetMode="External"/><Relationship Id="rId2290" Type="http://schemas.openxmlformats.org/officeDocument/2006/relationships/hyperlink" Target="https://dakpo.gialai.gov.vn/Xa-Yang-Bac/Gioi-thieu.aspx" TargetMode="External"/><Relationship Id="rId2388" Type="http://schemas.openxmlformats.org/officeDocument/2006/relationships/hyperlink" Target="https://nari.backan.gov.vn/" TargetMode="External"/><Relationship Id="rId2595" Type="http://schemas.openxmlformats.org/officeDocument/2006/relationships/hyperlink" Target="https://nahang.tuyenquang.gov.vn/" TargetMode="External"/><Relationship Id="rId262" Type="http://schemas.openxmlformats.org/officeDocument/2006/relationships/hyperlink" Target="https://www.facebook.com/chauquehavanyenyenbai" TargetMode="External"/><Relationship Id="rId567" Type="http://schemas.openxmlformats.org/officeDocument/2006/relationships/hyperlink" Target="https://www.facebook.com/C%C3%B4ng-an-x%C3%A3-Y%C3%AAn-Na-104887408544360/" TargetMode="External"/><Relationship Id="rId1197" Type="http://schemas.openxmlformats.org/officeDocument/2006/relationships/hyperlink" Target="https://thaibinh.gov.vn/van-ban-phap-luat/van-ban-dieu-hanh/ve-viec-cho-phep-uy-ban-nhan-dan-xa-tay-tien-chuyen-muc-dich.html" TargetMode="External"/><Relationship Id="rId2150" Type="http://schemas.openxmlformats.org/officeDocument/2006/relationships/hyperlink" Target="https://www.facebook.com/763131064287194" TargetMode="External"/><Relationship Id="rId2248" Type="http://schemas.openxmlformats.org/officeDocument/2006/relationships/hyperlink" Target="https://www.facebook.com/conganhuyenbathuoc/?locale=vi_VN" TargetMode="External"/><Relationship Id="rId122" Type="http://schemas.openxmlformats.org/officeDocument/2006/relationships/hyperlink" Target="https://www.facebook.com/Conganphuongtanthanh" TargetMode="External"/><Relationship Id="rId774" Type="http://schemas.openxmlformats.org/officeDocument/2006/relationships/hyperlink" Target="https://www.facebook.com/C%C3%B4ng-an-x%C3%A3-Thi%E1%BA%BFt-K%E1%BA%BF-Huy%E1%BB%87n-B%C3%A1-Th%C6%B0%E1%BB%9Bc-106818617698037/" TargetMode="External"/><Relationship Id="rId981" Type="http://schemas.openxmlformats.org/officeDocument/2006/relationships/hyperlink" Target="https://www.facebook.com/C%C3%B4ng-an-x%C3%A3-Quy%E1%BA%BFt-Th%E1%BA%AFng-huy%E1%BB%87n-L%E1%BA%A1c-S%C6%A1n-t%E1%BB%89nh-H%C3%B2a-B%C3%ACnh-108775541397030/" TargetMode="External"/><Relationship Id="rId1057" Type="http://schemas.openxmlformats.org/officeDocument/2006/relationships/hyperlink" Target="https://thaibinh.gov.vn/van-ban-phap-luat/van-ban-dieu-hanh/ve-viec-cho-phep-uy-ban-nhan-dan-xa-ha-giang-huyen-dong-hung2.html" TargetMode="External"/><Relationship Id="rId2010" Type="http://schemas.openxmlformats.org/officeDocument/2006/relationships/hyperlink" Target="https://dongthanh.yenthanh.nghean.gov.vn/" TargetMode="External"/><Relationship Id="rId2455" Type="http://schemas.openxmlformats.org/officeDocument/2006/relationships/hyperlink" Target="https://www.facebook.com/Congannghixuan/?locale=vi_VN" TargetMode="External"/><Relationship Id="rId2662" Type="http://schemas.openxmlformats.org/officeDocument/2006/relationships/hyperlink" Target="https://www.facebook.com/p/C%C3%B4ng-an-x%C3%A3-Ch%C3%A2u-S%C6%A1n-Qu%E1%BB%B3nh-Ph%E1%BB%A5-Th%C3%A1i-B%C3%ACnh-100064265732831/" TargetMode="External"/><Relationship Id="rId427" Type="http://schemas.openxmlformats.org/officeDocument/2006/relationships/hyperlink" Target="https://www.facebook.com/CAX.HongPhong/" TargetMode="External"/><Relationship Id="rId634" Type="http://schemas.openxmlformats.org/officeDocument/2006/relationships/hyperlink" Target="https://www.facebook.com/C%C3%B4ng-an-x%C3%A3-X%C3%A1-L%C6%B0%E1%BB%A3ng-111589084754789/" TargetMode="External"/><Relationship Id="rId841" Type="http://schemas.openxmlformats.org/officeDocument/2006/relationships/hyperlink" Target="https://www.facebook.com/C%C3%B4ng-an-x%C3%A3-Th%C3%A0nh-C%C3%B4ng-huy%E1%BB%87n-Kho%C3%A1i-Ch%C3%A2u-t%E1%BB%89nh-H%C6%B0ng-Y%C3%AAn-101189208443629/" TargetMode="External"/><Relationship Id="rId1264" Type="http://schemas.openxmlformats.org/officeDocument/2006/relationships/hyperlink" Target="https://tamthanh.namdinh.gov.vn/" TargetMode="External"/><Relationship Id="rId1471" Type="http://schemas.openxmlformats.org/officeDocument/2006/relationships/hyperlink" Target="https://hoaan.caobang.gov.vn/truong-luong" TargetMode="External"/><Relationship Id="rId1569" Type="http://schemas.openxmlformats.org/officeDocument/2006/relationships/hyperlink" Target="https://vinhlong.vinhlinh.quangtri.gov.vn/" TargetMode="External"/><Relationship Id="rId2108" Type="http://schemas.openxmlformats.org/officeDocument/2006/relationships/hyperlink" Target="https://phuthuan.phutan.camau.gov.vn/" TargetMode="External"/><Relationship Id="rId2315" Type="http://schemas.openxmlformats.org/officeDocument/2006/relationships/hyperlink" Target="https://doanhung.phutho.gov.vn/" TargetMode="External"/><Relationship Id="rId2522" Type="http://schemas.openxmlformats.org/officeDocument/2006/relationships/hyperlink" Target="http://www.binhthanh.hochiminhcity.gov.vn/" TargetMode="External"/><Relationship Id="rId701" Type="http://schemas.openxmlformats.org/officeDocument/2006/relationships/hyperlink" Target="https://www.facebook.com/C%C3%B4ng-An-x%C3%A3-Trung-Th%C3%A0nh-102683315427364/" TargetMode="External"/><Relationship Id="rId939" Type="http://schemas.openxmlformats.org/officeDocument/2006/relationships/hyperlink" Target="https://www.facebook.com/C%C3%B4ng-an-x%C3%A3-T%C3%A0-Mung-104882088946728/" TargetMode="External"/><Relationship Id="rId1124" Type="http://schemas.openxmlformats.org/officeDocument/2006/relationships/hyperlink" Target="https://phubinh.thainguyen.gov.vn/xa-tan-hoa" TargetMode="External"/><Relationship Id="rId1331" Type="http://schemas.openxmlformats.org/officeDocument/2006/relationships/hyperlink" Target="https://www.facebook.com/p/Tu%E1%BB%95i-tr%E1%BA%BB-C%C3%B4ng-an-huy%E1%BB%87n-Ninh-Ph%C6%B0%E1%BB%9Bc-100068114569027/" TargetMode="External"/><Relationship Id="rId1776" Type="http://schemas.openxmlformats.org/officeDocument/2006/relationships/hyperlink" Target="https://yenlap.phutho.gov.vn/" TargetMode="External"/><Relationship Id="rId1983" Type="http://schemas.openxmlformats.org/officeDocument/2006/relationships/hyperlink" Target="https://phubinh.thainguyen.gov.vn/xa-bao-ly" TargetMode="External"/><Relationship Id="rId68" Type="http://schemas.openxmlformats.org/officeDocument/2006/relationships/hyperlink" Target="https://www.facebook.com/ConganthixaHoangMai" TargetMode="External"/><Relationship Id="rId1429" Type="http://schemas.openxmlformats.org/officeDocument/2006/relationships/hyperlink" Target="https://tienluc.langgiang.bacgiang.gov.vn/" TargetMode="External"/><Relationship Id="rId1636" Type="http://schemas.openxmlformats.org/officeDocument/2006/relationships/hyperlink" Target="https://xuanhong.thoxuan.thanhhoa.gov.vn/web/trang-chu/bo-may-hanh-chinh/uy-ban-nhan-dan-xa" TargetMode="External"/><Relationship Id="rId1843" Type="http://schemas.openxmlformats.org/officeDocument/2006/relationships/hyperlink" Target="https://www.facebook.com/CALongChauYP/" TargetMode="External"/><Relationship Id="rId1703" Type="http://schemas.openxmlformats.org/officeDocument/2006/relationships/hyperlink" Target="https://dichvucong.namdinh.gov.vn/portaldvc/KenhTin/dich-vu-cong-truc-tuyen.aspx?_dv=B53D9860-F22E-3B93-A023-31FB71C1237C" TargetMode="External"/><Relationship Id="rId1910" Type="http://schemas.openxmlformats.org/officeDocument/2006/relationships/hyperlink" Target="https://hongbang.haiphong.gov.vn/" TargetMode="External"/><Relationship Id="rId284" Type="http://schemas.openxmlformats.org/officeDocument/2006/relationships/hyperlink" Target="https://www.facebook.com/caxuankhelynhanhanam/" TargetMode="External"/><Relationship Id="rId491" Type="http://schemas.openxmlformats.org/officeDocument/2006/relationships/hyperlink" Target="https://www.facebook.com/camangthit" TargetMode="External"/><Relationship Id="rId2172" Type="http://schemas.openxmlformats.org/officeDocument/2006/relationships/hyperlink" Target="https://mytu.soctrang.gov.vn/huyenmytu/1304/33055/62323/351537/Tin-hoat-dong-cac-xa--thi-tran/Hoi-dong-nhan-dan-xa-Thuan-Hung--Khoa-XII--nhiem-ky-2021-2026-hop-chuyen-de-lan-thu-4.aspx" TargetMode="External"/><Relationship Id="rId144" Type="http://schemas.openxmlformats.org/officeDocument/2006/relationships/hyperlink" Target="https://www.facebook.com/congannhuanphutan/" TargetMode="External"/><Relationship Id="rId589" Type="http://schemas.openxmlformats.org/officeDocument/2006/relationships/hyperlink" Target="https://www.facebook.com/C%C3%B4ng-an-x%C3%A3-Xu%C3%A2n-Thi%C3%AAn-100735945595024/" TargetMode="External"/><Relationship Id="rId796" Type="http://schemas.openxmlformats.org/officeDocument/2006/relationships/hyperlink" Target="https://www.facebook.com/C%C3%B4ng-an-x%C3%A3-Thanh-D%C6%B0%C6%A1ng-103664115363828" TargetMode="External"/><Relationship Id="rId2477" Type="http://schemas.openxmlformats.org/officeDocument/2006/relationships/hyperlink" Target="https://portal.vinhlong.gov.vn/portal/wpphuong4/wpx/page/content.cpx?menu=7621877678a6c64e31c9d619" TargetMode="External"/><Relationship Id="rId2684" Type="http://schemas.openxmlformats.org/officeDocument/2006/relationships/hyperlink" Target="http://chiengsonmocchau.sonla.gov.vn/index.php?module=tochuc&amp;act=view&amp;id=17" TargetMode="External"/><Relationship Id="rId351" Type="http://schemas.openxmlformats.org/officeDocument/2006/relationships/hyperlink" Target="https://www.facebook.com/CAXPhuCuong/" TargetMode="External"/><Relationship Id="rId449" Type="http://schemas.openxmlformats.org/officeDocument/2006/relationships/hyperlink" Target="https://www.facebook.com/catinhtravinh/" TargetMode="External"/><Relationship Id="rId656" Type="http://schemas.openxmlformats.org/officeDocument/2006/relationships/hyperlink" Target="https://www.facebook.com/C%C3%B4ng-an-x%C3%A3-V%C4%A9nh-Thanh-101783549264988/" TargetMode="External"/><Relationship Id="rId863" Type="http://schemas.openxmlformats.org/officeDocument/2006/relationships/hyperlink" Target="https://www.facebook.com/C%C3%B4ng-an-x%C3%A3-T%E1%BA%A3-Van-107208778722348/" TargetMode="External"/><Relationship Id="rId1079" Type="http://schemas.openxmlformats.org/officeDocument/2006/relationships/hyperlink" Target="https://sonthuy.quangbinh.gov.vn/" TargetMode="External"/><Relationship Id="rId1286" Type="http://schemas.openxmlformats.org/officeDocument/2006/relationships/hyperlink" Target="https://thaithuy.quangbinh.gov.vn/" TargetMode="External"/><Relationship Id="rId1493" Type="http://schemas.openxmlformats.org/officeDocument/2006/relationships/hyperlink" Target="https://nguyenbinh.caobang.gov.vn/xa-trieu-nguyen" TargetMode="External"/><Relationship Id="rId2032" Type="http://schemas.openxmlformats.org/officeDocument/2006/relationships/hyperlink" Target="https://huongvi.yenthe.bacgiang.gov.vn/" TargetMode="External"/><Relationship Id="rId2337" Type="http://schemas.openxmlformats.org/officeDocument/2006/relationships/hyperlink" Target="https://www.facebook.com/conganhuongnhuong/" TargetMode="External"/><Relationship Id="rId2544" Type="http://schemas.openxmlformats.org/officeDocument/2006/relationships/hyperlink" Target="https://www.facebook.com/thanhnientanbinh/" TargetMode="External"/><Relationship Id="rId211" Type="http://schemas.openxmlformats.org/officeDocument/2006/relationships/hyperlink" Target="https://www.facebook.com/conganhuongkhehatinh/" TargetMode="External"/><Relationship Id="rId309" Type="http://schemas.openxmlformats.org/officeDocument/2006/relationships/hyperlink" Target="https://www.facebook.com/caxthanhphu/" TargetMode="External"/><Relationship Id="rId516" Type="http://schemas.openxmlformats.org/officeDocument/2006/relationships/hyperlink" Target="https://www.facebook.com/CAHANMINH" TargetMode="External"/><Relationship Id="rId1146" Type="http://schemas.openxmlformats.org/officeDocument/2006/relationships/hyperlink" Target="https://tanlap.tinhbien.angiang.gov.vn/danh-ba-0" TargetMode="External"/><Relationship Id="rId1798" Type="http://schemas.openxmlformats.org/officeDocument/2006/relationships/hyperlink" Target="https://budop.binhphuoc.gov.vn/" TargetMode="External"/><Relationship Id="rId723" Type="http://schemas.openxmlformats.org/officeDocument/2006/relationships/hyperlink" Target="https://www.facebook.com/C%C3%B4ng-an-x%C3%A3-Tr%C6%B0%C6%A1ng-L%C6%B0%C6%A1ng-huy%E1%BB%87n-H%C3%B2a-An-t%E1%BB%89nh-Cao-B%E1%BA%B1ng-101246629023681/" TargetMode="External"/><Relationship Id="rId930" Type="http://schemas.openxmlformats.org/officeDocument/2006/relationships/hyperlink" Target="https://www.facebook.com/C%C3%B4ng-an-x%C3%A3-t%C3%A2n-d%C3%A2n-100365948428901/" TargetMode="External"/><Relationship Id="rId1006" Type="http://schemas.openxmlformats.org/officeDocument/2006/relationships/hyperlink" Target="https://quynhluu.nghean.gov.vn/kinh-te/danh-gia-tien-do-thuc-hien-cong-tac-gpmb-cua-du-an-duong-ven-bien-nghi-son-thanh-hoa-den-cua-lo--620673" TargetMode="External"/><Relationship Id="rId1353" Type="http://schemas.openxmlformats.org/officeDocument/2006/relationships/hyperlink" Target="https://www.facebook.com/doanthanhnien.1956/?locale=vi_VN" TargetMode="External"/><Relationship Id="rId1560" Type="http://schemas.openxmlformats.org/officeDocument/2006/relationships/hyperlink" Target="https://bentre.gov.vn/Chinh-quyen/Lists/YKienPhanHoiXuLyKienNghi/DispForm.aspx?ID=284&amp;RootFolder=%2A" TargetMode="External"/><Relationship Id="rId1658" Type="http://schemas.openxmlformats.org/officeDocument/2006/relationships/hyperlink" Target="https://www.facebook.com/p/Tu%E1%BB%95i-tr%E1%BA%BB-C%C3%B4ng-an-t%E1%BB%89nh-B%E1%BA%AFc-K%E1%BA%A1n-100057574024652/" TargetMode="External"/><Relationship Id="rId1865" Type="http://schemas.openxmlformats.org/officeDocument/2006/relationships/hyperlink" Target="https://www.facebook.com/CongantinhPhuTho19/" TargetMode="External"/><Relationship Id="rId2404" Type="http://schemas.openxmlformats.org/officeDocument/2006/relationships/hyperlink" Target="https://tamnong.phutho.gov.vn/" TargetMode="External"/><Relationship Id="rId2611" Type="http://schemas.openxmlformats.org/officeDocument/2006/relationships/hyperlink" Target="https://nghison.thixanghison.thanhhoa.gov.vn/" TargetMode="External"/><Relationship Id="rId2709" Type="http://schemas.openxmlformats.org/officeDocument/2006/relationships/hyperlink" Target="https://www.facebook.com/conganxadienhai/" TargetMode="External"/><Relationship Id="rId1213" Type="http://schemas.openxmlformats.org/officeDocument/2006/relationships/hyperlink" Target="https://sonla.gov.vn/tin-van-hoa-xa-hoi/nhung-thiet-hai-do-anh-huong-bao-so-3-tren-dia-ban-huyen-phu-yen-829956" TargetMode="External"/><Relationship Id="rId1420" Type="http://schemas.openxmlformats.org/officeDocument/2006/relationships/hyperlink" Target="https://www.facebook.com/doanthanhnienconganhanam/" TargetMode="External"/><Relationship Id="rId1518" Type="http://schemas.openxmlformats.org/officeDocument/2006/relationships/hyperlink" Target="https://www.facebook.com/p/C%C3%B4ng-an-x%C3%A3-Tu-V%C5%A9-C%C3%B4ng-an-huy%E1%BB%87n-Thanh-Thu%E1%BB%B7-100081964353541/" TargetMode="External"/><Relationship Id="rId1725" Type="http://schemas.openxmlformats.org/officeDocument/2006/relationships/hyperlink" Target="https://yenna.tuongduong.nghean.gov.vn/" TargetMode="External"/><Relationship Id="rId1932" Type="http://schemas.openxmlformats.org/officeDocument/2006/relationships/hyperlink" Target="https://www.kontum.gov.vn/" TargetMode="External"/><Relationship Id="rId17" Type="http://schemas.openxmlformats.org/officeDocument/2006/relationships/hyperlink" Target="https://www.facebook.com/conganxadaihung/" TargetMode="External"/><Relationship Id="rId2194" Type="http://schemas.openxmlformats.org/officeDocument/2006/relationships/hyperlink" Target="https://haugiang.gov.vn/chi-tiet1/-/tin-tuc/Xa-Truong-Long-Tay-at-chuan-nong-thon-moi-nang-cao34304" TargetMode="External"/><Relationship Id="rId166" Type="http://schemas.openxmlformats.org/officeDocument/2006/relationships/hyperlink" Target="https://www.facebook.com/CongAnIaGrai/" TargetMode="External"/><Relationship Id="rId373" Type="http://schemas.openxmlformats.org/officeDocument/2006/relationships/hyperlink" Target="https://www.facebook.com/caxmuongchien/" TargetMode="External"/><Relationship Id="rId580" Type="http://schemas.openxmlformats.org/officeDocument/2006/relationships/hyperlink" Target="https://www.facebook.com/C%C3%B4ng-an-x%C3%A3-Y%C3%AAn-H%C6%B0ng-%C3%9D-Y%C3%AAn-Nam-%C4%90%E1%BB%8Bnh-107685081555915/" TargetMode="External"/><Relationship Id="rId2054" Type="http://schemas.openxmlformats.org/officeDocument/2006/relationships/hyperlink" Target="https://mythanhtrung.vinhlong.gov.vn/" TargetMode="External"/><Relationship Id="rId2261" Type="http://schemas.openxmlformats.org/officeDocument/2006/relationships/hyperlink" Target="https://lamthao.phutho.gov.vn/" TargetMode="External"/><Relationship Id="rId2499" Type="http://schemas.openxmlformats.org/officeDocument/2006/relationships/hyperlink" Target="https://baclieu.gov.vn/dsnpn" TargetMode="External"/><Relationship Id="rId1" Type="http://schemas.openxmlformats.org/officeDocument/2006/relationships/hyperlink" Target="https://www.facebook.com/canhsatcodong.vn/" TargetMode="External"/><Relationship Id="rId233" Type="http://schemas.openxmlformats.org/officeDocument/2006/relationships/hyperlink" Target="https://www.facebook.com/conganBaTri" TargetMode="External"/><Relationship Id="rId440" Type="http://schemas.openxmlformats.org/officeDocument/2006/relationships/hyperlink" Target="https://www.facebook.com/CATTLT/" TargetMode="External"/><Relationship Id="rId678" Type="http://schemas.openxmlformats.org/officeDocument/2006/relationships/hyperlink" Target="https://www.facebook.com/C%C3%B4ng-an-x%C3%A3-V%C4%83n-V%C5%A9-huy%E1%BB%87n-Na-R%C3%AC-t%E1%BB%89nh-B%E1%BA%AFc-K%E1%BA%A1n-104495258945881/" TargetMode="External"/><Relationship Id="rId885" Type="http://schemas.openxmlformats.org/officeDocument/2006/relationships/hyperlink" Target="https://www.facebook.com/C%C3%B4ng-an-x%C3%A3-T%C3%A2n-Ti%E1%BA%BFn-huy%C3%AAn-Y%C3%AAn-S%C6%A1n-t%E1%BB%89nh-Tuy%C3%AAn-Quang-108416641771819/" TargetMode="External"/><Relationship Id="rId1070" Type="http://schemas.openxmlformats.org/officeDocument/2006/relationships/hyperlink" Target="https://hatinh.gov.vn/chi-dao-dieu-hanh/tin-bai/16590" TargetMode="External"/><Relationship Id="rId2121" Type="http://schemas.openxmlformats.org/officeDocument/2006/relationships/hyperlink" Target="https://locbinh.langson.gov.vn/tin-tuc-su-kien/hoat-dong-lanh-dao-huyen/doan-kiem-tra-cua-ban-thuong-vu-huyen-uy-kiem-tra-dang-uy-xa-san-vien-va-dong-chi-bi-thu-dang-uy-chu-tich-uy-ban-nhan-da.html" TargetMode="External"/><Relationship Id="rId2359" Type="http://schemas.openxmlformats.org/officeDocument/2006/relationships/hyperlink" Target="https://www.facebook.com/conganhuyengialoc/" TargetMode="External"/><Relationship Id="rId2566" Type="http://schemas.openxmlformats.org/officeDocument/2006/relationships/hyperlink" Target="https://congbao.dienbien.gov.vn/congbao/congbao.nsf/VanBan" TargetMode="External"/><Relationship Id="rId300" Type="http://schemas.openxmlformats.org/officeDocument/2006/relationships/hyperlink" Target="https://www.facebook.com/CAXThuyTrinh/" TargetMode="External"/><Relationship Id="rId538" Type="http://schemas.openxmlformats.org/officeDocument/2006/relationships/hyperlink" Target="https://www.facebook.com/C%E1%BA%A3nh-S%C3%A1t-C%C6%A1-%C4%90%E1%BB%99ng-102591415232740/" TargetMode="External"/><Relationship Id="rId745" Type="http://schemas.openxmlformats.org/officeDocument/2006/relationships/hyperlink" Target="https://www.facebook.com/C%C3%B4ng-an-x%C3%A3-Ti%E1%BA%BFn-D%C5%A9ng-huy%E1%BB%87n-Y%C3%AAn-D%C5%A9ng-103360148572478/" TargetMode="External"/><Relationship Id="rId952" Type="http://schemas.openxmlformats.org/officeDocument/2006/relationships/hyperlink" Target="https://www.facebook.com/C%C3%B4ng-an-x%C3%A3-Sa-Ngh%C4%A9a-100837895997385/" TargetMode="External"/><Relationship Id="rId1168" Type="http://schemas.openxmlformats.org/officeDocument/2006/relationships/hyperlink" Target="https://www.facebook.com/p/C%C3%B4ng-an-x%C3%A3-T%C3%A2n-Nh%E1%BB%B1t-huy%E1%BB%87n-B%C3%ACnh-Ch%C3%A1nh-100079848999236/?locale=vi_VN" TargetMode="External"/><Relationship Id="rId1375" Type="http://schemas.openxmlformats.org/officeDocument/2006/relationships/hyperlink" Target="https://www.facebook.com/p/C%C3%B4ng-an-x%C3%A3-Thanh-Xu%C3%A2n-huy%E1%BB%87n-Thanh-H%C3%A0-t%E1%BB%89nh-H%E1%BA%A3i-D%C6%B0%C6%A1ng-100077193318197/" TargetMode="External"/><Relationship Id="rId1582" Type="http://schemas.openxmlformats.org/officeDocument/2006/relationships/hyperlink" Target="https://vinhthanh.binhdinh.gov.vn/Index.aspx?P=B02&amp;M=61&amp;I=070755555" TargetMode="External"/><Relationship Id="rId2219" Type="http://schemas.openxmlformats.org/officeDocument/2006/relationships/hyperlink" Target="https://vinhhoa.vinhloc.thanhhoa.gov.vn/thong-tin-quy-hoach" TargetMode="External"/><Relationship Id="rId2426" Type="http://schemas.openxmlformats.org/officeDocument/2006/relationships/hyperlink" Target="https://kbang.gialai.gov.vn/SpecialPages/kkk/Tai-lieu-ky-hop-H%C4%90ND-huyen.aspx" TargetMode="External"/><Relationship Id="rId2633" Type="http://schemas.openxmlformats.org/officeDocument/2006/relationships/hyperlink" Target="https://www.facebook.com/CongantinhPhuTho19/" TargetMode="External"/><Relationship Id="rId81" Type="http://schemas.openxmlformats.org/officeDocument/2006/relationships/hyperlink" Target="https://www.facebook.com/conganthitranbahien" TargetMode="External"/><Relationship Id="rId605" Type="http://schemas.openxmlformats.org/officeDocument/2006/relationships/hyperlink" Target="https://www.facebook.com/C%C3%B4ng-an-x%C3%A3-xu%C3%A2n-Lan-th%C3%A0nh-109639397600991/" TargetMode="External"/><Relationship Id="rId812" Type="http://schemas.openxmlformats.org/officeDocument/2006/relationships/hyperlink" Target="https://www.facebook.com/C%C3%B4ng-an-x%C3%A3-Th%E1%BA%A1nh-Ph%C3%BA-101546225579819/" TargetMode="External"/><Relationship Id="rId1028" Type="http://schemas.openxmlformats.org/officeDocument/2006/relationships/hyperlink" Target="https://quangtrung.bimson.thanhhoa.gov.vn/" TargetMode="External"/><Relationship Id="rId1235" Type="http://schemas.openxmlformats.org/officeDocument/2006/relationships/hyperlink" Target="https://tuxa.lamthao.phutho.gov.vn/Chuyen-muc-tin/Chi-tiet-tin/t/can-bo-cong-chuc-ubnd-xa-tu-xa/title/51356/ctitle/543450" TargetMode="External"/><Relationship Id="rId1442" Type="http://schemas.openxmlformats.org/officeDocument/2006/relationships/hyperlink" Target="http://tiennong.trieuson.thanhhoa.gov.vn/van-hoa-xa-hoi" TargetMode="External"/><Relationship Id="rId1887" Type="http://schemas.openxmlformats.org/officeDocument/2006/relationships/hyperlink" Target="https://longphuoc.phuoclong.binhphuoc.gov.vn/" TargetMode="External"/><Relationship Id="rId1302" Type="http://schemas.openxmlformats.org/officeDocument/2006/relationships/hyperlink" Target="https://locha.hatinh.gov.vn/" TargetMode="External"/><Relationship Id="rId1747" Type="http://schemas.openxmlformats.org/officeDocument/2006/relationships/hyperlink" Target="https://xayentri.hoabinh.gov.vn/" TargetMode="External"/><Relationship Id="rId1954" Type="http://schemas.openxmlformats.org/officeDocument/2006/relationships/hyperlink" Target="https://phutho.phutan.angiang.gov.vn/" TargetMode="External"/><Relationship Id="rId2700" Type="http://schemas.openxmlformats.org/officeDocument/2006/relationships/hyperlink" Target="https://www.facebook.com/Conganxadaison/" TargetMode="External"/><Relationship Id="rId39" Type="http://schemas.openxmlformats.org/officeDocument/2006/relationships/hyperlink" Target="https://www.facebook.com/CongAnXa.BanGiang" TargetMode="External"/><Relationship Id="rId1607" Type="http://schemas.openxmlformats.org/officeDocument/2006/relationships/hyperlink" Target="https://yenbai.gov.vn/noidung/tintuc/Pages/chi-tiet-tin-tuc.aspx?ItemID=21827&amp;l=Tintrongtinh%3Futm_source=ditatompel.com&amp;lv=5" TargetMode="External"/><Relationship Id="rId1814" Type="http://schemas.openxmlformats.org/officeDocument/2006/relationships/hyperlink" Target="https://lamthao.phutho.gov.vn/" TargetMode="External"/><Relationship Id="rId188" Type="http://schemas.openxmlformats.org/officeDocument/2006/relationships/hyperlink" Target="https://www.facebook.com/conganhuyenlucngan/" TargetMode="External"/><Relationship Id="rId395" Type="http://schemas.openxmlformats.org/officeDocument/2006/relationships/hyperlink" Target="https://www.facebook.com/caxgiangson" TargetMode="External"/><Relationship Id="rId2076" Type="http://schemas.openxmlformats.org/officeDocument/2006/relationships/hyperlink" Target="https://nghixuan.nghiloc.nghean.gov.vn/" TargetMode="External"/><Relationship Id="rId2283" Type="http://schemas.openxmlformats.org/officeDocument/2006/relationships/hyperlink" Target="https://www.facebook.com/dtncatquangngai/" TargetMode="External"/><Relationship Id="rId2490" Type="http://schemas.openxmlformats.org/officeDocument/2006/relationships/hyperlink" Target="https://www.facebook.com/TPTuSon/?locale=vi_VN" TargetMode="External"/><Relationship Id="rId2588" Type="http://schemas.openxmlformats.org/officeDocument/2006/relationships/hyperlink" Target="https://www.facebook.com/Conganthitranhauloc/" TargetMode="External"/><Relationship Id="rId255" Type="http://schemas.openxmlformats.org/officeDocument/2006/relationships/hyperlink" Target="https://www.facebook.com/Chi-%C4%91o%C3%A0n-C%C3%B4ng-an-huy%E1%BB%87n-Con-Cu%C3%B4ng-2318237935091166/" TargetMode="External"/><Relationship Id="rId462" Type="http://schemas.openxmlformats.org/officeDocument/2006/relationships/hyperlink" Target="https://www.facebook.com/CAPSuoiHoa.TPBN" TargetMode="External"/><Relationship Id="rId1092" Type="http://schemas.openxmlformats.org/officeDocument/2006/relationships/hyperlink" Target="https://www.facebook.com/p/C%C3%B4ng-an-x%C3%A3-Su%E1%BB%91i-%C4%90%C3%A1-100070632272565/" TargetMode="External"/><Relationship Id="rId1397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2143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2350" Type="http://schemas.openxmlformats.org/officeDocument/2006/relationships/hyperlink" Target="https://dakpo.gialai.gov.vn/Gioi-thieu/Co-cau-to-chuc/co-cau-ubnd.aspx" TargetMode="External"/><Relationship Id="rId115" Type="http://schemas.openxmlformats.org/officeDocument/2006/relationships/hyperlink" Target="https://www.facebook.com/conganpunhi" TargetMode="External"/><Relationship Id="rId322" Type="http://schemas.openxmlformats.org/officeDocument/2006/relationships/hyperlink" Target="https://www.facebook.com/caxtanhiep/" TargetMode="External"/><Relationship Id="rId767" Type="http://schemas.openxmlformats.org/officeDocument/2006/relationships/hyperlink" Target="https://www.facebook.com/C%C3%B4ng-An-X%C3%A3-Thu%E1%BA%A7n-L%E1%BB%99c-104680014759267/" TargetMode="External"/><Relationship Id="rId974" Type="http://schemas.openxmlformats.org/officeDocument/2006/relationships/hyperlink" Target="https://www.facebook.com/C%C3%B4ng-an-x%C3%A3-S%C3%B4ng-Ray-107666198254236/" TargetMode="External"/><Relationship Id="rId2003" Type="http://schemas.openxmlformats.org/officeDocument/2006/relationships/hyperlink" Target="https://nari.backan.gov.vn/category/tin-moi/page/40/" TargetMode="External"/><Relationship Id="rId2210" Type="http://schemas.openxmlformats.org/officeDocument/2006/relationships/hyperlink" Target="https://www.facebook.com/conganvanson/" TargetMode="External"/><Relationship Id="rId2448" Type="http://schemas.openxmlformats.org/officeDocument/2006/relationships/hyperlink" Target="http://myduc.hanoi.gov.vn/" TargetMode="External"/><Relationship Id="rId2655" Type="http://schemas.openxmlformats.org/officeDocument/2006/relationships/hyperlink" Target="https://www.facebook.com/conganvinhloc/" TargetMode="External"/><Relationship Id="rId627" Type="http://schemas.openxmlformats.org/officeDocument/2006/relationships/hyperlink" Target="https://www.facebook.com/C%C3%B4ng-An-x%C3%A3-Xu%C3%A2n-Ch%C3%ADnh-147558110790225/" TargetMode="External"/><Relationship Id="rId834" Type="http://schemas.openxmlformats.org/officeDocument/2006/relationships/hyperlink" Target="https://www.facebook.com/C%C3%B4ng-an-x%C3%A3-Th%C3%A1i-Nguy%C3%AAn-112263764427257/" TargetMode="External"/><Relationship Id="rId1257" Type="http://schemas.openxmlformats.org/officeDocument/2006/relationships/hyperlink" Target="https://www.facebook.com/policetamngoc/" TargetMode="External"/><Relationship Id="rId1464" Type="http://schemas.openxmlformats.org/officeDocument/2006/relationships/hyperlink" Target="https://www.facebook.com/DoanThanhnienCongantinhLaoCai/" TargetMode="External"/><Relationship Id="rId1671" Type="http://schemas.openxmlformats.org/officeDocument/2006/relationships/hyperlink" Target="https://xuanninh.quangbinh.gov.vn/" TargetMode="External"/><Relationship Id="rId2308" Type="http://schemas.openxmlformats.org/officeDocument/2006/relationships/hyperlink" Target="https://www.hoabinh.gov.vn/tin-chi-tiet/-/bai-viet/cong-bo-benh-dich-ta-lon-chau-phi-xuat-hien-tai-xa-son-thuy-huyen-mai-chau-52312-1094.html" TargetMode="External"/><Relationship Id="rId2515" Type="http://schemas.openxmlformats.org/officeDocument/2006/relationships/hyperlink" Target="https://www.facebook.com/conganphuung/" TargetMode="External"/><Relationship Id="rId2722" Type="http://schemas.openxmlformats.org/officeDocument/2006/relationships/hyperlink" Target="https://www.facebook.com/ConganxaDongKinh/" TargetMode="External"/><Relationship Id="rId901" Type="http://schemas.openxmlformats.org/officeDocument/2006/relationships/hyperlink" Target="https://www.facebook.com/C%C3%B4ng-an-x%C3%A3-T%C3%A2n-Minh-101482715924133/" TargetMode="External"/><Relationship Id="rId1117" Type="http://schemas.openxmlformats.org/officeDocument/2006/relationships/hyperlink" Target="https://www.facebook.com/p/C%C3%B4ng-an-x%C3%A3-T%C3%A2n-D%C3%A2n-TP-H%E1%BA%A1-Long-Qu%E1%BA%A3ng-Ninh-100069899052309/" TargetMode="External"/><Relationship Id="rId1324" Type="http://schemas.openxmlformats.org/officeDocument/2006/relationships/hyperlink" Target="https://www.facebook.com/TNXTND/?locale=vi_VN" TargetMode="External"/><Relationship Id="rId1531" Type="http://schemas.openxmlformats.org/officeDocument/2006/relationships/hyperlink" Target="https://quangninh.quangbinh.gov.vn/chi-tiet-tin/-/view-article/1/13836141260677/14079557009117" TargetMode="External"/><Relationship Id="rId1769" Type="http://schemas.openxmlformats.org/officeDocument/2006/relationships/hyperlink" Target="https://www.dongnai.gov.vn/" TargetMode="External"/><Relationship Id="rId1976" Type="http://schemas.openxmlformats.org/officeDocument/2006/relationships/hyperlink" Target="https://godau.tayninh.gov.vn/vi/page/Uy-ban-nhan-dan-xa-Thanh-Duc.html" TargetMode="External"/><Relationship Id="rId30" Type="http://schemas.openxmlformats.org/officeDocument/2006/relationships/hyperlink" Target="https://www.facebook.com/ConganxaCatTan/" TargetMode="External"/><Relationship Id="rId1629" Type="http://schemas.openxmlformats.org/officeDocument/2006/relationships/hyperlink" Target="https://xuandu.nhuthanh.thanhhoa.gov.vn/web/danh-ba-co-quan-chuc-nang" TargetMode="External"/><Relationship Id="rId1836" Type="http://schemas.openxmlformats.org/officeDocument/2006/relationships/hyperlink" Target="https://dichvucong.gov.vn/p/home/dvc-tthc-bonganh-tinhtp.html?id2=372584&amp;name2=UBND%20huy%E1%BB%87n%20Y%C3%AAn%20%C4%90%E1%BB%8Bnh&amp;name1=UBND%20t%E1%BB%89nh%20Thanh%20Ho%C3%A1&amp;id1=371854&amp;type_tinh_bo=2&amp;lan=2" TargetMode="External"/><Relationship Id="rId1903" Type="http://schemas.openxmlformats.org/officeDocument/2006/relationships/hyperlink" Target="https://www.facebook.com/TuoitreConganhuyenPhuXuyen/" TargetMode="External"/><Relationship Id="rId2098" Type="http://schemas.openxmlformats.org/officeDocument/2006/relationships/hyperlink" Target="https://www.facebook.com/p/Tu%E1%BB%95i-tr%E1%BA%BB-C%C3%B4ng-an-huy%E1%BB%87n-Ninh-Ph%C6%B0%E1%BB%9Bc-100068114569027/" TargetMode="External"/><Relationship Id="rId277" Type="http://schemas.openxmlformats.org/officeDocument/2006/relationships/hyperlink" Target="https://www.facebook.com/caxvinhan/" TargetMode="External"/><Relationship Id="rId484" Type="http://schemas.openxmlformats.org/officeDocument/2006/relationships/hyperlink" Target="https://www.facebook.com/canhsatgiaothongtuyenquang/" TargetMode="External"/><Relationship Id="rId2165" Type="http://schemas.openxmlformats.org/officeDocument/2006/relationships/hyperlink" Target="https://www.facebook.com/CAXTHANHSON198/" TargetMode="External"/><Relationship Id="rId137" Type="http://schemas.openxmlformats.org/officeDocument/2006/relationships/hyperlink" Target="https://www.facebook.com/conganphuong4/" TargetMode="External"/><Relationship Id="rId344" Type="http://schemas.openxmlformats.org/officeDocument/2006/relationships/hyperlink" Target="https://www.facebook.com/caxphuoctan" TargetMode="External"/><Relationship Id="rId691" Type="http://schemas.openxmlformats.org/officeDocument/2006/relationships/hyperlink" Target="https://www.facebook.com/C%C3%B4ng-an-x%C3%A3-V%C3%B4-Tranh-huy%E1%BB%87n-Ph%C3%BA-L%C6%B0%C6%A1ng-t%E1%BB%89nh-Th%C3%A1i-Nguy%C3%AAn-100870242121602/" TargetMode="External"/><Relationship Id="rId789" Type="http://schemas.openxmlformats.org/officeDocument/2006/relationships/hyperlink" Target="https://www.facebook.com/C%C3%B4ng-an-x%C3%A3-Thanh-Long-huy%E1%BB%87n-V%C4%83n-L%C3%A3ng-t%E1%BB%89nh-L%E1%BA%A1ng-S%C6%A1n-102215212326508/" TargetMode="External"/><Relationship Id="rId996" Type="http://schemas.openxmlformats.org/officeDocument/2006/relationships/hyperlink" Target="https://www.facebook.com/C%C3%B4ng-an-x%C3%A3-Quang-Chi%E1%BB%83u-huy%E1%BB%87n-M%C6%B0%E1%BB%9Dng-L%C3%A1t-Thanh-H%C3%B3a-102055718156125" TargetMode="External"/><Relationship Id="rId2025" Type="http://schemas.openxmlformats.org/officeDocument/2006/relationships/hyperlink" Target="https://www.facebook.com/caxhaumytrinh/" TargetMode="External"/><Relationship Id="rId2372" Type="http://schemas.openxmlformats.org/officeDocument/2006/relationships/hyperlink" Target="https://www.facebook.com/conganhuyenkyson/" TargetMode="External"/><Relationship Id="rId2677" Type="http://schemas.openxmlformats.org/officeDocument/2006/relationships/hyperlink" Target="https://www.facebook.com/conganxachanson/" TargetMode="External"/><Relationship Id="rId551" Type="http://schemas.openxmlformats.org/officeDocument/2006/relationships/hyperlink" Target="https://www.facebook.com/C%C3%B4ng-an-x%C3%A3-Y%C3%AAn-Trung-%C3%9D-Y%C3%AAn-Nam-%C4%90%E1%BB%8Bnh-151414350362155/" TargetMode="External"/><Relationship Id="rId649" Type="http://schemas.openxmlformats.org/officeDocument/2006/relationships/hyperlink" Target="https://www.facebook.com/C%C3%B4ng-an-x%C3%A3-V%E1%BA%A1n-Th%E1%BA%AFng-N%C3%B4ng-C%E1%BB%91ng-Thanh-Ho%C3%A1-105101261319040/" TargetMode="External"/><Relationship Id="rId856" Type="http://schemas.openxmlformats.org/officeDocument/2006/relationships/hyperlink" Target="https://www.facebook.com/C%C3%B4ng-an-x%C3%A3-Ta%CC%80-Hine-538917019824827" TargetMode="External"/><Relationship Id="rId1181" Type="http://schemas.openxmlformats.org/officeDocument/2006/relationships/hyperlink" Target="https://www.facebook.com/p/C%C3%B4ng-An-X%C3%A3-T%C3%A2n-Th%E1%BA%A1chCh%C3%A2u-Th%C3%A0nhB%E1%BA%BFn-Tre-100069043335543/" TargetMode="External"/><Relationship Id="rId1279" Type="http://schemas.openxmlformats.org/officeDocument/2006/relationships/hyperlink" Target="https://thaithuy.thaibinh.gov.vn/" TargetMode="External"/><Relationship Id="rId1486" Type="http://schemas.openxmlformats.org/officeDocument/2006/relationships/hyperlink" Target="https://dichvucong.namdinh.gov.vn/portaldvc/KenhTin/dich-vu-cong-truc-tuyen.aspx?_dv=B4B36E7B-F4CA-038C-D5FA-1394863766D8" TargetMode="External"/><Relationship Id="rId2232" Type="http://schemas.openxmlformats.org/officeDocument/2006/relationships/hyperlink" Target="https://nari.backan.gov.vn/hop-thong-nhat-cac-noi-dung-to-chuc-le-be-mac-tuan-van-hoa-du-lich-tinh-bac-kan-nam-2024-gan-voi-le-hoi-van-hoa-cho-tinh-xuan-duong/" TargetMode="External"/><Relationship Id="rId2537" Type="http://schemas.openxmlformats.org/officeDocument/2006/relationships/hyperlink" Target="https://songcong.thainguyen.gov.vn/" TargetMode="External"/><Relationship Id="rId204" Type="http://schemas.openxmlformats.org/officeDocument/2006/relationships/hyperlink" Target="https://www.facebook.com/conganhuyendakpo" TargetMode="External"/><Relationship Id="rId411" Type="http://schemas.openxmlformats.org/officeDocument/2006/relationships/hyperlink" Target="https://www.facebook.com/CAXBONPHANG" TargetMode="External"/><Relationship Id="rId509" Type="http://schemas.openxmlformats.org/officeDocument/2006/relationships/hyperlink" Target="https://www.facebook.com/CAHHoaiDuc/" TargetMode="External"/><Relationship Id="rId1041" Type="http://schemas.openxmlformats.org/officeDocument/2006/relationships/hyperlink" Target="https://www.hoabinh.gov.vn/tin-chi-tiet/-/bai-viet/chap-thuan-nha-dau-tu-thuc-hien-du-an-khu-nha-vuon-cao-cap-golden-farm-tai-xa-sao-bay-huyen-kim-boi-45948-1636.html" TargetMode="External"/><Relationship Id="rId1139" Type="http://schemas.openxmlformats.org/officeDocument/2006/relationships/hyperlink" Target="https://www.facebook.com/groups/473458282776306/members/" TargetMode="External"/><Relationship Id="rId1346" Type="http://schemas.openxmlformats.org/officeDocument/2006/relationships/hyperlink" Target="https://www.facebook.com/nguyensysach/" TargetMode="External"/><Relationship Id="rId1693" Type="http://schemas.openxmlformats.org/officeDocument/2006/relationships/hyperlink" Target="https://xuantruong.thoxuan.thanhhoa.gov.vn/" TargetMode="External"/><Relationship Id="rId1998" Type="http://schemas.openxmlformats.org/officeDocument/2006/relationships/hyperlink" Target="https://www.facebook.com/caxchauphong/" TargetMode="External"/><Relationship Id="rId716" Type="http://schemas.openxmlformats.org/officeDocument/2006/relationships/hyperlink" Target="https://www.facebook.com/C%C3%B4ng-an-x%C3%A3-Tr%E1%BB%8Dng-Con-107900901379590/" TargetMode="External"/><Relationship Id="rId923" Type="http://schemas.openxmlformats.org/officeDocument/2006/relationships/hyperlink" Target="https://www.facebook.com/C%C3%B4ng-an-x%C3%A3-T%C3%A2n-H%C6%B0ng-%C4%90%E1%BB%93ng-Ph%C3%BA-109743884503241/" TargetMode="External"/><Relationship Id="rId1553" Type="http://schemas.openxmlformats.org/officeDocument/2006/relationships/hyperlink" Target="https://bentre.gov.vn/Documents/848_danh_sach%20nguoi%20phat%20ngon.pdf" TargetMode="External"/><Relationship Id="rId1760" Type="http://schemas.openxmlformats.org/officeDocument/2006/relationships/hyperlink" Target="https://www.facebook.com/p/C%C3%B4ng-an-xa%CC%83-Nh%C3%B4n-Mai-100079104690411/" TargetMode="External"/><Relationship Id="rId1858" Type="http://schemas.openxmlformats.org/officeDocument/2006/relationships/hyperlink" Target="https://www.facebook.com/xnctthue/" TargetMode="External"/><Relationship Id="rId2604" Type="http://schemas.openxmlformats.org/officeDocument/2006/relationships/hyperlink" Target="https://www.facebook.com/p/C%C3%B4ng-an-huy%E1%BB%87n-Y%C3%AAn-S%C6%A1n-t%E1%BB%89nh-Tuy%C3%AAn-Quang-100064458052002/" TargetMode="External"/><Relationship Id="rId52" Type="http://schemas.openxmlformats.org/officeDocument/2006/relationships/hyperlink" Target="https://www.facebook.com/CongAnTLT" TargetMode="External"/><Relationship Id="rId1206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413" Type="http://schemas.openxmlformats.org/officeDocument/2006/relationships/hyperlink" Target="https://www.facebook.com/p/Tu%E1%BB%95i-tr%E1%BA%BB-C%C3%B4ng-an-huy%E1%BB%87n-Th%C3%A1i-Th%E1%BB%A5y-100083773900284/" TargetMode="External"/><Relationship Id="rId1620" Type="http://schemas.openxmlformats.org/officeDocument/2006/relationships/hyperlink" Target="https://www.facebook.com/huyendoantanson/?locale=vi_VN" TargetMode="External"/><Relationship Id="rId1718" Type="http://schemas.openxmlformats.org/officeDocument/2006/relationships/hyperlink" Target="https://yenlac.nhuthanh.thanhhoa.gov.vn/" TargetMode="External"/><Relationship Id="rId1925" Type="http://schemas.openxmlformats.org/officeDocument/2006/relationships/hyperlink" Target="https://tpbacgiang.bacgiang.gov.vn/" TargetMode="External"/><Relationship Id="rId299" Type="http://schemas.openxmlformats.org/officeDocument/2006/relationships/hyperlink" Target="https://www.facebook.com/caxtk.nbcb/" TargetMode="External"/><Relationship Id="rId2187" Type="http://schemas.openxmlformats.org/officeDocument/2006/relationships/hyperlink" Target="https://m.chiemhoa.gov.vn/ubnd-xa-thi-tran.html" TargetMode="External"/><Relationship Id="rId2394" Type="http://schemas.openxmlformats.org/officeDocument/2006/relationships/hyperlink" Target="http://dieuhanh.nhuxuan.thanhhoa.gov.vn/" TargetMode="External"/><Relationship Id="rId159" Type="http://schemas.openxmlformats.org/officeDocument/2006/relationships/hyperlink" Target="https://www.facebook.com/ConganLamSon/" TargetMode="External"/><Relationship Id="rId366" Type="http://schemas.openxmlformats.org/officeDocument/2006/relationships/hyperlink" Target="https://www.facebook.com/CAXNAMXUAN/" TargetMode="External"/><Relationship Id="rId573" Type="http://schemas.openxmlformats.org/officeDocument/2006/relationships/hyperlink" Target="https://www.facebook.com/C%C3%B4ng-an-x%C3%A3-Y%C3%AAn-L%C6%B0%C6%A1ng-%C3%9D-Y%C3%AAn-Nam-%C4%90%E1%BB%8Bnh-720205155445683/" TargetMode="External"/><Relationship Id="rId780" Type="http://schemas.openxmlformats.org/officeDocument/2006/relationships/hyperlink" Target="https://www.facebook.com/C%C3%B4ng-an-x%C3%A3-Thanh-Xu%C3%A2n-109465580773910/" TargetMode="External"/><Relationship Id="rId2047" Type="http://schemas.openxmlformats.org/officeDocument/2006/relationships/hyperlink" Target="https://maidinh.hiephoa.bacgiang.gov.vn/" TargetMode="External"/><Relationship Id="rId2254" Type="http://schemas.openxmlformats.org/officeDocument/2006/relationships/hyperlink" Target="https://myhoahung.longxuyen.angiang.gov.vn/" TargetMode="External"/><Relationship Id="rId2461" Type="http://schemas.openxmlformats.org/officeDocument/2006/relationships/hyperlink" Target="https://www.facebook.com/congannhison/" TargetMode="External"/><Relationship Id="rId2699" Type="http://schemas.openxmlformats.org/officeDocument/2006/relationships/hyperlink" Target="https://dailoc.quangnam.gov.vn/" TargetMode="External"/><Relationship Id="rId226" Type="http://schemas.openxmlformats.org/officeDocument/2006/relationships/hyperlink" Target="https://www.facebook.com/CONGANDAIPHUOC/" TargetMode="External"/><Relationship Id="rId433" Type="http://schemas.openxmlformats.org/officeDocument/2006/relationships/hyperlink" Target="https://www.facebook.com/catxmuonglay" TargetMode="External"/><Relationship Id="rId878" Type="http://schemas.openxmlformats.org/officeDocument/2006/relationships/hyperlink" Target="https://www.facebook.com/C%C3%B4ng-an-x%C3%A3-T%C3%B4-M%C3%BAa-101037712220224/" TargetMode="External"/><Relationship Id="rId1063" Type="http://schemas.openxmlformats.org/officeDocument/2006/relationships/hyperlink" Target="https://kienluong.kiengiang.gov.vn/m/16/1668/Le-cong-nhan-xa-Son-Hai--huyen-Kien-Luong-dat-chuan-nong-thon-moi.html" TargetMode="External"/><Relationship Id="rId1270" Type="http://schemas.openxmlformats.org/officeDocument/2006/relationships/hyperlink" Target="https://thanhcong.phoyen.thainguyen.gov.vn/he-thong-chinh-tri/-/asset_publisher/2tcC5Qe2kAsY/content/bo-may-to-chuc-xa-thanh-cong?inheritRedirect=true" TargetMode="External"/><Relationship Id="rId2114" Type="http://schemas.openxmlformats.org/officeDocument/2006/relationships/hyperlink" Target="https://www.facebook.com/caxquangphongnrbk/" TargetMode="External"/><Relationship Id="rId2559" Type="http://schemas.openxmlformats.org/officeDocument/2006/relationships/hyperlink" Target="https://www.facebook.com/tuoitreconganbaclieu/?locale=vi_VN" TargetMode="External"/><Relationship Id="rId640" Type="http://schemas.openxmlformats.org/officeDocument/2006/relationships/hyperlink" Target="https://www.facebook.com/C%C3%B4ng-an-x%C3%A3-Vi%E1%BB%87t-H%E1%BB%93ng-Thanh-H%C3%A0-H%E1%BA%A3i-D%C6%B0%C6%A1ng-101548932237205/" TargetMode="External"/><Relationship Id="rId738" Type="http://schemas.openxmlformats.org/officeDocument/2006/relationships/hyperlink" Target="https://www.facebook.com/C%C3%B4ng-an-x%C3%A3-Ti%E1%BB%81n-Ti%E1%BA%BFn-100139562372481/" TargetMode="External"/><Relationship Id="rId945" Type="http://schemas.openxmlformats.org/officeDocument/2006/relationships/hyperlink" Target="https://www.facebook.com/C%C3%B4ng-an-x%C3%A3-Su%E1%BB%91i-%C4%90%C3%A1-100985008889563/" TargetMode="External"/><Relationship Id="rId1368" Type="http://schemas.openxmlformats.org/officeDocument/2006/relationships/hyperlink" Target="http://thanhtan.nhuthanh.thanhhoa.gov.vn/" TargetMode="External"/><Relationship Id="rId1575" Type="http://schemas.openxmlformats.org/officeDocument/2006/relationships/hyperlink" Target="https://vinhthuan.kiengiang.gov.vn/m/138/4445/Xa-Vinh-Phong-to-chuc-ky-hop-thu-nhat-kien-toan-cac-chuc-danh-HDND-UBND.html" TargetMode="External"/><Relationship Id="rId1782" Type="http://schemas.openxmlformats.org/officeDocument/2006/relationships/hyperlink" Target="https://dongba.thuathienhue.gov.vn/?gd=18&amp;cn=147&amp;cd=2" TargetMode="External"/><Relationship Id="rId2321" Type="http://schemas.openxmlformats.org/officeDocument/2006/relationships/hyperlink" Target="https://dongson.yenthe.bacgiang.gov.vn/chi-tiet-van-ban?p_p_id=xemchitietvanban_WAR_portalvbpqportlet&amp;p_p_lifecycle=0&amp;p_p_state=normal&amp;p_p_mode=view&amp;p_p_col_id=_118_INSTANCE_wVbdWqvvJF85__column-2&amp;p_p_col_count=1&amp;_xemchitietvanban_WAR_portalvbpqportlet_vanBanId=639109" TargetMode="External"/><Relationship Id="rId2419" Type="http://schemas.openxmlformats.org/officeDocument/2006/relationships/hyperlink" Target="https://www.facebook.com/Conganhuyenyenkhanh/?locale=vi_VN" TargetMode="External"/><Relationship Id="rId2626" Type="http://schemas.openxmlformats.org/officeDocument/2006/relationships/hyperlink" Target="https://www.facebook.com/conganhanamonline/?locale=vi_VN" TargetMode="External"/><Relationship Id="rId74" Type="http://schemas.openxmlformats.org/officeDocument/2006/relationships/hyperlink" Target="https://www.facebook.com/conganthitranphuthu/" TargetMode="External"/><Relationship Id="rId500" Type="http://schemas.openxmlformats.org/officeDocument/2006/relationships/hyperlink" Target="https://www.facebook.com/cahthapmuoi" TargetMode="External"/><Relationship Id="rId805" Type="http://schemas.openxmlformats.org/officeDocument/2006/relationships/hyperlink" Target="https://www.facebook.com/C%C3%B4ng-an-x%C3%A3-Th%E1%BB%91ng-K%C3%AAnh-Gia-L%E1%BB%99c-H%E1%BA%A3i-D%C6%B0%C6%A1ng-102300805515320/" TargetMode="External"/><Relationship Id="rId1130" Type="http://schemas.openxmlformats.org/officeDocument/2006/relationships/hyperlink" Target="http://tanhung.tphaiduong.haiduong.gov.vn/" TargetMode="External"/><Relationship Id="rId1228" Type="http://schemas.openxmlformats.org/officeDocument/2006/relationships/hyperlink" Target="https://www.facebook.com/p/C%C3%B4ng-an-x%C3%A3-T%E1%BA%BF-N%C3%B4ng-huy%E1%BB%87n-N%C3%B4ng-C%E1%BB%91ng-100064053639600/" TargetMode="External"/><Relationship Id="rId1435" Type="http://schemas.openxmlformats.org/officeDocument/2006/relationships/hyperlink" Target="https://tienthanh.quanghoa.caobang.gov.vn/" TargetMode="External"/><Relationship Id="rId1642" Type="http://schemas.openxmlformats.org/officeDocument/2006/relationships/hyperlink" Target="https://www.facebook.com/p/C%C3%B4ng-an-x%C3%A3-Xu%C3%A2n-Huy-100067791016460/" TargetMode="External"/><Relationship Id="rId1947" Type="http://schemas.openxmlformats.org/officeDocument/2006/relationships/hyperlink" Target="https://kinhmon.haiduong.gov.vn/" TargetMode="External"/><Relationship Id="rId1502" Type="http://schemas.openxmlformats.org/officeDocument/2006/relationships/hyperlink" Target="https://trungluong.dinhhoa.thainguyen.gov.vn/tin-xa-phuong" TargetMode="External"/><Relationship Id="rId1807" Type="http://schemas.openxmlformats.org/officeDocument/2006/relationships/hyperlink" Target="https://www.facebook.com/CAHhoabinh/" TargetMode="External"/><Relationship Id="rId290" Type="http://schemas.openxmlformats.org/officeDocument/2006/relationships/hyperlink" Target="https://www.facebook.com/caxtrungyen" TargetMode="External"/><Relationship Id="rId388" Type="http://schemas.openxmlformats.org/officeDocument/2006/relationships/hyperlink" Target="https://www.facebook.com/caxhiepthanh/" TargetMode="External"/><Relationship Id="rId2069" Type="http://schemas.openxmlformats.org/officeDocument/2006/relationships/hyperlink" Target="https://www.facebook.com/caxngatien.gov.vn/" TargetMode="External"/><Relationship Id="rId150" Type="http://schemas.openxmlformats.org/officeDocument/2006/relationships/hyperlink" Target="https://www.facebook.com/congannamha.19.8.1945/" TargetMode="External"/><Relationship Id="rId595" Type="http://schemas.openxmlformats.org/officeDocument/2006/relationships/hyperlink" Target="https://www.facebook.com/C%C3%B4ng-an-x%C3%A3-Xu%C3%A2n-T%E1%BA%A7m-V%C4%83n-Y%C3%AAn-Y%C3%AAn-B%C3%A1i-106224998267483" TargetMode="External"/><Relationship Id="rId2276" Type="http://schemas.openxmlformats.org/officeDocument/2006/relationships/hyperlink" Target="https://www.facebook.com/hoachauhoavangdanang/?locale=vi_VN" TargetMode="External"/><Relationship Id="rId2483" Type="http://schemas.openxmlformats.org/officeDocument/2006/relationships/hyperlink" Target="https://haiphong.gov.vn/" TargetMode="External"/><Relationship Id="rId2690" Type="http://schemas.openxmlformats.org/officeDocument/2006/relationships/hyperlink" Target="https://www.facebook.com/conganeadar/" TargetMode="External"/><Relationship Id="rId248" Type="http://schemas.openxmlformats.org/officeDocument/2006/relationships/hyperlink" Target="https://www.facebook.com/Chi-%C4%91oa%CC%80n-Thanh-ni%C3%AAn-C%C3%B4ng-an-thi%CC%A3-xa%CC%83-Bi%CC%89m-S%C6%A1n-111967284850633/" TargetMode="External"/><Relationship Id="rId455" Type="http://schemas.openxmlformats.org/officeDocument/2006/relationships/hyperlink" Target="https://www.facebook.com/caqs.36" TargetMode="External"/><Relationship Id="rId662" Type="http://schemas.openxmlformats.org/officeDocument/2006/relationships/hyperlink" Target="https://www.facebook.com/C%C3%B4ng-an-x%C3%A3-V%C4%A9nh-Ninh-huy%E1%BB%87n-Qu%E1%BA%A3ng-Ninh-t%E1%BB%89nh-Qu%E1%BA%A3ng-B%C3%ACnh-110334744641858/" TargetMode="External"/><Relationship Id="rId1085" Type="http://schemas.openxmlformats.org/officeDocument/2006/relationships/hyperlink" Target="https://www.facebook.com/people/C%C3%B4ng-an-x%C3%A3-Song-An/100064150955544/" TargetMode="External"/><Relationship Id="rId1292" Type="http://schemas.openxmlformats.org/officeDocument/2006/relationships/hyperlink" Target="https://www.facebook.com/p/C%C3%B4ng-an-x%C3%A3-Th%C6%B0%E1%BB%A3ng-%C4%90%C3%ACnh-huy%E1%BB%87n-Ph%C3%BA-B%C3%ACnh-t%E1%BB%89nh-Th%C3%A1i-Nguy%C3%AAn-100076089672984/" TargetMode="External"/><Relationship Id="rId2136" Type="http://schemas.openxmlformats.org/officeDocument/2006/relationships/hyperlink" Target="https://vinhcuu.dongnai.gov.vn/pages/newsdetail.aspx?NewsId=8930&amp;CatId=119" TargetMode="External"/><Relationship Id="rId2343" Type="http://schemas.openxmlformats.org/officeDocument/2006/relationships/hyperlink" Target="https://www.facebook.com/conganhuyenchiemhoa/" TargetMode="External"/><Relationship Id="rId2550" Type="http://schemas.openxmlformats.org/officeDocument/2006/relationships/hyperlink" Target="https://thachdinh.thachthanh.thanhhoa.gov.vn/" TargetMode="External"/><Relationship Id="rId108" Type="http://schemas.openxmlformats.org/officeDocument/2006/relationships/hyperlink" Target="https://www.facebook.com/Congansangmoc/" TargetMode="External"/><Relationship Id="rId315" Type="http://schemas.openxmlformats.org/officeDocument/2006/relationships/hyperlink" Target="https://www.facebook.com/caxth/" TargetMode="External"/><Relationship Id="rId522" Type="http://schemas.openxmlformats.org/officeDocument/2006/relationships/hyperlink" Target="https://www.facebook.com/ca.bugiamap/" TargetMode="External"/><Relationship Id="rId967" Type="http://schemas.openxmlformats.org/officeDocument/2006/relationships/hyperlink" Target="https://www.facebook.com/C%C3%B4ng-an-x%C3%A3-S%C6%A1n-H%C3%A0-Th%C3%A1i-Thu%E1%BB%B5-Th%C3%A1i-B%C3%ACnh-130820132502718/" TargetMode="External"/><Relationship Id="rId1152" Type="http://schemas.openxmlformats.org/officeDocument/2006/relationships/hyperlink" Target="https://tanloi.honquan.binhphuoc.gov.vn/" TargetMode="External"/><Relationship Id="rId1597" Type="http://schemas.openxmlformats.org/officeDocument/2006/relationships/hyperlink" Target="https://www.facebook.com/p/C%C3%B4ng-an-x%C3%A3-Vang-Qu%E1%BB%9Bi-%C4%90%C3%B4ng-100069790532802/" TargetMode="External"/><Relationship Id="rId2203" Type="http://schemas.openxmlformats.org/officeDocument/2006/relationships/hyperlink" Target="https://lynhan.hanam.gov.vn/Pages/Thong-tin-ve-lanh-%C4%91ao-xa--thi-tran792346957.aspx" TargetMode="External"/><Relationship Id="rId2410" Type="http://schemas.openxmlformats.org/officeDocument/2006/relationships/hyperlink" Target="http://thitran.thieuhoa.thanhhoa.gov.vn/" TargetMode="External"/><Relationship Id="rId2648" Type="http://schemas.openxmlformats.org/officeDocument/2006/relationships/hyperlink" Target="https://www.facebook.com/ConganVanPhai/" TargetMode="External"/><Relationship Id="rId96" Type="http://schemas.openxmlformats.org/officeDocument/2006/relationships/hyperlink" Target="https://www.facebook.com/Conganthanhlac/" TargetMode="External"/><Relationship Id="rId827" Type="http://schemas.openxmlformats.org/officeDocument/2006/relationships/hyperlink" Target="https://www.facebook.com/C%C3%B4ng-an-x%C3%A3-Th%C4%83ng-Th%E1%BB%8D-102105328333969/" TargetMode="External"/><Relationship Id="rId1012" Type="http://schemas.openxmlformats.org/officeDocument/2006/relationships/hyperlink" Target="https://www.facebook.com/p/C%C3%B4ng-an-x%C3%A3-Qu%E1%BA%A3ng-L%E1%BB%99c-huy%E1%BB%87n-Qu%E1%BA%A3ng-X%C6%B0%C6%A1ng-THANH-HO%C3%81-100063861413509/" TargetMode="External"/><Relationship Id="rId1457" Type="http://schemas.openxmlformats.org/officeDocument/2006/relationships/hyperlink" Target="https://www.facebook.com/p/C%C3%B4ng-an-x%C3%A3-Tr%C3%A0-Giang-C%C3%B4ng-an-Huy%E1%BB%87n-Ki%E1%BA%BFn-X%C6%B0%C6%A1ng-100067087161929/" TargetMode="External"/><Relationship Id="rId1664" Type="http://schemas.openxmlformats.org/officeDocument/2006/relationships/hyperlink" Target="https://www.facebook.com/p/C%C3%B4ng-an-x%C3%A3-Xu%C3%A2n-Lao-100058435895075/" TargetMode="External"/><Relationship Id="rId1871" Type="http://schemas.openxmlformats.org/officeDocument/2006/relationships/hyperlink" Target="https://www.facebook.com/capchiengle/" TargetMode="External"/><Relationship Id="rId2508" Type="http://schemas.openxmlformats.org/officeDocument/2006/relationships/hyperlink" Target="https://stttt.dienbien.gov.vn/vi/about/danh-sach-nguoi-phat-ngon-tinh-dien-bien-nam-2018.html" TargetMode="External"/><Relationship Id="rId2715" Type="http://schemas.openxmlformats.org/officeDocument/2006/relationships/hyperlink" Target="https://donghung.thaibinh.gov.vn/danh-sach-xa-thi-tran/xa-dong-a" TargetMode="External"/><Relationship Id="rId1317" Type="http://schemas.openxmlformats.org/officeDocument/2006/relationships/hyperlink" Target="https://thanhphu.cauke.travinh.gov.vn/" TargetMode="External"/><Relationship Id="rId1524" Type="http://schemas.openxmlformats.org/officeDocument/2006/relationships/hyperlink" Target="https://www.facebook.com/trungtamvhttttngoclac/videos/x%C3%A3-v%C3%A2n-am-c%C3%B4ng-b%E1%BB%91-quy%E1%BA%BFt-%C4%91%E1%BB%8Bnh-c%C3%A1c-th%C3%B4n-%C4%91%E1%BA%A1t-chu%E1%BA%A9n-ntm/952067500311358/" TargetMode="External"/><Relationship Id="rId1731" Type="http://schemas.openxmlformats.org/officeDocument/2006/relationships/hyperlink" Target="https://yenninh.phuluong.thainguyen.gov.vn/" TargetMode="External"/><Relationship Id="rId1969" Type="http://schemas.openxmlformats.org/officeDocument/2006/relationships/hyperlink" Target="https://www.facebook.com/Cax.ThuongHa/" TargetMode="External"/><Relationship Id="rId23" Type="http://schemas.openxmlformats.org/officeDocument/2006/relationships/hyperlink" Target="https://www.facebook.com/conganxachiengpha/" TargetMode="External"/><Relationship Id="rId1829" Type="http://schemas.openxmlformats.org/officeDocument/2006/relationships/hyperlink" Target="https://www.facebook.com/cahunghoa.hanoi/?locale=vi_VN" TargetMode="External"/><Relationship Id="rId2298" Type="http://schemas.openxmlformats.org/officeDocument/2006/relationships/hyperlink" Target="https://bencau.tayninh.gov.vn/" TargetMode="External"/><Relationship Id="rId172" Type="http://schemas.openxmlformats.org/officeDocument/2006/relationships/hyperlink" Target="https://www.facebook.com/conganhuyenthuongxuan" TargetMode="External"/><Relationship Id="rId477" Type="http://schemas.openxmlformats.org/officeDocument/2006/relationships/hyperlink" Target="https://www.facebook.com/CAPCHIENGCOI" TargetMode="External"/><Relationship Id="rId684" Type="http://schemas.openxmlformats.org/officeDocument/2006/relationships/hyperlink" Target="https://www.facebook.com/C%C3%B4ng-an-x%C3%A3-V%C4%83n-Ngh%C4%A9a-L%E1%BA%A1c-S%C6%A1n-H%C3%B2a-B%C3%ACnh-109649191300695/" TargetMode="External"/><Relationship Id="rId2060" Type="http://schemas.openxmlformats.org/officeDocument/2006/relationships/hyperlink" Target="https://bentre.gov.vn/Documents/848_danh_sach%20nguoi%20phat%20ngon.pdf" TargetMode="External"/><Relationship Id="rId2158" Type="http://schemas.openxmlformats.org/officeDocument/2006/relationships/hyperlink" Target="https://www.facebook.com/CAXThanhDuc/" TargetMode="External"/><Relationship Id="rId2365" Type="http://schemas.openxmlformats.org/officeDocument/2006/relationships/hyperlink" Target="https://huongson.hatinh.gov.vn/" TargetMode="External"/><Relationship Id="rId337" Type="http://schemas.openxmlformats.org/officeDocument/2006/relationships/hyperlink" Target="https://www.facebook.com/caxpt.nbcb/" TargetMode="External"/><Relationship Id="rId891" Type="http://schemas.openxmlformats.org/officeDocument/2006/relationships/hyperlink" Target="https://www.facebook.com/C%C3%B4ng-an-x%C3%A3-T%C3%A2n-Th%C3%A0nh-huy%E1%BB%87n-Y%C3%AAn-Th%C3%A0nh-105767664929896" TargetMode="External"/><Relationship Id="rId989" Type="http://schemas.openxmlformats.org/officeDocument/2006/relationships/hyperlink" Target="https://www.facebook.com/C%C3%B4ng-an-x%C3%A3-Quang-S%C6%A1n-TP-Tam-%C4%90i%E1%BB%87p-137084158519354/" TargetMode="External"/><Relationship Id="rId2018" Type="http://schemas.openxmlformats.org/officeDocument/2006/relationships/hyperlink" Target="https://hscvcl.hatinh.gov.vn/canloc/vbpq.nsf/D65BA9CA93C35FAC4725876B0026B289/$file/ATT1ZDE0.docx" TargetMode="External"/><Relationship Id="rId2572" Type="http://schemas.openxmlformats.org/officeDocument/2006/relationships/hyperlink" Target="https://www.facebook.com/Conganthanhphothainguyen/?locale=vi_VN" TargetMode="External"/><Relationship Id="rId544" Type="http://schemas.openxmlformats.org/officeDocument/2006/relationships/hyperlink" Target="https://www.facebook.com/C%C3%B4ng-an-xa%CC%83-Chr%C3%B4h-P%C6%A1nan-Phu%CC%81-Thi%C3%AA%CC%A3n-Gia-Lai-1055026954700455/" TargetMode="External"/><Relationship Id="rId751" Type="http://schemas.openxmlformats.org/officeDocument/2006/relationships/hyperlink" Target="https://www.facebook.com/C%C3%B4ng-An-X%C3%A3-Ti%C3%AAn-L%C3%A3ng-huy%E1%BB%87n-Ti%C3%AAn-Y%C3%AAn-t%E1%BB%89nh-Qu%E1%BA%A3ng-Ninh-106657861740730/" TargetMode="External"/><Relationship Id="rId849" Type="http://schemas.openxmlformats.org/officeDocument/2006/relationships/hyperlink" Target="https://www.facebook.com/C%C3%B4ng-an-x%C3%A3-Tam-Hi%E1%BB%87p-103321372034906/" TargetMode="External"/><Relationship Id="rId1174" Type="http://schemas.openxmlformats.org/officeDocument/2006/relationships/hyperlink" Target="https://phutho.phutan.angiang.gov.vn/" TargetMode="External"/><Relationship Id="rId1381" Type="http://schemas.openxmlformats.org/officeDocument/2006/relationships/hyperlink" Target="https://hscvcl.hatinh.gov.vn/canloc/vbpq.nsf/60F0017749D6E95D472586F4003E845B/$file/THONG-BAO.docx" TargetMode="External"/><Relationship Id="rId1479" Type="http://schemas.openxmlformats.org/officeDocument/2006/relationships/hyperlink" Target="https://www.facebook.com/p/C%C3%B4ng-an-x%C3%A3-Tr%C6%B0%E1%BB%9Dng-Xu%C3%A2n-100057042440120/" TargetMode="External"/><Relationship Id="rId1686" Type="http://schemas.openxmlformats.org/officeDocument/2006/relationships/hyperlink" Target="https://www.facebook.com/p/C%C3%B4ng-an-x%C3%A3-Xu%C3%A2n-Th%E1%BB%8Bnh-huy%E1%BB%87n-Tri%E1%BB%87u-S%C6%A1n-t%E1%BB%89nh-Thanh-H%C3%B3a-100063900770557/" TargetMode="External"/><Relationship Id="rId2225" Type="http://schemas.openxmlformats.org/officeDocument/2006/relationships/hyperlink" Target="https://vinhtrach.thoaison.angiang.gov.vn/danh-ba-0" TargetMode="External"/><Relationship Id="rId2432" Type="http://schemas.openxmlformats.org/officeDocument/2006/relationships/hyperlink" Target="http://kytay.kyanh.hatinh.gov.vn/" TargetMode="External"/><Relationship Id="rId404" Type="http://schemas.openxmlformats.org/officeDocument/2006/relationships/hyperlink" Target="https://www.facebook.com/caxculenrbk/" TargetMode="External"/><Relationship Id="rId611" Type="http://schemas.openxmlformats.org/officeDocument/2006/relationships/hyperlink" Target="https://www.facebook.com/C%C3%B4ng-an-x%C3%A3-Xu%C3%A2n-L%E1%BB%99c-102036048851553/" TargetMode="External"/><Relationship Id="rId1034" Type="http://schemas.openxmlformats.org/officeDocument/2006/relationships/hyperlink" Target="http://quyetthang.thainguyencity.gov.vn/gioi-thieu/-/asset_publisher/PTN1trT2HJke/content/bo-may-to-chuc?inheritRedirect=true" TargetMode="External"/><Relationship Id="rId1241" Type="http://schemas.openxmlformats.org/officeDocument/2006/relationships/hyperlink" Target="https://www.facebook.com/p/C%C3%B4ng-an-x%C3%A3-Tam-%C4%90a-huy%E1%BB%87n-S%C6%A1n-D%C6%B0%C6%A1ng-100082962715378/" TargetMode="External"/><Relationship Id="rId1339" Type="http://schemas.openxmlformats.org/officeDocument/2006/relationships/hyperlink" Target="https://www.facebook.com/p/C%C3%B4ng-an-x%C3%A3-Thanh-An-100045274099754/" TargetMode="External"/><Relationship Id="rId1893" Type="http://schemas.openxmlformats.org/officeDocument/2006/relationships/hyperlink" Target="https://www.facebook.com/capphudong/" TargetMode="External"/><Relationship Id="rId709" Type="http://schemas.openxmlformats.org/officeDocument/2006/relationships/hyperlink" Target="https://www.facebook.com/C%C3%B4ng-an-x%C3%A3-Tri%E1%BB%87u-Trung-101910588593995/" TargetMode="External"/><Relationship Id="rId916" Type="http://schemas.openxmlformats.org/officeDocument/2006/relationships/hyperlink" Target="https://www.facebook.com/C%C3%B4ng-an-x%C3%A3-T%C3%A2n-L%E1%BA%ADp-100187742231894/" TargetMode="External"/><Relationship Id="rId1101" Type="http://schemas.openxmlformats.org/officeDocument/2006/relationships/hyperlink" Target="https://laichau.gov.vn/tin-tuc-su-kien/hoat-dong-cua-lanh-dao-tinh/chuong-trinh-xuan-bien-cuong-doan-ket-tet-tham-tinh-quan-dan-nam-2024-tai-huyen-than-uyen.html" TargetMode="External"/><Relationship Id="rId1546" Type="http://schemas.openxmlformats.org/officeDocument/2006/relationships/hyperlink" Target="https://www.facebook.com/tuoitreconganhuyenvanquan/" TargetMode="External"/><Relationship Id="rId1753" Type="http://schemas.openxmlformats.org/officeDocument/2006/relationships/hyperlink" Target="https://www.facebook.com/p/C%C3%B4ng-an-x%C3%A3-Y%E1%BA%BFt-Ki%C3%AAu-Gia-L%E1%BB%99c-100063711360255/" TargetMode="External"/><Relationship Id="rId1960" Type="http://schemas.openxmlformats.org/officeDocument/2006/relationships/hyperlink" Target="https://hoaninh.vinhlong.gov.vn/" TargetMode="External"/><Relationship Id="rId45" Type="http://schemas.openxmlformats.org/officeDocument/2006/relationships/hyperlink" Target="https://www.facebook.com/conganvanson" TargetMode="External"/><Relationship Id="rId1406" Type="http://schemas.openxmlformats.org/officeDocument/2006/relationships/hyperlink" Target="https://tuyenhoa.quangbinh.gov.vn/chi-tiet-tin/-/view-article/1/440071402277494958/1616079069003" TargetMode="External"/><Relationship Id="rId1613" Type="http://schemas.openxmlformats.org/officeDocument/2006/relationships/hyperlink" Target="https://www.facebook.com/p/C%C3%B4ng-an-x%C3%A3-Vinh-Ti%E1%BB%81n-huy%E1%BB%87n-T%C3%A2n-S%C6%A1n-t%E1%BB%89nh-Ph%C3%BA-Th%E1%BB%8D-100067904854302/" TargetMode="External"/><Relationship Id="rId1820" Type="http://schemas.openxmlformats.org/officeDocument/2006/relationships/hyperlink" Target="https://nahang.tuyenquang.gov.vn/" TargetMode="External"/><Relationship Id="rId194" Type="http://schemas.openxmlformats.org/officeDocument/2006/relationships/hyperlink" Target="https://www.facebook.com/conganhuyenkonplong/" TargetMode="External"/><Relationship Id="rId1918" Type="http://schemas.openxmlformats.org/officeDocument/2006/relationships/hyperlink" Target="https://www.quangtri.gov.vn/" TargetMode="External"/><Relationship Id="rId2082" Type="http://schemas.openxmlformats.org/officeDocument/2006/relationships/hyperlink" Target="https://sonv.ninhthuan.gov.vn/portal/Pages/2023-4-20/Khen-thuong-thanh-tich-xuat-sac-trong-xay-dung-xa-ixybrp.aspx" TargetMode="External"/><Relationship Id="rId261" Type="http://schemas.openxmlformats.org/officeDocument/2006/relationships/hyperlink" Target="https://www.facebook.com/chauthanhsocsabai/" TargetMode="External"/><Relationship Id="rId499" Type="http://schemas.openxmlformats.org/officeDocument/2006/relationships/hyperlink" Target="https://www.facebook.com/cahunghoa.hanoi/" TargetMode="External"/><Relationship Id="rId2387" Type="http://schemas.openxmlformats.org/officeDocument/2006/relationships/hyperlink" Target="https://nahang.tuyenquang.gov.vn/" TargetMode="External"/><Relationship Id="rId2594" Type="http://schemas.openxmlformats.org/officeDocument/2006/relationships/hyperlink" Target="https://www.facebook.com/CAHNAHANG/" TargetMode="External"/><Relationship Id="rId359" Type="http://schemas.openxmlformats.org/officeDocument/2006/relationships/hyperlink" Target="https://www.facebook.com/CAXNH" TargetMode="External"/><Relationship Id="rId566" Type="http://schemas.openxmlformats.org/officeDocument/2006/relationships/hyperlink" Target="https://www.facebook.com/C%C3%B4ng-an-x%C3%A3-Y%C3%AAn-Nh%C3%A2n-%C3%9D-Y%C3%AAn-Nam-%C4%90%E1%BB%8Bnh-697701054407194/" TargetMode="External"/><Relationship Id="rId773" Type="http://schemas.openxmlformats.org/officeDocument/2006/relationships/hyperlink" Target="https://www.facebook.com/C%C3%B4ng-an-x%C3%A3-Thi%E1%BB%87n-K%E1%BA%BF-106816967481208/" TargetMode="External"/><Relationship Id="rId1196" Type="http://schemas.openxmlformats.org/officeDocument/2006/relationships/hyperlink" Target="https://www.facebook.com/p/C%C3%B4ng-an-x%C3%A3-T%C3%A2y-Ti%E1%BA%BFn-Ti%E1%BB%81n-H%E1%BA%A3i-Th%C3%A1i-B%C3%ACnh-100062863974205/?locale=sl_SI" TargetMode="External"/><Relationship Id="rId2247" Type="http://schemas.openxmlformats.org/officeDocument/2006/relationships/hyperlink" Target="https://nghean.gov.vn/kinh-te/xa-thanh-huong-huyen-thanh-chuong-don-bang-cong-nhan-dat-chuan-nong-thon-moi-611577" TargetMode="External"/><Relationship Id="rId2454" Type="http://schemas.openxmlformats.org/officeDocument/2006/relationships/hyperlink" Target="https://nghiphu.vinh.nghean.gov.vn/lien-he" TargetMode="External"/><Relationship Id="rId121" Type="http://schemas.openxmlformats.org/officeDocument/2006/relationships/hyperlink" Target="https://www.facebook.com/Conganphuongtanthanhthanhphodienbienphu" TargetMode="External"/><Relationship Id="rId219" Type="http://schemas.openxmlformats.org/officeDocument/2006/relationships/hyperlink" Target="https://www.facebook.com/CONGANDONGSON/" TargetMode="External"/><Relationship Id="rId426" Type="http://schemas.openxmlformats.org/officeDocument/2006/relationships/hyperlink" Target="https://www.facebook.com/cax.phuquoi.lh/" TargetMode="External"/><Relationship Id="rId633" Type="http://schemas.openxmlformats.org/officeDocument/2006/relationships/hyperlink" Target="https://www.facebook.com/C%C3%B4ng-an-x%C3%A3-X%C3%A1-Nh%C3%A8-110894181193911/" TargetMode="External"/><Relationship Id="rId980" Type="http://schemas.openxmlformats.org/officeDocument/2006/relationships/hyperlink" Target="https://www.facebook.com/C%C3%B4ng-an-x%C3%A3-Quy%E1%BA%BFt-Th%E1%BA%AFng-th%C3%A0nh-ph%E1%BB%91-Th%C3%A1i-Nguy%C3%AAn-107707921633577/" TargetMode="External"/><Relationship Id="rId1056" Type="http://schemas.openxmlformats.org/officeDocument/2006/relationships/hyperlink" Target="https://www.facebook.com/p/C%C3%B4ng-an-x%C3%A3-S%C6%A1n-H%C3%A0-100067174192436/" TargetMode="External"/><Relationship Id="rId1263" Type="http://schemas.openxmlformats.org/officeDocument/2006/relationships/hyperlink" Target="https://www.facebook.com/p/C%C3%B4ng-an-x%C3%A3-Tam-Thanh-V%E1%BB%A5-B%E1%BA%A3n-Nam-%C4%90%E1%BB%8Bnh-100071344872117/" TargetMode="External"/><Relationship Id="rId2107" Type="http://schemas.openxmlformats.org/officeDocument/2006/relationships/hyperlink" Target="https://phuthinh.daitu.thainguyen.gov.vn/" TargetMode="External"/><Relationship Id="rId2314" Type="http://schemas.openxmlformats.org/officeDocument/2006/relationships/hyperlink" Target="https://www.facebook.com/congandoanhung/" TargetMode="External"/><Relationship Id="rId2661" Type="http://schemas.openxmlformats.org/officeDocument/2006/relationships/hyperlink" Target="https://dichvucong.laichau.gov.vn/dich-vu-cong/tiep-nhan-online/thanh-toan-truc-tuyen?sid=198542&amp;ma-ho-so=659670" TargetMode="External"/><Relationship Id="rId840" Type="http://schemas.openxmlformats.org/officeDocument/2006/relationships/hyperlink" Target="https://www.facebook.com/C%C3%B4ng-an-x%C3%A3-Th%C3%A0nh-C%C3%B4ng-th%C3%A0nh-ph%E1%BB%91-Ph%E1%BB%95-Y%C3%AAn-t%E1%BB%89nh-Th%C3%A1i-Nguy%C3%AAn-102822605493038/" TargetMode="External"/><Relationship Id="rId938" Type="http://schemas.openxmlformats.org/officeDocument/2006/relationships/hyperlink" Target="https://www.facebook.com/C%C3%B4ng-An-x%C3%A3-T%C3%A0o-S%C6%A1n-114405940346097/" TargetMode="External"/><Relationship Id="rId1470" Type="http://schemas.openxmlformats.org/officeDocument/2006/relationships/hyperlink" Target="https://doluong.nghean.gov.vn/tru-son" TargetMode="External"/><Relationship Id="rId1568" Type="http://schemas.openxmlformats.org/officeDocument/2006/relationships/hyperlink" Target="https://www.facebook.com/p/C%C3%B4ng-an-x%C3%A3-V%C4%A9nh-Long-100068525307147/" TargetMode="External"/><Relationship Id="rId1775" Type="http://schemas.openxmlformats.org/officeDocument/2006/relationships/hyperlink" Target="https://thoxuan.thanhhoa.gov.vn/" TargetMode="External"/><Relationship Id="rId2521" Type="http://schemas.openxmlformats.org/officeDocument/2006/relationships/hyperlink" Target="https://www.facebook.com/Conganquanbinhthanh/" TargetMode="External"/><Relationship Id="rId2619" Type="http://schemas.openxmlformats.org/officeDocument/2006/relationships/hyperlink" Target="https://www.binhduong.gov.vn/" TargetMode="External"/><Relationship Id="rId67" Type="http://schemas.openxmlformats.org/officeDocument/2006/relationships/hyperlink" Target="https://www.facebook.com/conganthixanghisonthanhhoa" TargetMode="External"/><Relationship Id="rId700" Type="http://schemas.openxmlformats.org/officeDocument/2006/relationships/hyperlink" Target="https://www.facebook.com/C%C3%B4ng-An-X%C3%A3-Trung-Th%C6%B0%E1%BB%A3ng-huy%E1%BB%87n-Quan-S%C6%A1n-t%E1%BB%89nh-Thanh-Ho%C3%A1-108922364109788/" TargetMode="External"/><Relationship Id="rId1123" Type="http://schemas.openxmlformats.org/officeDocument/2006/relationships/hyperlink" Target="https://www.facebook.com/p/C%C3%B4ng-an-x%C3%A3-T%C3%A2n-H%C3%B2a-huy%E1%BB%87n-Ph%C3%BA-B%C3%ACnh-t%E1%BB%89nh-Th%C3%A1i-Nguy%C3%AAn-100068250091312/" TargetMode="External"/><Relationship Id="rId1330" Type="http://schemas.openxmlformats.org/officeDocument/2006/relationships/hyperlink" Target="http://thongkenh.gialoc.haiduong.gov.vn/" TargetMode="External"/><Relationship Id="rId1428" Type="http://schemas.openxmlformats.org/officeDocument/2006/relationships/hyperlink" Target="https://www.facebook.com/p/C%C3%B4ng-an-x%C3%A3-Ti%C3%AAn-L%E1%BB%A5c-100068308819972/" TargetMode="External"/><Relationship Id="rId1635" Type="http://schemas.openxmlformats.org/officeDocument/2006/relationships/hyperlink" Target="https://www.facebook.com/p/C%C3%B4ng-an-x%C3%A3-Xu%C3%A2n-H%E1%BB%93ng-100057327824815/" TargetMode="External"/><Relationship Id="rId1982" Type="http://schemas.openxmlformats.org/officeDocument/2006/relationships/hyperlink" Target="https://www.facebook.com/caxbaoly/?locale=vi_VN" TargetMode="External"/><Relationship Id="rId1842" Type="http://schemas.openxmlformats.org/officeDocument/2006/relationships/hyperlink" Target="https://langson.yendung.bacgiang.gov.vn/" TargetMode="External"/><Relationship Id="rId1702" Type="http://schemas.openxmlformats.org/officeDocument/2006/relationships/hyperlink" Target="https://yenchinh.namdinh.gov.vn/uy-ban-nhan-dan-51754" TargetMode="External"/><Relationship Id="rId283" Type="http://schemas.openxmlformats.org/officeDocument/2006/relationships/hyperlink" Target="https://www.facebook.com/caxuansinh" TargetMode="External"/><Relationship Id="rId490" Type="http://schemas.openxmlformats.org/officeDocument/2006/relationships/hyperlink" Target="https://www.facebook.com/CAND198/" TargetMode="External"/><Relationship Id="rId2171" Type="http://schemas.openxmlformats.org/officeDocument/2006/relationships/hyperlink" Target="https://www.facebook.com/p/UBND-x%C3%A3-thu%E1%BA%ADn-h%C6%B0ng-huy%E1%BB%87n-m%E1%BB%B9-t%C3%BA-t%E1%BB%89nh-s%C3%B3c-tr%C4%83ng-100069433808041/?locale=ko_KR" TargetMode="External"/><Relationship Id="rId143" Type="http://schemas.openxmlformats.org/officeDocument/2006/relationships/hyperlink" Target="https://www.facebook.com/conganninhhai" TargetMode="External"/><Relationship Id="rId350" Type="http://schemas.openxmlformats.org/officeDocument/2006/relationships/hyperlink" Target="https://www.facebook.com/CAXPhucYenLB" TargetMode="External"/><Relationship Id="rId588" Type="http://schemas.openxmlformats.org/officeDocument/2006/relationships/hyperlink" Target="https://www.facebook.com/C%C3%B4ng-an-x%C3%A3-Xu%C3%A2n-Thu%E1%BB%B7-111615107688367/" TargetMode="External"/><Relationship Id="rId795" Type="http://schemas.openxmlformats.org/officeDocument/2006/relationships/hyperlink" Target="https://www.facebook.com/C%C3%B4ng-an-x%C3%A3-Thanh-D%C6%B0%C6%A1ng-103664115363828/" TargetMode="External"/><Relationship Id="rId2031" Type="http://schemas.openxmlformats.org/officeDocument/2006/relationships/hyperlink" Target="https://www.facebook.com/caxhuongvi/" TargetMode="External"/><Relationship Id="rId2269" Type="http://schemas.openxmlformats.org/officeDocument/2006/relationships/hyperlink" Target="https://bimson.thanhhoa.gov.vn/" TargetMode="External"/><Relationship Id="rId2476" Type="http://schemas.openxmlformats.org/officeDocument/2006/relationships/hyperlink" Target="https://www.facebook.com/conganphuong4/" TargetMode="External"/><Relationship Id="rId2683" Type="http://schemas.openxmlformats.org/officeDocument/2006/relationships/hyperlink" Target="https://chaunhan.hungnguyen.nghean.gov.vn/" TargetMode="External"/><Relationship Id="rId9" Type="http://schemas.openxmlformats.org/officeDocument/2006/relationships/hyperlink" Target="https://www.facebook.com/conganxadienhai/" TargetMode="External"/><Relationship Id="rId210" Type="http://schemas.openxmlformats.org/officeDocument/2006/relationships/hyperlink" Target="https://www.facebook.com/conganhuongnhuong/" TargetMode="External"/><Relationship Id="rId448" Type="http://schemas.openxmlformats.org/officeDocument/2006/relationships/hyperlink" Target="https://www.facebook.com/CATPBG/" TargetMode="External"/><Relationship Id="rId655" Type="http://schemas.openxmlformats.org/officeDocument/2006/relationships/hyperlink" Target="https://www.facebook.com/C%C3%B4ng-an-x%C3%A3-V%C4%A9nh-Tr%E1%BA%A1ch-%C4%90%C3%B4ng-th%C3%A0nh-ph%E1%BB%91-B%E1%BA%A1c-Li%C3%AAu-105553548870917/" TargetMode="External"/><Relationship Id="rId862" Type="http://schemas.openxmlformats.org/officeDocument/2006/relationships/hyperlink" Target="https://www.facebook.com/C%C3%B4ng-an-x%C3%A3-T%E1%BA%BF-N%C3%B4ng-huy%E1%BB%87n-N%C3%B4ng-C%E1%BB%91ng-105375444660297/" TargetMode="External"/><Relationship Id="rId1078" Type="http://schemas.openxmlformats.org/officeDocument/2006/relationships/hyperlink" Target="https://nahang.tuyenquang.gov.vn/" TargetMode="External"/><Relationship Id="rId1285" Type="http://schemas.openxmlformats.org/officeDocument/2006/relationships/hyperlink" Target="https://www.facebook.com/p/Tu%E1%BB%95i-tr%E1%BA%BB-C%C3%B4ng-an-huy%E1%BB%87n-Th%C3%A1i-Th%E1%BB%A5y-100083773900284/" TargetMode="External"/><Relationship Id="rId1492" Type="http://schemas.openxmlformats.org/officeDocument/2006/relationships/hyperlink" Target="https://www.facebook.com/xatrieuthuan.quangtri.gov.vn/" TargetMode="External"/><Relationship Id="rId2129" Type="http://schemas.openxmlformats.org/officeDocument/2006/relationships/hyperlink" Target="https://www.yenbai.gov.vn/noidung/tintuc/Pages/chi-tiet-tin-tuc.aspx?ItemID=27329&amp;l=Tintrongtinh&amp;lv=5" TargetMode="External"/><Relationship Id="rId2336" Type="http://schemas.openxmlformats.org/officeDocument/2006/relationships/hyperlink" Target="https://hscvhk.hatinh.gov.vn/huongkhe/vbpq.nsf" TargetMode="External"/><Relationship Id="rId2543" Type="http://schemas.openxmlformats.org/officeDocument/2006/relationships/hyperlink" Target="http://tamphuoc.chauthanh.bentre.gov.vn/" TargetMode="External"/><Relationship Id="rId308" Type="http://schemas.openxmlformats.org/officeDocument/2006/relationships/hyperlink" Target="https://www.facebook.com/CAXTHANHSON198/" TargetMode="External"/><Relationship Id="rId515" Type="http://schemas.openxmlformats.org/officeDocument/2006/relationships/hyperlink" Target="https://www.facebook.com/cahbudop/" TargetMode="External"/><Relationship Id="rId722" Type="http://schemas.openxmlformats.org/officeDocument/2006/relationships/hyperlink" Target="https://www.facebook.com/C%C3%B4ng-an-x%C3%A3-Tr%C6%B0%C6%A1ng-L%C6%B0%C6%A1ng-huy%E1%BB%87n-Ho%C3%A0-An-100259045931612/" TargetMode="External"/><Relationship Id="rId1145" Type="http://schemas.openxmlformats.org/officeDocument/2006/relationships/hyperlink" Target="https://www.facebook.com/trangthongtinxatanlap/?locale=vi_VN" TargetMode="External"/><Relationship Id="rId1352" Type="http://schemas.openxmlformats.org/officeDocument/2006/relationships/hyperlink" Target="https://hanam.gov.vn/Pages/lanh-dao-tinh-du-ngay-hoi-dai-doan-ket-toan-dan-toc-tai-thon-nguyen-phu-xa-thanh-huong.aspx" TargetMode="External"/><Relationship Id="rId1797" Type="http://schemas.openxmlformats.org/officeDocument/2006/relationships/hyperlink" Target="https://www.facebook.com/cahbudop/?locale=vi_VN" TargetMode="External"/><Relationship Id="rId2403" Type="http://schemas.openxmlformats.org/officeDocument/2006/relationships/hyperlink" Target="https://www.facebook.com/ConganhuyenTamNong/" TargetMode="External"/><Relationship Id="rId89" Type="http://schemas.openxmlformats.org/officeDocument/2006/relationships/hyperlink" Target="https://www.facebook.com/Conganthanhpholaichau/" TargetMode="External"/><Relationship Id="rId1005" Type="http://schemas.openxmlformats.org/officeDocument/2006/relationships/hyperlink" Target="https://www.facebook.com/p/C%C3%B4ng-An-X%C3%A3-Qu%E1%BB%B3nh-Thu%E1%BA%ADn-100067204946231/" TargetMode="External"/><Relationship Id="rId1212" Type="http://schemas.openxmlformats.org/officeDocument/2006/relationships/hyperlink" Target="https://www.facebook.com/p/C%C3%B4ng-an-x%C3%A3-T%C6%B0%E1%BB%9Dng-Ph%C3%B9-huy%E1%BB%87n-Ph%C3%B9-Y%C3%AAn-t%E1%BB%89nh-S%C6%A1n-La-100071062324000/" TargetMode="External"/><Relationship Id="rId1657" Type="http://schemas.openxmlformats.org/officeDocument/2006/relationships/hyperlink" Target="https://xuanloc.dongnai.gov.vn/" TargetMode="External"/><Relationship Id="rId1864" Type="http://schemas.openxmlformats.org/officeDocument/2006/relationships/hyperlink" Target="https://hanoi.gov.vn/" TargetMode="External"/><Relationship Id="rId2610" Type="http://schemas.openxmlformats.org/officeDocument/2006/relationships/hyperlink" Target="https://www.facebook.com/conganthixanghisonthanhhoa/" TargetMode="External"/><Relationship Id="rId2708" Type="http://schemas.openxmlformats.org/officeDocument/2006/relationships/hyperlink" Target="https://laichau.gov.vn/danh-muc/hoat-dong-trong-tinh/tin-cac-dia-phuong/dao-san-bao-ve-rung.html" TargetMode="External"/><Relationship Id="rId1517" Type="http://schemas.openxmlformats.org/officeDocument/2006/relationships/hyperlink" Target="http://tungchungpho.muongkhuong.laocai.gov.vn/tin-hdnd/hoi-dong-nhan-dan-xa-tung-chung-pho-to-chuc-ky-hop-thuong-le-giua-nam-2024-1280651" TargetMode="External"/><Relationship Id="rId1724" Type="http://schemas.openxmlformats.org/officeDocument/2006/relationships/hyperlink" Target="https://yenmy.nongcong.thanhhoa.gov.vn/" TargetMode="External"/><Relationship Id="rId16" Type="http://schemas.openxmlformats.org/officeDocument/2006/relationships/hyperlink" Target="https://www.facebook.com/CONGANXADAILOC/" TargetMode="External"/><Relationship Id="rId1931" Type="http://schemas.openxmlformats.org/officeDocument/2006/relationships/hyperlink" Target="https://www.facebook.com/tuoitrecongankontum/" TargetMode="External"/><Relationship Id="rId2193" Type="http://schemas.openxmlformats.org/officeDocument/2006/relationships/hyperlink" Target="https://www.facebook.com/caxtruonglongtay/" TargetMode="External"/><Relationship Id="rId2498" Type="http://schemas.openxmlformats.org/officeDocument/2006/relationships/hyperlink" Target="https://www.facebook.com/Conganphuongnhamat/" TargetMode="External"/><Relationship Id="rId165" Type="http://schemas.openxmlformats.org/officeDocument/2006/relationships/hyperlink" Target="https://www.facebook.com/CongAnKbang" TargetMode="External"/><Relationship Id="rId372" Type="http://schemas.openxmlformats.org/officeDocument/2006/relationships/hyperlink" Target="https://www.facebook.com/caxmuongkhoa" TargetMode="External"/><Relationship Id="rId677" Type="http://schemas.openxmlformats.org/officeDocument/2006/relationships/hyperlink" Target="https://www.facebook.com/C%C3%B4ng-an-x%C3%A3-v%C4%83n-x%C3%A1-108324404904247/" TargetMode="External"/><Relationship Id="rId2053" Type="http://schemas.openxmlformats.org/officeDocument/2006/relationships/hyperlink" Target="https://www.facebook.com/Caxmtt/" TargetMode="External"/><Relationship Id="rId2260" Type="http://schemas.openxmlformats.org/officeDocument/2006/relationships/hyperlink" Target="https://www.facebook.com/p/C%C3%B4ng-an-th%E1%BB%8B-tr%E1%BA%A5n-L%C3%A2m-Thao-100081296978934/" TargetMode="External"/><Relationship Id="rId2358" Type="http://schemas.openxmlformats.org/officeDocument/2006/relationships/hyperlink" Target="https://dinhlap.langson.gov.vn/" TargetMode="External"/><Relationship Id="rId232" Type="http://schemas.openxmlformats.org/officeDocument/2006/relationships/hyperlink" Target="https://www.facebook.com/conganbencau/" TargetMode="External"/><Relationship Id="rId884" Type="http://schemas.openxmlformats.org/officeDocument/2006/relationships/hyperlink" Target="https://www.facebook.com/C%C3%B4ng-an-x%C3%A3-T%C3%A2n-Tr%C3%A0o-huy%E1%BB%87n-Thanh-Mi%E1%BB%87n-t%E1%BB%89nh-H%E1%BA%A3i-D%C6%B0%C6%A1ng-162831945860749/" TargetMode="External"/><Relationship Id="rId2120" Type="http://schemas.openxmlformats.org/officeDocument/2006/relationships/hyperlink" Target="https://www.facebook.com/Caxsanvien/" TargetMode="External"/><Relationship Id="rId2565" Type="http://schemas.openxmlformats.org/officeDocument/2006/relationships/hyperlink" Target="https://www.facebook.com/conganthanhphodienbienphu/?locale=vi_VN" TargetMode="External"/><Relationship Id="rId537" Type="http://schemas.openxmlformats.org/officeDocument/2006/relationships/hyperlink" Target="https://www.facebook.com/C%E1%BA%A3nh-S%C3%A1t-C%C6%A1-%C4%90%E1%BB%99ng-K02-B%E1%BB%99-C%C3%B4ng-An-211142065725257/" TargetMode="External"/><Relationship Id="rId744" Type="http://schemas.openxmlformats.org/officeDocument/2006/relationships/hyperlink" Target="https://www.facebook.com/C%C3%B4ng-An-X%C3%A3-Ti%E1%BA%BFn-H%C3%B3a-127436176176820/" TargetMode="External"/><Relationship Id="rId951" Type="http://schemas.openxmlformats.org/officeDocument/2006/relationships/hyperlink" Target="https://www.facebook.com/C%C3%B4ng-an-x%C3%A3-Sinh-Long-huy%E1%BB%87n-Na-Hang-t%E1%BB%89nh-Tuy%C3%AAn-Quang-101814808839268/" TargetMode="External"/><Relationship Id="rId1167" Type="http://schemas.openxmlformats.org/officeDocument/2006/relationships/hyperlink" Target="https://xatanminh.hoabinh.gov.vn/" TargetMode="External"/><Relationship Id="rId1374" Type="http://schemas.openxmlformats.org/officeDocument/2006/relationships/hyperlink" Target="https://thanhxuan.nhuxuan.thanhhoa.gov.vn/" TargetMode="External"/><Relationship Id="rId1581" Type="http://schemas.openxmlformats.org/officeDocument/2006/relationships/hyperlink" Target="https://www.facebook.com/p/Tu%E1%BB%95i-tr%E1%BA%BB-C%C3%B4ng-an-Th%C3%A0nh-ph%E1%BB%91-V%C4%A9nh-Y%C3%AAn-100066497717181/?locale=gl_ES" TargetMode="External"/><Relationship Id="rId1679" Type="http://schemas.openxmlformats.org/officeDocument/2006/relationships/hyperlink" Target="https://xuantin.thoxuan.thanhhoa.gov.vn/" TargetMode="External"/><Relationship Id="rId2218" Type="http://schemas.openxmlformats.org/officeDocument/2006/relationships/hyperlink" Target="https://www.facebook.com/CAxVinhHoa/" TargetMode="External"/><Relationship Id="rId2425" Type="http://schemas.openxmlformats.org/officeDocument/2006/relationships/hyperlink" Target="https://www.facebook.com/CongAnKbang/" TargetMode="External"/><Relationship Id="rId2632" Type="http://schemas.openxmlformats.org/officeDocument/2006/relationships/hyperlink" Target="https://www.nghean.gov.vn/" TargetMode="External"/><Relationship Id="rId80" Type="http://schemas.openxmlformats.org/officeDocument/2006/relationships/hyperlink" Target="https://www.facebook.com/conganthitrancainhum" TargetMode="External"/><Relationship Id="rId604" Type="http://schemas.openxmlformats.org/officeDocument/2006/relationships/hyperlink" Target="https://www.facebook.com/C%C3%B4ng-an-x%C3%A3-Xu%C3%A2n-Lao-108293124890526/" TargetMode="External"/><Relationship Id="rId811" Type="http://schemas.openxmlformats.org/officeDocument/2006/relationships/hyperlink" Target="https://www.facebook.com/C%C3%B4ng-an-x%C3%A3-Th%E1%BA%A1nh-Ph%C6%B0%E1%BB%9Bc-103047035347441/" TargetMode="External"/><Relationship Id="rId1027" Type="http://schemas.openxmlformats.org/officeDocument/2006/relationships/hyperlink" Target="https://kimson.ninhbinh.gov.vn/gioi-thieu/xa-quang-thien" TargetMode="External"/><Relationship Id="rId1234" Type="http://schemas.openxmlformats.org/officeDocument/2006/relationships/hyperlink" Target="https://www.facebook.com/p/C%C3%B4ng-An-X%C3%A3-T%E1%BB%A9-Hi%E1%BB%87p-100064737010636/" TargetMode="External"/><Relationship Id="rId1441" Type="http://schemas.openxmlformats.org/officeDocument/2006/relationships/hyperlink" Target="https://www.facebook.com/p/C%C3%B4ng-an-x%C3%A3-Ti%E1%BA%BFn-N%C3%B4ng-100081636183886/" TargetMode="External"/><Relationship Id="rId1886" Type="http://schemas.openxmlformats.org/officeDocument/2006/relationships/hyperlink" Target="https://www.facebook.com/caplongphuoc.phuoclong/" TargetMode="External"/><Relationship Id="rId909" Type="http://schemas.openxmlformats.org/officeDocument/2006/relationships/hyperlink" Target="https://www.facebook.com/C%C3%B4ng-an-X%C3%A3-T%C3%A2n-L%E1%BB%A3i-109275798395552/" TargetMode="External"/><Relationship Id="rId1301" Type="http://schemas.openxmlformats.org/officeDocument/2006/relationships/hyperlink" Target="https://www.facebook.com/p/C%C3%B4ng-an-x%C3%A3-Th%E1%BA%A1ch-Ch%C3%A2u-L%E1%BB%99c-H%C3%A0-H%C3%A0-T%C4%A9nh-100066628398459/" TargetMode="External"/><Relationship Id="rId1539" Type="http://schemas.openxmlformats.org/officeDocument/2006/relationships/hyperlink" Target="https://xavannghia.hoabinh.gov.vn/" TargetMode="External"/><Relationship Id="rId1746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1953" Type="http://schemas.openxmlformats.org/officeDocument/2006/relationships/hyperlink" Target="https://www.facebook.com/CATXPT/" TargetMode="External"/><Relationship Id="rId38" Type="http://schemas.openxmlformats.org/officeDocument/2006/relationships/hyperlink" Target="https://www.facebook.com/ConganxaAnChau/" TargetMode="External"/><Relationship Id="rId1606" Type="http://schemas.openxmlformats.org/officeDocument/2006/relationships/hyperlink" Target="https://www.bacninh.gov.vn/web/viet-hung/lien-he" TargetMode="External"/><Relationship Id="rId1813" Type="http://schemas.openxmlformats.org/officeDocument/2006/relationships/hyperlink" Target="https://www.facebook.com/p/C%C3%B4ng-an-th%E1%BB%8B-tr%E1%BA%A5n-L%C3%A2m-Thao-100081296978934/" TargetMode="External"/><Relationship Id="rId187" Type="http://schemas.openxmlformats.org/officeDocument/2006/relationships/hyperlink" Target="https://www.facebook.com/ConganhuyenMaiSon" TargetMode="External"/><Relationship Id="rId394" Type="http://schemas.openxmlformats.org/officeDocument/2006/relationships/hyperlink" Target="https://www.facebook.com/caxhagiang/" TargetMode="External"/><Relationship Id="rId2075" Type="http://schemas.openxmlformats.org/officeDocument/2006/relationships/hyperlink" Target="https://www.facebook.com/caxnghixuan/" TargetMode="External"/><Relationship Id="rId2282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254" Type="http://schemas.openxmlformats.org/officeDocument/2006/relationships/hyperlink" Target="https://www.facebook.com/Chi-%C4%91o%C3%A0n-C%C3%B4ng-an-x%C3%A3-Xu%C3%A2n-Th%E1%BB%9Bi-Th%C6%B0%E1%BB%A3ng-104972190999306/" TargetMode="External"/><Relationship Id="rId699" Type="http://schemas.openxmlformats.org/officeDocument/2006/relationships/hyperlink" Target="https://www.facebook.com/C%C3%B4ng-An-X%C3%A3-Trung-Ti%E1%BA%BFn-113724713331105/" TargetMode="External"/><Relationship Id="rId1091" Type="http://schemas.openxmlformats.org/officeDocument/2006/relationships/hyperlink" Target="https://chauthanh.tiengiang.gov.vn/chi-tiet-tin?/xa-song-thuan/9025774" TargetMode="External"/><Relationship Id="rId2587" Type="http://schemas.openxmlformats.org/officeDocument/2006/relationships/hyperlink" Target="https://dakdoa.gialai.gov.vn/" TargetMode="External"/><Relationship Id="rId114" Type="http://schemas.openxmlformats.org/officeDocument/2006/relationships/hyperlink" Target="https://www.facebook.com/Conganquanbinhthanh" TargetMode="External"/><Relationship Id="rId461" Type="http://schemas.openxmlformats.org/officeDocument/2006/relationships/hyperlink" Target="https://www.facebook.com/captandan02373812113/" TargetMode="External"/><Relationship Id="rId559" Type="http://schemas.openxmlformats.org/officeDocument/2006/relationships/hyperlink" Target="https://www.facebook.com/C%C3%B4ng-an-x%C3%A3-Y%C3%AAn-T%E1%BB%AB-Y%C3%AAn-M%C3%B4-Ninh-B%C3%ACnh-100100062377402/" TargetMode="External"/><Relationship Id="rId766" Type="http://schemas.openxmlformats.org/officeDocument/2006/relationships/hyperlink" Target="https://www.facebook.com/C%C3%B4ng-an-x%C3%A3-Thu%E1%BA%A7n-Th%C3%A0nh-130438082545056/" TargetMode="External"/><Relationship Id="rId1189" Type="http://schemas.openxmlformats.org/officeDocument/2006/relationships/hyperlink" Target="https://yenson.tuyenquang.gov.vn/" TargetMode="External"/><Relationship Id="rId1396" Type="http://schemas.openxmlformats.org/officeDocument/2006/relationships/hyperlink" Target="https://www.facebook.com/p/C%C3%B4ng-An-X%C3%A3-Thi%E1%BB%87u-Nguy%C3%AAn-100063695132875/?locale=vi_VN" TargetMode="External"/><Relationship Id="rId2142" Type="http://schemas.openxmlformats.org/officeDocument/2006/relationships/hyperlink" Target="https://www.facebook.com/CaxTanSon/" TargetMode="External"/><Relationship Id="rId2447" Type="http://schemas.openxmlformats.org/officeDocument/2006/relationships/hyperlink" Target="https://muongla.sonla.gov.vn/" TargetMode="External"/><Relationship Id="rId321" Type="http://schemas.openxmlformats.org/officeDocument/2006/relationships/hyperlink" Target="https://www.facebook.com/CAXTANMY/" TargetMode="External"/><Relationship Id="rId419" Type="http://schemas.openxmlformats.org/officeDocument/2006/relationships/hyperlink" Target="https://www.facebook.com/caxanthanh/" TargetMode="External"/><Relationship Id="rId626" Type="http://schemas.openxmlformats.org/officeDocument/2006/relationships/hyperlink" Target="https://www.facebook.com/C%C3%B4ng-an-x%C3%A3-Xu%C3%A2n-D%E1%BB%A5c-th%E1%BB%8B-x%C3%A3-M%E1%BB%B9-H%C3%A0o-103899662094971/" TargetMode="External"/><Relationship Id="rId973" Type="http://schemas.openxmlformats.org/officeDocument/2006/relationships/hyperlink" Target="https://www.facebook.com/C%C3%B4ng-An-x%C3%A3-S%C3%B4ng-Tr%C3%A0-103115591921649" TargetMode="External"/><Relationship Id="rId1049" Type="http://schemas.openxmlformats.org/officeDocument/2006/relationships/hyperlink" Target="https://xasonbinh.hatinh.gov.vn/" TargetMode="External"/><Relationship Id="rId1256" Type="http://schemas.openxmlformats.org/officeDocument/2006/relationships/hyperlink" Target="https://qppl.quangnam.gov.vn/" TargetMode="External"/><Relationship Id="rId2002" Type="http://schemas.openxmlformats.org/officeDocument/2006/relationships/hyperlink" Target="https://www.facebook.com/p/Tu%E1%BB%95i-tr%E1%BA%BB-C%C3%B4ng-an-t%E1%BB%89nh-B%E1%BA%AFc-K%E1%BA%A1n-100057574024652/?locale=ro_RO" TargetMode="External"/><Relationship Id="rId2307" Type="http://schemas.openxmlformats.org/officeDocument/2006/relationships/hyperlink" Target="https://www.facebook.com/conganchinhquy/" TargetMode="External"/><Relationship Id="rId2654" Type="http://schemas.openxmlformats.org/officeDocument/2006/relationships/hyperlink" Target="http://vinhhoa.ninhgiang.haiduong.gov.vn/" TargetMode="External"/><Relationship Id="rId833" Type="http://schemas.openxmlformats.org/officeDocument/2006/relationships/hyperlink" Target="https://www.facebook.com/C%C3%B4ng-an-x%C3%A3-Th%C3%A1i-Ph%C3%BAc-Th%C3%A1i-Thu%E1%BB%B5-Th%C3%A1i-B%C3%ACnh-109767098062241/" TargetMode="External"/><Relationship Id="rId1116" Type="http://schemas.openxmlformats.org/officeDocument/2006/relationships/hyperlink" Target="https://dongtrieu.quangninh.gov.vn/Trang/ChiTietBVGioiThieu.aspx?bvid=208" TargetMode="External"/><Relationship Id="rId1463" Type="http://schemas.openxmlformats.org/officeDocument/2006/relationships/hyperlink" Target="https://duytien.hanam.gov.vn/Pages/danh-sach-so-dien-thoai-cua-lanh-dao-cac-xa-thi-tran-tren-dia-ban-huyen-duy-tien.aspx" TargetMode="External"/><Relationship Id="rId1670" Type="http://schemas.openxmlformats.org/officeDocument/2006/relationships/hyperlink" Target="https://www.facebook.com/p/C%C3%B4ng-an-x%C3%A3-Xu%C3%A2n-Ninh-100066546561529/" TargetMode="External"/><Relationship Id="rId1768" Type="http://schemas.openxmlformats.org/officeDocument/2006/relationships/hyperlink" Target="https://lamdong.gov.vn/sites/stp/Lists/Qun%20l%20vn%20bn/Attachments/9948/kom%20cv%201082.pdf" TargetMode="External"/><Relationship Id="rId2514" Type="http://schemas.openxmlformats.org/officeDocument/2006/relationships/hyperlink" Target="https://phuthien.gialai.gov.vn/kkk/Lich-lam-viec.aspx" TargetMode="External"/><Relationship Id="rId2721" Type="http://schemas.openxmlformats.org/officeDocument/2006/relationships/hyperlink" Target="https://vpubnd.kiengiang.gov.vn/m/177/7994/Giao-dat-cho-Truong-Mam-non-Dong-Hung-tai-ap-10-Huynh--xa-Dong-Hung--huyen-An-Minh--tinh-Kien-Giang.html" TargetMode="External"/><Relationship Id="rId900" Type="http://schemas.openxmlformats.org/officeDocument/2006/relationships/hyperlink" Target="https://www.facebook.com/C%C3%B4ng-an-x%C3%A3-T%C3%A2n-Minh-huy%E1%BB%87n-%C4%90%C3%A0-B%E1%BA%AFc-t%E1%BB%89nh-Ho%C3%A0-B%C3%ACnh-101703362035257/" TargetMode="External"/><Relationship Id="rId1323" Type="http://schemas.openxmlformats.org/officeDocument/2006/relationships/hyperlink" Target="http://tholap.thoxuan.thanhhoa.gov.vn/web/trang-chu/bo-may-hanh-chinh/uy-ban-nhan-dan-xa" TargetMode="External"/><Relationship Id="rId1530" Type="http://schemas.openxmlformats.org/officeDocument/2006/relationships/hyperlink" Target="https://www.facebook.com/p/UBND-X%C3%83-V%C3%95-NINH-100095050035884/" TargetMode="External"/><Relationship Id="rId1628" Type="http://schemas.openxmlformats.org/officeDocument/2006/relationships/hyperlink" Target="https://www.facebook.com/p/Tu%E1%BB%95i-tr%E1%BA%BB-C%C3%B4ng-an-TP-S%E1%BA%A7m-S%C6%A1n-100069346653553/?locale=fr_FR" TargetMode="External"/><Relationship Id="rId1975" Type="http://schemas.openxmlformats.org/officeDocument/2006/relationships/hyperlink" Target="https://www.facebook.com/caxanthanh/" TargetMode="External"/><Relationship Id="rId1835" Type="http://schemas.openxmlformats.org/officeDocument/2006/relationships/hyperlink" Target="https://www.facebook.com/CAHYD.THO/" TargetMode="External"/><Relationship Id="rId1902" Type="http://schemas.openxmlformats.org/officeDocument/2006/relationships/hyperlink" Target="https://hiepninh.tayninh.gov.vn/" TargetMode="External"/><Relationship Id="rId2097" Type="http://schemas.openxmlformats.org/officeDocument/2006/relationships/hyperlink" Target="https://dongnai.gov.vn/Pages/newsdetail.aspx?NewsId=44868&amp;CatId=185" TargetMode="External"/><Relationship Id="rId276" Type="http://schemas.openxmlformats.org/officeDocument/2006/relationships/hyperlink" Target="https://www.facebook.com/CAxVinhHoa" TargetMode="External"/><Relationship Id="rId483" Type="http://schemas.openxmlformats.org/officeDocument/2006/relationships/hyperlink" Target="https://www.facebook.com/canhsathinhsuThuaThienHue" TargetMode="External"/><Relationship Id="rId690" Type="http://schemas.openxmlformats.org/officeDocument/2006/relationships/hyperlink" Target="https://www.facebook.com/C%C3%B4ng-an-x%C3%A3-V%C3%B5ng-La-100685278783950/" TargetMode="External"/><Relationship Id="rId2164" Type="http://schemas.openxmlformats.org/officeDocument/2006/relationships/hyperlink" Target="https://vinhcuu.dongnai.gov.vn/pages/newsdetail.aspx?NewsId=8572&amp;CatId=113" TargetMode="External"/><Relationship Id="rId2371" Type="http://schemas.openxmlformats.org/officeDocument/2006/relationships/hyperlink" Target="https://krongpa.gialai.gov.vn/Home.aspx" TargetMode="External"/><Relationship Id="rId136" Type="http://schemas.openxmlformats.org/officeDocument/2006/relationships/hyperlink" Target="https://www.facebook.com/conganphuong5tpbaclieu/" TargetMode="External"/><Relationship Id="rId343" Type="http://schemas.openxmlformats.org/officeDocument/2006/relationships/hyperlink" Target="https://www.facebook.com/caxphuocthuan" TargetMode="External"/><Relationship Id="rId550" Type="http://schemas.openxmlformats.org/officeDocument/2006/relationships/hyperlink" Target="https://www.facebook.com/C%C3%B4ng-an-x%C3%A3-Y%C3%AAn-Trung-Y%C3%AAn-%C4%90%E1%BB%8Bnh-Thanh-Ho%C3%A1-100841602023870/" TargetMode="External"/><Relationship Id="rId788" Type="http://schemas.openxmlformats.org/officeDocument/2006/relationships/hyperlink" Target="https://www.facebook.com/C%C3%B4ng-an-x%C3%A3-Thanh-Minh-104002138517578/" TargetMode="External"/><Relationship Id="rId995" Type="http://schemas.openxmlformats.org/officeDocument/2006/relationships/hyperlink" Target="https://www.facebook.com/C%C3%B4ng-an-x%C3%A3-Quang-H%C3%BAc-Tam-N%C3%B4ng-Ph%C3%BA-Th%E1%BB%8D-108612694864755/" TargetMode="External"/><Relationship Id="rId1180" Type="http://schemas.openxmlformats.org/officeDocument/2006/relationships/hyperlink" Target="https://tanthanh.vinhlong.gov.vn/" TargetMode="External"/><Relationship Id="rId2024" Type="http://schemas.openxmlformats.org/officeDocument/2006/relationships/hyperlink" Target="https://hason.hatrung.thanhhoa.gov.vn/" TargetMode="External"/><Relationship Id="rId2231" Type="http://schemas.openxmlformats.org/officeDocument/2006/relationships/hyperlink" Target="https://www.facebook.com/caxxuanduongnrbk/" TargetMode="External"/><Relationship Id="rId2469" Type="http://schemas.openxmlformats.org/officeDocument/2006/relationships/hyperlink" Target="https://www.facebook.com/ConganPhuocQuang/" TargetMode="External"/><Relationship Id="rId2676" Type="http://schemas.openxmlformats.org/officeDocument/2006/relationships/hyperlink" Target="https://cattan.nhuxuan.thanhhoa.gov.vn/" TargetMode="External"/><Relationship Id="rId203" Type="http://schemas.openxmlformats.org/officeDocument/2006/relationships/hyperlink" Target="https://www.facebook.com/ConganhuyenDauTieng/" TargetMode="External"/><Relationship Id="rId648" Type="http://schemas.openxmlformats.org/officeDocument/2006/relationships/hyperlink" Target="https://www.facebook.com/C%C3%B4ng-an-x%C3%A3-V%E1%BA%A1n-Th%E1%BB%8D-huy%E1%BB%87n-%C4%90%E1%BA%A1i-T%E1%BB%AB-t%E1%BB%89nh-Th%C3%A1i-Nguy%C3%AAn-102244182164949/" TargetMode="External"/><Relationship Id="rId855" Type="http://schemas.openxmlformats.org/officeDocument/2006/relationships/hyperlink" Target="https://www.facebook.com/C%C3%B4ng-an-x%C3%A3-Tam-%C4%90%C3%ACnh-T%C6%B0%C6%A1ng-D%C6%B0%C6%A1ng-Ngh%E1%BB%87-An-101233265604542/" TargetMode="External"/><Relationship Id="rId1040" Type="http://schemas.openxmlformats.org/officeDocument/2006/relationships/hyperlink" Target="https://www.facebook.com/people/C%C3%B4ng-an-x%C3%A3-S%C3%A0o-B%C3%A1y/100065498379369/" TargetMode="External"/><Relationship Id="rId1278" Type="http://schemas.openxmlformats.org/officeDocument/2006/relationships/hyperlink" Target="https://www.facebook.com/p/Tu%E1%BB%95i-tr%E1%BA%BB-C%C3%B4ng-an-Th%C3%A1i-B%C3%ACnh-100068113789461/" TargetMode="External"/><Relationship Id="rId1485" Type="http://schemas.openxmlformats.org/officeDocument/2006/relationships/hyperlink" Target="https://trucdao.namdinh.gov.vn/" TargetMode="External"/><Relationship Id="rId1692" Type="http://schemas.openxmlformats.org/officeDocument/2006/relationships/hyperlink" Target="https://dichvucong.namdinh.gov.vn/portaldvc/KenhTin/dich-vu-cong-truc-tuyen.aspx?_dv=E4662776-0DAA-C999-A752-B2C23C32899B" TargetMode="External"/><Relationship Id="rId2329" Type="http://schemas.openxmlformats.org/officeDocument/2006/relationships/hyperlink" Target="https://www.facebook.com/reel/1023388962692075/" TargetMode="External"/><Relationship Id="rId2536" Type="http://schemas.openxmlformats.org/officeDocument/2006/relationships/hyperlink" Target="https://www.facebook.com/ConganSongCong/?locale=vi_VN" TargetMode="External"/><Relationship Id="rId410" Type="http://schemas.openxmlformats.org/officeDocument/2006/relationships/hyperlink" Target="https://www.facebook.com/caxcamchaucamthuy/" TargetMode="External"/><Relationship Id="rId508" Type="http://schemas.openxmlformats.org/officeDocument/2006/relationships/hyperlink" Target="https://www.facebook.com/CAHKTHD/" TargetMode="External"/><Relationship Id="rId715" Type="http://schemas.openxmlformats.org/officeDocument/2006/relationships/hyperlink" Target="https://www.facebook.com/C%C3%B4ng-an-x%C3%A3-Tr%E1%BB%B1c-%C4%90%E1%BA%A1o-Tr%E1%BB%B1c-Ninh-103892921942645/" TargetMode="External"/><Relationship Id="rId922" Type="http://schemas.openxmlformats.org/officeDocument/2006/relationships/hyperlink" Target="https://www.facebook.com/C%C3%B4ng-an-x%C3%A3-T%C3%A2n-H%C6%B0ng-103743698610432/" TargetMode="External"/><Relationship Id="rId1138" Type="http://schemas.openxmlformats.org/officeDocument/2006/relationships/hyperlink" Target="https://phubinh.thainguyen.gov.vn/xa-tan-khanh" TargetMode="External"/><Relationship Id="rId1345" Type="http://schemas.openxmlformats.org/officeDocument/2006/relationships/hyperlink" Target="https://xathanhcao.hoabinh.gov.vn/" TargetMode="External"/><Relationship Id="rId1552" Type="http://schemas.openxmlformats.org/officeDocument/2006/relationships/hyperlink" Target="https://www.facebook.com/p/C%C3%B4ng-an-x%C3%A3-V%C4%A9nh-An-huy%E1%BB%87n-Ba-Tri-t%E1%BB%89nh-B%E1%BA%BFn-Tre-100078673167528/" TargetMode="External"/><Relationship Id="rId1997" Type="http://schemas.openxmlformats.org/officeDocument/2006/relationships/hyperlink" Target="https://chauloc.quyhop.nghean.gov.vn/" TargetMode="External"/><Relationship Id="rId2603" Type="http://schemas.openxmlformats.org/officeDocument/2006/relationships/hyperlink" Target="https://huyentuachua.dienbien.gov.vn/" TargetMode="External"/><Relationship Id="rId1205" Type="http://schemas.openxmlformats.org/officeDocument/2006/relationships/hyperlink" Target="https://www.facebook.com/tuoitrecongansonla/" TargetMode="External"/><Relationship Id="rId1857" Type="http://schemas.openxmlformats.org/officeDocument/2006/relationships/hyperlink" Target="https://www.tuyenquang.gov.vn/" TargetMode="External"/><Relationship Id="rId51" Type="http://schemas.openxmlformats.org/officeDocument/2006/relationships/hyperlink" Target="https://www.facebook.com/ConganTrieuSonOfficial" TargetMode="External"/><Relationship Id="rId1412" Type="http://schemas.openxmlformats.org/officeDocument/2006/relationships/hyperlink" Target="https://thuanthoi.vinhlong.gov.vn/" TargetMode="External"/><Relationship Id="rId1717" Type="http://schemas.openxmlformats.org/officeDocument/2006/relationships/hyperlink" Target="https://www.facebook.com/p/C%C3%B4ng-an-x%C3%A3-Y%C3%AAn-L%E1%BA%A1c-Y%C3%AAn-%C4%90%E1%BB%8Bnh-Thanh-Ho%C3%A1-100063880762008/" TargetMode="External"/><Relationship Id="rId1924" Type="http://schemas.openxmlformats.org/officeDocument/2006/relationships/hyperlink" Target="https://www.facebook.com/CATPBG/?locale=vi_VN" TargetMode="External"/><Relationship Id="rId298" Type="http://schemas.openxmlformats.org/officeDocument/2006/relationships/hyperlink" Target="https://www.facebook.com/CAXTL" TargetMode="External"/><Relationship Id="rId158" Type="http://schemas.openxmlformats.org/officeDocument/2006/relationships/hyperlink" Target="https://www.facebook.com/Conganlamson04942/" TargetMode="External"/><Relationship Id="rId2186" Type="http://schemas.openxmlformats.org/officeDocument/2006/relationships/hyperlink" Target="https://nari.backan.gov.vn/cong-an-huyen-to-chuc-lang-nghe-y-kien-nhan-dan-va-doi-thoai-truc-tiep-ve-thu-tuc-hanh-chinh-giai-quyet-thu-tuc-hanh-chinh-tai-xa-tran-phu/" TargetMode="External"/><Relationship Id="rId2393" Type="http://schemas.openxmlformats.org/officeDocument/2006/relationships/hyperlink" Target="https://www.facebook.com/conganhuyennhuxuan/" TargetMode="External"/><Relationship Id="rId2698" Type="http://schemas.openxmlformats.org/officeDocument/2006/relationships/hyperlink" Target="https://www.facebook.com/CONGANXADAILOC/" TargetMode="External"/><Relationship Id="rId365" Type="http://schemas.openxmlformats.org/officeDocument/2006/relationships/hyperlink" Target="https://www.facebook.com/CAXNgaThuy" TargetMode="External"/><Relationship Id="rId572" Type="http://schemas.openxmlformats.org/officeDocument/2006/relationships/hyperlink" Target="https://www.facebook.com/C%C3%B4ng-an-x%C3%A3-Y%C3%AAn-L%E1%BA%A1c-Nh%C6%B0-Thanh-103627842179060/" TargetMode="External"/><Relationship Id="rId2046" Type="http://schemas.openxmlformats.org/officeDocument/2006/relationships/hyperlink" Target="https://www.facebook.com/CAXMaiDinh/" TargetMode="External"/><Relationship Id="rId2253" Type="http://schemas.openxmlformats.org/officeDocument/2006/relationships/hyperlink" Target="https://txdh.travinh.gov.vn/" TargetMode="External"/><Relationship Id="rId2460" Type="http://schemas.openxmlformats.org/officeDocument/2006/relationships/hyperlink" Target="https://huyendakglei.kontum.gov.vn/" TargetMode="External"/><Relationship Id="rId225" Type="http://schemas.openxmlformats.org/officeDocument/2006/relationships/hyperlink" Target="https://www.facebook.com/congandeogia" TargetMode="External"/><Relationship Id="rId432" Type="http://schemas.openxmlformats.org/officeDocument/2006/relationships/hyperlink" Target="https://www.facebook.com/CATXPT/" TargetMode="External"/><Relationship Id="rId877" Type="http://schemas.openxmlformats.org/officeDocument/2006/relationships/hyperlink" Target="https://www.facebook.com/C%C3%B4ng-An-X%C3%A3-T%C3%B4-M%E1%BA%ADu-111783064873645/" TargetMode="External"/><Relationship Id="rId1062" Type="http://schemas.openxmlformats.org/officeDocument/2006/relationships/hyperlink" Target="https://www.facebook.com/p/Tu%E1%BB%95i-tr%E1%BA%BB-C%C3%B4ng-an-t%E1%BB%89nh-Ki%C3%AAn-Giang-100064349125717/" TargetMode="External"/><Relationship Id="rId2113" Type="http://schemas.openxmlformats.org/officeDocument/2006/relationships/hyperlink" Target="https://nguyenbinh.caobang.gov.vn/xa-phan-thanh" TargetMode="External"/><Relationship Id="rId2320" Type="http://schemas.openxmlformats.org/officeDocument/2006/relationships/hyperlink" Target="https://dongson.thanhhoa.gov.vn/" TargetMode="External"/><Relationship Id="rId2558" Type="http://schemas.openxmlformats.org/officeDocument/2006/relationships/hyperlink" Target="https://thanhlam.nhuxuan.thanhhoa.gov.vn/" TargetMode="External"/><Relationship Id="rId737" Type="http://schemas.openxmlformats.org/officeDocument/2006/relationships/hyperlink" Target="https://www.facebook.com/C%C3%B4ng-an-x%C3%A3-Tinh-Nhu%E1%BB%87-105813671814386/" TargetMode="External"/><Relationship Id="rId944" Type="http://schemas.openxmlformats.org/officeDocument/2006/relationships/hyperlink" Target="https://www.facebook.com/C%C3%B4ng-an-x%C3%A3-Su%E1%BB%91i-Bau-huy%E1%BB%87n-Ph%C3%B9-Y%C3%AAn-t%E1%BB%89nh-S%C6%A1n-La-110769121229989/" TargetMode="External"/><Relationship Id="rId1367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1574" Type="http://schemas.openxmlformats.org/officeDocument/2006/relationships/hyperlink" Target="https://www.facebook.com/p/Tu%E1%BB%95i-tr%E1%BA%BB-C%C3%B4ng-an-t%E1%BB%89nh-Ki%C3%AAn-Giang-100064349125717/" TargetMode="External"/><Relationship Id="rId1781" Type="http://schemas.openxmlformats.org/officeDocument/2006/relationships/hyperlink" Target="https://quangtho.thuathienhue.gov.vn/" TargetMode="External"/><Relationship Id="rId2418" Type="http://schemas.openxmlformats.org/officeDocument/2006/relationships/hyperlink" Target="https://yendung.bacgiang.gov.vn/" TargetMode="External"/><Relationship Id="rId2625" Type="http://schemas.openxmlformats.org/officeDocument/2006/relationships/hyperlink" Target="https://hagiang.gov.vn/" TargetMode="External"/><Relationship Id="rId73" Type="http://schemas.openxmlformats.org/officeDocument/2006/relationships/hyperlink" Target="https://www.facebook.com/conganthitrantanhiep" TargetMode="External"/><Relationship Id="rId804" Type="http://schemas.openxmlformats.org/officeDocument/2006/relationships/hyperlink" Target="https://www.facebook.com/C%C3%B4ng-an-x%C3%A3-Th%E1%BB%91ng-Nh%E1%BA%A5t-107946458610455/" TargetMode="External"/><Relationship Id="rId1227" Type="http://schemas.openxmlformats.org/officeDocument/2006/relationships/hyperlink" Target="https://dongvan.hagiang.gov.vn/chi-tiet-tin-tuc/-/news/44717/ubnd-x%25C3%2583-t%25E1%25BA%25A2-ph%25C3%258Cn.html" TargetMode="External"/><Relationship Id="rId1434" Type="http://schemas.openxmlformats.org/officeDocument/2006/relationships/hyperlink" Target="https://www.facebook.com/TuoitreConganCaoBang/" TargetMode="External"/><Relationship Id="rId1641" Type="http://schemas.openxmlformats.org/officeDocument/2006/relationships/hyperlink" Target="https://xuanhoa.nhuxuan.thanhhoa.gov.vn/web/trang-chu/he-thong-chinh-tri/uy-ban-nhan-dan-xa" TargetMode="External"/><Relationship Id="rId1879" Type="http://schemas.openxmlformats.org/officeDocument/2006/relationships/hyperlink" Target="http://congbao.tuyenquang.gov.vn/van-ban/noi-ban-hanh/uy-ban-nhan-dan-tinh/trang-171.html" TargetMode="External"/><Relationship Id="rId1501" Type="http://schemas.openxmlformats.org/officeDocument/2006/relationships/hyperlink" Target="https://www.facebook.com/p/C%C3%B4ng-an-x%C3%A3-Trung-L%C6%B0%C6%A1ng-%C4%90%E1%BB%8Bnh-H%C3%B3a-Th%C3%A1i-Nguy%C3%AAn-100068996101343/" TargetMode="External"/><Relationship Id="rId1739" Type="http://schemas.openxmlformats.org/officeDocument/2006/relationships/hyperlink" Target="https://yenthanh.yenmo.ninhbinh.gov.vn/" TargetMode="External"/><Relationship Id="rId1946" Type="http://schemas.openxmlformats.org/officeDocument/2006/relationships/hyperlink" Target="https://www.facebook.com/CATX.KM/" TargetMode="External"/><Relationship Id="rId1806" Type="http://schemas.openxmlformats.org/officeDocument/2006/relationships/hyperlink" Target="https://hiephoa.bacgiang.gov.vn/" TargetMode="External"/><Relationship Id="rId387" Type="http://schemas.openxmlformats.org/officeDocument/2006/relationships/hyperlink" Target="https://www.facebook.com/CAXHUNGLOI.HUNGNGUYEN.NGHEAN/" TargetMode="External"/><Relationship Id="rId594" Type="http://schemas.openxmlformats.org/officeDocument/2006/relationships/hyperlink" Target="https://www.facebook.com/C%C3%B4ng-an-x%C3%A3-Xu%C3%A2n-Th%C3%A0nh-110012657470000/" TargetMode="External"/><Relationship Id="rId2068" Type="http://schemas.openxmlformats.org/officeDocument/2006/relationships/hyperlink" Target="https://ngathuy.ngason.thanhhoa.gov.vn/" TargetMode="External"/><Relationship Id="rId2275" Type="http://schemas.openxmlformats.org/officeDocument/2006/relationships/hyperlink" Target="https://sondong.bacgiang.gov.vn/" TargetMode="External"/><Relationship Id="rId247" Type="http://schemas.openxmlformats.org/officeDocument/2006/relationships/hyperlink" Target="https://www.facebook.com/CHI%E1%BA%BEN-S%C4%A8-KI%C3%8AN-GIANG-407467239817155/" TargetMode="External"/><Relationship Id="rId899" Type="http://schemas.openxmlformats.org/officeDocument/2006/relationships/hyperlink" Target="https://www.facebook.com/C%C3%B4ng-an-x%C3%A3-T%C3%A2n-Nh%E1%BB%B1t-huy%E1%BB%87n-B%C3%ACnh-Ch%C3%A1nh-102438642093905/" TargetMode="External"/><Relationship Id="rId1084" Type="http://schemas.openxmlformats.org/officeDocument/2006/relationships/hyperlink" Target="https://ankhe.gialai.gov.vn/Xa-Song-An/Gioi-thieu.aspx" TargetMode="External"/><Relationship Id="rId2482" Type="http://schemas.openxmlformats.org/officeDocument/2006/relationships/hyperlink" Target="https://www.facebook.com/conganphuongchiminh/" TargetMode="External"/><Relationship Id="rId107" Type="http://schemas.openxmlformats.org/officeDocument/2006/relationships/hyperlink" Target="https://www.facebook.com/ConganSonCuong/" TargetMode="External"/><Relationship Id="rId454" Type="http://schemas.openxmlformats.org/officeDocument/2006/relationships/hyperlink" Target="https://www.facebook.com/CAQTX" TargetMode="External"/><Relationship Id="rId661" Type="http://schemas.openxmlformats.org/officeDocument/2006/relationships/hyperlink" Target="https://www.facebook.com/C%C3%B4ng-an-x%C3%A3-V%C4%A9nh-Phong-107471068668180/" TargetMode="External"/><Relationship Id="rId759" Type="http://schemas.openxmlformats.org/officeDocument/2006/relationships/hyperlink" Target="https://www.facebook.com/C%C3%B4ng-an-x%C3%A3-Thu%E1%BA%ADn-Th%E1%BB%9Bi-186123050167245/" TargetMode="External"/><Relationship Id="rId966" Type="http://schemas.openxmlformats.org/officeDocument/2006/relationships/hyperlink" Target="https://www.facebook.com/C%C3%B4ng-An-X%C3%A3-S%C6%A1n-H%C3%B2a-101551522196759" TargetMode="External"/><Relationship Id="rId1291" Type="http://schemas.openxmlformats.org/officeDocument/2006/relationships/hyperlink" Target="https://thangtho.nongcong.thanhhoa.gov.vn/web/trang-chu/he-thong-chinh-tri/uy-ban-nhan-dan-xa" TargetMode="External"/><Relationship Id="rId1389" Type="http://schemas.openxmlformats.org/officeDocument/2006/relationships/hyperlink" Target="https://thienmy.vinhlong.gov.vn/" TargetMode="External"/><Relationship Id="rId1596" Type="http://schemas.openxmlformats.org/officeDocument/2006/relationships/hyperlink" Target="https://vantho.daitu.thainguyen.gov.vn/" TargetMode="External"/><Relationship Id="rId2135" Type="http://schemas.openxmlformats.org/officeDocument/2006/relationships/hyperlink" Target="https://www.facebook.com/caxtananvinhcuu/" TargetMode="External"/><Relationship Id="rId2342" Type="http://schemas.openxmlformats.org/officeDocument/2006/relationships/hyperlink" Target="http://bathuoc.gov.vn/" TargetMode="External"/><Relationship Id="rId2647" Type="http://schemas.openxmlformats.org/officeDocument/2006/relationships/hyperlink" Target="https://vanho.sonla.gov.vn/" TargetMode="External"/><Relationship Id="rId314" Type="http://schemas.openxmlformats.org/officeDocument/2006/relationships/hyperlink" Target="https://www.facebook.com/caxthanglong" TargetMode="External"/><Relationship Id="rId521" Type="http://schemas.openxmlformats.org/officeDocument/2006/relationships/hyperlink" Target="https://www.facebook.com/CA.QUYHOP/" TargetMode="External"/><Relationship Id="rId619" Type="http://schemas.openxmlformats.org/officeDocument/2006/relationships/hyperlink" Target="https://www.facebook.com/C%C3%B4ng-an-x%C3%A3-Xu%C3%A2n-Hi%E1%BB%87p-100142535883303/" TargetMode="External"/><Relationship Id="rId1151" Type="http://schemas.openxmlformats.org/officeDocument/2006/relationships/hyperlink" Target="https://www.facebook.com/conganBaTri/" TargetMode="External"/><Relationship Id="rId1249" Type="http://schemas.openxmlformats.org/officeDocument/2006/relationships/hyperlink" Target="https://www.facebook.com/p/C%C3%B4ng-an-x%C3%A3-Tam-H%E1%BB%A3p-huy%E1%BB%87n-Qu%E1%BB%B3-H%E1%BB%A3p-100032787262165/" TargetMode="External"/><Relationship Id="rId2202" Type="http://schemas.openxmlformats.org/officeDocument/2006/relationships/hyperlink" Target="https://www.facebook.com/caxuankhelynhanhanam/" TargetMode="External"/><Relationship Id="rId95" Type="http://schemas.openxmlformats.org/officeDocument/2006/relationships/hyperlink" Target="https://www.facebook.com/ConganThanhLam" TargetMode="External"/><Relationship Id="rId826" Type="http://schemas.openxmlformats.org/officeDocument/2006/relationships/hyperlink" Target="https://www.facebook.com/C%C3%B4ng-an-x%C3%A3-Th%C6%B0%E1%BB%A3ng-%C4%90%C3%ACnh-huy%E1%BB%87n-Ph%C3%BA-B%C3%ACnh-t%E1%BB%89nh-Th%C3%A1i-Nguy%C3%AAn-103748295488766/" TargetMode="External"/><Relationship Id="rId1011" Type="http://schemas.openxmlformats.org/officeDocument/2006/relationships/hyperlink" Target="https://dichvucong.gov.vn/p/phananhkiennghi/pakn-detail.html?id=176194" TargetMode="External"/><Relationship Id="rId1109" Type="http://schemas.openxmlformats.org/officeDocument/2006/relationships/hyperlink" Target="https://dakdoa.gialai.gov.vn/Xa-Tan-Binh/Home.aspx" TargetMode="External"/><Relationship Id="rId1456" Type="http://schemas.openxmlformats.org/officeDocument/2006/relationships/hyperlink" Target="https://snv.quangngai.gov.vn/xem-chi-tiet/-/asset_publisher/Content/thong-tin-ve-ia-gioi-hanh-chinh-giua-xa-tra-thanh-huyen-tra-bong-quang-ngai-va-xa-tra-giap-huyen-bac-tra-my-quang-nam-?24917318" TargetMode="External"/><Relationship Id="rId1663" Type="http://schemas.openxmlformats.org/officeDocument/2006/relationships/hyperlink" Target="http://xuanlinh.nghixuan.hatinh.gov.vn/" TargetMode="External"/><Relationship Id="rId1870" Type="http://schemas.openxmlformats.org/officeDocument/2006/relationships/hyperlink" Target="https://chiengcoi.thanhpho.sonla.gov.vn/lanh-dao-ubnd" TargetMode="External"/><Relationship Id="rId1968" Type="http://schemas.openxmlformats.org/officeDocument/2006/relationships/hyperlink" Target="https://tanlieu.yendung.bacgiang.gov.vn/" TargetMode="External"/><Relationship Id="rId2507" Type="http://schemas.openxmlformats.org/officeDocument/2006/relationships/hyperlink" Target="https://www.facebook.com/Conganphuongtanthanhthanhphodienbienphu/" TargetMode="External"/><Relationship Id="rId2714" Type="http://schemas.openxmlformats.org/officeDocument/2006/relationships/hyperlink" Target="https://www.facebook.com/p/Tu%E1%BB%95i-tr%E1%BA%BB-C%C3%B4ng-an-huy%E1%BB%87n-Th%C3%A1i-Th%E1%BB%A5y-100083773900284/?locale=cy_GB" TargetMode="External"/><Relationship Id="rId1316" Type="http://schemas.openxmlformats.org/officeDocument/2006/relationships/hyperlink" Target="https://www.hoabinh.gov.vn/tin-chi-tiet/-/bai-viet/cong-bo-benh-dich-ta-lon-chau-phi-tai-dia-ban-xa-thach-yen-huyen-cao-phong-tinh-hoa-binh-53215-1475.html" TargetMode="External"/><Relationship Id="rId1523" Type="http://schemas.openxmlformats.org/officeDocument/2006/relationships/hyperlink" Target="https://krongpa.gialai.gov.vn/Xa-Uar/Chuyen-muc/Bo-thu-tuc-hanh-chinh-cong/Van-hoa-The-thao.aspx" TargetMode="External"/><Relationship Id="rId1730" Type="http://schemas.openxmlformats.org/officeDocument/2006/relationships/hyperlink" Target="https://yenninh.namdinh.gov.vn/gioi-thieu" TargetMode="External"/><Relationship Id="rId22" Type="http://schemas.openxmlformats.org/officeDocument/2006/relationships/hyperlink" Target="https://www.facebook.com/conganxachiengphung" TargetMode="External"/><Relationship Id="rId1828" Type="http://schemas.openxmlformats.org/officeDocument/2006/relationships/hyperlink" Target="https://lichhop.dongthap.gov.vn/htm/" TargetMode="External"/><Relationship Id="rId171" Type="http://schemas.openxmlformats.org/officeDocument/2006/relationships/hyperlink" Target="https://www.facebook.com/ConganhuyenTuaChua" TargetMode="External"/><Relationship Id="rId2297" Type="http://schemas.openxmlformats.org/officeDocument/2006/relationships/hyperlink" Target="https://www.facebook.com/conganbencau/?locale=vi_VN" TargetMode="External"/><Relationship Id="rId269" Type="http://schemas.openxmlformats.org/officeDocument/2006/relationships/hyperlink" Target="https://www.facebook.com/caxxuanduongnrbk/" TargetMode="External"/><Relationship Id="rId476" Type="http://schemas.openxmlformats.org/officeDocument/2006/relationships/hyperlink" Target="https://www.facebook.com/capchiengle/" TargetMode="External"/><Relationship Id="rId683" Type="http://schemas.openxmlformats.org/officeDocument/2006/relationships/hyperlink" Target="https://www.facebook.com/C%C3%B4ng-an-x%C3%A3-V%C4%83n-Nho-107761084441646/" TargetMode="External"/><Relationship Id="rId890" Type="http://schemas.openxmlformats.org/officeDocument/2006/relationships/hyperlink" Target="https://www.facebook.com/C%C3%B4ng-An-X%C3%A3-T%C3%A2n-Th%E1%BA%A1chCh%C3%A2u-Th%C3%A0nhB%E1%BA%BFn-Tre-102054041478863/" TargetMode="External"/><Relationship Id="rId2157" Type="http://schemas.openxmlformats.org/officeDocument/2006/relationships/hyperlink" Target="https://thanhdinh.dinhhoa.thainguyen.gov.vn/tin-xa-phuong" TargetMode="External"/><Relationship Id="rId2364" Type="http://schemas.openxmlformats.org/officeDocument/2006/relationships/hyperlink" Target="https://www.facebook.com/ConganhuyenHuongSon/" TargetMode="External"/><Relationship Id="rId2571" Type="http://schemas.openxmlformats.org/officeDocument/2006/relationships/hyperlink" Target="https://tpninhbinh.ninhbinh.gov.vn/" TargetMode="External"/><Relationship Id="rId129" Type="http://schemas.openxmlformats.org/officeDocument/2006/relationships/hyperlink" Target="https://www.facebook.com/conganphuongkhuongtrung/" TargetMode="External"/><Relationship Id="rId336" Type="http://schemas.openxmlformats.org/officeDocument/2006/relationships/hyperlink" Target="https://www.facebook.com/caxquangphongnrbk/" TargetMode="External"/><Relationship Id="rId543" Type="http://schemas.openxmlformats.org/officeDocument/2006/relationships/hyperlink" Target="https://www.facebook.com/C%C3%B4ng-an-xa%CC%83-Nh%C3%B4n-Mai-103702715353461/" TargetMode="External"/><Relationship Id="rId988" Type="http://schemas.openxmlformats.org/officeDocument/2006/relationships/hyperlink" Target="https://www.facebook.com/C%C3%B4ng-an-x%C3%A3-Quang-Th%C3%A0nh-huy%E1%BB%87n-Nguy%C3%AAn-B%C3%ACnh-t%E1%BB%89nh-Cao-B%E1%BA%B1ng-106278035077019/" TargetMode="External"/><Relationship Id="rId1173" Type="http://schemas.openxmlformats.org/officeDocument/2006/relationships/hyperlink" Target="https://tanphuc.langchanh.thanhhoa.gov.vn/" TargetMode="External"/><Relationship Id="rId1380" Type="http://schemas.openxmlformats.org/officeDocument/2006/relationships/hyperlink" Target="https://www.facebook.com/p/C%C3%B4ng-an-x%C3%A3-Thi%C3%AAn-L%E1%BB%99c-huy%E1%BB%87n-Can-L%E1%BB%99c-t%E1%BB%89nh-H%C3%A0-T%C4%A9nh-100063467591792/" TargetMode="External"/><Relationship Id="rId2017" Type="http://schemas.openxmlformats.org/officeDocument/2006/relationships/hyperlink" Target="https://www.facebook.com/CAXGiaHanh/" TargetMode="External"/><Relationship Id="rId2224" Type="http://schemas.openxmlformats.org/officeDocument/2006/relationships/hyperlink" Target="https://www.facebook.com/CAXVINHTRACH/?locale=hi_IN" TargetMode="External"/><Relationship Id="rId2669" Type="http://schemas.openxmlformats.org/officeDocument/2006/relationships/hyperlink" Target="https://binhminh.tayninh.gov.vn/vi/page/Uy-ban-nhan-dan-xa-Binh-Minh.html" TargetMode="External"/><Relationship Id="rId403" Type="http://schemas.openxmlformats.org/officeDocument/2006/relationships/hyperlink" Target="https://www.facebook.com/caxdaian" TargetMode="External"/><Relationship Id="rId750" Type="http://schemas.openxmlformats.org/officeDocument/2006/relationships/hyperlink" Target="https://www.facebook.com/C%C3%B4ng-an-x%C3%A3-Ti%C3%AAn-L%E1%BB%A5c-107018978136507/" TargetMode="External"/><Relationship Id="rId848" Type="http://schemas.openxmlformats.org/officeDocument/2006/relationships/hyperlink" Target="https://www.facebook.com/C%C3%B4ng-an-x%C3%A3-Tam-L%C3%A3nh-327821418574906" TargetMode="External"/><Relationship Id="rId1033" Type="http://schemas.openxmlformats.org/officeDocument/2006/relationships/hyperlink" Target="https://www.facebook.com/THPTQuyetThangHoaBinh/?locale=vi_VN" TargetMode="External"/><Relationship Id="rId1478" Type="http://schemas.openxmlformats.org/officeDocument/2006/relationships/hyperlink" Target="https://xasontruong.hatinh.gov.vn/" TargetMode="External"/><Relationship Id="rId1685" Type="http://schemas.openxmlformats.org/officeDocument/2006/relationships/hyperlink" Target="https://hdnd.laocai.gov.vn/xa-phuong-thi-tran/hdnd-xa-xuan-thuong-to-chuc-ky-hop-thu-chin-bau-bo-sung-chuc-danh-chu-tich-ubnd-xa-nhiem-ky-2021-1171456" TargetMode="External"/><Relationship Id="rId1892" Type="http://schemas.openxmlformats.org/officeDocument/2006/relationships/hyperlink" Target="https://nambinh.tpninhbinh.ninhbinh.gov.vn/" TargetMode="External"/><Relationship Id="rId2431" Type="http://schemas.openxmlformats.org/officeDocument/2006/relationships/hyperlink" Target="https://www.facebook.com/congankytay/" TargetMode="External"/><Relationship Id="rId2529" Type="http://schemas.openxmlformats.org/officeDocument/2006/relationships/hyperlink" Target="https://www.facebook.com/tuoitrecatphcm/" TargetMode="External"/><Relationship Id="rId610" Type="http://schemas.openxmlformats.org/officeDocument/2006/relationships/hyperlink" Target="https://www.facebook.com/C%C3%B4ng-an-X%C3%A3-Xu%C3%A2n-L%E1%BB%99c-huy%E1%BB%87n-Can-L%E1%BB%99c-t%E1%BB%89nh-H%C3%A0-T%C4%A9nh-102558518236595/" TargetMode="External"/><Relationship Id="rId708" Type="http://schemas.openxmlformats.org/officeDocument/2006/relationships/hyperlink" Target="https://www.facebook.com/C%C3%B4ng-an-x%C3%A3-Tri-Ph%C6%B0%C6%A1ng-Ti%C3%AAn-Du-B%E1%BA%AFc-Ninh-106713925323244/" TargetMode="External"/><Relationship Id="rId915" Type="http://schemas.openxmlformats.org/officeDocument/2006/relationships/hyperlink" Target="https://www.facebook.com/C%C3%B4ng-an-x%C3%A3-T%C3%A2n-L%E1%BA%ADp-115248137860815/" TargetMode="External"/><Relationship Id="rId1240" Type="http://schemas.openxmlformats.org/officeDocument/2006/relationships/hyperlink" Target="https://tamdinh.tuongduong.nghean.gov.vn/" TargetMode="External"/><Relationship Id="rId1338" Type="http://schemas.openxmlformats.org/officeDocument/2006/relationships/hyperlink" Target="https://thuylam.donganh.hanoi.gov.vn/" TargetMode="External"/><Relationship Id="rId1545" Type="http://schemas.openxmlformats.org/officeDocument/2006/relationships/hyperlink" Target="http://vanphu.thanhphoyenbai.yenbai.gov.vn/" TargetMode="External"/><Relationship Id="rId1100" Type="http://schemas.openxmlformats.org/officeDocument/2006/relationships/hyperlink" Target="http://hoinongdan.sonla.gov.vn/index.php?module=tinhoatdong&amp;act=view&amp;cat=39&amp;id=280" TargetMode="External"/><Relationship Id="rId1405" Type="http://schemas.openxmlformats.org/officeDocument/2006/relationships/hyperlink" Target="https://thuanhoa.caungang.travinh.gov.vn/" TargetMode="External"/><Relationship Id="rId1752" Type="http://schemas.openxmlformats.org/officeDocument/2006/relationships/hyperlink" Target="https://backan.toaan.gov.vn/webcenter/portal/backan/chitietthongbao?dDocName=TAND021917" TargetMode="External"/><Relationship Id="rId44" Type="http://schemas.openxmlformats.org/officeDocument/2006/relationships/hyperlink" Target="https://www.facebook.com/CongAnVietNam/" TargetMode="External"/><Relationship Id="rId1612" Type="http://schemas.openxmlformats.org/officeDocument/2006/relationships/hyperlink" Target="https://halang.caobang.gov.vn/ubnd-xa-vinh-quy" TargetMode="External"/><Relationship Id="rId1917" Type="http://schemas.openxmlformats.org/officeDocument/2006/relationships/hyperlink" Target="https://www.facebook.com/xuatnhapcanhquangtri/" TargetMode="External"/><Relationship Id="rId193" Type="http://schemas.openxmlformats.org/officeDocument/2006/relationships/hyperlink" Target="https://www.facebook.com/ConganhuyenKrongPa/" TargetMode="External"/><Relationship Id="rId498" Type="http://schemas.openxmlformats.org/officeDocument/2006/relationships/hyperlink" Target="https://www.facebook.com/cahungnguyennghean/" TargetMode="External"/><Relationship Id="rId2081" Type="http://schemas.openxmlformats.org/officeDocument/2006/relationships/hyperlink" Target="https://www.facebook.com/@caxnhiha/" TargetMode="External"/><Relationship Id="rId2179" Type="http://schemas.openxmlformats.org/officeDocument/2006/relationships/hyperlink" Target="https://thaithuy.thaibinh.gov.vn/" TargetMode="External"/><Relationship Id="rId260" Type="http://schemas.openxmlformats.org/officeDocument/2006/relationships/hyperlink" Target="https://www.facebook.com/Chi-%C4%90o%C3%A0n-2-X%C3%A3-Thanh-H%C6%B0%C6%A1ng-Thanh-Ch%C6%B0%C6%A1ng-Ngh%E1%BB%87-An-1251569944892955/" TargetMode="External"/><Relationship Id="rId2386" Type="http://schemas.openxmlformats.org/officeDocument/2006/relationships/hyperlink" Target="https://www.facebook.com/CAHNAHANG/" TargetMode="External"/><Relationship Id="rId2593" Type="http://schemas.openxmlformats.org/officeDocument/2006/relationships/hyperlink" Target="https://huongkhe.hatinh.gov.vn/thi-tran-huong-khe-1606366472.html" TargetMode="External"/><Relationship Id="rId120" Type="http://schemas.openxmlformats.org/officeDocument/2006/relationships/hyperlink" Target="https://www.facebook.com/conganphuongtruongthi" TargetMode="External"/><Relationship Id="rId358" Type="http://schemas.openxmlformats.org/officeDocument/2006/relationships/hyperlink" Target="https://www.facebook.com/caxnhattangialochaiduong/" TargetMode="External"/><Relationship Id="rId565" Type="http://schemas.openxmlformats.org/officeDocument/2006/relationships/hyperlink" Target="https://www.facebook.com/C%C3%B4ng-an-x%C3%A3-Y%C3%AAn-Nh%C3%A2n-145333287647462/" TargetMode="External"/><Relationship Id="rId772" Type="http://schemas.openxmlformats.org/officeDocument/2006/relationships/hyperlink" Target="https://www.facebook.com/C%C3%B4ng-an-X%C3%A3-Thi%E1%BB%87n-M%E1%BB%B9-106135405242018/" TargetMode="External"/><Relationship Id="rId1195" Type="http://schemas.openxmlformats.org/officeDocument/2006/relationships/hyperlink" Target="https://taythanh.yenthanh.nghean.gov.vn/" TargetMode="External"/><Relationship Id="rId2039" Type="http://schemas.openxmlformats.org/officeDocument/2006/relationships/hyperlink" Target="https://hanhchinhcong.backan.gov.vn/portaldvc/Pages/2023-8-22/Tang-Bang-khen-cho-cac-tap-the-ho-gia-dinh-ca-nhanjbmlzgs9bevf.aspx" TargetMode="External"/><Relationship Id="rId2246" Type="http://schemas.openxmlformats.org/officeDocument/2006/relationships/hyperlink" Target="https://chauthanh.soctrang.gov.vn/" TargetMode="External"/><Relationship Id="rId2453" Type="http://schemas.openxmlformats.org/officeDocument/2006/relationships/hyperlink" Target="https://www.facebook.com/congannghiphu/" TargetMode="External"/><Relationship Id="rId2660" Type="http://schemas.openxmlformats.org/officeDocument/2006/relationships/hyperlink" Target="https://vinhcuu.dongnai.gov.vn/" TargetMode="External"/><Relationship Id="rId218" Type="http://schemas.openxmlformats.org/officeDocument/2006/relationships/hyperlink" Target="https://www.facebook.com/congandongtam.yenthe.bacgiang" TargetMode="External"/><Relationship Id="rId425" Type="http://schemas.openxmlformats.org/officeDocument/2006/relationships/hyperlink" Target="https://www.facebook.com/CAX.QuangNghiep/" TargetMode="External"/><Relationship Id="rId632" Type="http://schemas.openxmlformats.org/officeDocument/2006/relationships/hyperlink" Target="https://www.facebook.com/C%C3%B4ng-An-X%C3%A3-X%C3%ADch-Th%E1%BB%95-huy%E1%BB%87n-Nho-Quan-101082588945362/" TargetMode="External"/><Relationship Id="rId1055" Type="http://schemas.openxmlformats.org/officeDocument/2006/relationships/hyperlink" Target="https://xasongiang.hatinh.gov.vn/" TargetMode="External"/><Relationship Id="rId1262" Type="http://schemas.openxmlformats.org/officeDocument/2006/relationships/hyperlink" Target="https://phuquy.binhthuan.gov.vn/ubnd-cac-xa/uy-ban-dan-dan-xa-tam-thanh-576869" TargetMode="External"/><Relationship Id="rId2106" Type="http://schemas.openxmlformats.org/officeDocument/2006/relationships/hyperlink" Target="http://congbao.phutho.gov.vn/van-ban/chi-tiet.html?docid=672" TargetMode="External"/><Relationship Id="rId2313" Type="http://schemas.openxmlformats.org/officeDocument/2006/relationships/hyperlink" Target="https://dichvucong.hungyen.gov.vn/dichvucong/hotline" TargetMode="External"/><Relationship Id="rId2520" Type="http://schemas.openxmlformats.org/officeDocument/2006/relationships/hyperlink" Target="https://stttt.dienbien.gov.vn/vi/about/danh-sach-nguoi-phat-ngon-tinh-dien-bien-nam-2018.html" TargetMode="External"/><Relationship Id="rId937" Type="http://schemas.openxmlformats.org/officeDocument/2006/relationships/hyperlink" Target="https://www.facebook.com/C%C3%B4ng-an-x%C3%A3-T%C3%A0-P%C6%A1%C6%A1-108679814113556" TargetMode="External"/><Relationship Id="rId1122" Type="http://schemas.openxmlformats.org/officeDocument/2006/relationships/hyperlink" Target="https://bentre.gov.vn/Documents/848_danh_sach%20nguoi%20phat%20ngon.pdf" TargetMode="External"/><Relationship Id="rId1567" Type="http://schemas.openxmlformats.org/officeDocument/2006/relationships/hyperlink" Target="https://tamdao.vinhphuc.gov.vn/ct/cms/hethongchinhtri/uybanhuyen/Lists/xathitran/View_Detail.aspx?ItemID=24" TargetMode="External"/><Relationship Id="rId1774" Type="http://schemas.openxmlformats.org/officeDocument/2006/relationships/hyperlink" Target="https://congan.quangninh.gov.vn/dien-hinh-tien-tien/cong-an-quang-yen-van-dong-nguoi-dan-ban-giao-mat-bang-phuc-vu-du-an-24225.html" TargetMode="External"/><Relationship Id="rId1981" Type="http://schemas.openxmlformats.org/officeDocument/2006/relationships/hyperlink" Target="https://phuthien.gialai.gov.vn/xa-ayun-ha/Home.aspx" TargetMode="External"/><Relationship Id="rId2618" Type="http://schemas.openxmlformats.org/officeDocument/2006/relationships/hyperlink" Target="https://www.facebook.com/congantinhbinhduong/?locale=vi_VN" TargetMode="External"/><Relationship Id="rId66" Type="http://schemas.openxmlformats.org/officeDocument/2006/relationships/hyperlink" Target="https://www.facebook.com/conganthixatrangbang/" TargetMode="External"/><Relationship Id="rId1427" Type="http://schemas.openxmlformats.org/officeDocument/2006/relationships/hyperlink" Target="https://www.quangninh.gov.vn/donvi/huyentienyen/Trang/ChiTietBVGioiThieu.aspx?bvid=69" TargetMode="External"/><Relationship Id="rId1634" Type="http://schemas.openxmlformats.org/officeDocument/2006/relationships/hyperlink" Target="https://xuanhong.thoxuan.thanhhoa.gov.vn/web/trang-chu/bo-may-hanh-chinh/uy-ban-nhan-dan-xa" TargetMode="External"/><Relationship Id="rId1841" Type="http://schemas.openxmlformats.org/officeDocument/2006/relationships/hyperlink" Target="https://www.facebook.com/ConganxaLangSon/" TargetMode="External"/><Relationship Id="rId1939" Type="http://schemas.openxmlformats.org/officeDocument/2006/relationships/hyperlink" Target="https://www.facebook.com/CATTLT/?locale=vi_VN" TargetMode="External"/><Relationship Id="rId1701" Type="http://schemas.openxmlformats.org/officeDocument/2006/relationships/hyperlink" Target="https://www.facebook.com/people/C%C3%B4ng-an-x%C3%A3-Y%C3%AAn-Ch%C3%ADnh/100071867406660/" TargetMode="External"/><Relationship Id="rId282" Type="http://schemas.openxmlformats.org/officeDocument/2006/relationships/hyperlink" Target="https://www.facebook.com/CAxVanHa" TargetMode="External"/><Relationship Id="rId587" Type="http://schemas.openxmlformats.org/officeDocument/2006/relationships/hyperlink" Target="https://www.facebook.com/C%C3%B4ng-an-x%C3%A3-Xu%C3%A2n-Tr%C6%B0%E1%BB%9Dng-109646224902627/" TargetMode="External"/><Relationship Id="rId2170" Type="http://schemas.openxmlformats.org/officeDocument/2006/relationships/hyperlink" Target="https://kimbang.hanam.gov.vn/Pages/danh-sach-bi-thu-chu-tich-cac-xa-thi-tran.aspx" TargetMode="External"/><Relationship Id="rId2268" Type="http://schemas.openxmlformats.org/officeDocument/2006/relationships/hyperlink" Target="https://www.facebook.com/ConganthixaBimSon/" TargetMode="External"/><Relationship Id="rId8" Type="http://schemas.openxmlformats.org/officeDocument/2006/relationships/hyperlink" Target="https://www.facebook.com/conganxadienlu/" TargetMode="External"/><Relationship Id="rId142" Type="http://schemas.openxmlformats.org/officeDocument/2006/relationships/hyperlink" Target="https://www.facebook.com/ConganP1thixa/" TargetMode="External"/><Relationship Id="rId447" Type="http://schemas.openxmlformats.org/officeDocument/2006/relationships/hyperlink" Target="https://www.facebook.com/catpbmt/" TargetMode="External"/><Relationship Id="rId794" Type="http://schemas.openxmlformats.org/officeDocument/2006/relationships/hyperlink" Target="https://www.facebook.com/C%C3%B4ng-an-x%C3%A3-Thanh-H%C3%B2a-Nh%C6%B0-Xu%C3%A2n-113311743869903/" TargetMode="External"/><Relationship Id="rId1077" Type="http://schemas.openxmlformats.org/officeDocument/2006/relationships/hyperlink" Target="https://www.facebook.com/p/Tu%E1%BB%95i-tr%E1%BA%BB-C%C3%B4ng-an-Th%C3%A0nh-ph%E1%BB%91-V%C4%A9nh-Y%C3%AAn-100066497717181/?locale=gl_ES" TargetMode="External"/><Relationship Id="rId2030" Type="http://schemas.openxmlformats.org/officeDocument/2006/relationships/hyperlink" Target="https://hungloi.hungnguyen.nghean.gov.vn/" TargetMode="External"/><Relationship Id="rId2128" Type="http://schemas.openxmlformats.org/officeDocument/2006/relationships/hyperlink" Target="https://www.facebook.com/tuoitrecongansonla/" TargetMode="External"/><Relationship Id="rId2475" Type="http://schemas.openxmlformats.org/officeDocument/2006/relationships/hyperlink" Target="https://baclieu.gov.vn/" TargetMode="External"/><Relationship Id="rId2682" Type="http://schemas.openxmlformats.org/officeDocument/2006/relationships/hyperlink" Target="https://www.facebook.com/p/Tu%E1%BB%95i-tr%E1%BA%BB-C%C3%B4ng-an-Th%C3%A0nh-ph%E1%BB%91-V%C4%A9nh-Y%C3%AAn-100066497717181/?locale=gl_ES" TargetMode="External"/><Relationship Id="rId654" Type="http://schemas.openxmlformats.org/officeDocument/2006/relationships/hyperlink" Target="https://www.facebook.com/C%C3%B4ng-an-x%C3%A3-V%C5%A9-%C4%90o%C3%A0i-huy%E1%BB%87n-V%C5%A9-Th%C6%B0-t%E1%BB%89nh-Th%C3%A1i-B%C3%ACnh-101989158864561/" TargetMode="External"/><Relationship Id="rId861" Type="http://schemas.openxmlformats.org/officeDocument/2006/relationships/hyperlink" Target="https://www.facebook.com/C%C3%B4ng-an-x%C3%A3-T%E1%BB%95ng-C%E1%BB%8Dt-H%C3%A0-Qu%E1%BA%A3ng-Cao-B%E1%BA%B1ng-104467618775638/" TargetMode="External"/><Relationship Id="rId959" Type="http://schemas.openxmlformats.org/officeDocument/2006/relationships/hyperlink" Target="https://www.facebook.com/C%C3%B4ng-an-x%C3%A3-S%C6%A1n-Lai-huy%E1%BB%87n-Nho-Quan-126631066254930/" TargetMode="External"/><Relationship Id="rId1284" Type="http://schemas.openxmlformats.org/officeDocument/2006/relationships/hyperlink" Target="http://thaitan.namsach.haiduong.gov.vn/" TargetMode="External"/><Relationship Id="rId1491" Type="http://schemas.openxmlformats.org/officeDocument/2006/relationships/hyperlink" Target="https://nguyenbinh.caobang.gov.vn/xa-trieu-nguyen" TargetMode="External"/><Relationship Id="rId1589" Type="http://schemas.openxmlformats.org/officeDocument/2006/relationships/hyperlink" Target="https://www.facebook.com/p/C%C3%B4ng-an-x%C3%A3-V%C5%A9-X%C3%A1-L%E1%BB%A5c-Nam-B%E1%BA%AFc-Giang-100066610848128/" TargetMode="External"/><Relationship Id="rId2335" Type="http://schemas.openxmlformats.org/officeDocument/2006/relationships/hyperlink" Target="https://www.facebook.com/conganhuongkhehatinh/" TargetMode="External"/><Relationship Id="rId2542" Type="http://schemas.openxmlformats.org/officeDocument/2006/relationships/hyperlink" Target="https://www.facebook.com/congantamphuoc/" TargetMode="External"/><Relationship Id="rId307" Type="http://schemas.openxmlformats.org/officeDocument/2006/relationships/hyperlink" Target="https://www.facebook.com/caxthanhtho/" TargetMode="External"/><Relationship Id="rId514" Type="http://schemas.openxmlformats.org/officeDocument/2006/relationships/hyperlink" Target="https://www.facebook.com/CAHCQB/" TargetMode="External"/><Relationship Id="rId721" Type="http://schemas.openxmlformats.org/officeDocument/2006/relationships/hyperlink" Target="https://www.facebook.com/C%C3%B4ng-An-x%C3%A3-Tr%C6%B0%E1%BB%9Dng-Minh-huy%E1%BB%87n-N%C3%B4ng-C%E1%BB%91ng-102078108326202/" TargetMode="External"/><Relationship Id="rId1144" Type="http://schemas.openxmlformats.org/officeDocument/2006/relationships/hyperlink" Target="https://tanlap.dongphu.binhphuoc.gov.vn/" TargetMode="External"/><Relationship Id="rId1351" Type="http://schemas.openxmlformats.org/officeDocument/2006/relationships/hyperlink" Target="https://www.facebook.com/doanthanhnienconganhanam/" TargetMode="External"/><Relationship Id="rId1449" Type="http://schemas.openxmlformats.org/officeDocument/2006/relationships/hyperlink" Target="https://tienphong.yendung.bacgiang.gov.vn/" TargetMode="External"/><Relationship Id="rId1796" Type="http://schemas.openxmlformats.org/officeDocument/2006/relationships/hyperlink" Target="https://anminh.kiengiang.gov.vn/" TargetMode="External"/><Relationship Id="rId2402" Type="http://schemas.openxmlformats.org/officeDocument/2006/relationships/hyperlink" Target="https://sondong.bacgiang.gov.vn/" TargetMode="External"/><Relationship Id="rId88" Type="http://schemas.openxmlformats.org/officeDocument/2006/relationships/hyperlink" Target="https://www.facebook.com/conganthanhphoninhbinh" TargetMode="External"/><Relationship Id="rId819" Type="http://schemas.openxmlformats.org/officeDocument/2006/relationships/hyperlink" Target="https://www.facebook.com/C%C3%B4ng-an-x%C3%A3-Th%E1%BA%A1ch-Ho%C3%A1-109463838101945/" TargetMode="External"/><Relationship Id="rId1004" Type="http://schemas.openxmlformats.org/officeDocument/2006/relationships/hyperlink" Target="https://quynhson.yendung.bacgiang.gov.vn/" TargetMode="External"/><Relationship Id="rId1211" Type="http://schemas.openxmlformats.org/officeDocument/2006/relationships/hyperlink" Target=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 TargetMode="External"/><Relationship Id="rId1656" Type="http://schemas.openxmlformats.org/officeDocument/2006/relationships/hyperlink" Target="https://xuanloc.dongnai.gov.vn/" TargetMode="External"/><Relationship Id="rId1863" Type="http://schemas.openxmlformats.org/officeDocument/2006/relationships/hyperlink" Target="https://gialai.gov.vn/" TargetMode="External"/><Relationship Id="rId2707" Type="http://schemas.openxmlformats.org/officeDocument/2006/relationships/hyperlink" Target="https://lynhan.hanam.gov.vn/Pages/Thong-tin-ve-lanh-%C4%91ao-xa--thi-tran792346957.aspx" TargetMode="External"/><Relationship Id="rId1309" Type="http://schemas.openxmlformats.org/officeDocument/2006/relationships/hyperlink" Target="https://www.facebook.com/p/C%C3%B4ng-an-x%C3%A3-Th%E1%BA%A1ch-L%E1%BA%ADp-Ng%E1%BB%8Dc-L%E1%BA%B7c-Thanh-h%C3%B3a-100068126476972/" TargetMode="External"/><Relationship Id="rId1516" Type="http://schemas.openxmlformats.org/officeDocument/2006/relationships/hyperlink" Target="https://www.facebook.com/p/Tr%C6%B0%E1%BB%9Dng-Ththcs-Tung-Chung-Ph%E1%BB%91-100066876255150/" TargetMode="External"/><Relationship Id="rId1723" Type="http://schemas.openxmlformats.org/officeDocument/2006/relationships/hyperlink" Target="https://www.facebook.com/p/C%C3%B4ng-an-x%C3%A3-Y%C3%AAn-M%E1%BB%B9-huy%E1%BB%87n-N%C3%B4ng-C%E1%BB%91ng-100063982177806/" TargetMode="External"/><Relationship Id="rId1930" Type="http://schemas.openxmlformats.org/officeDocument/2006/relationships/hyperlink" Target="https://hatinh.gov.vn/" TargetMode="External"/><Relationship Id="rId15" Type="http://schemas.openxmlformats.org/officeDocument/2006/relationships/hyperlink" Target="https://www.facebook.com/Conganxadaison/" TargetMode="External"/><Relationship Id="rId2192" Type="http://schemas.openxmlformats.org/officeDocument/2006/relationships/hyperlink" Target="http://trungmon.tuyenquang.gov.vn/vi/tin-bai/uy-ban-nhan-dan-xa-trung-mon-to-chuc-hoi-nghi-xin-y-kien-cac-to-chuc-ca-ve-du-thao-nhiem-vu-do-an-quy-hoach-chung-do-thi-moi-trung-mon-huyen-yen-son-tinh-tuyen-quang-den-nam-2040?type=NEWS&amp;id=112631" TargetMode="External"/><Relationship Id="rId164" Type="http://schemas.openxmlformats.org/officeDocument/2006/relationships/hyperlink" Target="https://www.facebook.com/congankhuyennong" TargetMode="External"/><Relationship Id="rId371" Type="http://schemas.openxmlformats.org/officeDocument/2006/relationships/hyperlink" Target="https://www.facebook.com/caxmyloccanlochatinh" TargetMode="External"/><Relationship Id="rId2052" Type="http://schemas.openxmlformats.org/officeDocument/2006/relationships/hyperlink" Target="https://minhthang.chonthanh.binhphuoc.gov.vn/" TargetMode="External"/><Relationship Id="rId2497" Type="http://schemas.openxmlformats.org/officeDocument/2006/relationships/hyperlink" Target="https://ngoctrao.bimson.thanhhoa.gov.vn/" TargetMode="External"/><Relationship Id="rId469" Type="http://schemas.openxmlformats.org/officeDocument/2006/relationships/hyperlink" Target="https://www.facebook.com/capLamSon" TargetMode="External"/><Relationship Id="rId676" Type="http://schemas.openxmlformats.org/officeDocument/2006/relationships/hyperlink" Target="https://www.facebook.com/C%C3%B4ng-an-x%C3%A3-V%C4%A9nh-An-103703234797403/" TargetMode="External"/><Relationship Id="rId883" Type="http://schemas.openxmlformats.org/officeDocument/2006/relationships/hyperlink" Target="https://www.facebook.com/C%C3%B4ng-an-x%C3%A3-T%C3%A2n-Tr%C6%B0%E1%BB%9Dng-C%E1%BA%A9m-Gi%C3%A0ng-H%E1%BA%A3i-D%C6%B0%C6%A1ng-101453265584386/" TargetMode="External"/><Relationship Id="rId1099" Type="http://schemas.openxmlformats.org/officeDocument/2006/relationships/hyperlink" Target="https://www.facebook.com/100069910025054" TargetMode="External"/><Relationship Id="rId2357" Type="http://schemas.openxmlformats.org/officeDocument/2006/relationships/hyperlink" Target="https://www.facebook.com/conganhuyendinhlap/" TargetMode="External"/><Relationship Id="rId2564" Type="http://schemas.openxmlformats.org/officeDocument/2006/relationships/hyperlink" Target="https://dian.binhduong.gov.vn/" TargetMode="External"/><Relationship Id="rId231" Type="http://schemas.openxmlformats.org/officeDocument/2006/relationships/hyperlink" Target="https://www.facebook.com/conganbinhlong/" TargetMode="External"/><Relationship Id="rId329" Type="http://schemas.openxmlformats.org/officeDocument/2006/relationships/hyperlink" Target="https://www.facebook.com/caxsonkim2/" TargetMode="External"/><Relationship Id="rId536" Type="http://schemas.openxmlformats.org/officeDocument/2006/relationships/hyperlink" Target="https://www.facebook.com/C%E1%BA%A3nh-s%C3%A1t-c%C6%A1-%C4%91%E1%BB%99ng-%C4%90%E1%BB%93ng-Nai-106479098272027/" TargetMode="External"/><Relationship Id="rId1166" Type="http://schemas.openxmlformats.org/officeDocument/2006/relationships/hyperlink" Target="https://www.facebook.com/p/C%C3%B4ng-an-x%C3%A3-T%C3%A2n-Minh-huy%E1%BB%87n-%C4%90%C3%A0-B%E1%BA%AFc-t%E1%BB%89nh-Ho%C3%A0-B%C3%ACnh-100066812649960/" TargetMode="External"/><Relationship Id="rId1373" Type="http://schemas.openxmlformats.org/officeDocument/2006/relationships/hyperlink" Target="https://hiepduc.quangnam.gov.vn/webcenter/documentContent?dDocName=PORTAL922767" TargetMode="External"/><Relationship Id="rId2217" Type="http://schemas.openxmlformats.org/officeDocument/2006/relationships/hyperlink" Target="https://vinhan.vinhloc.thanhhoa.gov.vn/lien-he" TargetMode="External"/><Relationship Id="rId743" Type="http://schemas.openxmlformats.org/officeDocument/2006/relationships/hyperlink" Target="https://www.facebook.com/C%C3%B4ng-an-x%C3%A3-Ti%E1%BA%BFn-N%C3%B4ng-103566995573542/" TargetMode="External"/><Relationship Id="rId950" Type="http://schemas.openxmlformats.org/officeDocument/2006/relationships/hyperlink" Target="https://www.facebook.com/C%C3%B4ng-An-X%C3%A3-Song-An-110691034909821" TargetMode="External"/><Relationship Id="rId1026" Type="http://schemas.openxmlformats.org/officeDocument/2006/relationships/hyperlink" Target="https://www.facebook.com/p/C%C3%B4ng-an-x%C3%A3-Quang-Thi%E1%BB%87n-100077474649731/" TargetMode="External"/><Relationship Id="rId1580" Type="http://schemas.openxmlformats.org/officeDocument/2006/relationships/hyperlink" Target="https://vinhtuong.vinhphuc.gov.vn/ct/cms/tintuc/Lists/CACXATHITRAN/View_Detail.aspx?ItemID=2" TargetMode="External"/><Relationship Id="rId1678" Type="http://schemas.openxmlformats.org/officeDocument/2006/relationships/hyperlink" Target="https://xuantan-xuantruong.namdinh.gov.vn/uy-ban-nhan-dan/uy-ban-nhan-dan-xa-xuan-tan-296894" TargetMode="External"/><Relationship Id="rId1885" Type="http://schemas.openxmlformats.org/officeDocument/2006/relationships/hyperlink" Target="https://lamson.bimson.thanhhoa.gov.vn/" TargetMode="External"/><Relationship Id="rId2424" Type="http://schemas.openxmlformats.org/officeDocument/2006/relationships/hyperlink" Target="https://iagrai.gialai.gov.vn/" TargetMode="External"/><Relationship Id="rId2631" Type="http://schemas.openxmlformats.org/officeDocument/2006/relationships/hyperlink" Target="https://hungyen.gov.vn/" TargetMode="External"/><Relationship Id="rId603" Type="http://schemas.openxmlformats.org/officeDocument/2006/relationships/hyperlink" Target="https://www.facebook.com/C%C3%B4ng-an-x%C3%A3-Xu%C3%A2n-Li%C3%AAn-101585738311682/" TargetMode="External"/><Relationship Id="rId810" Type="http://schemas.openxmlformats.org/officeDocument/2006/relationships/hyperlink" Target="https://www.facebook.com/C%C3%B4ng-an-x%C3%A3-Th%E1%BA%A1nh-Qu%E1%BB%9Bi-105330151623720/" TargetMode="External"/><Relationship Id="rId908" Type="http://schemas.openxmlformats.org/officeDocument/2006/relationships/hyperlink" Target="https://www.facebook.com/C%C3%B4ng-an-x%C3%A3-T%C3%A2n-Lang-Ph%C3%B9-Y%C3%AAn-S%C6%A1n-La-108289064812540/" TargetMode="External"/><Relationship Id="rId1233" Type="http://schemas.openxmlformats.org/officeDocument/2006/relationships/hyperlink" Target="https://vanban.hungyen.gov.vn/vbpq_hungyen.nsf/0CE7FB63A0501801472582AB001FCB8C/$file/313.pdf" TargetMode="External"/><Relationship Id="rId1440" Type="http://schemas.openxmlformats.org/officeDocument/2006/relationships/hyperlink" Target="https://tienhoa.quangbinh.gov.vn/" TargetMode="External"/><Relationship Id="rId1538" Type="http://schemas.openxmlformats.org/officeDocument/2006/relationships/hyperlink" Target="https://www.bacninh.gov.vn/web/ubnd-xa-van-mon" TargetMode="External"/><Relationship Id="rId1300" Type="http://schemas.openxmlformats.org/officeDocument/2006/relationships/hyperlink" Target="https://yenlap.phutho.gov.vn/xa-thuong-long-to-chuc-le-dang-huong-dang-hoa-tuong-nho-cac-anh-hung-liet-sy-nhan-dip-ky-niem-77-nam-ngay-thuong-binh-liet-sy/" TargetMode="External"/><Relationship Id="rId1745" Type="http://schemas.openxmlformats.org/officeDocument/2006/relationships/hyperlink" Target="https://yentrach.phuluong.thainguyen.gov.vn/uy-ban-nhan-dan" TargetMode="External"/><Relationship Id="rId1952" Type="http://schemas.openxmlformats.org/officeDocument/2006/relationships/hyperlink" Target="https://daibieunhandan.dienbien.gov.vn/uploads/Docs/Th%E1%BB%8B%20x%C3%A3%20M%C6%B0%E1%BB%9Dng%20Lay.pdf" TargetMode="External"/><Relationship Id="rId37" Type="http://schemas.openxmlformats.org/officeDocument/2006/relationships/hyperlink" Target="https://www.facebook.com/ConganxaAnNgaiTay/" TargetMode="External"/><Relationship Id="rId1605" Type="http://schemas.openxmlformats.org/officeDocument/2006/relationships/hyperlink" Target="https://www.facebook.com/p/C%C3%B4ng-an-x%C3%A3-Vi%E1%BB%87t-H%C3%B9ng-Qu%E1%BA%BF-V%C3%B5-B%E1%BA%AFc-Ninh-100080269400368/" TargetMode="External"/><Relationship Id="rId1812" Type="http://schemas.openxmlformats.org/officeDocument/2006/relationships/hyperlink" Target="https://kimthanh.haiduong.gov.vn/" TargetMode="External"/><Relationship Id="rId186" Type="http://schemas.openxmlformats.org/officeDocument/2006/relationships/hyperlink" Target="https://www.facebook.com/conganhuyenmuongcha" TargetMode="External"/><Relationship Id="rId393" Type="http://schemas.openxmlformats.org/officeDocument/2006/relationships/hyperlink" Target="https://www.facebook.com/CAXHaiLam" TargetMode="External"/><Relationship Id="rId2074" Type="http://schemas.openxmlformats.org/officeDocument/2006/relationships/hyperlink" Target="https://dichvucong.namdinh.gov.vn/portaldvc/KenhTin/dich-vu-cong-truc-tuyen.aspx?_dv=8D65FA8E-D4BC-B2EC-BE28-32404A48E66F" TargetMode="External"/><Relationship Id="rId2281" Type="http://schemas.openxmlformats.org/officeDocument/2006/relationships/hyperlink" Target="https://vpub.hochiminhcity.gov.vn/" TargetMode="External"/><Relationship Id="rId253" Type="http://schemas.openxmlformats.org/officeDocument/2006/relationships/hyperlink" Target="https://www.facebook.com/Chi-%C4%91o%C3%A0n-ph%C3%B2ng-An-ninh-%C4%91%E1%BB%91i-ngo%E1%BA%A1i-CA-Qu%E1%BA%A3ng-Tr%E1%BB%8B-1730488180381386" TargetMode="External"/><Relationship Id="rId460" Type="http://schemas.openxmlformats.org/officeDocument/2006/relationships/hyperlink" Target="https://www.facebook.com/CAPvinuocquenthanvidanphucvu/" TargetMode="External"/><Relationship Id="rId698" Type="http://schemas.openxmlformats.org/officeDocument/2006/relationships/hyperlink" Target="https://www.facebook.com/C%C3%B4ng-an-x%C3%A3-Trung-Xu%C3%A2n-huy%E1%BB%87n-Quan-S%C6%A1n-110042457983677" TargetMode="External"/><Relationship Id="rId1090" Type="http://schemas.openxmlformats.org/officeDocument/2006/relationships/hyperlink" Target="http://cema.gov.vn/tin-tuc/tin-hoat-dong/hoat-dong-cua-uy-ban/doan-kiem-tra-lien-bo-kiem-tra-ket-qua-chuong-trinh-muc-tieu-quoc-gia-giam-ngheo-ben-vung-tai-tinh-son-la-va-dien-bien.htm" TargetMode="External"/><Relationship Id="rId2141" Type="http://schemas.openxmlformats.org/officeDocument/2006/relationships/hyperlink" Target="https://vinhlong.gov.vn/" TargetMode="External"/><Relationship Id="rId2379" Type="http://schemas.openxmlformats.org/officeDocument/2006/relationships/hyperlink" Target="https://locbinh.langson.gov.vn/" TargetMode="External"/><Relationship Id="rId2586" Type="http://schemas.openxmlformats.org/officeDocument/2006/relationships/hyperlink" Target="https://www.facebook.com/ConganhuyenDakDoa/" TargetMode="External"/><Relationship Id="rId113" Type="http://schemas.openxmlformats.org/officeDocument/2006/relationships/hyperlink" Target="https://www.facebook.com/conganquanghai/" TargetMode="External"/><Relationship Id="rId320" Type="http://schemas.openxmlformats.org/officeDocument/2006/relationships/hyperlink" Target="https://www.facebook.com/CaxTanSon/" TargetMode="External"/><Relationship Id="rId558" Type="http://schemas.openxmlformats.org/officeDocument/2006/relationships/hyperlink" Target="https://www.facebook.com/C%C3%B4ng-An-x%C3%A3-Y%C3%AAn-Th%C3%A0nh-%C3%9D-Y%C3%AAn-Nam-%C4%90%E1%BB%8Bnh-714017049432678/" TargetMode="External"/><Relationship Id="rId765" Type="http://schemas.openxmlformats.org/officeDocument/2006/relationships/hyperlink" Target="https://www.facebook.com/C%C3%B4ng-an-x%C3%A3-Thu%E1%BA%ADn-%C4%90%E1%BB%A9c-104617815292484/" TargetMode="External"/><Relationship Id="rId972" Type="http://schemas.openxmlformats.org/officeDocument/2006/relationships/hyperlink" Target="https://www.facebook.com/C%C3%B4ng-an-x%C3%A3-S%C6%A1n-%C4%90%E1%BB%8Bnh-103376258716186/" TargetMode="External"/><Relationship Id="rId1188" Type="http://schemas.openxmlformats.org/officeDocument/2006/relationships/hyperlink" Target="https://tanthuy.quangbinh.gov.vn/" TargetMode="External"/><Relationship Id="rId1395" Type="http://schemas.openxmlformats.org/officeDocument/2006/relationships/hyperlink" Target="http://thieuvan.thieuhoa.thanhhoa.gov.vn/" TargetMode="External"/><Relationship Id="rId2001" Type="http://schemas.openxmlformats.org/officeDocument/2006/relationships/hyperlink" Target="https://xuctiendautu.backan.gov.vn/tin-tuc/hoi-nghi-thong-nhat-thuc-hien-nhiem-vu-ho-tro-thi-diem-chuyen-doi-so-xa-con-minh-huyen-na-ri/" TargetMode="External"/><Relationship Id="rId2239" Type="http://schemas.openxmlformats.org/officeDocument/2006/relationships/hyperlink" Target="https://www.facebook.com/CongAnHuuLung.org" TargetMode="External"/><Relationship Id="rId2446" Type="http://schemas.openxmlformats.org/officeDocument/2006/relationships/hyperlink" Target="https://www.facebook.com/conganmuongla/" TargetMode="External"/><Relationship Id="rId2653" Type="http://schemas.openxmlformats.org/officeDocument/2006/relationships/hyperlink" Target="https://www.facebook.com/TuoitreConganVinhPhuc/?locale=vi_VN" TargetMode="External"/><Relationship Id="rId418" Type="http://schemas.openxmlformats.org/officeDocument/2006/relationships/hyperlink" Target="https://www.facebook.com/caxanthuongytbg" TargetMode="External"/><Relationship Id="rId625" Type="http://schemas.openxmlformats.org/officeDocument/2006/relationships/hyperlink" Target="https://www.facebook.com/C%C3%B4ng-an-x%C3%A3-Xu%C3%A2n-Du-111983734461744/" TargetMode="External"/><Relationship Id="rId832" Type="http://schemas.openxmlformats.org/officeDocument/2006/relationships/hyperlink" Target="https://www.facebook.com/C%C3%B4ng-an-x%C3%A3-Th%C3%A1i-S%C6%A1n-216563037055782/" TargetMode="External"/><Relationship Id="rId1048" Type="http://schemas.openxmlformats.org/officeDocument/2006/relationships/hyperlink" Target="https://www.facebook.com/p/C%C3%B4ng-an-x%C3%A3-S%C6%A1n-Tr%C3%A0-100063467105701/" TargetMode="External"/><Relationship Id="rId1255" Type="http://schemas.openxmlformats.org/officeDocument/2006/relationships/hyperlink" Target="https://www.facebook.com/policetammydong/" TargetMode="External"/><Relationship Id="rId1462" Type="http://schemas.openxmlformats.org/officeDocument/2006/relationships/hyperlink" Target="https://quangngai.gov.vn/web/xa-tra-tan/xem-chi-tiet/-/asset_publisher/Content/uy-ban-nhan-dan-xa-tra-tan-to-chuc-hoi-nghi-chu-tich-ubnd-xa-oi-thoai-voi-to-chuc-ca-nhan-ve-giai-quyet-thu-tuc-hanh-chinh-va-tiep-nhan-phan-anh-kie-1?21523171" TargetMode="External"/><Relationship Id="rId2306" Type="http://schemas.openxmlformats.org/officeDocument/2006/relationships/hyperlink" Target="https://camquan.camxuyen.hatinh.gov.vn/" TargetMode="External"/><Relationship Id="rId2513" Type="http://schemas.openxmlformats.org/officeDocument/2006/relationships/hyperlink" Target="https://www.facebook.com/ConganPhuthien/?locale=vi_VN" TargetMode="External"/><Relationship Id="rId1115" Type="http://schemas.openxmlformats.org/officeDocument/2006/relationships/hyperlink" Target="https://www.facebook.com/p/C%C3%B4ng-an-x%C3%A3-T%C3%A2n-D%C3%A2n-TP-H%E1%BA%A1-Long-Qu%E1%BA%A3ng-Ninh-100069899052309/" TargetMode="External"/><Relationship Id="rId1322" Type="http://schemas.openxmlformats.org/officeDocument/2006/relationships/hyperlink" Target="https://www.facebook.com/p/Tu%E1%BB%95i-tr%E1%BA%BB-C%C3%B4ng-an-huy%E1%BB%87n-Ph%C3%BAc-Th%E1%BB%8D-100066934373551/?locale=cy_GB" TargetMode="External"/><Relationship Id="rId1767" Type="http://schemas.openxmlformats.org/officeDocument/2006/relationships/hyperlink" Target="https://vanban.hanoi.gov.vn/" TargetMode="External"/><Relationship Id="rId1974" Type="http://schemas.openxmlformats.org/officeDocument/2006/relationships/hyperlink" Target="http://anhaotay.hoaian.binhdinh.gov.vn/" TargetMode="External"/><Relationship Id="rId2720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59" Type="http://schemas.openxmlformats.org/officeDocument/2006/relationships/hyperlink" Target="https://www.facebook.com/congantinhhanam" TargetMode="External"/><Relationship Id="rId1627" Type="http://schemas.openxmlformats.org/officeDocument/2006/relationships/hyperlink" Target="https://congan.hungyen.gov.vn/khanh-thanh-ban-giao-tru-so-lam-viec-cong-an-xa-xuan-duc-thi-xa-my-hao-c229235.html" TargetMode="External"/><Relationship Id="rId1834" Type="http://schemas.openxmlformats.org/officeDocument/2006/relationships/hyperlink" Target="https://kimson.ninhbinh.gov.vn/" TargetMode="External"/><Relationship Id="rId2096" Type="http://schemas.openxmlformats.org/officeDocument/2006/relationships/hyperlink" Target="https://www.facebook.com/TTCADN/" TargetMode="External"/><Relationship Id="rId1901" Type="http://schemas.openxmlformats.org/officeDocument/2006/relationships/hyperlink" Target="https://www.facebook.com/CAPvinuocquenthanvidanphucvu/" TargetMode="External"/><Relationship Id="rId275" Type="http://schemas.openxmlformats.org/officeDocument/2006/relationships/hyperlink" Target="https://www.facebook.com/caxvinhhung" TargetMode="External"/><Relationship Id="rId482" Type="http://schemas.openxmlformats.org/officeDocument/2006/relationships/hyperlink" Target="https://www.facebook.com/canhsathinhsuvn" TargetMode="External"/><Relationship Id="rId2163" Type="http://schemas.openxmlformats.org/officeDocument/2006/relationships/hyperlink" Target="https://www.facebook.com/caxthanhphu/" TargetMode="External"/><Relationship Id="rId2370" Type="http://schemas.openxmlformats.org/officeDocument/2006/relationships/hyperlink" Target="https://www.facebook.com/ConganhuyenKrongPa/?locale=vi_VN" TargetMode="External"/><Relationship Id="rId135" Type="http://schemas.openxmlformats.org/officeDocument/2006/relationships/hyperlink" Target="https://www.facebook.com/conganphuonganhung/?__cft__%5b0%5d=AZVxXxDQzkYZ7B0DA_0dJhSYum65qq3tll7U564BrIN_2cg_9X-1A9WcF5wxcMxguf62IJLGNK1KcFjnXJ9_fYolaxWzBaF_cVf4aijOZA5Pfkv874cL-Nig4ZvkAbFdhGA&amp;__tn__=-UC%2CP-R" TargetMode="External"/><Relationship Id="rId342" Type="http://schemas.openxmlformats.org/officeDocument/2006/relationships/hyperlink" Target="https://www.facebook.com/caxphuonglau/" TargetMode="External"/><Relationship Id="rId787" Type="http://schemas.openxmlformats.org/officeDocument/2006/relationships/hyperlink" Target="https://www.facebook.com/C%C3%B4ng-an-x%C3%A3-Thanh-N%C6%B0a-170259848448220/" TargetMode="External"/><Relationship Id="rId994" Type="http://schemas.openxmlformats.org/officeDocument/2006/relationships/hyperlink" Target="https://www.facebook.com/C%C3%B4ng-an-x%C3%A3-Quang-Huy-huy%E1%BB%87n-Ph%C3%B9-Y%C3%AAn-t%E1%BB%89nh-S%C6%A1n-La-107012004942023/" TargetMode="External"/><Relationship Id="rId2023" Type="http://schemas.openxmlformats.org/officeDocument/2006/relationships/hyperlink" Target="https://www.facebook.com/p/Tu%E1%BB%95i-tr%E1%BA%BB-C%C3%B4ng-an-TP-S%E1%BA%A7m-S%C6%A1n-100069346653553/?locale=gn_PY" TargetMode="External"/><Relationship Id="rId2230" Type="http://schemas.openxmlformats.org/officeDocument/2006/relationships/hyperlink" Target="https://xuanloc.dongnai.gov.vn/" TargetMode="External"/><Relationship Id="rId2468" Type="http://schemas.openxmlformats.org/officeDocument/2006/relationships/hyperlink" Target="https://thixaquangtri.quangtri.gov.vn/ubnd-th%E1%BB%8A-x%C3%83" TargetMode="External"/><Relationship Id="rId2675" Type="http://schemas.openxmlformats.org/officeDocument/2006/relationships/hyperlink" Target="https://www.facebook.com/conganhuyennhuxuan/?locale=th_TH" TargetMode="External"/><Relationship Id="rId202" Type="http://schemas.openxmlformats.org/officeDocument/2006/relationships/hyperlink" Target="https://www.facebook.com/conganhuyendienchau/" TargetMode="External"/><Relationship Id="rId647" Type="http://schemas.openxmlformats.org/officeDocument/2006/relationships/hyperlink" Target="https://www.facebook.com/C%C3%B4ng-an-x%C3%A3-Vang-Qu%E1%BB%9Bi-%C4%90%C3%B4ng-100259895636319/" TargetMode="External"/><Relationship Id="rId854" Type="http://schemas.openxmlformats.org/officeDocument/2006/relationships/hyperlink" Target="https://www.facebook.com/C%C3%B4ng-an-x%C3%A3-Tam-%C4%90a-huy%E1%BB%87n-S%C6%A1n-D%C6%B0%C6%A1ng-103246952189422/" TargetMode="External"/><Relationship Id="rId1277" Type="http://schemas.openxmlformats.org/officeDocument/2006/relationships/hyperlink" Target="https://thanhson.quanhoa.thanhhoa.gov.vn/" TargetMode="External"/><Relationship Id="rId1484" Type="http://schemas.openxmlformats.org/officeDocument/2006/relationships/hyperlink" Target="https://www.facebook.com/p/X%C3%A3-Tr%E1%BB%B1c-%C4%90%E1%BA%A1o-Huy%E1%BB%87n-Tr%E1%BB%B1c-Ninh-T%E1%BB%89nh-Nam-%C4%90%E1%BB%8Bnh-100046095555990/" TargetMode="External"/><Relationship Id="rId1691" Type="http://schemas.openxmlformats.org/officeDocument/2006/relationships/hyperlink" Target="https://xuanloc.dongnai.gov.vn/" TargetMode="External"/><Relationship Id="rId2328" Type="http://schemas.openxmlformats.org/officeDocument/2006/relationships/hyperlink" Target="https://hcc.namdinh.gov.vn/portaldvc/KenhTin/dich-vu-cong-truc-tuyen.aspx?_dv=88D0C22F-B216-E062-0BD3-72E284FD509F" TargetMode="External"/><Relationship Id="rId2535" Type="http://schemas.openxmlformats.org/officeDocument/2006/relationships/hyperlink" Target="https://mt.gov.vn/tk/tin-tuc/91234/tra-loi-kien-nghi-cua-cu-tri-huyen-thanh-ba--tinh-phu-tho-ve-tuyen-duong-chay-qua-duong-sat-yen-vien---lao-cai-tai-km105+500.aspx" TargetMode="External"/><Relationship Id="rId507" Type="http://schemas.openxmlformats.org/officeDocument/2006/relationships/hyperlink" Target="https://www.facebook.com/Cahlamthao/" TargetMode="External"/><Relationship Id="rId714" Type="http://schemas.openxmlformats.org/officeDocument/2006/relationships/hyperlink" Target="https://www.facebook.com/C%C3%B4ng-An-X%C3%A3-Tr%E1%BB%B1c-C%C6%B0%E1%BB%9Dng-109671598019812/" TargetMode="External"/><Relationship Id="rId921" Type="http://schemas.openxmlformats.org/officeDocument/2006/relationships/hyperlink" Target="https://www.facebook.com/C%C3%B4ng-an-x%C3%A3-T%C3%A2n-H%C6%B0ng-T%C3%A2y-101956145534265/" TargetMode="External"/><Relationship Id="rId1137" Type="http://schemas.openxmlformats.org/officeDocument/2006/relationships/hyperlink" Target="https://www.facebook.com/p/C%C3%B4ng-an-x%C3%A3-T%C3%A2n-Kh%C3%A1nh-Ph%C3%BA-B%C3%ACnh-Th%C3%A1i-Nguy%C3%AAn-100080318401935/" TargetMode="External"/><Relationship Id="rId1344" Type="http://schemas.openxmlformats.org/officeDocument/2006/relationships/hyperlink" Target="http://thanhgiang.thanhmien.haiduong.gov.vn/" TargetMode="External"/><Relationship Id="rId1551" Type="http://schemas.openxmlformats.org/officeDocument/2006/relationships/hyperlink" Target="https://kimbang.hanam.gov.vn/Pages/thong-bao-to-chuc-dau-gia-quyen-su-dung-dat-tai-xa-van-xa-huyen-kim-bang.aspx" TargetMode="External"/><Relationship Id="rId1789" Type="http://schemas.openxmlformats.org/officeDocument/2006/relationships/hyperlink" Target="https://www.moj.gov.vn/UserControls/News/pFormPrint.aspx?UrlListProcess=/qt/tintuc/Lists/HoatDongCuaCacDonViThuocBo&amp;ListId=3a1800e5-1e0c-47a3-b925-83581493f9e3&amp;SiteId=b11f9e79-d495-439f-98e6-4bd81e36adc9&amp;ItemID=1953&amp;SiteRootID=b71e67e4-9250-47a7-96d6-64e9cb69ccf3" TargetMode="External"/><Relationship Id="rId1996" Type="http://schemas.openxmlformats.org/officeDocument/2006/relationships/hyperlink" Target="https://www.facebook.com/caxchauloc/" TargetMode="External"/><Relationship Id="rId2602" Type="http://schemas.openxmlformats.org/officeDocument/2006/relationships/hyperlink" Target="https://www.facebook.com/ConganhuyenTuaChua/" TargetMode="External"/><Relationship Id="rId50" Type="http://schemas.openxmlformats.org/officeDocument/2006/relationships/hyperlink" Target="https://www.facebook.com/ConganTriLe/" TargetMode="External"/><Relationship Id="rId1204" Type="http://schemas.openxmlformats.org/officeDocument/2006/relationships/hyperlink" Target="https://lucyen.yenbai.gov.vn/Articles/one/Thong-tin-xa-To-Mau" TargetMode="External"/><Relationship Id="rId1411" Type="http://schemas.openxmlformats.org/officeDocument/2006/relationships/hyperlink" Target="https://www.facebook.com/p/C%C3%B4ng-an-x%C3%A3-Thu%E1%BA%ADn-Th%E1%BB%9Bi-100079997432819/" TargetMode="External"/><Relationship Id="rId1649" Type="http://schemas.openxmlformats.org/officeDocument/2006/relationships/hyperlink" Target="http://lambinh.tuyenquang.gov.vn/vi/tin-bai/dong-chi-pho-chu-tich-ubnd-tinh-nguyen-the-giang-du-ngay-hoi-dai-doan-ket-toan-dan-toc-tai-xa-xuan-lap?type=NEWS&amp;id=131513" TargetMode="External"/><Relationship Id="rId1856" Type="http://schemas.openxmlformats.org/officeDocument/2006/relationships/hyperlink" Target="https://bentre.gov.vn/" TargetMode="External"/><Relationship Id="rId1509" Type="http://schemas.openxmlformats.org/officeDocument/2006/relationships/hyperlink" Target="https://trungthanh.quanhoa.thanhhoa.gov.vn/" TargetMode="External"/><Relationship Id="rId1716" Type="http://schemas.openxmlformats.org/officeDocument/2006/relationships/hyperlink" Target="https://yenluong.namdinh.gov.vn/" TargetMode="External"/><Relationship Id="rId1923" Type="http://schemas.openxmlformats.org/officeDocument/2006/relationships/hyperlink" Target="https://www.travinh.gov.vn/" TargetMode="External"/><Relationship Id="rId297" Type="http://schemas.openxmlformats.org/officeDocument/2006/relationships/hyperlink" Target="https://www.facebook.com/CaxTLDH/" TargetMode="External"/><Relationship Id="rId2185" Type="http://schemas.openxmlformats.org/officeDocument/2006/relationships/hyperlink" Target="https://www.facebook.com/caxtranphunaribk/" TargetMode="External"/><Relationship Id="rId2392" Type="http://schemas.openxmlformats.org/officeDocument/2006/relationships/hyperlink" Target="http://bensung.nhuthanh.thanhhoa.gov.vn/" TargetMode="External"/><Relationship Id="rId157" Type="http://schemas.openxmlformats.org/officeDocument/2006/relationships/hyperlink" Target="https://www.facebook.com/conganlapantan" TargetMode="External"/><Relationship Id="rId364" Type="http://schemas.openxmlformats.org/officeDocument/2006/relationships/hyperlink" Target="https://www.facebook.com/caxngatien.gov.vn/" TargetMode="External"/><Relationship Id="rId2045" Type="http://schemas.openxmlformats.org/officeDocument/2006/relationships/hyperlink" Target="https://www.travinh.gov.vn/" TargetMode="External"/><Relationship Id="rId2697" Type="http://schemas.openxmlformats.org/officeDocument/2006/relationships/hyperlink" Target="https://muasamcong.mpi.gov.vn/edoc-oldproxy-service/api/download/file/browser?filePath=/WAS/e-doc/BID/EVAL/2022/07/20220706059/00/SUCC/1251+Q%C4%90+TR%C3%9ANG+TH%E1%BA%A6U+TRUNG+TH%C6%AF%E1%BB%A2NG+QUAN+T%E1%BB%B0.pdf" TargetMode="External"/><Relationship Id="rId571" Type="http://schemas.openxmlformats.org/officeDocument/2006/relationships/hyperlink" Target="https://www.facebook.com/C%C3%B4ng-an-x%C3%A3-Y%C3%AAn-Lu%E1%BA%ADt-100163018803089/" TargetMode="External"/><Relationship Id="rId669" Type="http://schemas.openxmlformats.org/officeDocument/2006/relationships/hyperlink" Target="https://www.facebook.com/C%C3%B4ng-an-x%C3%A3-V%C4%A9nh-H%E1%BB%93ng-100155465718772/" TargetMode="External"/><Relationship Id="rId876" Type="http://schemas.openxmlformats.org/officeDocument/2006/relationships/hyperlink" Target="https://www.facebook.com/C%C3%B4ng-an-x%C3%A3-T%C3%B4ng-C%E1%BB%8D-huy%E1%BB%87n-Thu%E1%BA%ADn-Ch%C3%A2u-t%E1%BB%89nh-S%C6%A1n-La-100983758913712/" TargetMode="External"/><Relationship Id="rId1299" Type="http://schemas.openxmlformats.org/officeDocument/2006/relationships/hyperlink" Target="https://www.facebook.com/p/C%C3%B4ng-an-x%C3%A3-Th%C6%B0%E1%BB%A3ng-Long-100080038914428/" TargetMode="External"/><Relationship Id="rId2252" Type="http://schemas.openxmlformats.org/officeDocument/2006/relationships/hyperlink" Target="https://www.facebook.com/thongtintxdh/?locale=vi_VN" TargetMode="External"/><Relationship Id="rId2557" Type="http://schemas.openxmlformats.org/officeDocument/2006/relationships/hyperlink" Target="https://www.facebook.com/conganxathanhlam/" TargetMode="External"/><Relationship Id="rId224" Type="http://schemas.openxmlformats.org/officeDocument/2006/relationships/hyperlink" Target="https://www.facebook.com/Congandinhcaophucu/" TargetMode="External"/><Relationship Id="rId431" Type="http://schemas.openxmlformats.org/officeDocument/2006/relationships/hyperlink" Target="https://www.facebook.com/CA-x%C3%A3-Nguy%E1%BB%87t-%E1%BA%A4n-Ng%E1%BB%8Dc-L%E1%BA%B7c-Thanh-H%C3%B3a-104204148315537/" TargetMode="External"/><Relationship Id="rId529" Type="http://schemas.openxmlformats.org/officeDocument/2006/relationships/hyperlink" Target="https://www.facebook.com/C%E1%BA%A3nh-s%C3%A1t-Kinh-t%E1%BA%BF-C%C3%B4ng-an-t%E1%BB%89nh-B%E1%BA%A1c-Li%C3%AAu-101175329095899" TargetMode="External"/><Relationship Id="rId736" Type="http://schemas.openxmlformats.org/officeDocument/2006/relationships/hyperlink" Target="https://www.facebook.com/C%C3%B4ng-an-x%C3%A3-Tr%C3%A0-Bui-104460998566476" TargetMode="External"/><Relationship Id="rId1061" Type="http://schemas.openxmlformats.org/officeDocument/2006/relationships/hyperlink" Target="https://dichvucong.gov.vn/p/home/dvc-tthc-co-quan-chi-tiet.html?id=403955" TargetMode="External"/><Relationship Id="rId1159" Type="http://schemas.openxmlformats.org/officeDocument/2006/relationships/hyperlink" Target="https://www.facebook.com/p/C%C3%B4ng-an-x%C3%A3-T%C3%A2n-Long-huy%E1%BB%87n-Y%C3%AAn-S%C6%A1n-T%E1%BB%89nh-Tuy%C3%AAn-Quang-100080182350116/" TargetMode="External"/><Relationship Id="rId1366" Type="http://schemas.openxmlformats.org/officeDocument/2006/relationships/hyperlink" Target="https://nghean.gov.vn/kinh-te/xa-thanh-phong-huyen-thanh-chuong-don-bang-cong-nhan-xa-dat-chuan-nong-thon-moi-nang-cao-606565" TargetMode="External"/><Relationship Id="rId2112" Type="http://schemas.openxmlformats.org/officeDocument/2006/relationships/hyperlink" Target="https://www.facebook.com/TuoitreConganCaoBang/" TargetMode="External"/><Relationship Id="rId2417" Type="http://schemas.openxmlformats.org/officeDocument/2006/relationships/hyperlink" Target="https://www.facebook.com/ConganhuyenYenDung/?locale=vi_VN" TargetMode="External"/><Relationship Id="rId943" Type="http://schemas.openxmlformats.org/officeDocument/2006/relationships/hyperlink" Target="https://www.facebook.com/C%C3%B4ng-an-x%C3%A3-Su%E1%BB%91i-T%E1%BB%8D-huy%E1%BB%87n-Ph%C3%B9-Y%C3%AAn-t%E1%BB%89nh-S%C6%A1n-La-100430622282465/" TargetMode="External"/><Relationship Id="rId1019" Type="http://schemas.openxmlformats.org/officeDocument/2006/relationships/hyperlink" Target="https://quangson.tamdiep.ninhbinh.gov.vn/" TargetMode="External"/><Relationship Id="rId1573" Type="http://schemas.openxmlformats.org/officeDocument/2006/relationships/hyperlink" Target="https://vinhninh.quangbinh.gov.vn/" TargetMode="External"/><Relationship Id="rId1780" Type="http://schemas.openxmlformats.org/officeDocument/2006/relationships/hyperlink" Target="https://congbaokhanhhoa.gov.vn/van-ban-phap-luat-khac/VBKHAC_UBND" TargetMode="External"/><Relationship Id="rId1878" Type="http://schemas.openxmlformats.org/officeDocument/2006/relationships/hyperlink" Target="https://phulam.phutan.angiang.gov.vn/" TargetMode="External"/><Relationship Id="rId2624" Type="http://schemas.openxmlformats.org/officeDocument/2006/relationships/hyperlink" Target="https://www.facebook.com/congantinhhagiang/?locale=vi_VN" TargetMode="External"/><Relationship Id="rId72" Type="http://schemas.openxmlformats.org/officeDocument/2006/relationships/hyperlink" Target="https://www.facebook.com/conganthitrantrande/" TargetMode="External"/><Relationship Id="rId803" Type="http://schemas.openxmlformats.org/officeDocument/2006/relationships/hyperlink" Target="https://www.facebook.com/C%C3%B4ng-an-x%C3%A3-Th%E1%BB%91ng-Nh%E1%BA%A5t-H%E1%BA%A1-Lang-Cao-B%E1%BA%B1ng-105254284960901/" TargetMode="External"/><Relationship Id="rId1226" Type="http://schemas.openxmlformats.org/officeDocument/2006/relationships/hyperlink" Target="https://www.facebook.com/TuoitreConganCaoBang/?locale=vi_VN" TargetMode="External"/><Relationship Id="rId1433" Type="http://schemas.openxmlformats.org/officeDocument/2006/relationships/hyperlink" Target="https://www.duytien.gov.vn/" TargetMode="External"/><Relationship Id="rId1640" Type="http://schemas.openxmlformats.org/officeDocument/2006/relationships/hyperlink" Target="https://www.facebook.com/p/C%C3%B4ng-an-x%C3%A3-Xu%C3%A2n-Ho%C3%A0-Nh%C6%B0-Xu%C3%A2n-Thanh-Ho%C3%A1-100063482105408/?locale=de_DE" TargetMode="External"/><Relationship Id="rId1738" Type="http://schemas.openxmlformats.org/officeDocument/2006/relationships/hyperlink" Target="https://yenthanh.yenmo.ninhbinh.gov.vn/" TargetMode="External"/><Relationship Id="rId1500" Type="http://schemas.openxmlformats.org/officeDocument/2006/relationships/hyperlink" Target="https://trungly.muonglat.thanhhoa.gov.vn/web/danh-ba-co-quan-chuc-nang/danh-sach-can-bo-xa-trung-ly.html" TargetMode="External"/><Relationship Id="rId1945" Type="http://schemas.openxmlformats.org/officeDocument/2006/relationships/hyperlink" Target="https://thanhhung.thachthanh.thanhhoa.gov.vn/" TargetMode="External"/><Relationship Id="rId1805" Type="http://schemas.openxmlformats.org/officeDocument/2006/relationships/hyperlink" Target="https://www.facebook.com/cahhiephoa/" TargetMode="External"/><Relationship Id="rId179" Type="http://schemas.openxmlformats.org/officeDocument/2006/relationships/hyperlink" Target="https://www.facebook.com/conganhuyenquangtrach" TargetMode="External"/><Relationship Id="rId386" Type="http://schemas.openxmlformats.org/officeDocument/2006/relationships/hyperlink" Target="https://www.facebook.com/caxhuongvi/" TargetMode="External"/><Relationship Id="rId593" Type="http://schemas.openxmlformats.org/officeDocument/2006/relationships/hyperlink" Target="https://www.facebook.com/C%C3%B4ng-an-x%C3%A3-Xu%C3%A2n-Th%C3%A1i-huy%E1%BB%87n-Nh%C6%B0-Thanh-106858151648427/" TargetMode="External"/><Relationship Id="rId2067" Type="http://schemas.openxmlformats.org/officeDocument/2006/relationships/hyperlink" Target="https://www.facebook.com/NgaSon.vn/videos/1416228245664003/" TargetMode="External"/><Relationship Id="rId2274" Type="http://schemas.openxmlformats.org/officeDocument/2006/relationships/hyperlink" Target="https://www.facebook.com/Conganhuyensondong/" TargetMode="External"/><Relationship Id="rId2481" Type="http://schemas.openxmlformats.org/officeDocument/2006/relationships/hyperlink" Target="https://tpthanhhoa.thanhhoa.gov.vn/web/gioi-thieu-chung/tin-tuc/chinh-tri/chu-tich-ubnd-tp-tran-anh-chung-du-ngay-hoi-dai-doan-ket-tai-phuong-an-hung.html" TargetMode="External"/><Relationship Id="rId246" Type="http://schemas.openxmlformats.org/officeDocument/2006/relationships/hyperlink" Target="https://www.facebook.com/chidoan.congan" TargetMode="External"/><Relationship Id="rId453" Type="http://schemas.openxmlformats.org/officeDocument/2006/relationships/hyperlink" Target="https://www.facebook.com/CAQuangLam/" TargetMode="External"/><Relationship Id="rId660" Type="http://schemas.openxmlformats.org/officeDocument/2006/relationships/hyperlink" Target="https://www.facebook.com/C%C3%B4ng-An-X%C3%A3-V%C4%A9nh-T%C3%A2n-104335618517617/" TargetMode="External"/><Relationship Id="rId898" Type="http://schemas.openxmlformats.org/officeDocument/2006/relationships/hyperlink" Target="https://www.facebook.com/C%C3%B4ng-an-x%C3%A3-T%C3%A2n-Ph%C3%BAc-%C3%82n-Thi-H%C6%B0ng-Y%C3%AAn-105831251572194/" TargetMode="External"/><Relationship Id="rId1083" Type="http://schemas.openxmlformats.org/officeDocument/2006/relationships/hyperlink" Target="https://www.facebook.com/people/C%C3%B4ng-an-x%C3%A3-Song-An/100064150955544/" TargetMode="External"/><Relationship Id="rId1290" Type="http://schemas.openxmlformats.org/officeDocument/2006/relationships/hyperlink" Target="https://www.facebook.com/p/C%C3%B4ng-an-x%C3%A3-Th%C4%83ng-Th%E1%BB%8D-100064402525235/" TargetMode="External"/><Relationship Id="rId2134" Type="http://schemas.openxmlformats.org/officeDocument/2006/relationships/hyperlink" Target="https://vinhtuong.vinhphuc.gov.vn/ct/cms/tintuc/Lists/CACXATHITRAN/View_Detail.aspx?ItemID=33" TargetMode="External"/><Relationship Id="rId2341" Type="http://schemas.openxmlformats.org/officeDocument/2006/relationships/hyperlink" Target="https://www.facebook.com/conganhuyenbathuoc/?locale=vi_VN" TargetMode="External"/><Relationship Id="rId2579" Type="http://schemas.openxmlformats.org/officeDocument/2006/relationships/hyperlink" Target="https://mttq.thanhhoa.gov.vn/NewsDetail.aspx?Id=11731" TargetMode="External"/><Relationship Id="rId106" Type="http://schemas.openxmlformats.org/officeDocument/2006/relationships/hyperlink" Target="https://www.facebook.com/ConganSongCong" TargetMode="External"/><Relationship Id="rId313" Type="http://schemas.openxmlformats.org/officeDocument/2006/relationships/hyperlink" Target="https://www.facebook.com/Caxthanhdinh" TargetMode="External"/><Relationship Id="rId758" Type="http://schemas.openxmlformats.org/officeDocument/2006/relationships/hyperlink" Target="https://www.facebook.com/C%C3%B4ng-an-x%C3%A3-Thu%E1%BB%B5-Ninh-Th%C3%A1i-Thu%E1%BB%B5-Th%C3%A1i-B%C3%ACnh-155206733311506/" TargetMode="External"/><Relationship Id="rId965" Type="http://schemas.openxmlformats.org/officeDocument/2006/relationships/hyperlink" Target="https://www.facebook.com/C%C3%B4ng-an-x%C3%A3-S%C6%A1n-H%C3%B3a-145014017690232/" TargetMode="External"/><Relationship Id="rId1150" Type="http://schemas.openxmlformats.org/officeDocument/2006/relationships/hyperlink" Target="https://tintuc.vinhlong.gov.vn/Default.aspx?tabid=3212&amp;ID=257015" TargetMode="External"/><Relationship Id="rId1388" Type="http://schemas.openxmlformats.org/officeDocument/2006/relationships/hyperlink" Target="https://www.facebook.com/p/C%C3%B4ng-an-X%C3%A3-Thi%E1%BB%87n-M%E1%BB%B9-100075639384653/" TargetMode="External"/><Relationship Id="rId1595" Type="http://schemas.openxmlformats.org/officeDocument/2006/relationships/hyperlink" Target="https://www.facebook.com/p/C%C3%B4ng-an-x%C3%A3-V%E1%BA%A1n-Th%E1%BB%8D-huy%E1%BB%87n-%C4%90%E1%BA%A1i-T%E1%BB%AB-t%E1%BB%89nh-Th%C3%A1i-Nguy%C3%AAn-100071344072113/" TargetMode="External"/><Relationship Id="rId2439" Type="http://schemas.openxmlformats.org/officeDocument/2006/relationships/hyperlink" Target="https://mucangchai.yenbai.gov.vn/news/tin-moi/?UserKey=Dong-chi-Duong-Van-Tien---Chu-tich-UBND-tinh-chuc-tet-nhan-dan-xa-La-Pan-Tan&amp;PageIndex=21" TargetMode="External"/><Relationship Id="rId2646" Type="http://schemas.openxmlformats.org/officeDocument/2006/relationships/hyperlink" Target="http://binhxuyen.vinhphuc.gov.vn/ct/cms/tintuc/lists/bandangdoanthe/view_detail.aspx" TargetMode="External"/><Relationship Id="rId94" Type="http://schemas.openxmlformats.org/officeDocument/2006/relationships/hyperlink" Target="https://www.facebook.com/Conganthanhphobaclieu/" TargetMode="External"/><Relationship Id="rId520" Type="http://schemas.openxmlformats.org/officeDocument/2006/relationships/hyperlink" Target="https://www.facebook.com/cachiengsinh/" TargetMode="External"/><Relationship Id="rId618" Type="http://schemas.openxmlformats.org/officeDocument/2006/relationships/hyperlink" Target="https://www.facebook.com/C%C3%B4ng-an-x%C3%A3-Xu%C3%A2n-Ho%C3%A0-Nh%C6%B0-Xu%C3%A2n-Thanh-Ho%C3%A1-100598878491783/" TargetMode="External"/><Relationship Id="rId825" Type="http://schemas.openxmlformats.org/officeDocument/2006/relationships/hyperlink" Target="https://www.facebook.com/C%C3%B4ng-an-x%C3%A3-Th%C6%B0%E1%BB%A3ng-%E1%BA%A4m-102087162139434/" TargetMode="External"/><Relationship Id="rId1248" Type="http://schemas.openxmlformats.org/officeDocument/2006/relationships/hyperlink" Target="https://tamgiangdong.namcan.camau.gov.vn/" TargetMode="External"/><Relationship Id="rId1455" Type="http://schemas.openxmlformats.org/officeDocument/2006/relationships/hyperlink" Target="http://traduong.bactramy.quangnam.gov.vn/" TargetMode="External"/><Relationship Id="rId1662" Type="http://schemas.openxmlformats.org/officeDocument/2006/relationships/hyperlink" Target="https://www.facebook.com/p/C%C3%B4ng-an-x%C3%A3-Xu%C3%A2n-L%C4%A9nh-100066855864669/" TargetMode="External"/><Relationship Id="rId2201" Type="http://schemas.openxmlformats.org/officeDocument/2006/relationships/hyperlink" Target="http://tanviet.binhgiang.haiduong.gov.vn/" TargetMode="External"/><Relationship Id="rId2506" Type="http://schemas.openxmlformats.org/officeDocument/2006/relationships/hyperlink" Target="https://tanthanh.thainguyencity.gov.vn/" TargetMode="External"/><Relationship Id="rId1010" Type="http://schemas.openxmlformats.org/officeDocument/2006/relationships/hyperlink" Target="https://www.facebook.com/p/C%C3%B4ng-an-x%C3%A3-Quang-Huy-huy%E1%BB%87n-Ph%C3%B9-Y%C3%AAn-t%E1%BB%89nh-S%C6%A1n-La-100069297526108/" TargetMode="External"/><Relationship Id="rId1108" Type="http://schemas.openxmlformats.org/officeDocument/2006/relationships/hyperlink" Target="https://www.facebook.com/CaxTanSon/" TargetMode="External"/><Relationship Id="rId1315" Type="http://schemas.openxmlformats.org/officeDocument/2006/relationships/hyperlink" Target="https://www.facebook.com/p/C%C3%B4ng-an-x%C3%A3-Th%E1%BA%A1ch-Y%C3%AAn-100066711754353/" TargetMode="External"/><Relationship Id="rId1967" Type="http://schemas.openxmlformats.org/officeDocument/2006/relationships/hyperlink" Target="https://www.facebook.com/CAX.TanLieu/" TargetMode="External"/><Relationship Id="rId2713" Type="http://schemas.openxmlformats.org/officeDocument/2006/relationships/hyperlink" Target="https://doanket.hoabinh.gov.vn/" TargetMode="External"/><Relationship Id="rId1522" Type="http://schemas.openxmlformats.org/officeDocument/2006/relationships/hyperlink" Target="https://www.facebook.com/p/C%C3%B4ng-an-x%C3%A3-Uar-Kr%C3%B4ng-Pa-Gia-Lai-100083354889843/" TargetMode="External"/><Relationship Id="rId21" Type="http://schemas.openxmlformats.org/officeDocument/2006/relationships/hyperlink" Target="https://www.facebook.com/conganxacoclau/" TargetMode="External"/><Relationship Id="rId2089" Type="http://schemas.openxmlformats.org/officeDocument/2006/relationships/hyperlink" Target="https://krongpa.gialai.gov.vn/xa-phu-can/Gioi-thieu/Co-cau-to-chuc.aspx" TargetMode="External"/><Relationship Id="rId2296" Type="http://schemas.openxmlformats.org/officeDocument/2006/relationships/hyperlink" Target="https://batri.bentre.gov.vn/" TargetMode="External"/><Relationship Id="rId268" Type="http://schemas.openxmlformats.org/officeDocument/2006/relationships/hyperlink" Target="https://www.facebook.com/caxxuantien" TargetMode="External"/><Relationship Id="rId475" Type="http://schemas.openxmlformats.org/officeDocument/2006/relationships/hyperlink" Target="https://www.facebook.com/caphoathotay/" TargetMode="External"/><Relationship Id="rId682" Type="http://schemas.openxmlformats.org/officeDocument/2006/relationships/hyperlink" Target="https://www.facebook.com/C%C3%B4ng-an-x%C3%A3-V%C4%83n-Nhu%E1%BB%87-%C3%82n-Thi-H%C6%B0ng-Y%C3%AAn-108357307986029/" TargetMode="External"/><Relationship Id="rId2156" Type="http://schemas.openxmlformats.org/officeDocument/2006/relationships/hyperlink" Target="https://www.facebook.com/Caxthanhdinh/" TargetMode="External"/><Relationship Id="rId2363" Type="http://schemas.openxmlformats.org/officeDocument/2006/relationships/hyperlink" Target="https://honquan.binhphuoc.gov.vn/" TargetMode="External"/><Relationship Id="rId2570" Type="http://schemas.openxmlformats.org/officeDocument/2006/relationships/hyperlink" Target="https://www.facebook.com/tuoitreconganninhbinh/" TargetMode="External"/><Relationship Id="rId128" Type="http://schemas.openxmlformats.org/officeDocument/2006/relationships/hyperlink" Target="https://www.facebook.com/conganphuongnamthanh/" TargetMode="External"/><Relationship Id="rId335" Type="http://schemas.openxmlformats.org/officeDocument/2006/relationships/hyperlink" Target="https://www.facebook.com/caxquangthanh/" TargetMode="External"/><Relationship Id="rId542" Type="http://schemas.openxmlformats.org/officeDocument/2006/relationships/hyperlink" Target="https://www.facebook.com/C%C3%B4ng-an-xa%CC%83-Phu%CC%81-Bi%CC%80nh-Huy%C3%AA%CC%A3n-Chi%C3%AAm-Ho%CC%81a-Ti%CC%89nh-Tuy%C3%AAn-Quang-286266469833633/" TargetMode="External"/><Relationship Id="rId1172" Type="http://schemas.openxmlformats.org/officeDocument/2006/relationships/hyperlink" Target="https://www.facebook.com/conganxatanphuc/" TargetMode="External"/><Relationship Id="rId2016" Type="http://schemas.openxmlformats.org/officeDocument/2006/relationships/hyperlink" Target="https://eakar.daklak.gov.vn/4-xa-ea-o-663.html" TargetMode="External"/><Relationship Id="rId2223" Type="http://schemas.openxmlformats.org/officeDocument/2006/relationships/hyperlink" Target="https://vinhphuc.vinhloc.thanhhoa.gov.vn/" TargetMode="External"/><Relationship Id="rId2430" Type="http://schemas.openxmlformats.org/officeDocument/2006/relationships/hyperlink" Target="https://nhoquan.ninhbinh.gov.vn/tin-tucsu-kien/ke-hoach-tuyen-dung-vien-chuc-cac-don-vi-su-nghiep-thuoc-uy-ban-nhan-dan-huyen-nho-quan-nam-2024-343965?fbclid=IwY2xjawFfWu1leHRuA2FlbQIxMAABHfq5geFYCPDhcEzFfTg8JLQqp3Rk5O-JYBpv0P6MjHjnO-cisd-oAWYdOA_aem_MVDj2xMjCiSGxWWTwRWhCg" TargetMode="External"/><Relationship Id="rId402" Type="http://schemas.openxmlformats.org/officeDocument/2006/relationships/hyperlink" Target="https://www.facebook.com/CAXDaoThinh/" TargetMode="External"/><Relationship Id="rId1032" Type="http://schemas.openxmlformats.org/officeDocument/2006/relationships/hyperlink" Target="http://quyetthang.thainguyencity.gov.vn/gioi-thieu/-/asset_publisher/PTN1trT2HJke/content/bo-may-to-chuc?redirect=%2Fgioi-thieu&amp;inheritRedirect=true" TargetMode="External"/><Relationship Id="rId1989" Type="http://schemas.openxmlformats.org/officeDocument/2006/relationships/hyperlink" Target="https://www.facebook.com/CAXBONPHANG/" TargetMode="External"/><Relationship Id="rId1849" Type="http://schemas.openxmlformats.org/officeDocument/2006/relationships/hyperlink" Target="https://congan.hatinh.gov.vn/tin-tuc-su-kien/tin-hoat-dong/giam-doc-cong-an-tinh-chung-vui-ngay-hoi-toan-dan-bao-ve-an-ninh-to-quoc-tai-xa-huong-lien-huyen-huong-khe_1660649318.caht" TargetMode="External"/><Relationship Id="rId192" Type="http://schemas.openxmlformats.org/officeDocument/2006/relationships/hyperlink" Target="https://www.facebook.com/conganhuyenkyson/" TargetMode="External"/><Relationship Id="rId1709" Type="http://schemas.openxmlformats.org/officeDocument/2006/relationships/hyperlink" Target="https://yenho.ductho.hatinh.gov.vn/YenHo/pages/2024-11-01/HOI-DONG-PHOI-HOP-PHO-BIEN-GIAO-DUC-PHAP-LUAT-XA-Y-480681.aspx" TargetMode="External"/><Relationship Id="rId1916" Type="http://schemas.openxmlformats.org/officeDocument/2006/relationships/hyperlink" Target="https://baolam.caobang.gov.vn/" TargetMode="External"/><Relationship Id="rId2080" Type="http://schemas.openxmlformats.org/officeDocument/2006/relationships/hyperlink" Target="http://nhattan.gialoc.haiduong.gov.vn/" TargetMode="External"/><Relationship Id="rId869" Type="http://schemas.openxmlformats.org/officeDocument/2006/relationships/hyperlink" Target="https://www.facebook.com/C%C3%B4ng-an-x%C3%A3-T%C6%B0%E1%BB%9Dng-Th%C6%B0%E1%BB%A3ng-huy%E1%BB%87n-Ph%C3%B9-Y%C3%AAn-t%E1%BB%89nh-S%C6%A1n-La-108142634835257/" TargetMode="External"/><Relationship Id="rId1499" Type="http://schemas.openxmlformats.org/officeDocument/2006/relationships/hyperlink" Target="https://hagiang.gov.vn/" TargetMode="External"/><Relationship Id="rId729" Type="http://schemas.openxmlformats.org/officeDocument/2006/relationships/hyperlink" Target="https://www.facebook.com/C%C3%B4ng-an-x%C3%A3-Tr%C3%A0-T%C3%A2n-102591858779992/" TargetMode="External"/><Relationship Id="rId1359" Type="http://schemas.openxmlformats.org/officeDocument/2006/relationships/hyperlink" Target="https://www.facebook.com/p/C%C3%B4ng-an-x%C3%A3-Thanh-Long-huy%E1%BB%87n-V%C4%83n-L%C3%A3ng-t%E1%BB%89nh-L%E1%BA%A1ng-S%C6%A1n-100077594354406/" TargetMode="External"/><Relationship Id="rId936" Type="http://schemas.openxmlformats.org/officeDocument/2006/relationships/hyperlink" Target="https://www.facebook.com/C%C3%B4ng-an-x%C3%A3-T%C3%A0-P%C6%A1%C6%A1-108679814113556/" TargetMode="External"/><Relationship Id="rId1219" Type="http://schemas.openxmlformats.org/officeDocument/2006/relationships/hyperlink" Target="https://tuonglinh.nongcong.thanhhoa.gov.vn/" TargetMode="External"/><Relationship Id="rId1566" Type="http://schemas.openxmlformats.org/officeDocument/2006/relationships/hyperlink" Target="http://vinhquang.vinhthanh.binhdinh.gov.vn/Index.aspx?P=B02&amp;M=14&amp;I=021014288" TargetMode="External"/><Relationship Id="rId1773" Type="http://schemas.openxmlformats.org/officeDocument/2006/relationships/hyperlink" Target="https://hatinh.gov.vn/" TargetMode="External"/><Relationship Id="rId1980" Type="http://schemas.openxmlformats.org/officeDocument/2006/relationships/hyperlink" Target="https://www.facebook.com/caxayunha/" TargetMode="External"/><Relationship Id="rId2617" Type="http://schemas.openxmlformats.org/officeDocument/2006/relationships/hyperlink" Target="https://bacgiang.gov.vn/" TargetMode="External"/><Relationship Id="rId65" Type="http://schemas.openxmlformats.org/officeDocument/2006/relationships/hyperlink" Target="https://www.facebook.com/ConganThuDo" TargetMode="External"/><Relationship Id="rId1426" Type="http://schemas.openxmlformats.org/officeDocument/2006/relationships/hyperlink" Target="https://www.facebook.com/p/%C4%90o%C3%A0n-TN-x%C3%A3-Ti%C3%AAn-L%C3%A3ng-100083504244301/" TargetMode="External"/><Relationship Id="rId1633" Type="http://schemas.openxmlformats.org/officeDocument/2006/relationships/hyperlink" Target="https://www.facebook.com/p/C%C3%B4ng-an-x%C3%A3-Xu%C3%A2n-H%E1%BB%93ng-100057327824815/" TargetMode="External"/><Relationship Id="rId1840" Type="http://schemas.openxmlformats.org/officeDocument/2006/relationships/hyperlink" Target="https://langgiang.bacgiang.gov.vn/" TargetMode="External"/><Relationship Id="rId1700" Type="http://schemas.openxmlformats.org/officeDocument/2006/relationships/hyperlink" Target="https://backan.gov.vn/Pages/van-ban.aspx?uid=4fc9b8cb-116a-4275-8ca8-57a8bd45a00e&amp;itemid=4200" TargetMode="External"/><Relationship Id="rId379" Type="http://schemas.openxmlformats.org/officeDocument/2006/relationships/hyperlink" Target="https://www.facebook.com/CAXLongVinh" TargetMode="External"/><Relationship Id="rId586" Type="http://schemas.openxmlformats.org/officeDocument/2006/relationships/hyperlink" Target="https://www.facebook.com/C%C3%B4ng-an-x%C3%A3-Xu%C3%A2n-Tr%C6%B0%E1%BB%9Dng-112980263754373/" TargetMode="External"/><Relationship Id="rId793" Type="http://schemas.openxmlformats.org/officeDocument/2006/relationships/hyperlink" Target="https://www.facebook.com/C%C3%B4ng-an-x%C3%A3-Thanh-H%C6%B0%C6%A1ng-V%C3%AC-B%C3%ACnh-Y%C3%AAn-Cu%E1%BB%99c-S%E1%BB%91ng-107384824865690/" TargetMode="External"/><Relationship Id="rId2267" Type="http://schemas.openxmlformats.org/officeDocument/2006/relationships/hyperlink" Target="https://qppl.thanhhoa.gov.vn/vbpq_quanhoa.nsf/DefaultMetro" TargetMode="External"/><Relationship Id="rId2474" Type="http://schemas.openxmlformats.org/officeDocument/2006/relationships/hyperlink" Target="https://www.facebook.com/Conganphuong3TPBacLieu/" TargetMode="External"/><Relationship Id="rId2681" Type="http://schemas.openxmlformats.org/officeDocument/2006/relationships/hyperlink" Target="https://chaudien.cauke.travinh.gov.vn/" TargetMode="External"/><Relationship Id="rId239" Type="http://schemas.openxmlformats.org/officeDocument/2006/relationships/hyperlink" Target="https://www.facebook.com/codotrabong" TargetMode="External"/><Relationship Id="rId446" Type="http://schemas.openxmlformats.org/officeDocument/2006/relationships/hyperlink" Target="https://www.facebook.com/CATPDB/" TargetMode="External"/><Relationship Id="rId653" Type="http://schemas.openxmlformats.org/officeDocument/2006/relationships/hyperlink" Target="https://www.facebook.com/C%C3%B4ng-an-x%C3%A3-V%C5%A9-B%C3%ACnh-huy%E1%BB%87n-L%E1%BA%A1c-S%C6%A1n-H%C3%B2a-B%C3%ACnh-104512898483565/" TargetMode="External"/><Relationship Id="rId1076" Type="http://schemas.openxmlformats.org/officeDocument/2006/relationships/hyperlink" Target="https://bentre.gov.vn/news/Pages/Tintucsukien.aspx?ItemID=36261" TargetMode="External"/><Relationship Id="rId1283" Type="http://schemas.openxmlformats.org/officeDocument/2006/relationships/hyperlink" Target="https://www.facebook.com/p/C%C3%B4ng-an-x%C3%A3-Th%C3%A1i-T%C3%A2n-Huy%E1%BB%87n-Nam-S%C3%A1ch-T%E1%BB%89nh-H%E1%BA%A3i-D%C6%B0%C6%A1ng-100083052713048/" TargetMode="External"/><Relationship Id="rId1490" Type="http://schemas.openxmlformats.org/officeDocument/2006/relationships/hyperlink" Target="https://www.facebook.com/TuoitreConganCaoBang/?locale=vi_VN" TargetMode="External"/><Relationship Id="rId2127" Type="http://schemas.openxmlformats.org/officeDocument/2006/relationships/hyperlink" Target="https://xasonkim2.hatinh.gov.vn/" TargetMode="External"/><Relationship Id="rId2334" Type="http://schemas.openxmlformats.org/officeDocument/2006/relationships/hyperlink" Target="https://yenlap.phutho.gov.vn/" TargetMode="External"/><Relationship Id="rId306" Type="http://schemas.openxmlformats.org/officeDocument/2006/relationships/hyperlink" Target="https://www.facebook.com/caxthison/" TargetMode="External"/><Relationship Id="rId860" Type="http://schemas.openxmlformats.org/officeDocument/2006/relationships/hyperlink" Target="https://www.facebook.com/C%C3%B4ng-An-x%C3%A3-t%E1%BB%A9-c%C6%B0%E1%BB%9Dng-103131638672345/" TargetMode="External"/><Relationship Id="rId1143" Type="http://schemas.openxmlformats.org/officeDocument/2006/relationships/hyperlink" Target="https://www.facebook.com/groups/473458282776306/members/" TargetMode="External"/><Relationship Id="rId2541" Type="http://schemas.openxmlformats.org/officeDocument/2006/relationships/hyperlink" Target="https://www.nghean.gov.vn/xa-hoi/thiet-hai-nang-ne-tren-dia-ban-huyen-ky-son-do-hoan-luu-con-bao-so-4-532303" TargetMode="External"/><Relationship Id="rId513" Type="http://schemas.openxmlformats.org/officeDocument/2006/relationships/hyperlink" Target="https://www.facebook.com/cahgbg/" TargetMode="External"/><Relationship Id="rId720" Type="http://schemas.openxmlformats.org/officeDocument/2006/relationships/hyperlink" Target="https://www.facebook.com/C%C3%B4ng-an-x%C3%A3-Tr%C6%B0%E1%BB%9Dng-S%C6%A1n_-huy%E1%BB%87n-N%C3%B4ng-C%E1%BB%91ng-109568937568627/" TargetMode="External"/><Relationship Id="rId1350" Type="http://schemas.openxmlformats.org/officeDocument/2006/relationships/hyperlink" Target="https://txcailay.tiengiang.gov.vn/chi-tiet-tin?/xa-thanh-hoa/10911534" TargetMode="External"/><Relationship Id="rId2401" Type="http://schemas.openxmlformats.org/officeDocument/2006/relationships/hyperlink" Target="https://www.facebook.com/Conganhuyensondong/" TargetMode="External"/><Relationship Id="rId1003" Type="http://schemas.openxmlformats.org/officeDocument/2006/relationships/hyperlink" Target="https://www.facebook.com/p/C%C3%B4ng-an-x%C3%A3-Qu%E1%BB%B3nh-S%C6%A1n-huy%E1%BB%87n-Y%C3%AAn-D%C5%A9ng-100066526178431/" TargetMode="External"/><Relationship Id="rId1210" Type="http://schemas.openxmlformats.org/officeDocument/2006/relationships/hyperlink" Target="https://xatuly.hoabinh.gov.vn/" TargetMode="External"/><Relationship Id="rId2191" Type="http://schemas.openxmlformats.org/officeDocument/2006/relationships/hyperlink" Target="https://yenson.tuyenquang.gov.vn/" TargetMode="External"/><Relationship Id="rId163" Type="http://schemas.openxmlformats.org/officeDocument/2006/relationships/hyperlink" Target="https://www.facebook.com/ConganKongChro" TargetMode="External"/><Relationship Id="rId370" Type="http://schemas.openxmlformats.org/officeDocument/2006/relationships/hyperlink" Target="https://www.facebook.com/CAXMYNHON/" TargetMode="External"/><Relationship Id="rId2051" Type="http://schemas.openxmlformats.org/officeDocument/2006/relationships/hyperlink" Target="https://www.facebook.com/caxminhthang/" TargetMode="External"/><Relationship Id="rId230" Type="http://schemas.openxmlformats.org/officeDocument/2006/relationships/hyperlink" Target="https://www.facebook.com/congancamthuy/" TargetMode="External"/><Relationship Id="rId1677" Type="http://schemas.openxmlformats.org/officeDocument/2006/relationships/hyperlink" Target="https://www.facebook.com/p/C%C3%B4ng-an-X%C3%A3-Xu%C3%A2n-T%C3%A2n-Xu%C3%A2n-Tr%C6%B0%E1%BB%9Dng-Nam-%C4%90%E1%BB%8Bnh-100081772332944/" TargetMode="External"/><Relationship Id="rId1884" Type="http://schemas.openxmlformats.org/officeDocument/2006/relationships/hyperlink" Target="https://www.facebook.com/capLamSon/?locale=vi_VN" TargetMode="External"/><Relationship Id="rId907" Type="http://schemas.openxmlformats.org/officeDocument/2006/relationships/hyperlink" Target="https://www.facebook.com/C%C3%B4ng-an-x%C3%A3-T%C3%A2n-Linh-huy%E1%BB%87n-%C4%90%E1%BA%A1i-T%E1%BB%AB-t%E1%BB%89nh-Th%C3%A1i-Nguy%C3%AAn-146486870895215/" TargetMode="External"/><Relationship Id="rId1537" Type="http://schemas.openxmlformats.org/officeDocument/2006/relationships/hyperlink" Target="http://thixaphutho.gov.vn/vanlung" TargetMode="External"/><Relationship Id="rId1744" Type="http://schemas.openxmlformats.org/officeDocument/2006/relationships/hyperlink" Target="https://yentho.namdinh.gov.vn/" TargetMode="External"/><Relationship Id="rId1951" Type="http://schemas.openxmlformats.org/officeDocument/2006/relationships/hyperlink" Target="https://kyanh.hatinh.gov.vn/" TargetMode="External"/><Relationship Id="rId36" Type="http://schemas.openxmlformats.org/officeDocument/2006/relationships/hyperlink" Target="https://www.facebook.com/conganxaannong36/" TargetMode="External"/><Relationship Id="rId1604" Type="http://schemas.openxmlformats.org/officeDocument/2006/relationships/hyperlink" Target="https://tranyen.yenbai.gov.vn/xa-thi-tran/xa-viet-cuong" TargetMode="External"/><Relationship Id="rId1811" Type="http://schemas.openxmlformats.org/officeDocument/2006/relationships/hyperlink" Target="https://www.facebook.com/CAHKTHD/" TargetMode="External"/><Relationship Id="rId697" Type="http://schemas.openxmlformats.org/officeDocument/2006/relationships/hyperlink" Target="https://www.facebook.com/C%C3%B4ng-an-x%C3%A3-Tu-M%C6%A1-R%C3%B4ng-104853892292375/" TargetMode="External"/><Relationship Id="rId2378" Type="http://schemas.openxmlformats.org/officeDocument/2006/relationships/hyperlink" Target="https://www.facebook.com/p/Tu%E1%BB%95i-tr%E1%BA%BB-C%C3%B4ng-an-huy%E1%BB%87n-L%E1%BB%99c-B%C3%ACnh-100063492099584/" TargetMode="External"/><Relationship Id="rId1187" Type="http://schemas.openxmlformats.org/officeDocument/2006/relationships/hyperlink" Target="https://www.facebook.com/p/C%C3%B4ng-an-x%C3%A3-T%C3%A2n-Thu%E1%BB%B7-100080296764759/" TargetMode="External"/><Relationship Id="rId2585" Type="http://schemas.openxmlformats.org/officeDocument/2006/relationships/hyperlink" Target="https://cainhum.vinhlong.gov.vn/" TargetMode="External"/><Relationship Id="rId557" Type="http://schemas.openxmlformats.org/officeDocument/2006/relationships/hyperlink" Target="https://www.facebook.com/C%C3%B4ng-An-X%C3%A3-Y%C3%AAn-Th%C3%A0nh-100944135624481/" TargetMode="External"/><Relationship Id="rId764" Type="http://schemas.openxmlformats.org/officeDocument/2006/relationships/hyperlink" Target="https://www.facebook.com/C%C3%B4ng-an-x%C3%A3-Thu%E1%BA%ADn-H%C3%B3a-112044157772601/" TargetMode="External"/><Relationship Id="rId971" Type="http://schemas.openxmlformats.org/officeDocument/2006/relationships/hyperlink" Target="https://www.facebook.com/C%C3%B4ng-an-x%C3%A3-S%C6%A1n-B%C3%ACnh-104921967812918/" TargetMode="External"/><Relationship Id="rId1394" Type="http://schemas.openxmlformats.org/officeDocument/2006/relationships/hyperlink" Target="https://www.facebook.com/p/C%C3%B4ng-an-x%C3%A3-Thi%E1%BB%87u-Long-100080680838162/" TargetMode="External"/><Relationship Id="rId2238" Type="http://schemas.openxmlformats.org/officeDocument/2006/relationships/hyperlink" Target="https://langson.gov.vn/thong-tin-quy-hoach/ve-viec-giao-dat-cho-ubnd-xa-yen-trach-huyen-cao-loc-de-su-dung-vao-muc-dich-dat-xay-dung-co-so-van-hoa-tai-thon-yen-thu.html" TargetMode="External"/><Relationship Id="rId2445" Type="http://schemas.openxmlformats.org/officeDocument/2006/relationships/hyperlink" Target="https://luongtai.bacninh.gov.vn/" TargetMode="External"/><Relationship Id="rId2652" Type="http://schemas.openxmlformats.org/officeDocument/2006/relationships/hyperlink" Target="http://cantho.gov.vn/" TargetMode="External"/><Relationship Id="rId417" Type="http://schemas.openxmlformats.org/officeDocument/2006/relationships/hyperlink" Target="https://www.facebook.com/CAxaYenLoc/" TargetMode="External"/><Relationship Id="rId624" Type="http://schemas.openxmlformats.org/officeDocument/2006/relationships/hyperlink" Target="https://www.facebook.com/C%C3%B4ng-an-x%C3%A3-Xu%C3%A2n-Giang-101530128171248/" TargetMode="External"/><Relationship Id="rId831" Type="http://schemas.openxmlformats.org/officeDocument/2006/relationships/hyperlink" Target="https://www.facebook.com/C%C3%B4ng-an-x%C3%A3-Th%C3%A1i-T%C3%A2n-Nam-S%C3%A1ch-H%E1%BA%A3i-D%C6%B0%C6%A1ng-158517326336144/" TargetMode="External"/><Relationship Id="rId1047" Type="http://schemas.openxmlformats.org/officeDocument/2006/relationships/hyperlink" Target="https://csdl.bentre.gov.vn/Lists/VanBanChiDaoDieuHanh/DispForm.aspx?ID=29673&amp;ContentTypeId=0x010013D40C43AE4D47C78EE7336BF64FB5D900F9B2BABB9E8AAC4D8F48FD887E17532C" TargetMode="External"/><Relationship Id="rId1254" Type="http://schemas.openxmlformats.org/officeDocument/2006/relationships/hyperlink" Target="https://xatamlanh.gov.vn/" TargetMode="External"/><Relationship Id="rId1461" Type="http://schemas.openxmlformats.org/officeDocument/2006/relationships/hyperlink" Target="https://trangxa.vonhai.thainguyen.gov.vn/uy-ban-nhan-dan" TargetMode="External"/><Relationship Id="rId2305" Type="http://schemas.openxmlformats.org/officeDocument/2006/relationships/hyperlink" Target="https://www.facebook.com/congancamxuyen/?locale=vi_VN" TargetMode="External"/><Relationship Id="rId2512" Type="http://schemas.openxmlformats.org/officeDocument/2006/relationships/hyperlink" Target="https://xuanyen.songcau.phuyen.gov.vn/" TargetMode="External"/><Relationship Id="rId1114" Type="http://schemas.openxmlformats.org/officeDocument/2006/relationships/hyperlink" Target="https://tanchau.tayninh.gov.vn/vi/page/Uy-ban-nhan-dan-xa-Tan-Thanh.html" TargetMode="External"/><Relationship Id="rId1321" Type="http://schemas.openxmlformats.org/officeDocument/2006/relationships/hyperlink" Target="https://myxuyen.soctrang.gov.vn/huyenmyxuyen/1307/33259/57518/274895/UBND-Xa--Thi-tran/UBND-xa-Thanh-Quoi.aspx" TargetMode="External"/><Relationship Id="rId2095" Type="http://schemas.openxmlformats.org/officeDocument/2006/relationships/hyperlink" Target="https://nghialo.yenbai.gov.vn/xa-phuong/xa-phu-nham" TargetMode="External"/><Relationship Id="rId274" Type="http://schemas.openxmlformats.org/officeDocument/2006/relationships/hyperlink" Target="https://www.facebook.com/CAXVinhPhuc" TargetMode="External"/><Relationship Id="rId481" Type="http://schemas.openxmlformats.org/officeDocument/2006/relationships/hyperlink" Target="https://www.facebook.com/canhsatkinhtegialai" TargetMode="External"/><Relationship Id="rId2162" Type="http://schemas.openxmlformats.org/officeDocument/2006/relationships/hyperlink" Target="https://thanhlong.thachthanh.thanhhoa.gov.vn/lich-su-hinh-thanh" TargetMode="External"/><Relationship Id="rId134" Type="http://schemas.openxmlformats.org/officeDocument/2006/relationships/hyperlink" Target="https://www.facebook.com/conganphuongchiminh" TargetMode="External"/><Relationship Id="rId341" Type="http://schemas.openxmlformats.org/officeDocument/2006/relationships/hyperlink" Target="https://www.facebook.com/caxphuthinhdt/" TargetMode="External"/><Relationship Id="rId2022" Type="http://schemas.openxmlformats.org/officeDocument/2006/relationships/hyperlink" Target="https://haihau.namdinh.gov.vn/" TargetMode="External"/><Relationship Id="rId201" Type="http://schemas.openxmlformats.org/officeDocument/2006/relationships/hyperlink" Target="https://www.facebook.com/conganhuyendinhhoa/" TargetMode="External"/><Relationship Id="rId1788" Type="http://schemas.openxmlformats.org/officeDocument/2006/relationships/hyperlink" Target="https://www.facebook.com/cachiengsinh/" TargetMode="External"/><Relationship Id="rId1995" Type="http://schemas.openxmlformats.org/officeDocument/2006/relationships/hyperlink" Target="https://mucangchai.yenbai.gov.vn/tcbm/cac-xa-thi-tran/?UserKey=XA-CAO-PHA" TargetMode="External"/><Relationship Id="rId1648" Type="http://schemas.openxmlformats.org/officeDocument/2006/relationships/hyperlink" Target="https://xuanlap.thoxuan.thanhhoa.gov.vn/" TargetMode="External"/><Relationship Id="rId1508" Type="http://schemas.openxmlformats.org/officeDocument/2006/relationships/hyperlink" Target="https://www.facebook.com/p/C%C3%B4ng-an-x%C3%A3-Trung-Th%C3%A0nh-Huy%E1%BB%87n-N%C3%B4ng-C%E1%BB%91ng-100064656882887/" TargetMode="External"/><Relationship Id="rId1855" Type="http://schemas.openxmlformats.org/officeDocument/2006/relationships/hyperlink" Target="https://dailanh.vanninh.khanhhoa.gov.vn/Default.aspx?TopicId=904c8c06-ed37-40c0-9cbc-dbecf41b9052" TargetMode="External"/><Relationship Id="rId1715" Type="http://schemas.openxmlformats.org/officeDocument/2006/relationships/hyperlink" Target="https://www.facebook.com/p/C%C3%B4ng-an-x%C3%A3-Y%C3%AAn-L%C6%B0%C6%A1ng-%C3%9D-Y%C3%AAn-Nam-%C4%90%E1%BB%8Bnh-100071153246794/" TargetMode="External"/><Relationship Id="rId1922" Type="http://schemas.openxmlformats.org/officeDocument/2006/relationships/hyperlink" Target="https://bencau.tayninh.gov.vn/vi/news/xa-tien-thuan/li-n-h-x-ti-n-thu-n-56.html" TargetMode="External"/><Relationship Id="rId2489" Type="http://schemas.openxmlformats.org/officeDocument/2006/relationships/hyperlink" Target="https://haithanh.thixanghison.thanhhoa.gov.vn/" TargetMode="External"/><Relationship Id="rId2696" Type="http://schemas.openxmlformats.org/officeDocument/2006/relationships/hyperlink" Target="https://www.facebook.com/conganxadaihung/" TargetMode="External"/><Relationship Id="rId668" Type="http://schemas.openxmlformats.org/officeDocument/2006/relationships/hyperlink" Target="https://www.facebook.com/C%C3%B4ng-an-x%C3%A3-V%C4%A9nh-Kh%C3%AA-103479477967361/" TargetMode="External"/><Relationship Id="rId875" Type="http://schemas.openxmlformats.org/officeDocument/2006/relationships/hyperlink" Target="https://www.facebook.com/C%C3%B4ng-an-x%C3%A3-T%C3%B9ng-L%E1%BB%99c-111054534361288/" TargetMode="External"/><Relationship Id="rId1298" Type="http://schemas.openxmlformats.org/officeDocument/2006/relationships/hyperlink" Target="https://qppl.hatinh.gov.vn/vbpq_hatinh.nsf/fa2574656c45e81e4725791a0012a9cc/54DF1AB546E74E584725860F002FC5AD/$file/QD3587.signed.pdf" TargetMode="External"/><Relationship Id="rId2349" Type="http://schemas.openxmlformats.org/officeDocument/2006/relationships/hyperlink" Target="https://www.facebook.com/conganhuyendakpo/" TargetMode="External"/><Relationship Id="rId2556" Type="http://schemas.openxmlformats.org/officeDocument/2006/relationships/hyperlink" Target="http://thanhlac.nhoquan.ninhbinh.gov.vn/" TargetMode="External"/><Relationship Id="rId528" Type="http://schemas.openxmlformats.org/officeDocument/2006/relationships/hyperlink" Target="https://www.facebook.com/C%E1%BA%A3nh-S%C3%A1t-PCCCCNCH-C%C3%B4ng-an-H%C6%B0ng-Y%C3%AAn-381939675176685/" TargetMode="External"/><Relationship Id="rId735" Type="http://schemas.openxmlformats.org/officeDocument/2006/relationships/hyperlink" Target="https://www.facebook.com/C%C3%B4ng-an-x%C3%A3-Tr%C3%A0-D%C6%B0%C6%A1ng-100556582309475/" TargetMode="External"/><Relationship Id="rId942" Type="http://schemas.openxmlformats.org/officeDocument/2006/relationships/hyperlink" Target="https://www.facebook.com/C%C3%B4ng-an-x%C3%A3-T%C3%A0-H%E1%BB%99c-huy%E1%BB%87n-Mai-S%C6%A1n-104113311910450" TargetMode="External"/><Relationship Id="rId1158" Type="http://schemas.openxmlformats.org/officeDocument/2006/relationships/hyperlink" Target="https://tanlonghoi.vinhlong.gov.vn/" TargetMode="External"/><Relationship Id="rId1365" Type="http://schemas.openxmlformats.org/officeDocument/2006/relationships/hyperlink" Target="https://www.facebook.com/p/C%C3%B4ng-an-x%C3%A3-Thanh-Phong-Thanh-Ch%C6%B0%C6%A1ng-Ngh%E1%BB%87-An-100071548539806/" TargetMode="External"/><Relationship Id="rId1572" Type="http://schemas.openxmlformats.org/officeDocument/2006/relationships/hyperlink" Target="https://www.facebook.com/p/C%C3%B4ng-an-x%C3%A3-V%C4%A9nh-Ninh-huy%E1%BB%87n-Qu%E1%BA%A3ng-Ninh-t%E1%BB%89nh-Qu%E1%BA%A3ng-B%C3%ACnh-100071436484628/" TargetMode="External"/><Relationship Id="rId2209" Type="http://schemas.openxmlformats.org/officeDocument/2006/relationships/hyperlink" Target="https://congbao.backan.gov.vn/congbaonew.nsf/1ec98b9a09cc68af47258116000c7559/5b0f722c2879ada7882580050020afca?OpenDocument" TargetMode="External"/><Relationship Id="rId2416" Type="http://schemas.openxmlformats.org/officeDocument/2006/relationships/hyperlink" Target="https://tuangiao.gov.vn/" TargetMode="External"/><Relationship Id="rId2623" Type="http://schemas.openxmlformats.org/officeDocument/2006/relationships/hyperlink" Target="https://qppl.dienbien.gov.vn/" TargetMode="External"/><Relationship Id="rId1018" Type="http://schemas.openxmlformats.org/officeDocument/2006/relationships/hyperlink" Target="http://quangphuc.tuky.haiduong.gov.vn/" TargetMode="External"/><Relationship Id="rId1225" Type="http://schemas.openxmlformats.org/officeDocument/2006/relationships/hyperlink" Target="https://dichvucong.laichau.gov.vn/dich-vu-cong/tiep-nhan-online/thanh-toan-truc-tuyen?sid=189039&amp;ma-ho-so=650028" TargetMode="External"/><Relationship Id="rId1432" Type="http://schemas.openxmlformats.org/officeDocument/2006/relationships/hyperlink" Target="https://www.facebook.com/p/C%C3%B4ng-An-X%C3%A3-Ti%C3%AAn-S%C6%A1n-100081826667879/" TargetMode="External"/><Relationship Id="rId71" Type="http://schemas.openxmlformats.org/officeDocument/2006/relationships/hyperlink" Target="https://www.facebook.com/ConganthitranTuaChua" TargetMode="External"/><Relationship Id="rId802" Type="http://schemas.openxmlformats.org/officeDocument/2006/relationships/hyperlink" Target="https://www.facebook.com/C%C3%B4ng-an-x%C3%A3-Th%E1%BB%9Bi-Th%E1%BA%A1nh-huy%E1%BB%87n-Th%E1%BA%A1nh-Ph%C3%BA-t%E1%BB%89nh-B%E1%BA%BFn-Tre-103307818651458/" TargetMode="External"/><Relationship Id="rId178" Type="http://schemas.openxmlformats.org/officeDocument/2006/relationships/hyperlink" Target="https://www.facebook.com/Conganhuyenquychau02383884113/" TargetMode="External"/><Relationship Id="rId385" Type="http://schemas.openxmlformats.org/officeDocument/2006/relationships/hyperlink" Target="https://www.facebook.com/caxkimson/" TargetMode="External"/><Relationship Id="rId592" Type="http://schemas.openxmlformats.org/officeDocument/2006/relationships/hyperlink" Target="https://www.facebook.com/C%C3%B4ng-an-x%C3%A3-Xu%C3%A2n-Th%C6%B0%E1%BB%A3ng-102775229134467/" TargetMode="External"/><Relationship Id="rId2066" Type="http://schemas.openxmlformats.org/officeDocument/2006/relationships/hyperlink" Target="https://namxuan.quanhoa.thanhhoa.gov.vn/" TargetMode="External"/><Relationship Id="rId2273" Type="http://schemas.openxmlformats.org/officeDocument/2006/relationships/hyperlink" Target="https://bacson.langson.gov.vn/" TargetMode="External"/><Relationship Id="rId2480" Type="http://schemas.openxmlformats.org/officeDocument/2006/relationships/hyperlink" Target="https://www.facebook.com/conganphuonganhung/" TargetMode="External"/><Relationship Id="rId245" Type="http://schemas.openxmlformats.org/officeDocument/2006/relationships/hyperlink" Target="https://www.facebook.com/chidoancasd/" TargetMode="External"/><Relationship Id="rId452" Type="http://schemas.openxmlformats.org/officeDocument/2006/relationships/hyperlink" Target="https://www.facebook.com/CAQuangTri/" TargetMode="External"/><Relationship Id="rId1082" Type="http://schemas.openxmlformats.org/officeDocument/2006/relationships/hyperlink" Target="http://congbao.tuyenquang.gov.vn/van-ban/linh-vuc/ngoai-vu.html" TargetMode="External"/><Relationship Id="rId2133" Type="http://schemas.openxmlformats.org/officeDocument/2006/relationships/hyperlink" Target="https://www.facebook.com/TuoitreConganVinhPhuc/?locale=fa_IR" TargetMode="External"/><Relationship Id="rId2340" Type="http://schemas.openxmlformats.org/officeDocument/2006/relationships/hyperlink" Target="https://baothang.laocai.gov.vn/" TargetMode="External"/><Relationship Id="rId105" Type="http://schemas.openxmlformats.org/officeDocument/2006/relationships/hyperlink" Target="https://www.facebook.com/ConganSuoiNgheChauDuc/" TargetMode="External"/><Relationship Id="rId312" Type="http://schemas.openxmlformats.org/officeDocument/2006/relationships/hyperlink" Target="https://www.facebook.com/CAXThanhDuc" TargetMode="External"/><Relationship Id="rId2200" Type="http://schemas.openxmlformats.org/officeDocument/2006/relationships/hyperlink" Target="https://www.facebook.com/CAXTVTHHD/" TargetMode="External"/><Relationship Id="rId1899" Type="http://schemas.openxmlformats.org/officeDocument/2006/relationships/hyperlink" Target="https://www.facebook.com/captandan02373812113/" TargetMode="External"/><Relationship Id="rId1759" Type="http://schemas.openxmlformats.org/officeDocument/2006/relationships/hyperlink" Target="https://phuthien.gialai.gov.vn/xa-chroh-ponan/Gioi-thieu/Qua-trinh-hinh-thanh-va-Phat-trien.aspx" TargetMode="External"/><Relationship Id="rId1966" Type="http://schemas.openxmlformats.org/officeDocument/2006/relationships/hyperlink" Target="http://quangnghiep.tuky.haiduong.gov.vn/" TargetMode="External"/><Relationship Id="rId1619" Type="http://schemas.openxmlformats.org/officeDocument/2006/relationships/hyperlink" Target="https://huyendakglei.kontum.gov.vn/" TargetMode="External"/><Relationship Id="rId1826" Type="http://schemas.openxmlformats.org/officeDocument/2006/relationships/hyperlink" Target="https://phuninh.phutho.gov.vn/" TargetMode="External"/><Relationship Id="rId779" Type="http://schemas.openxmlformats.org/officeDocument/2006/relationships/hyperlink" Target="https://www.facebook.com/C%C3%B4ng-an-x%C3%A3-Thanh-Xu%C3%A2n-huy%E1%BB%87n-Thanh-H%C3%A0-t%E1%BB%89nh-H%E1%BA%A3i-D%C6%B0%C6%A1ng-103394675385363/" TargetMode="External"/><Relationship Id="rId986" Type="http://schemas.openxmlformats.org/officeDocument/2006/relationships/hyperlink" Target="https://www.facebook.com/C%C3%B4ng-an-x%C3%A3-Quang-Th%E1%BB%8D-100193408279252/" TargetMode="External"/><Relationship Id="rId2667" Type="http://schemas.openxmlformats.org/officeDocument/2006/relationships/hyperlink" Target="http://xuanthinh.trieuson.thanhhoa.gov.vn/" TargetMode="External"/><Relationship Id="rId639" Type="http://schemas.openxmlformats.org/officeDocument/2006/relationships/hyperlink" Target="https://www.facebook.com/C%C3%B4ng-an-x%C3%A3-Vi%E1%BB%87t-Ho%C3%A0-huy%E1%BB%87n-Kho%C3%A1i-Ch%C3%A2u-101683769243606" TargetMode="External"/><Relationship Id="rId1269" Type="http://schemas.openxmlformats.org/officeDocument/2006/relationships/hyperlink" Target="https://www.facebook.com/p/C%C3%B4ng-an-x%C3%A3-Th%C3%A0nh-C%C3%B4ng-th%C3%A0nh-ph%E1%BB%91-Ph%E1%BB%95-Y%C3%AAn-t%E1%BB%89nh-Th%C3%A1i-Nguy%C3%AAn-100075734363130/" TargetMode="External"/><Relationship Id="rId1476" Type="http://schemas.openxmlformats.org/officeDocument/2006/relationships/hyperlink" Target="https://truongson.nongcong.thanhhoa.gov.vn/web/trang-chu/he-thong-chinh-tri/uy-ban-nhan-dan-xa" TargetMode="External"/><Relationship Id="rId846" Type="http://schemas.openxmlformats.org/officeDocument/2006/relationships/hyperlink" Target="https://www.facebook.com/C%C3%B4ng-an-x%C3%A3-Tam-Ng%E1%BB%8Dc-105528045112187" TargetMode="External"/><Relationship Id="rId1129" Type="http://schemas.openxmlformats.org/officeDocument/2006/relationships/hyperlink" Target="http://tanhung.tphaiduong.haiduong.gov.vn/" TargetMode="External"/><Relationship Id="rId1683" Type="http://schemas.openxmlformats.org/officeDocument/2006/relationships/hyperlink" Target="https://www.facebook.com/p/C%C3%B4ng-an-x%C3%A3-Xu%C3%A2n-Th%C3%A1i-huy%E1%BB%87n-Nh%C6%B0-Thanh-100080163405815/" TargetMode="External"/><Relationship Id="rId1890" Type="http://schemas.openxmlformats.org/officeDocument/2006/relationships/hyperlink" Target="https://pacnam.gov.vn/" TargetMode="External"/><Relationship Id="rId2527" Type="http://schemas.openxmlformats.org/officeDocument/2006/relationships/hyperlink" Target="https://www.facebook.com/conganquangthang/?locale=vi_VN" TargetMode="External"/><Relationship Id="rId706" Type="http://schemas.openxmlformats.org/officeDocument/2006/relationships/hyperlink" Target="https://www.facebook.com/C%C3%B4ng-an-x%C3%A3-Trung-L%C3%BD-huy%E1%BB%87n-M%C6%B0%E1%BB%9Dng-L%C3%A1t-Thanh-Ho%C3%A1-109247754276467/?__cft__%5b0%5d=AZWem8CM2MifPnyaCyjr-Uggx-T9La_g-3NhlQclO3GKAORpDCCjDlgClTh2UdNdlXWc8QJXph3J5RukKIFZXT0o9xW3YiXB0R9l83FJkk86SmH_iaFtF42PRm3knLE5_UM&amp;__tn__=-UC%2CP-R" TargetMode="External"/><Relationship Id="rId913" Type="http://schemas.openxmlformats.org/officeDocument/2006/relationships/hyperlink" Target="https://www.facebook.com/C%C3%B4ng-an-x%C3%A3-T%C3%A2n-L%E1%BA%ADp-huy%E1%BB%87n-B%E1%BA%AFc-S%C6%A1n-t%E1%BB%89nh-L%E1%BA%A1ng-S%C6%A1n-108238205247469/" TargetMode="External"/><Relationship Id="rId1336" Type="http://schemas.openxmlformats.org/officeDocument/2006/relationships/hyperlink" Target="https://bentre.gov.vn/Documents/848_danh_sach%20nguoi%20phat%20ngon.pdf" TargetMode="External"/><Relationship Id="rId1543" Type="http://schemas.openxmlformats.org/officeDocument/2006/relationships/hyperlink" Target="https://muasamcong.mpi.gov.vn/edoc-oldproxy-service/api/download/file/browser?filePath=/WAS/e-doc/BID/EVAL/2021/04/20210425199/00/SUCC/Q%C4%90+trung+thau+Tram+y+te+VN.pdf" TargetMode="External"/><Relationship Id="rId1750" Type="http://schemas.openxmlformats.org/officeDocument/2006/relationships/hyperlink" Target="https://www.facebook.com/p/C%C3%B4ng-an-x%C3%A3-Y%C3%AAn-Trung-Y%C3%AAn-%C4%90%E1%BB%8Bnh-Thanh-Ho%C3%A1-100063904026428/" TargetMode="External"/><Relationship Id="rId42" Type="http://schemas.openxmlformats.org/officeDocument/2006/relationships/hyperlink" Target="https://www.facebook.com/conganvinhloc/" TargetMode="External"/><Relationship Id="rId1403" Type="http://schemas.openxmlformats.org/officeDocument/2006/relationships/hyperlink" Target="https://tuyenhoa.quangbinh.gov.vn/chi-tiet-tin/-/view-article/1/440071382670252289/1625561355933" TargetMode="External"/><Relationship Id="rId1610" Type="http://schemas.openxmlformats.org/officeDocument/2006/relationships/hyperlink" Target="http://vietlong.socson.hanoi.gov.vn/" TargetMode="External"/><Relationship Id="rId289" Type="http://schemas.openxmlformats.org/officeDocument/2006/relationships/hyperlink" Target="https://www.facebook.com/caxtruonglongtay" TargetMode="External"/><Relationship Id="rId496" Type="http://schemas.openxmlformats.org/officeDocument/2006/relationships/hyperlink" Target="https://www.facebook.com/CAHYD.THO/" TargetMode="External"/><Relationship Id="rId2177" Type="http://schemas.openxmlformats.org/officeDocument/2006/relationships/hyperlink" Target="https://kimbang.hanam.gov.vn/Pages/bi-thu-dang-uy-chu-tich-ubnd-xa-thuy-loi-to-chuc-doi-thoai-voi-doan-vien-hoi-vien-dvhv-nhan-dan-tren-dia-ban.aspx" TargetMode="External"/><Relationship Id="rId2384" Type="http://schemas.openxmlformats.org/officeDocument/2006/relationships/hyperlink" Target="https://www.facebook.com/TuoiTreCongAnDienBien/" TargetMode="External"/><Relationship Id="rId2591" Type="http://schemas.openxmlformats.org/officeDocument/2006/relationships/hyperlink" Target="https://www.dongnai.gov.vn/pages/newsdetail.aspx?NewsId=48356&amp;CatId=111" TargetMode="External"/><Relationship Id="rId149" Type="http://schemas.openxmlformats.org/officeDocument/2006/relationships/hyperlink" Target="https://www.facebook.com/congannghiphu/" TargetMode="External"/><Relationship Id="rId356" Type="http://schemas.openxmlformats.org/officeDocument/2006/relationships/hyperlink" Target="https://www.facebook.com/caxnt/" TargetMode="External"/><Relationship Id="rId563" Type="http://schemas.openxmlformats.org/officeDocument/2006/relationships/hyperlink" Target="https://www.facebook.com/C%C3%B4ng-an-x%C3%A3-Y%C3%AAn-Ninh-%C3%9D-Y%C3%AAn-Nam-%C4%90%E1%BB%8Bnh-106226635009074/" TargetMode="External"/><Relationship Id="rId770" Type="http://schemas.openxmlformats.org/officeDocument/2006/relationships/hyperlink" Target="https://www.facebook.com/C%C3%B4ng-an-x%C3%A3-Thi%E1%BB%87u-D%C6%B0%C6%A1ng-102848414963065/" TargetMode="External"/><Relationship Id="rId1193" Type="http://schemas.openxmlformats.org/officeDocument/2006/relationships/hyperlink" Target="http://tantruong.camgiang.haiduong.gov.vn/" TargetMode="External"/><Relationship Id="rId2037" Type="http://schemas.openxmlformats.org/officeDocument/2006/relationships/hyperlink" Target="https://www.facebook.com/caxkytan/" TargetMode="External"/><Relationship Id="rId2244" Type="http://schemas.openxmlformats.org/officeDocument/2006/relationships/hyperlink" Target="https://vanyen.yenbai.gov.vn/to-chuc-bo-may/cac-xa-thi-tran/?UserKey=Xa-Chau-Que-Ha" TargetMode="External"/><Relationship Id="rId2451" Type="http://schemas.openxmlformats.org/officeDocument/2006/relationships/hyperlink" Target="https://www.facebook.com/congannamha.19.8.1945/" TargetMode="External"/><Relationship Id="rId216" Type="http://schemas.openxmlformats.org/officeDocument/2006/relationships/hyperlink" Target="https://www.facebook.com/congangiaothanh/" TargetMode="External"/><Relationship Id="rId423" Type="http://schemas.openxmlformats.org/officeDocument/2006/relationships/hyperlink" Target="https://www.facebook.com/Cax.ThuongHa/" TargetMode="External"/><Relationship Id="rId1053" Type="http://schemas.openxmlformats.org/officeDocument/2006/relationships/hyperlink" Target="https://xasonbang.hatinh.gov.vn/" TargetMode="External"/><Relationship Id="rId1260" Type="http://schemas.openxmlformats.org/officeDocument/2006/relationships/hyperlink" Target="https://sldtbxh.quangnam.gov.vn/webcenter/portal/nuithanh/pages_tin-tuc/chi-tiet?dDocName=PORTAL488211" TargetMode="External"/><Relationship Id="rId2104" Type="http://schemas.openxmlformats.org/officeDocument/2006/relationships/hyperlink" Target="http://phuocthuan.tuyphuoc.binhdinh.gov.vn/" TargetMode="External"/><Relationship Id="rId630" Type="http://schemas.openxmlformats.org/officeDocument/2006/relationships/hyperlink" Target="https://www.facebook.com/C%C3%B4ng-an-x%C3%A3-Xu%C3%A2n-%C4%90%C3%A0i-103582155280766/" TargetMode="External"/><Relationship Id="rId2311" Type="http://schemas.openxmlformats.org/officeDocument/2006/relationships/hyperlink" Target="https://lucngan.bacgiang.gov.vn/chi-tiet-tin-tuc/-/asset_publisher/Enp27vgshTez/content/vi-sao-huyen-luc-ngan-phai-huy-ong-luc-luong-vao-giai-thoat-cho-can-bo-bi-giu-trai-phep-tai-xa-eo-gia" TargetMode="External"/><Relationship Id="rId1120" Type="http://schemas.openxmlformats.org/officeDocument/2006/relationships/hyperlink" Target="https://dongtrieu.quangninh.gov.vn/Trang/ChiTietBVGioiThieu.aspx?bvid=208" TargetMode="External"/><Relationship Id="rId1937" Type="http://schemas.openxmlformats.org/officeDocument/2006/relationships/hyperlink" Target="https://www.facebook.com/CATT.THO/?locale=vi_VN" TargetMode="External"/><Relationship Id="rId280" Type="http://schemas.openxmlformats.org/officeDocument/2006/relationships/hyperlink" Target="https://www.facebook.com/caxvansonsdtq/" TargetMode="External"/><Relationship Id="rId140" Type="http://schemas.openxmlformats.org/officeDocument/2006/relationships/hyperlink" Target="https://www.facebook.com/conganphuong1tptravinh/" TargetMode="External"/><Relationship Id="rId6" Type="http://schemas.openxmlformats.org/officeDocument/2006/relationships/hyperlink" Target="https://www.facebook.com/conganxaDongA/" TargetMode="External"/><Relationship Id="rId957" Type="http://schemas.openxmlformats.org/officeDocument/2006/relationships/hyperlink" Target="https://www.facebook.com/C%C3%B4ng-an-x%C3%A3-S%C6%A1n-Nam-110449751574219" TargetMode="External"/><Relationship Id="rId1587" Type="http://schemas.openxmlformats.org/officeDocument/2006/relationships/hyperlink" Target="https://xavubinh.hoabinh.gov.vn/" TargetMode="External"/><Relationship Id="rId1794" Type="http://schemas.openxmlformats.org/officeDocument/2006/relationships/hyperlink" Target="https://haithanh.thixanghison.thanhhoa.gov.vn/" TargetMode="External"/><Relationship Id="rId2638" Type="http://schemas.openxmlformats.org/officeDocument/2006/relationships/hyperlink" Target="https://www.facebook.com/CongAnTLT/" TargetMode="External"/><Relationship Id="rId86" Type="http://schemas.openxmlformats.org/officeDocument/2006/relationships/hyperlink" Target="https://www.facebook.com/conganthanhphothanhhoa" TargetMode="External"/><Relationship Id="rId817" Type="http://schemas.openxmlformats.org/officeDocument/2006/relationships/hyperlink" Target="https://www.facebook.com/C%C3%B4ng-an-x%C3%A3-Th%E1%BA%A1ch-L%C3%A2m-Th%E1%BA%A1ch-Th%C3%A0nh-114648210406342/" TargetMode="External"/><Relationship Id="rId1447" Type="http://schemas.openxmlformats.org/officeDocument/2006/relationships/hyperlink" Target="https://www.quangninh.gov.vn/donvi/TXQuangYen/Trang/ChiTietBVGioiThieu.aspx?bvid=212" TargetMode="External"/><Relationship Id="rId1654" Type="http://schemas.openxmlformats.org/officeDocument/2006/relationships/hyperlink" Target="https://www.facebook.com/p/C%C3%B4ng-an-X%C3%A3-Xu%C3%A2n-L%E1%BB%99c-huy%E1%BB%87n-Can-L%E1%BB%99c-t%E1%BB%89nh-H%C3%A0-T%C4%A9nh-100063686341582/" TargetMode="External"/><Relationship Id="rId1861" Type="http://schemas.openxmlformats.org/officeDocument/2006/relationships/hyperlink" Target="https://thuathienhue.gov.vn/" TargetMode="External"/><Relationship Id="rId2705" Type="http://schemas.openxmlformats.org/officeDocument/2006/relationships/hyperlink" Target="https://dakroong.huyentumorong.kontum.gov.vn/" TargetMode="External"/><Relationship Id="rId1307" Type="http://schemas.openxmlformats.org/officeDocument/2006/relationships/hyperlink" Target="https://www.facebook.com/100030957087036" TargetMode="External"/><Relationship Id="rId1514" Type="http://schemas.openxmlformats.org/officeDocument/2006/relationships/hyperlink" Target="https://qppl.thanhhoa.gov.vn/vbpq_thanhhoa.nsf/9e6a1e4b64680bd247256801000a8614/EC9F58FCB921D72A47257D6A0038D985/$file/d3309.pdf" TargetMode="External"/><Relationship Id="rId1721" Type="http://schemas.openxmlformats.org/officeDocument/2006/relationships/hyperlink" Target="https://www.facebook.com/p/C%C3%B4ng-An-X%C3%A3-Y%C3%AAn-M%E1%BB%B9-100076954121688/" TargetMode="External"/><Relationship Id="rId13" Type="http://schemas.openxmlformats.org/officeDocument/2006/relationships/hyperlink" Target="https://www.facebook.com/Conganxadakna/" TargetMode="External"/><Relationship Id="rId2288" Type="http://schemas.openxmlformats.org/officeDocument/2006/relationships/hyperlink" Target="https://www.facebook.com/Cong.an.xa.Hai.Son/" TargetMode="External"/><Relationship Id="rId2495" Type="http://schemas.openxmlformats.org/officeDocument/2006/relationships/hyperlink" Target="https://stttt.dienbien.gov.vn/vi/about/danh-sach-nguoi-phat-ngon-tinh-dien-bien-nam-2018.html" TargetMode="External"/><Relationship Id="rId467" Type="http://schemas.openxmlformats.org/officeDocument/2006/relationships/hyperlink" Target="https://www.facebook.com/CAPMinhTan" TargetMode="External"/><Relationship Id="rId1097" Type="http://schemas.openxmlformats.org/officeDocument/2006/relationships/hyperlink" Target="https://muasamcong.mpi.gov.vn/edoc-oldproxy-service/api/download/file/browser?filePath=/WAS/%2Fe-doc%2FBID%2FRESFILE%2F2018%2F11%2F20181142996%2F2157591%2FThong+bao+trung+thau+xi+b%E1%BA%A3n+Lu%E1%BB%93n.docx" TargetMode="External"/><Relationship Id="rId2148" Type="http://schemas.openxmlformats.org/officeDocument/2006/relationships/hyperlink" Target="https://www.facebook.com/TuoitreConganCaoBang/" TargetMode="External"/><Relationship Id="rId674" Type="http://schemas.openxmlformats.org/officeDocument/2006/relationships/hyperlink" Target="https://www.facebook.com/C%C3%B4ng-an-x%C3%A3-V%C4%A9nh-B%C3%ACnh-Huy%E1%BB%87n-Ch%E1%BB%A3-L%C3%A1ch-102554468745184/" TargetMode="External"/><Relationship Id="rId881" Type="http://schemas.openxmlformats.org/officeDocument/2006/relationships/hyperlink" Target="https://www.facebook.com/C%C3%B4ng-an-x%C3%A3-T%C3%A2y-Ti%E1%BA%BFn-Ti%E1%BB%81n-H%E1%BA%A3i-Th%C3%A1i-B%C3%ACnh-110939827949720/" TargetMode="External"/><Relationship Id="rId2355" Type="http://schemas.openxmlformats.org/officeDocument/2006/relationships/hyperlink" Target="https://www.facebook.com/conganhuyendinhhoa/" TargetMode="External"/><Relationship Id="rId2562" Type="http://schemas.openxmlformats.org/officeDocument/2006/relationships/hyperlink" Target="https://chilinh.haiduong.gov.vn/" TargetMode="External"/><Relationship Id="rId327" Type="http://schemas.openxmlformats.org/officeDocument/2006/relationships/hyperlink" Target="https://www.facebook.com/caxsonthanhnaribk/" TargetMode="External"/><Relationship Id="rId534" Type="http://schemas.openxmlformats.org/officeDocument/2006/relationships/hyperlink" Target="https://www.facebook.com/C%E1%BA%A3nh-s%C3%A1t-c%C6%A1-%C4%91%E1%BB%99ng-C%C3%B4ng-an-S%C6%A1n-La-106613311593835/" TargetMode="External"/><Relationship Id="rId741" Type="http://schemas.openxmlformats.org/officeDocument/2006/relationships/hyperlink" Target="https://www.facebook.com/C%C3%B4ng-an-x%C3%A3-Ti%E1%BB%81n-Phong-%C3%82n-Thi-H%C6%B0ng-Y%C3%AAn-112956434362600/" TargetMode="External"/><Relationship Id="rId1164" Type="http://schemas.openxmlformats.org/officeDocument/2006/relationships/hyperlink" Target="https://tanminh.thanhson.phutho.gov.vn/uy-ban-nhan-dan" TargetMode="External"/><Relationship Id="rId1371" Type="http://schemas.openxmlformats.org/officeDocument/2006/relationships/hyperlink" Target="https://www.facebook.com/p/C%C3%B4ng-an-x%C3%A3-Thanh-Th%E1%BB%A7y-100063537911822/" TargetMode="External"/><Relationship Id="rId2008" Type="http://schemas.openxmlformats.org/officeDocument/2006/relationships/hyperlink" Target="https://thaibinh.gov.vn/van-ban-phap-luat/van-ban-dieu-hanh/ve-viec-cho-phep-uy-ban-nhan-dan-xa-dong-hoang-huyen-tien-ha.html" TargetMode="External"/><Relationship Id="rId2215" Type="http://schemas.openxmlformats.org/officeDocument/2006/relationships/hyperlink" Target="https://vinhhao.namdinh.gov.vn/" TargetMode="External"/><Relationship Id="rId2422" Type="http://schemas.openxmlformats.org/officeDocument/2006/relationships/hyperlink" Target="https://yenthe.bacgiang.gov.vn/" TargetMode="External"/><Relationship Id="rId601" Type="http://schemas.openxmlformats.org/officeDocument/2006/relationships/hyperlink" Target="https://www.facebook.com/C%C3%B4ng-an-x%C3%A3-Xu%C3%A2n-Ninh-111852741098533/" TargetMode="External"/><Relationship Id="rId1024" Type="http://schemas.openxmlformats.org/officeDocument/2006/relationships/hyperlink" Target="https://www.facebook.com/conganthixabadon/" TargetMode="External"/><Relationship Id="rId1231" Type="http://schemas.openxmlformats.org/officeDocument/2006/relationships/hyperlink" Target="http://tucuong.thanhmien.haiduong.gov.vn/" TargetMode="External"/><Relationship Id="rId184" Type="http://schemas.openxmlformats.org/officeDocument/2006/relationships/hyperlink" Target="https://www.facebook.com/conganhuyennari" TargetMode="External"/><Relationship Id="rId391" Type="http://schemas.openxmlformats.org/officeDocument/2006/relationships/hyperlink" Target="https://www.facebook.com/caxhason" TargetMode="External"/><Relationship Id="rId1908" Type="http://schemas.openxmlformats.org/officeDocument/2006/relationships/hyperlink" Target="https://camle.danang.gov.vn/" TargetMode="External"/><Relationship Id="rId2072" Type="http://schemas.openxmlformats.org/officeDocument/2006/relationships/hyperlink" Target="https://nghialam.nghiadan.nghean.gov.vn/" TargetMode="External"/><Relationship Id="rId251" Type="http://schemas.openxmlformats.org/officeDocument/2006/relationships/hyperlink" Target="https://www.facebook.com/Chi-%C4%91o%C3%A0n-Tr%E1%BA%A1i-t%E1%BA%A1m-giam-C%C3%B4ng-an-t%E1%BB%89nh-Qu%E1%BA%A3ng-Tr%E1%BB%8B-108705324771882/" TargetMode="External"/><Relationship Id="rId111" Type="http://schemas.openxmlformats.org/officeDocument/2006/relationships/hyperlink" Target="https://www.facebook.com/conganquangthang" TargetMode="External"/><Relationship Id="rId1698" Type="http://schemas.openxmlformats.org/officeDocument/2006/relationships/hyperlink" Target="https://www.facebook.com/p/C%C3%B4ng-an-x%C3%A3-Y%C3%AAn-B%E1%BB%93ng-L%E1%BA%A1c-Thu%E1%BB%B7-Ho%C3%A0-B%C3%ACnh-100065312000900/" TargetMode="External"/><Relationship Id="rId928" Type="http://schemas.openxmlformats.org/officeDocument/2006/relationships/hyperlink" Target="https://www.facebook.com/C%C3%B4ng-an-x%C3%A3-T%C3%A2n-D%C3%A2n-TP-H%E1%BA%A1-Long-Qu%E1%BA%A3ng-Ninh-110914463966262/" TargetMode="External"/><Relationship Id="rId1558" Type="http://schemas.openxmlformats.org/officeDocument/2006/relationships/hyperlink" Target="https://vinhchap.vinhlinh.quangtri.gov.vn/" TargetMode="External"/><Relationship Id="rId1765" Type="http://schemas.openxmlformats.org/officeDocument/2006/relationships/hyperlink" Target="https://www.facebook.com/p/C%C3%B4ng-an-xa%CC%83-Y%C3%AAn-S%C6%A1n-100069071174526/" TargetMode="External"/><Relationship Id="rId2609" Type="http://schemas.openxmlformats.org/officeDocument/2006/relationships/hyperlink" Target="https://hoangmai.nghean.gov.vn/" TargetMode="External"/><Relationship Id="rId57" Type="http://schemas.openxmlformats.org/officeDocument/2006/relationships/hyperlink" Target="https://www.facebook.com/congantinhhungyen/" TargetMode="External"/><Relationship Id="rId1418" Type="http://schemas.openxmlformats.org/officeDocument/2006/relationships/hyperlink" Target="https://www.facebook.com/684179775668234" TargetMode="External"/><Relationship Id="rId1972" Type="http://schemas.openxmlformats.org/officeDocument/2006/relationships/hyperlink" Target="https://hoangdong.hoanghoa.thanhhoa.gov.vn/" TargetMode="External"/><Relationship Id="rId1625" Type="http://schemas.openxmlformats.org/officeDocument/2006/relationships/hyperlink" Target="https://xuansinh.thoxuan.thanhhoa.gov.vn/web/trang-chu/bo-may-hanh-chinh/bo-may-hanh-chinh-uy-ban-nhan-dan-xa-xuan-sinh.html" TargetMode="External"/><Relationship Id="rId1832" Type="http://schemas.openxmlformats.org/officeDocument/2006/relationships/hyperlink" Target="https://hungnguyen.nghean.gov.vn/" TargetMode="External"/><Relationship Id="rId2399" Type="http://schemas.openxmlformats.org/officeDocument/2006/relationships/hyperlink" Target="https://www.facebook.com/Conganhuyenquychau02383884113/?locale=vi_VN" TargetMode="External"/><Relationship Id="rId578" Type="http://schemas.openxmlformats.org/officeDocument/2006/relationships/hyperlink" Target="https://www.facebook.com/C%C3%B4ng-an-x%C3%A3-Y%C3%AAn-H%C6%B0ng-Y%C3%AAn-M%C3%B4-Ninh-B%C3%ACnh-104616955470247/" TargetMode="External"/><Relationship Id="rId785" Type="http://schemas.openxmlformats.org/officeDocument/2006/relationships/hyperlink" Target="https://www.facebook.com/C%C3%B4ng-an-x%C3%A3-Thanh-Phong-Thanh-Ch%C6%B0%C6%A1ng-Ngh%E1%BB%87-An-104273631358110/" TargetMode="External"/><Relationship Id="rId992" Type="http://schemas.openxmlformats.org/officeDocument/2006/relationships/hyperlink" Target="https://www.facebook.com/C%C3%B4ng-an-x%C3%A3-Quang-Minh-C%C3%B4ng-an-huy%E1%BB%87n-V%C3%A2n-H%E1%BB%93-110584754578317" TargetMode="External"/><Relationship Id="rId2259" Type="http://schemas.openxmlformats.org/officeDocument/2006/relationships/hyperlink" Target="https://www.quangtri.gov.vn/" TargetMode="External"/><Relationship Id="rId2466" Type="http://schemas.openxmlformats.org/officeDocument/2006/relationships/hyperlink" Target="https://ninhhai.ninhthuan.gov.vn/" TargetMode="External"/><Relationship Id="rId2673" Type="http://schemas.openxmlformats.org/officeDocument/2006/relationships/hyperlink" Target="https://www.facebook.com/canhhung24h/" TargetMode="External"/><Relationship Id="rId438" Type="http://schemas.openxmlformats.org/officeDocument/2006/relationships/hyperlink" Target="https://www.facebook.com/catttracu" TargetMode="External"/><Relationship Id="rId645" Type="http://schemas.openxmlformats.org/officeDocument/2006/relationships/hyperlink" Target="https://www.facebook.com/C%C3%B4ng-an-x%C3%A3-Vi%E1%BB%85n-S%C6%A1n-104434535014768/" TargetMode="External"/><Relationship Id="rId852" Type="http://schemas.openxmlformats.org/officeDocument/2006/relationships/hyperlink" Target="https://www.facebook.com/C%C3%B4ng-an-x%C3%A3-Tam-D%E1%BB%8B-L%E1%BB%A5c-Nam-B%E1%BA%AFc-Giang-100669672131162/" TargetMode="External"/><Relationship Id="rId1068" Type="http://schemas.openxmlformats.org/officeDocument/2006/relationships/hyperlink" Target="http://sonlo.baolac.caobang.gov.vn/" TargetMode="External"/><Relationship Id="rId1275" Type="http://schemas.openxmlformats.org/officeDocument/2006/relationships/hyperlink" Target="https://bentre.baohiemxahoi.gov.vn/UserControls/Publishing/News/BinhLuan/pFormPrint.aspx?UrlListProcess=/content/tintuc/Lists/News&amp;ItemID=6630&amp;IsTA=False" TargetMode="External"/><Relationship Id="rId1482" Type="http://schemas.openxmlformats.org/officeDocument/2006/relationships/hyperlink" Target="https://www.facebook.com/TuoitreConganCaoBang/" TargetMode="External"/><Relationship Id="rId2119" Type="http://schemas.openxmlformats.org/officeDocument/2006/relationships/hyperlink" Target="https://thaibinh.gov.vn/van-ban-phap-luat/van-ban-dieu-hanh/ve-viec-cho-phep-uy-ban-nhan-dan-xa-quynh-hai-huyen-thai-thu.html" TargetMode="External"/><Relationship Id="rId2326" Type="http://schemas.openxmlformats.org/officeDocument/2006/relationships/hyperlink" Target="https://giaothanh.namdinh.gov.vn/co-cau-to-chuc" TargetMode="External"/><Relationship Id="rId2533" Type="http://schemas.openxmlformats.org/officeDocument/2006/relationships/hyperlink" Target="https://sangmoc.vonhai.thainguyen.gov.vn/" TargetMode="External"/><Relationship Id="rId505" Type="http://schemas.openxmlformats.org/officeDocument/2006/relationships/hyperlink" Target="https://www.facebook.com/cahmaichau28" TargetMode="External"/><Relationship Id="rId712" Type="http://schemas.openxmlformats.org/officeDocument/2006/relationships/hyperlink" Target="https://www.facebook.com/C%C3%B4ng-an-x%C3%A3-Tr%E1%BB%B1c-Thanh-104081762239946/" TargetMode="External"/><Relationship Id="rId1135" Type="http://schemas.openxmlformats.org/officeDocument/2006/relationships/hyperlink" Target="https://tanky.nghean.gov.vn/tin-hoat-dong1/doan-dai-bieu-hdnd-tinh-tiep-xuc-voi-cu-tri-huyen-tan-ky-truoc-ky-hop-cuoi-nam-2022-538132" TargetMode="External"/><Relationship Id="rId1342" Type="http://schemas.openxmlformats.org/officeDocument/2006/relationships/hyperlink" Target="https://www.nghean.gov.vn/uy-ban-nhan-dan-tinh" TargetMode="External"/><Relationship Id="rId1202" Type="http://schemas.openxmlformats.org/officeDocument/2006/relationships/hyperlink" Target="https://sonla.gov.vn/tin-chinh-tri/dong-chi-chu-tich-ubnd-huyen-lam-viec-tai-xa-to-mua-758369" TargetMode="External"/><Relationship Id="rId2600" Type="http://schemas.openxmlformats.org/officeDocument/2006/relationships/hyperlink" Target="https://www.facebook.com/p/ANTT-huy%E1%BB%87n-Tr%E1%BA%A7n-%C4%90%E1%BB%81-100064307071807/" TargetMode="External"/><Relationship Id="rId295" Type="http://schemas.openxmlformats.org/officeDocument/2006/relationships/hyperlink" Target="https://www.facebook.com/caxtranphunaribk/" TargetMode="External"/><Relationship Id="rId2183" Type="http://schemas.openxmlformats.org/officeDocument/2006/relationships/hyperlink" Target="https://www.facebook.com/CAXTraDaPleiku/" TargetMode="External"/><Relationship Id="rId2390" Type="http://schemas.openxmlformats.org/officeDocument/2006/relationships/hyperlink" Target="https://ngochoi.kontum.gov.vn/" TargetMode="External"/><Relationship Id="rId155" Type="http://schemas.openxmlformats.org/officeDocument/2006/relationships/hyperlink" Target="https://www.facebook.com/conganlt/" TargetMode="External"/><Relationship Id="rId362" Type="http://schemas.openxmlformats.org/officeDocument/2006/relationships/hyperlink" Target="https://www.facebook.com/caxnghialam" TargetMode="External"/><Relationship Id="rId2043" Type="http://schemas.openxmlformats.org/officeDocument/2006/relationships/hyperlink" Target="https://www.travinh.gov.vn/" TargetMode="External"/><Relationship Id="rId2250" Type="http://schemas.openxmlformats.org/officeDocument/2006/relationships/hyperlink" Target="https://www.facebook.com/p/C%C3%B4ng-an-huy%E1%BB%87n-Si-Ma-Cai-100065263861384/" TargetMode="External"/><Relationship Id="rId222" Type="http://schemas.openxmlformats.org/officeDocument/2006/relationships/hyperlink" Target="https://www.facebook.com/ConganDoLuong/" TargetMode="External"/><Relationship Id="rId2110" Type="http://schemas.openxmlformats.org/officeDocument/2006/relationships/hyperlink" Target="https://www.facebook.com/CAXPSTX.NS/" TargetMode="External"/><Relationship Id="rId1669" Type="http://schemas.openxmlformats.org/officeDocument/2006/relationships/hyperlink" Target="https://xuanminh.thoxuan.thanhhoa.gov.vn/web/trang-chu/pho-bien-tuyen-truyen/ke-hoach-cua-ubnd-xa-xuan-minh-ve-viec-lay-y-kien-nhan-dan-ve-du-thao-luat-dat-dai-sua-doi.html" TargetMode="External"/><Relationship Id="rId1876" Type="http://schemas.openxmlformats.org/officeDocument/2006/relationships/hyperlink" Target="https://www.yenbai.gov.vn/" TargetMode="External"/><Relationship Id="rId1529" Type="http://schemas.openxmlformats.org/officeDocument/2006/relationships/hyperlink" Target="https://vongla.donganh.hanoi.gov.vn/" TargetMode="External"/><Relationship Id="rId1736" Type="http://schemas.openxmlformats.org/officeDocument/2006/relationships/hyperlink" Target="https://www.facebook.com/p/C%C3%B4ng-an-huy%E1%BB%87n-Y%C3%AAn-M%C3%B4-100033535308059/?locale=nl_NL" TargetMode="External"/><Relationship Id="rId1943" Type="http://schemas.openxmlformats.org/officeDocument/2006/relationships/hyperlink" Target="https://tracu.travinh.gov.vn/" TargetMode="External"/><Relationship Id="rId28" Type="http://schemas.openxmlformats.org/officeDocument/2006/relationships/hyperlink" Target="https://www.facebook.com/ConganxaChauBinh/" TargetMode="External"/><Relationship Id="rId1803" Type="http://schemas.openxmlformats.org/officeDocument/2006/relationships/hyperlink" Target="https://www.facebook.com/CAHGiaVien/" TargetMode="External"/><Relationship Id="rId689" Type="http://schemas.openxmlformats.org/officeDocument/2006/relationships/hyperlink" Target="https://www.facebook.com/C%C3%B4ng-an-x%C3%A3-V%C3%B5-Ninh-145713830945937/" TargetMode="External"/><Relationship Id="rId896" Type="http://schemas.openxmlformats.org/officeDocument/2006/relationships/hyperlink" Target="https://www.facebook.com/C%C3%B4ng-an-x%C3%A3-T%C3%A2n-Ph%C3%BA-huy%E1%BB%87n-T%C3%A2n-S%C6%A1n-t%E1%BB%89nh-Ph%C3%BA-Th%E1%BB%8D-100575822192051/" TargetMode="External"/><Relationship Id="rId2577" Type="http://schemas.openxmlformats.org/officeDocument/2006/relationships/hyperlink" Target="https://vinh.nghean.gov.vn/xem-chi-tiet-bai-viet/-/asset_publisher/t2ZLc8uKcyGV/content/id/3066052" TargetMode="External"/><Relationship Id="rId549" Type="http://schemas.openxmlformats.org/officeDocument/2006/relationships/hyperlink" Target="https://www.facebook.com/C%C3%B4ng-an-x%C3%A3-Y%E1%BA%BFn-D%C6%B0%C6%A1ng-107623285223001/" TargetMode="External"/><Relationship Id="rId756" Type="http://schemas.openxmlformats.org/officeDocument/2006/relationships/hyperlink" Target="https://www.facebook.com/C%C3%B4ng-an-x%C3%A3-Thu-Ng%E1%BA%A1c-huy%E1%BB%87n-T%C3%A2n-S%C6%A1n-t%E1%BB%89nh-Ph%C3%BA-Th%E1%BB%8D-104549025123585/" TargetMode="External"/><Relationship Id="rId1179" Type="http://schemas.openxmlformats.org/officeDocument/2006/relationships/hyperlink" Target="https://tanthanh.vinhlong.gov.vn/" TargetMode="External"/><Relationship Id="rId1386" Type="http://schemas.openxmlformats.org/officeDocument/2006/relationships/hyperlink" Target="https://www.facebook.com/C%C3%B4ng-an-x%C3%A3-Thi%E1%BB%87n-K%E1%BA%BF-106816967481208/" TargetMode="External"/><Relationship Id="rId1593" Type="http://schemas.openxmlformats.org/officeDocument/2006/relationships/hyperlink" Target="https://www.facebook.com/p/C%C3%B4ng-an-x%C3%A3-V%E1%BA%A1n-Th%E1%BA%AFng-N%C3%B4ng-C%E1%BB%91ng-Thanh-Ho%C3%A1-100063504129400/" TargetMode="External"/><Relationship Id="rId2437" Type="http://schemas.openxmlformats.org/officeDocument/2006/relationships/hyperlink" Target="https://www.facebook.com/Conganlamson04942/" TargetMode="External"/><Relationship Id="rId409" Type="http://schemas.openxmlformats.org/officeDocument/2006/relationships/hyperlink" Target="https://www.facebook.com/caxcamminh" TargetMode="External"/><Relationship Id="rId963" Type="http://schemas.openxmlformats.org/officeDocument/2006/relationships/hyperlink" Target="https://www.facebook.com/C%C3%B4ng-An-X%C3%A3-S%C6%A1n-L%E1%BA%ADp-B%E1%BA%A3o-L%E1%BA%A1c-Cao-B%E1%BA%B1ng-101124565645526/" TargetMode="External"/><Relationship Id="rId1039" Type="http://schemas.openxmlformats.org/officeDocument/2006/relationships/hyperlink" Target="https://huyensathay.kontum.gov.vn/ubnd-cac-xa,-thi-tran/UBND-xa-Ro-Koi-315" TargetMode="External"/><Relationship Id="rId1246" Type="http://schemas.openxmlformats.org/officeDocument/2006/relationships/hyperlink" Target="https://bacgiang.gov.vn/web/ubnd-xa-tam-di/co-cau-to-chuc" TargetMode="External"/><Relationship Id="rId2644" Type="http://schemas.openxmlformats.org/officeDocument/2006/relationships/hyperlink" Target="https://trungchinh.nongcong.thanhhoa.gov.vn/web/trang-chu/he-thong-chinh-tri/uy-ban-nhan-dan-xa" TargetMode="External"/><Relationship Id="rId92" Type="http://schemas.openxmlformats.org/officeDocument/2006/relationships/hyperlink" Target="https://www.facebook.com/conganthanhphodian" TargetMode="External"/><Relationship Id="rId616" Type="http://schemas.openxmlformats.org/officeDocument/2006/relationships/hyperlink" Target="https://www.facebook.com/C%C3%B4ng-an-x%C3%A3-Xu%C3%A2n-L%C3%A2m-huy%E1%BB%87n-Thu%E1%BA%ADn-Th%C3%A0nh-t%E1%BB%89nh-B%E1%BA%AFc-Ninh-101966098887340/" TargetMode="External"/><Relationship Id="rId823" Type="http://schemas.openxmlformats.org/officeDocument/2006/relationships/hyperlink" Target="https://www.facebook.com/C%C3%B4ng-an-x%C3%A3-Th%C6%B0%E1%BB%A3ng-H%C3%A0-huy%E1%BB%87n-B%E1%BA%A3o-L%E1%BA%A1c-t%E1%BB%89nh-Cao-B%E1%BA%B1ng-100619282183216/" TargetMode="External"/><Relationship Id="rId1453" Type="http://schemas.openxmlformats.org/officeDocument/2006/relationships/hyperlink" Target="https://xatrabui.trabong.quangngai.gov.vn/" TargetMode="External"/><Relationship Id="rId1660" Type="http://schemas.openxmlformats.org/officeDocument/2006/relationships/hyperlink" Target="https://www.facebook.com/p/C%C3%B4ng-an-x%C3%A3-Xu%C3%A2n-Lai-Th%E1%BB%8D-Xu%C3%A2n-100064785799423/" TargetMode="External"/><Relationship Id="rId2504" Type="http://schemas.openxmlformats.org/officeDocument/2006/relationships/hyperlink" Target="https://www.facebook.com/ConganphuongTanSon/" TargetMode="External"/><Relationship Id="rId2711" Type="http://schemas.openxmlformats.org/officeDocument/2006/relationships/hyperlink" Target="https://www.facebook.com/conganxadienlu/" TargetMode="External"/><Relationship Id="rId1106" Type="http://schemas.openxmlformats.org/officeDocument/2006/relationships/hyperlink" Target="https://www.facebook.com/p/C%C3%B4ng-an-x%C3%A3-T%C3%A2n-%C4%90%E1%BB%A9c-huy%E1%BB%87n-Ph%C3%BA-B%C3%ACnh-t%E1%BB%89nh-Th%C3%A1i-Nguy%C3%AAn-100080395517632/" TargetMode="External"/><Relationship Id="rId1313" Type="http://schemas.openxmlformats.org/officeDocument/2006/relationships/hyperlink" Target="https://www.facebook.com/p/C%C3%B4ng-an-x%C3%A3-Th%E1%BA%A1ch-S%C6%A1n-Th%E1%BA%A1ch-H%C3%A0-H%C3%A0-T%C4%A9nh-100064831595465/" TargetMode="External"/><Relationship Id="rId1520" Type="http://schemas.openxmlformats.org/officeDocument/2006/relationships/hyperlink" Target="https://www.facebook.com/haulocthanhhoa.vn/" TargetMode="External"/><Relationship Id="rId199" Type="http://schemas.openxmlformats.org/officeDocument/2006/relationships/hyperlink" Target="https://www.facebook.com/conganhuyengialoc/" TargetMode="External"/><Relationship Id="rId2087" Type="http://schemas.openxmlformats.org/officeDocument/2006/relationships/hyperlink" Target="https://www.facebook.com/caxphamtran34/" TargetMode="External"/><Relationship Id="rId2294" Type="http://schemas.openxmlformats.org/officeDocument/2006/relationships/hyperlink" Target="https://www.binhduong.gov.vn/" TargetMode="External"/><Relationship Id="rId266" Type="http://schemas.openxmlformats.org/officeDocument/2006/relationships/hyperlink" Target="https://www.facebook.com/CaxYenSon/" TargetMode="External"/><Relationship Id="rId473" Type="http://schemas.openxmlformats.org/officeDocument/2006/relationships/hyperlink" Target="https://www.facebook.com/caphulam/" TargetMode="External"/><Relationship Id="rId680" Type="http://schemas.openxmlformats.org/officeDocument/2006/relationships/hyperlink" Target="https://www.facebook.com/C%C3%B4ng-an-x%C3%A3-V%C4%83n-S%C6%A1n-L%E1%BA%A1c-S%C6%A1n-102075202131470/" TargetMode="External"/><Relationship Id="rId2154" Type="http://schemas.openxmlformats.org/officeDocument/2006/relationships/hyperlink" Target="https://www.facebook.com/caxthanglong/" TargetMode="External"/><Relationship Id="rId2361" Type="http://schemas.openxmlformats.org/officeDocument/2006/relationships/hyperlink" Target="https://hoalu.ninhbinh.gov.vn/" TargetMode="External"/><Relationship Id="rId126" Type="http://schemas.openxmlformats.org/officeDocument/2006/relationships/hyperlink" Target="https://www.facebook.com/Conganphuongnhamat/" TargetMode="External"/><Relationship Id="rId333" Type="http://schemas.openxmlformats.org/officeDocument/2006/relationships/hyperlink" Target="https://www.facebook.com/caxQuynhHai/" TargetMode="External"/><Relationship Id="rId540" Type="http://schemas.openxmlformats.org/officeDocument/2006/relationships/hyperlink" Target="https://www.facebook.com/C%C3%B4ng-an-xa%CC%83-Tu%CC%81-S%C6%A1n-104509885060936/" TargetMode="External"/><Relationship Id="rId1170" Type="http://schemas.openxmlformats.org/officeDocument/2006/relationships/hyperlink" Target="https://www.facebook.com/p/C%C3%B4ng-an-x%C3%A3-T%C3%A2n-Ph%C3%BAc-%C3%82n-Thi-H%C6%B0ng-Y%C3%AAn-100064646004818/" TargetMode="External"/><Relationship Id="rId2014" Type="http://schemas.openxmlformats.org/officeDocument/2006/relationships/hyperlink" Target="https://dongtien.trieuson.thanhhoa.gov.vn/thong-tin-du-an" TargetMode="External"/><Relationship Id="rId2221" Type="http://schemas.openxmlformats.org/officeDocument/2006/relationships/hyperlink" Target="https://vinhhung.vinhloc.thanhhoa.gov.vn/" TargetMode="External"/><Relationship Id="rId1030" Type="http://schemas.openxmlformats.org/officeDocument/2006/relationships/hyperlink" Target="https://anthi.hungyen.gov.vn/" TargetMode="External"/><Relationship Id="rId400" Type="http://schemas.openxmlformats.org/officeDocument/2006/relationships/hyperlink" Target="https://www.facebook.com/CAXDongThanh" TargetMode="External"/><Relationship Id="rId1987" Type="http://schemas.openxmlformats.org/officeDocument/2006/relationships/hyperlink" Target="https://binhthanh.thanhphu.bentre.gov.vn/" TargetMode="External"/><Relationship Id="rId1847" Type="http://schemas.openxmlformats.org/officeDocument/2006/relationships/hyperlink" Target="https://xadongthanh.hocmon.gov.vn/" TargetMode="External"/><Relationship Id="rId1707" Type="http://schemas.openxmlformats.org/officeDocument/2006/relationships/hyperlink" Target="https://yenhung.yenmo.ninhbinh.gov.vn/" TargetMode="External"/><Relationship Id="rId190" Type="http://schemas.openxmlformats.org/officeDocument/2006/relationships/hyperlink" Target="https://www.facebook.com/Conganhuyenlapthach" TargetMode="External"/><Relationship Id="rId1914" Type="http://schemas.openxmlformats.org/officeDocument/2006/relationships/hyperlink" Target="https://thanhxuan.hanoi.gov.vn/" TargetMode="External"/><Relationship Id="rId2688" Type="http://schemas.openxmlformats.org/officeDocument/2006/relationships/hyperlink" Target="https://congbao.sonla.gov.vn/congbao.nsf/CD90B592AE60E70547258BD600100F90/$file/QD%202404.pdf" TargetMode="External"/><Relationship Id="rId867" Type="http://schemas.openxmlformats.org/officeDocument/2006/relationships/hyperlink" Target="https://www.facebook.com/C%C3%B4ng-An-X%C3%A3-T%C6%B0%E1%BB%A3ng-V%C4%83n-N%C3%B4ng-C%E1%BB%91ng-Thanh-Ho%C3%A1-253349215801318/" TargetMode="External"/><Relationship Id="rId1497" Type="http://schemas.openxmlformats.org/officeDocument/2006/relationships/hyperlink" Target="https://www.bacninh.gov.vn/web/xa-tri-phuong" TargetMode="External"/><Relationship Id="rId2548" Type="http://schemas.openxmlformats.org/officeDocument/2006/relationships/hyperlink" Target="https://tanson.phutho.gov.vn/" TargetMode="External"/><Relationship Id="rId727" Type="http://schemas.openxmlformats.org/officeDocument/2006/relationships/hyperlink" Target="https://www.facebook.com/C%C3%B4ng-an-X%C3%A3-Tr%C3%AC-Quang-110578961713976/" TargetMode="External"/><Relationship Id="rId934" Type="http://schemas.openxmlformats.org/officeDocument/2006/relationships/hyperlink" Target="https://www.facebook.com/C%C3%B4ng-An-x%C3%A3-T%C3%A2n-An-112930180534473/" TargetMode="External"/><Relationship Id="rId1357" Type="http://schemas.openxmlformats.org/officeDocument/2006/relationships/hyperlink" Target="https://www.facebook.com/p/C%C3%B4ng-An-X%C3%A3-Thanh-LangThanh-H%C3%A0H%E1%BA%A3i-D%C6%B0%C6%A1ng-100075433197554/" TargetMode="External"/><Relationship Id="rId1564" Type="http://schemas.openxmlformats.org/officeDocument/2006/relationships/hyperlink" Target="https://vinhkhe.vinhlinh.quangtri.gov.vn/xem-chi-tiet-gioi-thieu/-/view-article/1/0/1651139019488" TargetMode="External"/><Relationship Id="rId1771" Type="http://schemas.openxmlformats.org/officeDocument/2006/relationships/hyperlink" Target="https://www.facebook.com/catpsonla/" TargetMode="External"/><Relationship Id="rId2408" Type="http://schemas.openxmlformats.org/officeDocument/2006/relationships/hyperlink" Target="https://tayson.binhdinh.gov.vn/" TargetMode="External"/><Relationship Id="rId2615" Type="http://schemas.openxmlformats.org/officeDocument/2006/relationships/hyperlink" Target="https://hanoi.gov.vn/" TargetMode="External"/><Relationship Id="rId63" Type="http://schemas.openxmlformats.org/officeDocument/2006/relationships/hyperlink" Target="https://www.facebook.com/congantinhbinhduong" TargetMode="External"/><Relationship Id="rId1217" Type="http://schemas.openxmlformats.org/officeDocument/2006/relationships/hyperlink" Target="https://congbobanan.toaan.gov.vn/5ta696561t1cvn/2021Dinh_Duy_T.pdf" TargetMode="External"/><Relationship Id="rId1424" Type="http://schemas.openxmlformats.org/officeDocument/2006/relationships/hyperlink" Target="https://www.facebook.com/trungtamvanhoathethaovatruyenthongtanky/?locale=vi_VN" TargetMode="External"/><Relationship Id="rId1631" Type="http://schemas.openxmlformats.org/officeDocument/2006/relationships/hyperlink" Target="https://www.facebook.com/conganxuanhoa.tx/" TargetMode="External"/><Relationship Id="rId2198" Type="http://schemas.openxmlformats.org/officeDocument/2006/relationships/hyperlink" Target="https://www.facebook.com/p/C%C3%B4ng-an-huy%E1%BB%87n-Nguy%C3%AAn-B%C3%ACnh-Cao-B%E1%BA%B1ng-100082142734672/?locale=ar_AR" TargetMode="External"/><Relationship Id="rId377" Type="http://schemas.openxmlformats.org/officeDocument/2006/relationships/hyperlink" Target="https://www.facebook.com/CAXMinhhung/" TargetMode="External"/><Relationship Id="rId584" Type="http://schemas.openxmlformats.org/officeDocument/2006/relationships/hyperlink" Target="https://www.facebook.com/C%C3%B4ng-an-x%C3%A3-Y%C3%AAn-%C4%90%E1%BB%95-huy%E1%BB%87n-Ph%C3%BA-L%C6%B0%C6%A1ng-106548775231546/" TargetMode="External"/><Relationship Id="rId2058" Type="http://schemas.openxmlformats.org/officeDocument/2006/relationships/hyperlink" Target="https://myloc.namdinh.gov.vn/" TargetMode="External"/><Relationship Id="rId2265" Type="http://schemas.openxmlformats.org/officeDocument/2006/relationships/hyperlink" Target="https://www.tuyenquang.gov.vn/" TargetMode="External"/><Relationship Id="rId237" Type="http://schemas.openxmlformats.org/officeDocument/2006/relationships/hyperlink" Target="https://www.facebook.com/Cong.an.xa.Hai.Son/" TargetMode="External"/><Relationship Id="rId791" Type="http://schemas.openxmlformats.org/officeDocument/2006/relationships/hyperlink" Target="https://www.facebook.com/C%C3%B4ng-an-x%C3%A3-Thanh-L%C6%B0%C6%A1ng-108349957751283/" TargetMode="External"/><Relationship Id="rId1074" Type="http://schemas.openxmlformats.org/officeDocument/2006/relationships/hyperlink" Target="https://yenson.tuyenquang.gov.vn/" TargetMode="External"/><Relationship Id="rId2472" Type="http://schemas.openxmlformats.org/officeDocument/2006/relationships/hyperlink" Target="https://www.facebook.com/uybannhandanphuong2baclieu/" TargetMode="External"/><Relationship Id="rId444" Type="http://schemas.openxmlformats.org/officeDocument/2006/relationships/hyperlink" Target="https://www.facebook.com/Catpkontum" TargetMode="External"/><Relationship Id="rId651" Type="http://schemas.openxmlformats.org/officeDocument/2006/relationships/hyperlink" Target="https://www.facebook.com/C%C3%B4ng-an-x%C3%A3-V%C5%A9-X%C3%A1-L%E1%BB%A5c-Nam-B%E1%BA%AFc-Giang-102903961938124/" TargetMode="External"/><Relationship Id="rId1281" Type="http://schemas.openxmlformats.org/officeDocument/2006/relationships/hyperlink" Target="https://www.facebook.com/p/C%C3%B4ng-an-x%C3%A3-Th%C3%A1i-S%C6%A1n-100076040301406/" TargetMode="External"/><Relationship Id="rId2125" Type="http://schemas.openxmlformats.org/officeDocument/2006/relationships/hyperlink" Target="https://sonthanh.yenthanh.nghean.gov.vn/to-chuc-bo-may/uy-ban-nhan-dan.html" TargetMode="External"/><Relationship Id="rId2332" Type="http://schemas.openxmlformats.org/officeDocument/2006/relationships/hyperlink" Target="https://kimson.ninhbinh.gov.vn/gioi-thieu/xa-hoi-ninh" TargetMode="External"/><Relationship Id="rId304" Type="http://schemas.openxmlformats.org/officeDocument/2006/relationships/hyperlink" Target="https://www.facebook.com/caxthulum/" TargetMode="External"/><Relationship Id="rId511" Type="http://schemas.openxmlformats.org/officeDocument/2006/relationships/hyperlink" Target="https://www.facebook.com/cahhiephoa/" TargetMode="External"/><Relationship Id="rId1141" Type="http://schemas.openxmlformats.org/officeDocument/2006/relationships/hyperlink" Target="https://www.facebook.com/groups/473458282776306/members/" TargetMode="External"/><Relationship Id="rId1001" Type="http://schemas.openxmlformats.org/officeDocument/2006/relationships/hyperlink" Target="https://sotnmt.thaibinh.gov.vn/thong-tin-hanh-chinh-cong/van-ban/quyet-dinh-giao-dat/quyet-dinh-vv-cho-phep-uy-ban-nhan-dan-xa-quynh-my-huyen-quy.html" TargetMode="External"/><Relationship Id="rId1958" Type="http://schemas.openxmlformats.org/officeDocument/2006/relationships/hyperlink" Target="https://www.facebook.com/p/C%C3%B4ng-an-huy%E1%BB%87n-T%E1%BB%A9-K%E1%BB%B3-100076039831546/" TargetMode="External"/><Relationship Id="rId1818" Type="http://schemas.openxmlformats.org/officeDocument/2006/relationships/hyperlink" Target="https://maichau.hoabinh.gov.vn/index.php?lang=vi" TargetMode="External"/><Relationship Id="rId161" Type="http://schemas.openxmlformats.org/officeDocument/2006/relationships/hyperlink" Target="https://www.facebook.com/congankytay" TargetMode="External"/><Relationship Id="rId978" Type="http://schemas.openxmlformats.org/officeDocument/2006/relationships/hyperlink" Target="https://www.facebook.com/C%C3%B4ng-an-x%C3%A3-R%E1%BB%9D-K%C6%A1i-C%C3%B4ng-an-huy%E1%BB%87n-Sa-Th%E1%BA%A7y-Kon-Tum-101018489155996/" TargetMode="External"/><Relationship Id="rId2659" Type="http://schemas.openxmlformats.org/officeDocument/2006/relationships/hyperlink" Target="https://www.facebook.com/caxvinhtan/" TargetMode="External"/><Relationship Id="rId838" Type="http://schemas.openxmlformats.org/officeDocument/2006/relationships/hyperlink" Target="https://www.facebook.com/C%C3%B4ng-an-x%C3%A3-Th%C3%A0nh-L%E1%BB%99c-huy%E1%BB%87n-H%E1%BA%ADu-L%E1%BB%99c-t%E1%BB%89nh-Thanh-H%C3%B3a-109959284666294" TargetMode="External"/><Relationship Id="rId1468" Type="http://schemas.openxmlformats.org/officeDocument/2006/relationships/hyperlink" Target="https://trinang.langchanh.thanhhoa.gov.vn/" TargetMode="External"/><Relationship Id="rId1675" Type="http://schemas.openxmlformats.org/officeDocument/2006/relationships/hyperlink" Target="https://www.facebook.com/reel/513201648108160/" TargetMode="External"/><Relationship Id="rId1882" Type="http://schemas.openxmlformats.org/officeDocument/2006/relationships/hyperlink" Target="https://www.facebook.com/caphuongkythinh/" TargetMode="External"/><Relationship Id="rId2519" Type="http://schemas.openxmlformats.org/officeDocument/2006/relationships/hyperlink" Target="https://www.facebook.com/61557416803085" TargetMode="External"/><Relationship Id="rId1328" Type="http://schemas.openxmlformats.org/officeDocument/2006/relationships/hyperlink" Target="https://tamnong.phutho.gov.vn/Chuyen-muc-tin/Chi-tiet-tin/t/xa-tho-van/title/242/ctitle/198" TargetMode="External"/><Relationship Id="rId1535" Type="http://schemas.openxmlformats.org/officeDocument/2006/relationships/hyperlink" Target="https://tamnong.phutho.gov.vn/Chuyen-muc-tin/Chi-tiet-tin/t/xa-van-luong/title/245/ctitle/204" TargetMode="External"/><Relationship Id="rId905" Type="http://schemas.openxmlformats.org/officeDocument/2006/relationships/hyperlink" Target="https://www.facebook.com/C%C3%B4ng-an-x%C3%A3-T%C3%A2n-Long-huy%E1%BB%87n-Y%C3%AAn-S%C6%A1n-T%E1%BB%89nh-Tuy%C3%AAn-Quang-106369101685708/" TargetMode="External"/><Relationship Id="rId1742" Type="http://schemas.openxmlformats.org/officeDocument/2006/relationships/hyperlink" Target="https://yentho.namdinh.gov.vn/" TargetMode="External"/><Relationship Id="rId34" Type="http://schemas.openxmlformats.org/officeDocument/2006/relationships/hyperlink" Target="https://www.facebook.com/conganxabinhminh/" TargetMode="External"/><Relationship Id="rId1602" Type="http://schemas.openxmlformats.org/officeDocument/2006/relationships/hyperlink" Target="https://www.facebook.com/p/C%C3%B4ng-an-x%C3%A3-Vi%E1%BB%87t-%C4%90o%C3%A0n-Ti%C3%AAn-Du-B%E1%BA%AFc-Ninh-100083199434016/" TargetMode="External"/><Relationship Id="rId488" Type="http://schemas.openxmlformats.org/officeDocument/2006/relationships/hyperlink" Target="https://www.facebook.com/CANDtinhBinhPhuoc/" TargetMode="External"/><Relationship Id="rId695" Type="http://schemas.openxmlformats.org/officeDocument/2006/relationships/hyperlink" Target="https://www.facebook.com/C%C3%B4ng-an-x%C3%A3-Tu-V%C5%A9-C%C3%B4ng-an-huy%E1%BB%87n-Thanh-Thu%E1%BB%B7-106497055072434/" TargetMode="External"/><Relationship Id="rId2169" Type="http://schemas.openxmlformats.org/officeDocument/2006/relationships/hyperlink" Target="https://www.facebook.com/doanthanhnienconganhanam/" TargetMode="External"/><Relationship Id="rId2376" Type="http://schemas.openxmlformats.org/officeDocument/2006/relationships/hyperlink" Target="https://www.facebook.com/Conganhuyenlapthach/?locale=vi_VN" TargetMode="External"/><Relationship Id="rId2583" Type="http://schemas.openxmlformats.org/officeDocument/2006/relationships/hyperlink" Target="https://binhxuyen.vinhphuc.gov.vn/ct/cms/tintuc/Lists/XaThiTrantrendiaban/View_Detail.aspx?ItemID=10" TargetMode="External"/><Relationship Id="rId348" Type="http://schemas.openxmlformats.org/officeDocument/2006/relationships/hyperlink" Target="https://www.facebook.com/caxphunham/" TargetMode="External"/><Relationship Id="rId555" Type="http://schemas.openxmlformats.org/officeDocument/2006/relationships/hyperlink" Target="https://www.facebook.com/C%C3%B4ng-an-x%C3%A3-Y%C3%AAn-Th%E1%BB%8D-%C3%9D-Y%C3%AAn-Nam-%C4%90%E1%BB%8Bnh-104380921673718/" TargetMode="External"/><Relationship Id="rId762" Type="http://schemas.openxmlformats.org/officeDocument/2006/relationships/hyperlink" Target="https://www.facebook.com/C%C3%B4ng-an-x%C3%A3-Thu%E1%BA%ADn-L%E1%BB%A3i-107784685299646/" TargetMode="External"/><Relationship Id="rId1185" Type="http://schemas.openxmlformats.org/officeDocument/2006/relationships/hyperlink" Target="https://tantho.nongcong.thanhhoa.gov.vn/web/trang-chu/he-thong-chinh-tri/uy-ban-nhan-dan-xa/can-bo-cong-chuc-ubnd-xa-tan-tho.html" TargetMode="External"/><Relationship Id="rId1392" Type="http://schemas.openxmlformats.org/officeDocument/2006/relationships/hyperlink" Target="https://www.facebook.com/p/C%C3%B4ng-an-x%C3%A3-Thi%E1%BB%87u-D%C6%B0%C6%A1ng-100064542890354/" TargetMode="External"/><Relationship Id="rId2029" Type="http://schemas.openxmlformats.org/officeDocument/2006/relationships/hyperlink" Target="https://www.facebook.com/CAXHUNGLOI.HUNGNGUYEN.NGHEAN/" TargetMode="External"/><Relationship Id="rId2236" Type="http://schemas.openxmlformats.org/officeDocument/2006/relationships/hyperlink" Target="https://www.facebook.com/tuoitrecongansonla/" TargetMode="External"/><Relationship Id="rId2443" Type="http://schemas.openxmlformats.org/officeDocument/2006/relationships/hyperlink" Target="https://lethuy.quangbinh.gov.vn/" TargetMode="External"/><Relationship Id="rId2650" Type="http://schemas.openxmlformats.org/officeDocument/2006/relationships/hyperlink" Target="https://www.facebook.com/conganvanson/" TargetMode="External"/><Relationship Id="rId208" Type="http://schemas.openxmlformats.org/officeDocument/2006/relationships/hyperlink" Target="https://www.facebook.com/conganhuyenbathuoc" TargetMode="External"/><Relationship Id="rId415" Type="http://schemas.openxmlformats.org/officeDocument/2006/relationships/hyperlink" Target="https://www.facebook.com/caxbaoly/" TargetMode="External"/><Relationship Id="rId622" Type="http://schemas.openxmlformats.org/officeDocument/2006/relationships/hyperlink" Target="https://www.facebook.com/C%C3%B4ng-an-x%C3%A3-Xu%C3%A2n-H%E1%BB%93ng-109508993864458/" TargetMode="External"/><Relationship Id="rId1045" Type="http://schemas.openxmlformats.org/officeDocument/2006/relationships/hyperlink" Target="https://hiepduc.quangnam.gov.vn/webcenter/portal/hiepduc/pages_van-ban/chi-tiet?dDocName=PORTAL923122" TargetMode="External"/><Relationship Id="rId1252" Type="http://schemas.openxmlformats.org/officeDocument/2006/relationships/hyperlink" Target="https://tamhiep.thanhtri.hanoi.gov.vn/" TargetMode="External"/><Relationship Id="rId2303" Type="http://schemas.openxmlformats.org/officeDocument/2006/relationships/hyperlink" Target="https://www.facebook.com/congancamtrung/" TargetMode="External"/><Relationship Id="rId2510" Type="http://schemas.openxmlformats.org/officeDocument/2006/relationships/hyperlink" Target="https://tpthanhhoa.thanhhoa.gov.vn/web/gioi-thieu-chung/tin-tuc/chinh-tri/phuong-truong-thi-ky-niem-30-nam-thanh-lap-phuong-va-don-nhan-huan-chuong-lao-dong-hang-nhi-cua-chu-tich-nuoc.html" TargetMode="External"/><Relationship Id="rId1112" Type="http://schemas.openxmlformats.org/officeDocument/2006/relationships/hyperlink" Target="https://tancuong.thainguyencity.gov.vn/bo-may-to-chuc" TargetMode="External"/><Relationship Id="rId1929" Type="http://schemas.openxmlformats.org/officeDocument/2006/relationships/hyperlink" Target="https://www.facebook.com/catphatinh/?locale=vi_VN" TargetMode="External"/><Relationship Id="rId2093" Type="http://schemas.openxmlformats.org/officeDocument/2006/relationships/hyperlink" Target="https://phuluu.locha.hatinh.gov.vn/vi/laws/detail/TO-TRINH-Ve-viec-de-nghi-phe-duyet-chu-truong-dau-tu-cac-du-an-39/?download=1&amp;id=0" TargetMode="External"/><Relationship Id="rId272" Type="http://schemas.openxmlformats.org/officeDocument/2006/relationships/hyperlink" Target="https://www.facebook.com/caxvolao/" TargetMode="External"/><Relationship Id="rId2160" Type="http://schemas.openxmlformats.org/officeDocument/2006/relationships/hyperlink" Target="https://nghean.gov.vn/kinh-te/xa-thanh-huong-huyen-thanh-chuong-don-bang-cong-nhan-dat-chuan-nong-thon-moi-611577" TargetMode="External"/><Relationship Id="rId132" Type="http://schemas.openxmlformats.org/officeDocument/2006/relationships/hyperlink" Target="https://www.facebook.com/conganphuongdongson" TargetMode="External"/><Relationship Id="rId2020" Type="http://schemas.openxmlformats.org/officeDocument/2006/relationships/hyperlink" Target="https://hagiang.hatrung.thanhhoa.gov.vn/" TargetMode="External"/><Relationship Id="rId1579" Type="http://schemas.openxmlformats.org/officeDocument/2006/relationships/hyperlink" Target="https://vinhthanh.cholach.bentre.gov.vn/" TargetMode="External"/><Relationship Id="rId949" Type="http://schemas.openxmlformats.org/officeDocument/2006/relationships/hyperlink" Target="https://www.facebook.com/C%C3%B4ng-an-x%C3%A3-Song-An-625510868095897/" TargetMode="External"/><Relationship Id="rId1786" Type="http://schemas.openxmlformats.org/officeDocument/2006/relationships/hyperlink" Target="https://bugiamap.binhphuoc.gov.vn/" TargetMode="External"/><Relationship Id="rId1993" Type="http://schemas.openxmlformats.org/officeDocument/2006/relationships/hyperlink" Target="https://www.facebook.com/caxcamminh/" TargetMode="External"/><Relationship Id="rId78" Type="http://schemas.openxmlformats.org/officeDocument/2006/relationships/hyperlink" Target="https://www.facebook.com/Conganthitranhauloc/" TargetMode="External"/><Relationship Id="rId809" Type="http://schemas.openxmlformats.org/officeDocument/2006/relationships/hyperlink" Target="https://www.facebook.com/C%C3%B4ng-an-x%C3%A3-Th%E1%BB%8D-L%E1%BA%ADp-102640598846817/" TargetMode="External"/><Relationship Id="rId1439" Type="http://schemas.openxmlformats.org/officeDocument/2006/relationships/hyperlink" Target="https://tiendung.yendung.bacgiang.gov.vn/co-cau-to-chuc" TargetMode="External"/><Relationship Id="rId1646" Type="http://schemas.openxmlformats.org/officeDocument/2006/relationships/hyperlink" Target="http://xuanlinh.nghixuan.hatinh.gov.vn/" TargetMode="External"/><Relationship Id="rId1853" Type="http://schemas.openxmlformats.org/officeDocument/2006/relationships/hyperlink" Target="https://vanban.hanoi.gov.vn/" TargetMode="External"/><Relationship Id="rId1506" Type="http://schemas.openxmlformats.org/officeDocument/2006/relationships/hyperlink" Target="https://www.facebook.com/p/Tu%E1%BB%95i-tr%E1%BA%BB-C%C3%B4ng-an-TP-S%E1%BA%A7m-S%C6%A1n-100069346653553/?locale=hi_IN" TargetMode="External"/><Relationship Id="rId1713" Type="http://schemas.openxmlformats.org/officeDocument/2006/relationships/hyperlink" Target="https://www.facebook.com/p/C%C3%B4ng-an-x%C3%A3-Y%C3%AAn-L%C6%B0%C6%A1ng-%C3%9D-Y%C3%AAn-Nam-%C4%90%E1%BB%8Bnh-100071153246794/" TargetMode="External"/><Relationship Id="rId1920" Type="http://schemas.openxmlformats.org/officeDocument/2006/relationships/hyperlink" Target="https://quynhnhai.sonla.gov.vn/" TargetMode="External"/><Relationship Id="rId599" Type="http://schemas.openxmlformats.org/officeDocument/2006/relationships/hyperlink" Target="https://www.facebook.com/C%C3%B4ng-an-x%C3%A3-Xu%C3%A2n-Quan-105624555152804/" TargetMode="External"/><Relationship Id="rId2487" Type="http://schemas.openxmlformats.org/officeDocument/2006/relationships/hyperlink" Target="https://dongson.bimson.thanhhoa.gov.vn/" TargetMode="External"/><Relationship Id="rId2694" Type="http://schemas.openxmlformats.org/officeDocument/2006/relationships/hyperlink" Target="https://www.facebook.com/Conganxadaibai/" TargetMode="External"/><Relationship Id="rId459" Type="http://schemas.openxmlformats.org/officeDocument/2006/relationships/hyperlink" Target="https://www.facebook.com/capx.cahn/" TargetMode="External"/><Relationship Id="rId666" Type="http://schemas.openxmlformats.org/officeDocument/2006/relationships/hyperlink" Target="https://www.facebook.com/C%C3%B4ng-an-x%C3%A3-V%C4%A9nh-L%E1%BA%A1c-110425561191280/" TargetMode="External"/><Relationship Id="rId873" Type="http://schemas.openxmlformats.org/officeDocument/2006/relationships/hyperlink" Target="https://www.facebook.com/C%C3%B4ng-an-x%C3%A3-T%C3%BA-L%C3%BD-huy%E1%BB%87n-%C4%90%C3%A0-B%E1%BA%AFc-t%E1%BB%89nh-H%C3%B2a-B%C3%ACnh-100664048810180/" TargetMode="External"/><Relationship Id="rId1089" Type="http://schemas.openxmlformats.org/officeDocument/2006/relationships/hyperlink" Target="https://www.facebook.com/tuoitrecongansonla/" TargetMode="External"/><Relationship Id="rId1296" Type="http://schemas.openxmlformats.org/officeDocument/2006/relationships/hyperlink" Target="https://www.facebook.com/TuoitreConganCaoBang/" TargetMode="External"/><Relationship Id="rId2347" Type="http://schemas.openxmlformats.org/officeDocument/2006/relationships/hyperlink" Target="https://www.facebook.com/ConganhuyenDakDoa/" TargetMode="External"/><Relationship Id="rId2554" Type="http://schemas.openxmlformats.org/officeDocument/2006/relationships/hyperlink" Target="http://www.thanhhoa.gov.vn/" TargetMode="External"/><Relationship Id="rId319" Type="http://schemas.openxmlformats.org/officeDocument/2006/relationships/hyperlink" Target="https://www.facebook.com/CAXTANTHANH" TargetMode="External"/><Relationship Id="rId526" Type="http://schemas.openxmlformats.org/officeDocument/2006/relationships/hyperlink" Target="https://www.facebook.com/C%E1%BA%A3nh-s%C3%A1t-QLHC-v%E1%BB%81-TTXH-CAH-Qu%E1%BA%A3ng-%C4%90i%E1%BB%81n-106907958117388" TargetMode="External"/><Relationship Id="rId1156" Type="http://schemas.openxmlformats.org/officeDocument/2006/relationships/hyperlink" Target="https://tanlinh.daitu.thainguyen.gov.vn/" TargetMode="External"/><Relationship Id="rId1363" Type="http://schemas.openxmlformats.org/officeDocument/2006/relationships/hyperlink" Target="https://www.facebook.com/ConganxaThanhPhuoc/" TargetMode="External"/><Relationship Id="rId2207" Type="http://schemas.openxmlformats.org/officeDocument/2006/relationships/hyperlink" Target="https://vanha.donganh.hanoi.gov.vn/" TargetMode="External"/><Relationship Id="rId733" Type="http://schemas.openxmlformats.org/officeDocument/2006/relationships/hyperlink" Target="https://www.facebook.com/C%C3%B4ng-an-x%C3%A3-Tr%C3%A0-Giang-C%C3%B4ng-an-Huy%E1%BB%87n-Ki%E1%BA%BFn-X%C6%B0%C6%A1ng-114314284217814/" TargetMode="External"/><Relationship Id="rId940" Type="http://schemas.openxmlformats.org/officeDocument/2006/relationships/hyperlink" Target="https://www.facebook.com/C%C3%B4ng-an-X%C3%A3-T%C3%A0-L%E1%BA%A1i-huy%E1%BB%87n-M%E1%BB%99c-Ch%C3%A2u-100292275513855" TargetMode="External"/><Relationship Id="rId1016" Type="http://schemas.openxmlformats.org/officeDocument/2006/relationships/hyperlink" Target="https://www.facebook.com/p/C%C3%B4ng-an-x%C3%A3-Quang-Minh-Gia-L%E1%BB%99c-H%E1%BA%A3i-D%C6%B0%C6%A1ng-100065155333301/" TargetMode="External"/><Relationship Id="rId1570" Type="http://schemas.openxmlformats.org/officeDocument/2006/relationships/hyperlink" Target="https://www.facebook.com/p/C%C3%B4ng-an-x%C3%A3-V%C4%A9nh-Long-100068525307147/" TargetMode="External"/><Relationship Id="rId2414" Type="http://schemas.openxmlformats.org/officeDocument/2006/relationships/hyperlink" Target="https://huyentuachua.dienbien.gov.vn/" TargetMode="External"/><Relationship Id="rId2621" Type="http://schemas.openxmlformats.org/officeDocument/2006/relationships/hyperlink" Target="https://caobang.gov.vn/uy-ban-nhan-dan-tinh" TargetMode="External"/><Relationship Id="rId800" Type="http://schemas.openxmlformats.org/officeDocument/2006/relationships/hyperlink" Target="https://www.facebook.com/C%C3%B4ng-an-x%C3%A3-Thanh-An-100547975133443/" TargetMode="External"/><Relationship Id="rId1223" Type="http://schemas.openxmlformats.org/officeDocument/2006/relationships/hyperlink" Target="https://camkhe.phutho.gov.vn/Chuyen-muc-tin/Chi-tiet-tin/t/xa-ta-xa-giao-lenh-goi-cong-dan-nhap-ngu-nam-2024-/title/18175/ctitle/123" TargetMode="External"/><Relationship Id="rId1430" Type="http://schemas.openxmlformats.org/officeDocument/2006/relationships/hyperlink" Target="https://www.facebook.com/p/C%C3%B4ng-an-x%C3%A3-Ti%C3%AAn-Long-100069766944571/" TargetMode="External"/><Relationship Id="rId176" Type="http://schemas.openxmlformats.org/officeDocument/2006/relationships/hyperlink" Target="https://www.facebook.com/ConganhuyenTamNong/" TargetMode="External"/><Relationship Id="rId383" Type="http://schemas.openxmlformats.org/officeDocument/2006/relationships/hyperlink" Target="https://www.facebook.com/caxkytan/" TargetMode="External"/><Relationship Id="rId590" Type="http://schemas.openxmlformats.org/officeDocument/2006/relationships/hyperlink" Target="https://www.facebook.com/C%C3%B4ng-an-x%C3%A3-Xu%C3%A2n-Th%E1%BB%8D-huy%E1%BB%87n-Tri%E1%BB%87u-S%C6%A1n-t%E1%BB%89nh-Thanh-Ho%C3%A1-104099814831221/" TargetMode="External"/><Relationship Id="rId2064" Type="http://schemas.openxmlformats.org/officeDocument/2006/relationships/hyperlink" Target="https://www.facebook.com/DoanThanhnienCongantinhLaoCai/" TargetMode="External"/><Relationship Id="rId2271" Type="http://schemas.openxmlformats.org/officeDocument/2006/relationships/hyperlink" Target="https://kiengiang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zoomScale="40" zoomScaleNormal="40" workbookViewId="0">
      <selection sqref="A1:Q2001"/>
    </sheetView>
  </sheetViews>
  <sheetFormatPr defaultRowHeight="18.75" x14ac:dyDescent="0.25"/>
  <cols>
    <col min="1" max="1" width="8" style="7" bestFit="1" customWidth="1"/>
    <col min="2" max="2" width="80.5" style="7" bestFit="1" customWidth="1"/>
    <col min="3" max="3" width="12.625" style="9" bestFit="1" customWidth="1"/>
    <col min="4" max="4" width="12.625" style="8" bestFit="1" customWidth="1"/>
    <col min="5" max="5" width="67.625" bestFit="1" customWidth="1"/>
    <col min="6" max="6" width="35.125" bestFit="1" customWidth="1"/>
    <col min="7" max="7" width="13.625" bestFit="1" customWidth="1"/>
    <col min="8" max="8" width="18.875" bestFit="1" customWidth="1"/>
    <col min="9" max="9" width="24.5" bestFit="1" customWidth="1"/>
    <col min="10" max="10" width="16.75" bestFit="1" customWidth="1"/>
    <col min="11" max="11" width="17" bestFit="1" customWidth="1"/>
    <col min="12" max="12" width="25.75" bestFit="1" customWidth="1"/>
    <col min="13" max="13" width="10.5" bestFit="1" customWidth="1"/>
    <col min="14" max="14" width="18.25" bestFit="1" customWidth="1"/>
    <col min="15" max="15" width="8.875" bestFit="1" customWidth="1"/>
    <col min="16" max="16" width="28" bestFit="1" customWidth="1"/>
    <col min="17" max="17" width="10.75" bestFit="1" customWidth="1"/>
  </cols>
  <sheetData>
    <row r="1" spans="1:17" s="6" customFormat="1" ht="71.25" customHeight="1" x14ac:dyDescent="0.25">
      <c r="A1" s="2" t="s">
        <v>0</v>
      </c>
      <c r="B1" s="3" t="s">
        <v>1</v>
      </c>
      <c r="C1" s="4" t="s">
        <v>215</v>
      </c>
      <c r="D1" s="4" t="s">
        <v>216</v>
      </c>
      <c r="E1" s="10" t="s">
        <v>2</v>
      </c>
      <c r="F1" s="11" t="s">
        <v>3</v>
      </c>
      <c r="G1" s="5" t="s">
        <v>4</v>
      </c>
      <c r="H1" s="12" t="s">
        <v>5</v>
      </c>
      <c r="I1" s="13" t="s">
        <v>6</v>
      </c>
      <c r="J1" s="14" t="s">
        <v>7</v>
      </c>
      <c r="K1" s="13" t="s">
        <v>8</v>
      </c>
      <c r="L1" s="15" t="s">
        <v>217</v>
      </c>
      <c r="M1" s="16" t="s">
        <v>9</v>
      </c>
      <c r="N1" s="17" t="s">
        <v>218</v>
      </c>
      <c r="O1" s="17" t="s">
        <v>10</v>
      </c>
      <c r="P1" s="17" t="s">
        <v>219</v>
      </c>
      <c r="Q1" s="17" t="s">
        <v>11</v>
      </c>
    </row>
    <row r="2" spans="1:17" x14ac:dyDescent="0.25">
      <c r="A2" s="18">
        <v>27001</v>
      </c>
      <c r="B2" s="19" t="s">
        <v>12</v>
      </c>
      <c r="C2" s="20" t="s">
        <v>13</v>
      </c>
      <c r="D2" s="21" t="s">
        <v>14</v>
      </c>
      <c r="E2" s="1" t="s">
        <v>13</v>
      </c>
      <c r="F2" s="1" t="s">
        <v>13</v>
      </c>
      <c r="G2" s="1" t="s">
        <v>13</v>
      </c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8">
        <v>27002</v>
      </c>
      <c r="B3" s="19" t="str">
        <f>HYPERLINK("https://sotnmt.thaibinh.gov.vn/thong-tin-hanh-chinh-cong/van-ban/quyet-dinh-giao-dat/quyet-dinh-vv-cho-phep-uy-ban-nhan-dan-xa-quynh-my-huyen-quy.html", "UBND Ủy ban nhân dân xã Quỳnh Mỹ tỉnh Thái Bình")</f>
        <v>UBND Ủy ban nhân dân xã Quỳnh Mỹ tỉnh Thái Bình</v>
      </c>
      <c r="C3" s="21" t="s">
        <v>16</v>
      </c>
      <c r="D3" s="22"/>
      <c r="E3" s="1" t="s">
        <v>13</v>
      </c>
      <c r="F3" s="1" t="s">
        <v>13</v>
      </c>
      <c r="G3" s="1" t="s">
        <v>13</v>
      </c>
      <c r="H3" s="1" t="s">
        <v>13</v>
      </c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8">
        <v>27003</v>
      </c>
      <c r="B4" s="19" t="s">
        <v>17</v>
      </c>
      <c r="C4" s="20" t="s">
        <v>13</v>
      </c>
      <c r="D4" s="21" t="s">
        <v>14</v>
      </c>
      <c r="E4" s="1" t="s">
        <v>13</v>
      </c>
      <c r="F4" s="1" t="s">
        <v>13</v>
      </c>
      <c r="G4" s="1" t="s">
        <v>13</v>
      </c>
      <c r="H4" s="1" t="s">
        <v>15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8">
        <v>27004</v>
      </c>
      <c r="B5" s="19" t="str">
        <f>HYPERLINK("https://quynhphu.thaibinh.gov.vn/", "UBND Ủy ban nhân dân xã Quỳnh Ngọc tỉnh Thái Bình")</f>
        <v>UBND Ủy ban nhân dân xã Quỳnh Ngọc tỉnh Thái Bình</v>
      </c>
      <c r="C5" s="21" t="s">
        <v>16</v>
      </c>
      <c r="D5" s="22"/>
      <c r="E5" s="1" t="s">
        <v>13</v>
      </c>
      <c r="F5" s="1" t="s">
        <v>13</v>
      </c>
      <c r="G5" s="1" t="s">
        <v>13</v>
      </c>
      <c r="H5" s="1" t="s">
        <v>13</v>
      </c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8">
        <v>27005</v>
      </c>
      <c r="B6" s="19" t="str">
        <f>HYPERLINK("https://www.facebook.com/p/C%C3%B4ng-an-x%C3%A3-Qu%E1%BB%B3nh-S%C6%A1n-huy%E1%BB%87n-Y%C3%AAn-D%C5%A9ng-100066526178431/", "Công an xã Quỳnh Sơn tỉnh Bắc Giang")</f>
        <v>Công an xã Quỳnh Sơn tỉnh Bắc Giang</v>
      </c>
      <c r="C6" s="21" t="s">
        <v>16</v>
      </c>
      <c r="D6" s="21" t="s">
        <v>14</v>
      </c>
      <c r="E6" s="1" t="s">
        <v>13</v>
      </c>
      <c r="F6" s="1" t="s">
        <v>13</v>
      </c>
      <c r="G6" s="1" t="s">
        <v>13</v>
      </c>
      <c r="H6" s="1" t="s">
        <v>15</v>
      </c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8">
        <v>27006</v>
      </c>
      <c r="B7" s="19" t="str">
        <f>HYPERLINK("https://quynhson.yendung.bacgiang.gov.vn/", "UBND Ủy ban nhân dân xã Quỳnh Sơn tỉnh Bắc Giang")</f>
        <v>UBND Ủy ban nhân dân xã Quỳnh Sơn tỉnh Bắc Giang</v>
      </c>
      <c r="C7" s="21" t="s">
        <v>16</v>
      </c>
      <c r="D7" s="22"/>
      <c r="E7" s="1" t="s">
        <v>13</v>
      </c>
      <c r="F7" s="1" t="s">
        <v>13</v>
      </c>
      <c r="G7" s="1" t="s">
        <v>13</v>
      </c>
      <c r="H7" s="1" t="s">
        <v>13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8">
        <v>27007</v>
      </c>
      <c r="B8" s="19" t="str">
        <f>HYPERLINK("https://www.facebook.com/p/C%C3%B4ng-An-X%C3%A3-Qu%E1%BB%B3nh-Thu%E1%BA%ADn-100067204946231/", "Công an xã Quỳnh Thuận _x000D__x000D_
 _x000D__x000D_
  tỉnh Gia Lai")</f>
        <v>Công an xã Quỳnh Thuận _x000D__x000D_
 _x000D__x000D_
  tỉnh Gia Lai</v>
      </c>
      <c r="C8" s="21" t="s">
        <v>16</v>
      </c>
      <c r="D8" s="21" t="s">
        <v>14</v>
      </c>
      <c r="E8" s="1" t="s">
        <v>13</v>
      </c>
      <c r="F8" s="1" t="s">
        <v>13</v>
      </c>
      <c r="G8" s="1" t="s">
        <v>13</v>
      </c>
      <c r="H8" s="1" t="s">
        <v>15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8">
        <v>27008</v>
      </c>
      <c r="B9" s="19" t="str">
        <f>HYPERLINK("https://quynhluu.nghean.gov.vn/kinh-te/danh-gia-tien-do-thuc-hien-cong-tac-gpmb-cua-du-an-duong-ven-bien-nghi-son-thanh-hoa-den-cua-lo--620673", "UBND Ủy ban nhân dân xã Quỳnh Thuận _x000D__x000D_
 _x000D__x000D_
  tỉnh Gia Lai")</f>
        <v>UBND Ủy ban nhân dân xã Quỳnh Thuận _x000D__x000D_
 _x000D__x000D_
  tỉnh Gia Lai</v>
      </c>
      <c r="C9" s="21" t="s">
        <v>16</v>
      </c>
      <c r="D9" s="22"/>
      <c r="E9" s="1" t="s">
        <v>13</v>
      </c>
      <c r="F9" s="1" t="s">
        <v>13</v>
      </c>
      <c r="G9" s="1" t="s">
        <v>13</v>
      </c>
      <c r="H9" s="1" t="s">
        <v>13</v>
      </c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8">
        <v>27009</v>
      </c>
      <c r="B10" s="19" t="s">
        <v>18</v>
      </c>
      <c r="C10" s="20" t="s">
        <v>13</v>
      </c>
      <c r="D10" s="21" t="s">
        <v>14</v>
      </c>
      <c r="E10" s="1" t="s">
        <v>13</v>
      </c>
      <c r="F10" s="1" t="s">
        <v>13</v>
      </c>
      <c r="G10" s="1" t="s">
        <v>13</v>
      </c>
      <c r="H10" s="1" t="s">
        <v>15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8">
        <v>27010</v>
      </c>
      <c r="B11" s="19" t="str">
        <f>HYPERLINK("https://quangchieu.muonglat.thanhhoa.gov.vn/", "UBND Ủy ban nhân dân xã Quang Chiểu tỉnh Thanh Hóa")</f>
        <v>UBND Ủy ban nhân dân xã Quang Chiểu tỉnh Thanh Hóa</v>
      </c>
      <c r="C11" s="21" t="s">
        <v>16</v>
      </c>
      <c r="D11" s="22"/>
      <c r="E11" s="1" t="s">
        <v>13</v>
      </c>
      <c r="F11" s="1" t="s">
        <v>13</v>
      </c>
      <c r="G11" s="1" t="s">
        <v>13</v>
      </c>
      <c r="H11" s="1" t="s">
        <v>13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8">
        <v>27011</v>
      </c>
      <c r="B12" s="19" t="str">
        <f>HYPERLINK("https://www.facebook.com/ConganhuyenTamNong/", "Công an xã Quang Húc tỉnh Phú Thọ")</f>
        <v>Công an xã Quang Húc tỉnh Phú Thọ</v>
      </c>
      <c r="C12" s="21" t="s">
        <v>16</v>
      </c>
      <c r="D12" s="21" t="s">
        <v>14</v>
      </c>
      <c r="E12" s="1" t="s">
        <v>13</v>
      </c>
      <c r="F12" s="1" t="s">
        <v>13</v>
      </c>
      <c r="G12" s="1" t="s">
        <v>13</v>
      </c>
      <c r="H12" s="1" t="s">
        <v>15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8">
        <v>27012</v>
      </c>
      <c r="B13" s="19" t="str">
        <f>HYPERLINK("https://tamnong.phutho.gov.vn/Chuyen-muc-tin/Chi-tiet-tin/t/chu-tich-ubnd-huyen-tam-nong-doi-thoai-voi-cac-ho-dan-tai-xa-quang-huc/title/38137/ctitle/21", "UBND Ủy ban nhân dân xã Quang Húc tỉnh Phú Thọ")</f>
        <v>UBND Ủy ban nhân dân xã Quang Húc tỉnh Phú Thọ</v>
      </c>
      <c r="C13" s="21" t="s">
        <v>16</v>
      </c>
      <c r="D13" s="22"/>
      <c r="E13" s="1" t="s">
        <v>13</v>
      </c>
      <c r="F13" s="1" t="s">
        <v>13</v>
      </c>
      <c r="G13" s="1" t="s">
        <v>13</v>
      </c>
      <c r="H13" s="1" t="s">
        <v>13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8">
        <v>27013</v>
      </c>
      <c r="B14" s="19" t="str">
        <f>HYPERLINK("https://www.facebook.com/p/C%C3%B4ng-an-x%C3%A3-Quang-Huy-huy%E1%BB%87n-Ph%C3%B9-Y%C3%AAn-t%E1%BB%89nh-S%C6%A1n-La-100069297526108/", "Công an xã Quang Huy tỉnh Sơn La")</f>
        <v>Công an xã Quang Huy tỉnh Sơn La</v>
      </c>
      <c r="C14" s="21" t="s">
        <v>16</v>
      </c>
      <c r="D14" s="21" t="s">
        <v>14</v>
      </c>
      <c r="E14" s="1" t="s">
        <v>13</v>
      </c>
      <c r="F14" s="1" t="s">
        <v>13</v>
      </c>
      <c r="G14" s="1" t="s">
        <v>13</v>
      </c>
      <c r="H14" s="1" t="s">
        <v>15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8">
        <v>27014</v>
      </c>
      <c r="B15" s="19" t="str">
        <f>HYPERLINK("https://dichvucong.gov.vn/p/phananhkiennghi/pakn-detail.html?id=176194", "UBND Ủy ban nhân dân xã Quang Huy tỉnh Sơn La")</f>
        <v>UBND Ủy ban nhân dân xã Quang Huy tỉnh Sơn La</v>
      </c>
      <c r="C15" s="21" t="s">
        <v>16</v>
      </c>
      <c r="D15" s="22"/>
      <c r="E15" s="1" t="s">
        <v>13</v>
      </c>
      <c r="F15" s="1" t="s">
        <v>13</v>
      </c>
      <c r="G15" s="1" t="s">
        <v>13</v>
      </c>
      <c r="H15" s="1" t="s">
        <v>13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8">
        <v>27015</v>
      </c>
      <c r="B16" s="19" t="str">
        <f>HYPERLINK("https://www.facebook.com/p/C%C3%B4ng-an-x%C3%A3-Qu%E1%BA%A3ng-L%E1%BB%99c-huy%E1%BB%87n-Qu%E1%BA%A3ng-X%C6%B0%C6%A1ng-THANH-HO%C3%81-100063861413509/", "Công an xã Quang Lộc tỉnh Thanh Hóa")</f>
        <v>Công an xã Quang Lộc tỉnh Thanh Hóa</v>
      </c>
      <c r="C16" s="21" t="s">
        <v>16</v>
      </c>
      <c r="D16" s="21" t="s">
        <v>14</v>
      </c>
      <c r="E16" s="1" t="s">
        <v>13</v>
      </c>
      <c r="F16" s="1" t="s">
        <v>13</v>
      </c>
      <c r="G16" s="1" t="s">
        <v>13</v>
      </c>
      <c r="H16" s="1" t="s">
        <v>15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8">
        <v>27016</v>
      </c>
      <c r="B17" s="19" t="str">
        <f>HYPERLINK("https://quangloc.quangxuong.thanhhoa.gov.vn/tin-hoat-dong-xa", "UBND Ủy ban nhân dân xã Quang Lộc tỉnh Thanh Hóa")</f>
        <v>UBND Ủy ban nhân dân xã Quang Lộc tỉnh Thanh Hóa</v>
      </c>
      <c r="C17" s="21" t="s">
        <v>16</v>
      </c>
      <c r="D17" s="22"/>
      <c r="E17" s="1" t="s">
        <v>13</v>
      </c>
      <c r="F17" s="1" t="s">
        <v>13</v>
      </c>
      <c r="G17" s="1" t="s">
        <v>13</v>
      </c>
      <c r="H17" s="1" t="s">
        <v>13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8">
        <v>27017</v>
      </c>
      <c r="B18" s="19" t="str">
        <f>HYPERLINK("https://www.facebook.com/p/C%C3%B4ng-an-x%C3%A3-Quang-Minh-Gia-L%E1%BB%99c-H%E1%BA%A3i-D%C6%B0%C6%A1ng-100065155333301/", "Công an xã Quang Minh tỉnh Hải Dương")</f>
        <v>Công an xã Quang Minh tỉnh Hải Dương</v>
      </c>
      <c r="C18" s="21" t="s">
        <v>16</v>
      </c>
      <c r="D18" s="21" t="s">
        <v>14</v>
      </c>
      <c r="E18" s="1" t="s">
        <v>13</v>
      </c>
      <c r="F18" s="1" t="s">
        <v>13</v>
      </c>
      <c r="G18" s="1" t="s">
        <v>13</v>
      </c>
      <c r="H18" s="1" t="s">
        <v>15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8">
        <v>27018</v>
      </c>
      <c r="B19" s="19" t="str">
        <f>HYPERLINK("https://haiha.quangninh.gov.vn/Trang/ChiTietBVGioiThieu.aspx?bvid=128", "UBND Ủy ban nhân dân xã Quang Minh tỉnh Hải Dương")</f>
        <v>UBND Ủy ban nhân dân xã Quang Minh tỉnh Hải Dương</v>
      </c>
      <c r="C19" s="21" t="s">
        <v>16</v>
      </c>
      <c r="D19" s="22"/>
      <c r="E19" s="1" t="s">
        <v>13</v>
      </c>
      <c r="F19" s="1" t="s">
        <v>13</v>
      </c>
      <c r="G19" s="1" t="s">
        <v>13</v>
      </c>
      <c r="H19" s="1" t="s">
        <v>13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8">
        <v>27019</v>
      </c>
      <c r="B20" s="19" t="str">
        <f>HYPERLINK("https://www.facebook.com/p/C%C3%B4ng-an-x%C3%A3-Quang-Minh-Gia-L%E1%BB%99c-H%E1%BA%A3i-D%C6%B0%C6%A1ng-100065155333301/", "Công an xã Quang Minh tỉnh Hải Dương")</f>
        <v>Công an xã Quang Minh tỉnh Hải Dương</v>
      </c>
      <c r="C20" s="21" t="s">
        <v>16</v>
      </c>
      <c r="D20" s="21" t="s">
        <v>14</v>
      </c>
      <c r="E20" s="1" t="s">
        <v>13</v>
      </c>
      <c r="F20" s="1" t="s">
        <v>13</v>
      </c>
      <c r="G20" s="1" t="s">
        <v>13</v>
      </c>
      <c r="H20" s="1" t="s">
        <v>15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8">
        <v>27020</v>
      </c>
      <c r="B21" s="19" t="str">
        <f>HYPERLINK("https://haiha.quangninh.gov.vn/Trang/ChiTietBVGioiThieu.aspx?bvid=128", "UBND Ủy ban nhân dân xã Quang Minh tỉnh Hải Dương")</f>
        <v>UBND Ủy ban nhân dân xã Quang Minh tỉnh Hải Dương</v>
      </c>
      <c r="C21" s="21" t="s">
        <v>16</v>
      </c>
      <c r="D21" s="22"/>
      <c r="E21" s="1" t="s">
        <v>13</v>
      </c>
      <c r="F21" s="1" t="s">
        <v>13</v>
      </c>
      <c r="G21" s="1" t="s">
        <v>13</v>
      </c>
      <c r="H21" s="1" t="s">
        <v>13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8">
        <v>27021</v>
      </c>
      <c r="B22" s="19" t="s">
        <v>19</v>
      </c>
      <c r="C22" s="20" t="s">
        <v>13</v>
      </c>
      <c r="D22" s="21" t="s">
        <v>14</v>
      </c>
      <c r="E22" s="1" t="s">
        <v>13</v>
      </c>
      <c r="F22" s="1" t="s">
        <v>13</v>
      </c>
      <c r="G22" s="1" t="s">
        <v>13</v>
      </c>
      <c r="H22" s="1" t="s">
        <v>15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8">
        <v>27022</v>
      </c>
      <c r="B23" s="19" t="str">
        <f>HYPERLINK("http://quangphuc.tuky.haiduong.gov.vn/", "UBND Ủy ban nhân dân xã Quang Phục tỉnh Hải Dương")</f>
        <v>UBND Ủy ban nhân dân xã Quang Phục tỉnh Hải Dương</v>
      </c>
      <c r="C23" s="21" t="s">
        <v>16</v>
      </c>
      <c r="D23" s="22"/>
      <c r="E23" s="1" t="s">
        <v>13</v>
      </c>
      <c r="F23" s="1" t="s">
        <v>13</v>
      </c>
      <c r="G23" s="1" t="s">
        <v>13</v>
      </c>
      <c r="H23" s="1" t="s">
        <v>13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8">
        <v>27023</v>
      </c>
      <c r="B24" s="19" t="s">
        <v>20</v>
      </c>
      <c r="C24" s="20" t="s">
        <v>13</v>
      </c>
      <c r="D24" s="21" t="s">
        <v>14</v>
      </c>
      <c r="E24" s="1" t="s">
        <v>13</v>
      </c>
      <c r="F24" s="1" t="s">
        <v>13</v>
      </c>
      <c r="G24" s="1" t="s">
        <v>13</v>
      </c>
      <c r="H24" s="1" t="s">
        <v>15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8">
        <v>27024</v>
      </c>
      <c r="B25" s="19" t="str">
        <f>HYPERLINK("https://quangson.tamdiep.ninhbinh.gov.vn/", "UBND Ủy ban nhân dân xã Quang Sơn tỉnh Ninh Bình")</f>
        <v>UBND Ủy ban nhân dân xã Quang Sơn tỉnh Ninh Bình</v>
      </c>
      <c r="C25" s="21" t="s">
        <v>16</v>
      </c>
      <c r="D25" s="22"/>
      <c r="E25" s="1" t="s">
        <v>13</v>
      </c>
      <c r="F25" s="1" t="s">
        <v>13</v>
      </c>
      <c r="G25" s="1" t="s">
        <v>13</v>
      </c>
      <c r="H25" s="1" t="s">
        <v>13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8">
        <v>27025</v>
      </c>
      <c r="B26" s="19" t="str">
        <f>HYPERLINK("https://www.facebook.com/TuoitreConganCaoBang/", "Công an xã Quang Thành tỉnh Cao Bằng")</f>
        <v>Công an xã Quang Thành tỉnh Cao Bằng</v>
      </c>
      <c r="C26" s="21" t="s">
        <v>16</v>
      </c>
      <c r="D26" s="21" t="s">
        <v>14</v>
      </c>
      <c r="E26" s="1" t="s">
        <v>13</v>
      </c>
      <c r="F26" s="1" t="s">
        <v>13</v>
      </c>
      <c r="G26" s="1" t="s">
        <v>13</v>
      </c>
      <c r="H26" s="1" t="s">
        <v>15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8">
        <v>27026</v>
      </c>
      <c r="B27" s="19" t="str">
        <f>HYPERLINK("https://nguyenbinh.caobang.gov.vn/xa-quang-thanh", "UBND Ủy ban nhân dân xã Quang Thành tỉnh Cao Bằng")</f>
        <v>UBND Ủy ban nhân dân xã Quang Thành tỉnh Cao Bằng</v>
      </c>
      <c r="C27" s="21" t="s">
        <v>16</v>
      </c>
      <c r="D27" s="22"/>
      <c r="E27" s="1" t="s">
        <v>13</v>
      </c>
      <c r="F27" s="1" t="s">
        <v>13</v>
      </c>
      <c r="G27" s="1" t="s">
        <v>13</v>
      </c>
      <c r="H27" s="1" t="s">
        <v>13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8">
        <v>27027</v>
      </c>
      <c r="B28" s="19" t="str">
        <f>HYPERLINK("https://www.facebook.com/p/C%C3%B4ng-an-x%C3%A3-Quang-Th%E1%BB%8Bnh-100064386754001/", "Công an xã Quang Thịnh _x000D__x000D_
 _x000D__x000D_
  tỉnh Bắc Giang")</f>
        <v>Công an xã Quang Thịnh _x000D__x000D_
 _x000D__x000D_
  tỉnh Bắc Giang</v>
      </c>
      <c r="C28" s="21" t="s">
        <v>16</v>
      </c>
      <c r="D28" s="21" t="s">
        <v>14</v>
      </c>
      <c r="E28" s="1" t="s">
        <v>13</v>
      </c>
      <c r="F28" s="1" t="s">
        <v>13</v>
      </c>
      <c r="G28" s="1" t="s">
        <v>13</v>
      </c>
      <c r="H28" s="1" t="s">
        <v>15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8">
        <v>27028</v>
      </c>
      <c r="B29" s="19" t="str">
        <f>HYPERLINK("https://langgiang.bacgiang.gov.vn/chi-tiet-tin-tuc/-/asset_publisher/0tBnd4sOntxK/content/xa-quang-thinh-on-nhan-quyet-inh-cong-nhan-xa-at-chuan-nong-thon-moi-nang-cao-nam-2022?inheritRedirect=false", "UBND Ủy ban nhân dân xã Quang Thịnh _x000D__x000D_
 _x000D__x000D_
  tỉnh Bắc Giang")</f>
        <v>UBND Ủy ban nhân dân xã Quang Thịnh _x000D__x000D_
 _x000D__x000D_
  tỉnh Bắc Giang</v>
      </c>
      <c r="C29" s="21" t="s">
        <v>16</v>
      </c>
      <c r="D29" s="22"/>
      <c r="E29" s="1" t="s">
        <v>13</v>
      </c>
      <c r="F29" s="1" t="s">
        <v>13</v>
      </c>
      <c r="G29" s="1" t="s">
        <v>13</v>
      </c>
      <c r="H29" s="1" t="s">
        <v>13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8">
        <v>27029</v>
      </c>
      <c r="B30" s="19" t="str">
        <f>HYPERLINK("https://www.facebook.com/conganthixabadon/", "Công an xã Quang Thọ _x000D__x000D_
 _x000D__x000D_
  tỉnh Ninh Bình")</f>
        <v>Công an xã Quang Thọ _x000D__x000D_
 _x000D__x000D_
  tỉnh Ninh Bình</v>
      </c>
      <c r="C30" s="21" t="s">
        <v>16</v>
      </c>
      <c r="D30" s="21" t="s">
        <v>14</v>
      </c>
      <c r="E30" s="1" t="s">
        <v>13</v>
      </c>
      <c r="F30" s="1" t="s">
        <v>13</v>
      </c>
      <c r="G30" s="1" t="s">
        <v>13</v>
      </c>
      <c r="H30" s="1" t="s">
        <v>15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8">
        <v>27030</v>
      </c>
      <c r="B31" s="19" t="str">
        <f>HYPERLINK("https://quangtho.quangbinh.gov.vn/", "UBND Ủy ban nhân dân xã Quang Thọ _x000D__x000D_
 _x000D__x000D_
  tỉnh Ninh Bình")</f>
        <v>UBND Ủy ban nhân dân xã Quang Thọ _x000D__x000D_
 _x000D__x000D_
  tỉnh Ninh Bình</v>
      </c>
      <c r="C31" s="21" t="s">
        <v>16</v>
      </c>
      <c r="D31" s="22"/>
      <c r="E31" s="1" t="s">
        <v>13</v>
      </c>
      <c r="F31" s="1" t="s">
        <v>13</v>
      </c>
      <c r="G31" s="1" t="s">
        <v>13</v>
      </c>
      <c r="H31" s="1" t="s">
        <v>13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8">
        <v>27031</v>
      </c>
      <c r="B32" s="19" t="str">
        <f>HYPERLINK("https://www.facebook.com/p/C%C3%B4ng-an-x%C3%A3-Quang-Thi%E1%BB%87n-100077474649731/", "Công an xã Quang Thiện _x000D__x000D_
 _x000D__x000D_
  tỉnh Ninh Bình")</f>
        <v>Công an xã Quang Thiện _x000D__x000D_
 _x000D__x000D_
  tỉnh Ninh Bình</v>
      </c>
      <c r="C32" s="21" t="s">
        <v>16</v>
      </c>
      <c r="D32" s="21" t="s">
        <v>14</v>
      </c>
      <c r="E32" s="1" t="s">
        <v>13</v>
      </c>
      <c r="F32" s="1" t="s">
        <v>13</v>
      </c>
      <c r="G32" s="1" t="s">
        <v>13</v>
      </c>
      <c r="H32" s="1" t="s">
        <v>15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8">
        <v>27032</v>
      </c>
      <c r="B33" s="19" t="str">
        <f>HYPERLINK("https://kimson.ninhbinh.gov.vn/gioi-thieu/xa-quang-thien", "UBND Ủy ban nhân dân xã Quang Thiện _x000D__x000D_
 _x000D__x000D_
  tỉnh Ninh Bình")</f>
        <v>UBND Ủy ban nhân dân xã Quang Thiện _x000D__x000D_
 _x000D__x000D_
  tỉnh Ninh Bình</v>
      </c>
      <c r="C33" s="21" t="s">
        <v>16</v>
      </c>
      <c r="D33" s="22"/>
      <c r="E33" s="1" t="s">
        <v>13</v>
      </c>
      <c r="F33" s="1" t="s">
        <v>13</v>
      </c>
      <c r="G33" s="1" t="s">
        <v>13</v>
      </c>
      <c r="H33" s="1" t="s">
        <v>13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8">
        <v>27033</v>
      </c>
      <c r="B34" s="19" t="s">
        <v>220</v>
      </c>
      <c r="C34" s="20" t="s">
        <v>13</v>
      </c>
      <c r="D34" s="21" t="s">
        <v>14</v>
      </c>
      <c r="E34" s="1" t="s">
        <v>13</v>
      </c>
      <c r="F34" s="1" t="s">
        <v>13</v>
      </c>
      <c r="G34" s="1" t="s">
        <v>13</v>
      </c>
      <c r="H34" s="1" t="s">
        <v>15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8">
        <v>27034</v>
      </c>
      <c r="B35" s="19" t="str">
        <f>HYPERLINK("https://quangtrung.bimson.thanhhoa.gov.vn/", "UBND Ủy ban nhân dân xã Quang Trung _x000D__x000D_
 _x000D__x000D_
  tỉnh Thanh Hóa")</f>
        <v>UBND Ủy ban nhân dân xã Quang Trung _x000D__x000D_
 _x000D__x000D_
  tỉnh Thanh Hóa</v>
      </c>
      <c r="C35" s="21" t="s">
        <v>16</v>
      </c>
      <c r="D35" s="22"/>
      <c r="E35" s="1" t="s">
        <v>13</v>
      </c>
      <c r="F35" s="1" t="s">
        <v>13</v>
      </c>
      <c r="G35" s="1" t="s">
        <v>13</v>
      </c>
      <c r="H35" s="1" t="s">
        <v>13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8">
        <v>27035</v>
      </c>
      <c r="B36" s="19" t="str">
        <f>HYPERLINK("https://www.facebook.com/p/C%C3%B4ng-an-x%C3%A3-Quang-Vinh-huy%E1%BB%87n-%C3%82n-Thi-t%E1%BB%89nh-H%C6%B0ng-Y%C3%AAn-100079497109617/", "Công an xã Quang Vinh tỉnh Hưng Yên")</f>
        <v>Công an xã Quang Vinh tỉnh Hưng Yên</v>
      </c>
      <c r="C36" s="21" t="s">
        <v>16</v>
      </c>
      <c r="D36" s="21" t="s">
        <v>14</v>
      </c>
      <c r="E36" s="1" t="s">
        <v>13</v>
      </c>
      <c r="F36" s="1" t="s">
        <v>13</v>
      </c>
      <c r="G36" s="1" t="s">
        <v>13</v>
      </c>
      <c r="H36" s="1" t="s">
        <v>15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8">
        <v>27036</v>
      </c>
      <c r="B37" s="19" t="str">
        <f>HYPERLINK("https://anthi.hungyen.gov.vn/", "UBND Ủy ban nhân dân xã Quang Vinh tỉnh Hưng Yên")</f>
        <v>UBND Ủy ban nhân dân xã Quang Vinh tỉnh Hưng Yên</v>
      </c>
      <c r="C37" s="21" t="s">
        <v>16</v>
      </c>
      <c r="D37" s="22"/>
      <c r="E37" s="1" t="s">
        <v>13</v>
      </c>
      <c r="F37" s="1" t="s">
        <v>13</v>
      </c>
      <c r="G37" s="1" t="s">
        <v>13</v>
      </c>
      <c r="H37" s="1" t="s">
        <v>13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8">
        <v>27037</v>
      </c>
      <c r="B38" s="19" t="str">
        <f>HYPERLINK("https://www.facebook.com/p/C%C3%B4ng-an-x%C3%A3-Quy%E1%BA%BFt-Th%E1%BA%AFng-th%C3%A0nh-ph%E1%BB%91-Th%C3%A1i-Nguy%C3%AAn-100072342723670/", "Công an xã Quyết Thắng _x000D__x000D_
 _x000D__x000D_
  tỉnh Thái Nguyên")</f>
        <v>Công an xã Quyết Thắng _x000D__x000D_
 _x000D__x000D_
  tỉnh Thái Nguyên</v>
      </c>
      <c r="C38" s="21" t="s">
        <v>16</v>
      </c>
      <c r="D38" s="21" t="s">
        <v>14</v>
      </c>
      <c r="E38" s="1" t="s">
        <v>13</v>
      </c>
      <c r="F38" s="1" t="s">
        <v>13</v>
      </c>
      <c r="G38" s="1" t="s">
        <v>13</v>
      </c>
      <c r="H38" s="1" t="s">
        <v>15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8">
        <v>27038</v>
      </c>
      <c r="B39" s="19" t="str">
        <f>HYPERLINK("http://quyetthang.thainguyencity.gov.vn/gioi-thieu/-/asset_publisher/PTN1trT2HJke/content/bo-may-to-chuc?redirect=%2Fgioi-thieu&amp;inheritRedirect=true", "UBND Ủy ban nhân dân xã Quyết Thắng _x000D__x000D_
 _x000D__x000D_
  tỉnh Thái Nguyên")</f>
        <v>UBND Ủy ban nhân dân xã Quyết Thắng _x000D__x000D_
 _x000D__x000D_
  tỉnh Thái Nguyên</v>
      </c>
      <c r="C39" s="21" t="s">
        <v>16</v>
      </c>
      <c r="D39" s="22"/>
      <c r="E39" s="1" t="s">
        <v>13</v>
      </c>
      <c r="F39" s="1" t="s">
        <v>13</v>
      </c>
      <c r="G39" s="1" t="s">
        <v>13</v>
      </c>
      <c r="H39" s="1" t="s">
        <v>13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8">
        <v>27039</v>
      </c>
      <c r="B40" s="19" t="str">
        <f>HYPERLINK("https://www.facebook.com/THPTQuyetThangHoaBinh/?locale=vi_VN", "Công an xã Quyết Thắng _x000D__x000D_
 _x000D__x000D_
  tỉnh Hòa Bình")</f>
        <v>Công an xã Quyết Thắng _x000D__x000D_
 _x000D__x000D_
  tỉnh Hòa Bình</v>
      </c>
      <c r="C40" s="21" t="s">
        <v>16</v>
      </c>
      <c r="D40" s="21" t="s">
        <v>14</v>
      </c>
      <c r="E40" s="1" t="s">
        <v>13</v>
      </c>
      <c r="F40" s="1" t="s">
        <v>13</v>
      </c>
      <c r="G40" s="1" t="s">
        <v>13</v>
      </c>
      <c r="H40" s="1" t="s">
        <v>15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8">
        <v>27040</v>
      </c>
      <c r="B41" s="19" t="str">
        <f>HYPERLINK("http://quyetthang.thainguyencity.gov.vn/gioi-thieu/-/asset_publisher/PTN1trT2HJke/content/bo-may-to-chuc?inheritRedirect=true", "UBND Ủy ban nhân dân xã Quyết Thắng _x000D__x000D_
 _x000D__x000D_
  tỉnh Hòa Bình")</f>
        <v>UBND Ủy ban nhân dân xã Quyết Thắng _x000D__x000D_
 _x000D__x000D_
  tỉnh Hòa Bình</v>
      </c>
      <c r="C41" s="21" t="s">
        <v>16</v>
      </c>
      <c r="D41" s="22"/>
      <c r="E41" s="1" t="s">
        <v>13</v>
      </c>
      <c r="F41" s="1" t="s">
        <v>13</v>
      </c>
      <c r="G41" s="1" t="s">
        <v>13</v>
      </c>
      <c r="H41" s="1" t="s">
        <v>13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8">
        <v>27041</v>
      </c>
      <c r="B42" s="19" t="str">
        <f>HYPERLINK("https://www.facebook.com/p/C%C3%B4ng-an-x%C3%A3-Quy%E1%BA%BFt-Th%E1%BA%AFng-th%C3%A0nh-ph%E1%BB%91-Th%C3%A1i-Nguy%C3%AAn-100072342723670/", "Công an xã Quyết Thắng _x000D__x000D_
 _x000D__x000D_
  tỉnh Thái Nguyên")</f>
        <v>Công an xã Quyết Thắng _x000D__x000D_
 _x000D__x000D_
  tỉnh Thái Nguyên</v>
      </c>
      <c r="C42" s="21" t="s">
        <v>16</v>
      </c>
      <c r="D42" s="21" t="s">
        <v>14</v>
      </c>
      <c r="E42" s="1" t="s">
        <v>13</v>
      </c>
      <c r="F42" s="1" t="s">
        <v>13</v>
      </c>
      <c r="G42" s="1" t="s">
        <v>13</v>
      </c>
      <c r="H42" s="1" t="s">
        <v>15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8">
        <v>27042</v>
      </c>
      <c r="B43" s="19" t="str">
        <f>HYPERLINK("http://quyetthang.thainguyencity.gov.vn/gioi-thieu/-/asset_publisher/PTN1trT2HJke/content/bo-may-to-chuc?redirect=%2Fgioi-thieu&amp;inheritRedirect=true", "UBND Ủy ban nhân dân xã Quyết Thắng _x000D__x000D_
 _x000D__x000D_
  tỉnh Thái Nguyên")</f>
        <v>UBND Ủy ban nhân dân xã Quyết Thắng _x000D__x000D_
 _x000D__x000D_
  tỉnh Thái Nguyên</v>
      </c>
      <c r="C43" s="21" t="s">
        <v>16</v>
      </c>
      <c r="D43" s="22"/>
      <c r="E43" s="1" t="s">
        <v>13</v>
      </c>
      <c r="F43" s="1" t="s">
        <v>13</v>
      </c>
      <c r="G43" s="1" t="s">
        <v>13</v>
      </c>
      <c r="H43" s="1" t="s">
        <v>13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8">
        <v>27043</v>
      </c>
      <c r="B44" s="19" t="str">
        <f>HYPERLINK("https://www.facebook.com/tuoitrecongansonla/", "Công an xã Quy Hướng tỉnh Sơn La")</f>
        <v>Công an xã Quy Hướng tỉnh Sơn La</v>
      </c>
      <c r="C44" s="21" t="s">
        <v>16</v>
      </c>
      <c r="D44" s="21" t="s">
        <v>14</v>
      </c>
      <c r="E44" s="1" t="s">
        <v>13</v>
      </c>
      <c r="F44" s="1" t="s">
        <v>13</v>
      </c>
      <c r="G44" s="1" t="s">
        <v>13</v>
      </c>
      <c r="H44" s="1" t="s">
        <v>15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8">
        <v>27044</v>
      </c>
      <c r="B45" s="19" t="str">
        <f>HYPERLINK("https://sonla.gov.vn/Default.aspx?sid=4&amp;pageid=33896&amp;p_cate=6769", "UBND Ủy ban nhân dân xã Quy Hướng tỉnh Sơn La")</f>
        <v>UBND Ủy ban nhân dân xã Quy Hướng tỉnh Sơn La</v>
      </c>
      <c r="C45" s="21" t="s">
        <v>16</v>
      </c>
      <c r="D45" s="22"/>
      <c r="E45" s="1" t="s">
        <v>13</v>
      </c>
      <c r="F45" s="1" t="s">
        <v>13</v>
      </c>
      <c r="G45" s="1" t="s">
        <v>13</v>
      </c>
      <c r="H45" s="1" t="s">
        <v>13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8">
        <v>27045</v>
      </c>
      <c r="B46" s="19" t="s">
        <v>21</v>
      </c>
      <c r="C46" s="20" t="s">
        <v>13</v>
      </c>
      <c r="D46" s="21" t="s">
        <v>14</v>
      </c>
      <c r="E46" s="1" t="s">
        <v>13</v>
      </c>
      <c r="F46" s="1" t="s">
        <v>13</v>
      </c>
      <c r="G46" s="1" t="s">
        <v>13</v>
      </c>
      <c r="H46" s="1" t="s">
        <v>15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8">
        <v>27046</v>
      </c>
      <c r="B47" s="19" t="str">
        <f>HYPERLINK("https://huyensathay.kontum.gov.vn/ubnd-cac-xa,-thi-tran/UBND-xa-Ro-Koi-315", "UBND Ủy ban nhân dân xã Rờ Kơi tỉnh Kon Tum")</f>
        <v>UBND Ủy ban nhân dân xã Rờ Kơi tỉnh Kon Tum</v>
      </c>
      <c r="C47" s="21" t="s">
        <v>16</v>
      </c>
      <c r="D47" s="22"/>
      <c r="E47" s="1" t="s">
        <v>13</v>
      </c>
      <c r="F47" s="1" t="s">
        <v>13</v>
      </c>
      <c r="G47" s="1" t="s">
        <v>13</v>
      </c>
      <c r="H47" s="1" t="s">
        <v>13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8">
        <v>27047</v>
      </c>
      <c r="B48" s="19" t="str">
        <f>HYPERLINK("https://www.facebook.com/people/C%C3%B4ng-an-x%C3%A3-S%C3%A0o-B%C3%A1y/100065498379369/", "Công an xã Sào Báy _x000D__x000D_
 _x000D__x000D_
  tỉnh Hòa Bình")</f>
        <v>Công an xã Sào Báy _x000D__x000D_
 _x000D__x000D_
  tỉnh Hòa Bình</v>
      </c>
      <c r="C48" s="21" t="s">
        <v>16</v>
      </c>
      <c r="D48" s="21" t="s">
        <v>14</v>
      </c>
      <c r="E48" s="1" t="s">
        <v>22</v>
      </c>
      <c r="F48" s="1" t="str">
        <f>HYPERLINK("mailto:conganxasaobay@gmail.com", "conganxasaobay@gmail.com")</f>
        <v>conganxasaobay@gmail.com</v>
      </c>
      <c r="G48" s="1" t="s">
        <v>23</v>
      </c>
      <c r="H48" s="1" t="s">
        <v>13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8">
        <v>27048</v>
      </c>
      <c r="B49" s="19" t="str">
        <f>HYPERLINK("https://www.hoabinh.gov.vn/tin-chi-tiet/-/bai-viet/chap-thuan-nha-dau-tu-thuc-hien-du-an-khu-nha-vuon-cao-cap-golden-farm-tai-xa-sao-bay-huyen-kim-boi-45948-1636.html", "UBND Ủy ban nhân dân xã Sào Báy _x000D__x000D_
 _x000D__x000D_
  tỉnh Hòa Bình")</f>
        <v>UBND Ủy ban nhân dân xã Sào Báy _x000D__x000D_
 _x000D__x000D_
  tỉnh Hòa Bình</v>
      </c>
      <c r="C49" s="21" t="s">
        <v>16</v>
      </c>
      <c r="D49" s="22"/>
      <c r="E49" s="1" t="s">
        <v>13</v>
      </c>
      <c r="F49" s="1" t="s">
        <v>13</v>
      </c>
      <c r="G49" s="1" t="s">
        <v>13</v>
      </c>
      <c r="H49" s="1" t="s">
        <v>13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8">
        <v>27049</v>
      </c>
      <c r="B50" s="19" t="s">
        <v>221</v>
      </c>
      <c r="C50" s="20" t="s">
        <v>13</v>
      </c>
      <c r="D50" s="21" t="s">
        <v>14</v>
      </c>
      <c r="E50" s="1" t="s">
        <v>13</v>
      </c>
      <c r="F50" s="1" t="s">
        <v>13</v>
      </c>
      <c r="G50" s="1" t="s">
        <v>13</v>
      </c>
      <c r="H50" s="1" t="s">
        <v>15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8">
        <v>27050</v>
      </c>
      <c r="B51" s="19" t="str">
        <f>HYPERLINK("https://stttt.dienbien.gov.vn/vi/about/danh-sach-nguoi-phat-ngon-tinh-dien-bien-nam-2018.html", "UBND Ủy ban nhân dân xã Sá Tổng _x000D__x000D_
 _x000D__x000D_
  tỉnh Điện Biên")</f>
        <v>UBND Ủy ban nhân dân xã Sá Tổng _x000D__x000D_
 _x000D__x000D_
  tỉnh Điện Biên</v>
      </c>
      <c r="C51" s="21" t="s">
        <v>16</v>
      </c>
      <c r="D51" s="22"/>
      <c r="E51" s="1" t="s">
        <v>13</v>
      </c>
      <c r="F51" s="1" t="s">
        <v>13</v>
      </c>
      <c r="G51" s="1" t="s">
        <v>13</v>
      </c>
      <c r="H51" s="1" t="s">
        <v>13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8">
        <v>27051</v>
      </c>
      <c r="B52" s="19" t="s">
        <v>222</v>
      </c>
      <c r="C52" s="20" t="s">
        <v>13</v>
      </c>
      <c r="D52" s="21" t="s">
        <v>14</v>
      </c>
      <c r="E52" s="1" t="s">
        <v>13</v>
      </c>
      <c r="F52" s="1" t="s">
        <v>13</v>
      </c>
      <c r="G52" s="1" t="s">
        <v>13</v>
      </c>
      <c r="H52" s="1" t="s">
        <v>15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8">
        <v>27052</v>
      </c>
      <c r="B53" s="19" t="str">
        <f>HYPERLINK("https://songlo.viettri.phutho.gov.vn/co-cau-to-chuc/uy-ban-nhan-dan/", "UBND Ủy ban nhân dân xã Sông Lô _x000D__x000D_
 _x000D__x000D_
  tỉnh Phú Thọ")</f>
        <v>UBND Ủy ban nhân dân xã Sông Lô _x000D__x000D_
 _x000D__x000D_
  tỉnh Phú Thọ</v>
      </c>
      <c r="C53" s="21" t="s">
        <v>16</v>
      </c>
      <c r="D53" s="22"/>
      <c r="E53" s="1" t="s">
        <v>13</v>
      </c>
      <c r="F53" s="1" t="s">
        <v>13</v>
      </c>
      <c r="G53" s="1" t="s">
        <v>13</v>
      </c>
      <c r="H53" s="1" t="s">
        <v>13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8">
        <v>27053</v>
      </c>
      <c r="B54" s="19" t="s">
        <v>223</v>
      </c>
      <c r="C54" s="20" t="s">
        <v>13</v>
      </c>
      <c r="D54" s="21" t="s">
        <v>14</v>
      </c>
      <c r="E54" s="1" t="s">
        <v>13</v>
      </c>
      <c r="F54" s="1" t="s">
        <v>13</v>
      </c>
      <c r="G54" s="1" t="s">
        <v>13</v>
      </c>
      <c r="H54" s="1" t="s">
        <v>15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8">
        <v>27054</v>
      </c>
      <c r="B55" s="19" t="str">
        <f>HYPERLINK("https://cammy.dongnai.gov.vn/Pages/newsdetail.aspx?NewsId=4567&amp;CatId=78", "UBND Ủy ban nhân dân xã Sông Ray _x000D__x000D_
 _x000D__x000D_
  tỉnh Quảng Nam")</f>
        <v>UBND Ủy ban nhân dân xã Sông Ray _x000D__x000D_
 _x000D__x000D_
  tỉnh Quảng Nam</v>
      </c>
      <c r="C55" s="21" t="s">
        <v>16</v>
      </c>
      <c r="D55" s="22"/>
      <c r="E55" s="1" t="s">
        <v>13</v>
      </c>
      <c r="F55" s="1" t="s">
        <v>13</v>
      </c>
      <c r="G55" s="1" t="s">
        <v>13</v>
      </c>
      <c r="H55" s="1" t="s">
        <v>13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8">
        <v>27055</v>
      </c>
      <c r="B56" s="19" t="s">
        <v>224</v>
      </c>
      <c r="C56" s="20" t="s">
        <v>13</v>
      </c>
      <c r="D56" s="21" t="s">
        <v>14</v>
      </c>
      <c r="E56" s="1" t="s">
        <v>13</v>
      </c>
      <c r="F56" s="1" t="s">
        <v>13</v>
      </c>
      <c r="G56" s="1" t="s">
        <v>13</v>
      </c>
      <c r="H56" s="1" t="s">
        <v>15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8">
        <v>27056</v>
      </c>
      <c r="B57" s="19" t="str">
        <f>HYPERLINK("https://hiepduc.quangnam.gov.vn/webcenter/portal/hiepduc/pages_van-ban/chi-tiet?dDocName=PORTAL923122", "UBND Ủy ban nhân dân xã Sông Trà _x000D__x000D_
 _x000D__x000D_
  tỉnh Quảng Nam")</f>
        <v>UBND Ủy ban nhân dân xã Sông Trà _x000D__x000D_
 _x000D__x000D_
  tỉnh Quảng Nam</v>
      </c>
      <c r="C57" s="21" t="s">
        <v>16</v>
      </c>
      <c r="D57" s="22"/>
      <c r="E57" s="1" t="s">
        <v>13</v>
      </c>
      <c r="F57" s="1" t="s">
        <v>13</v>
      </c>
      <c r="G57" s="1" t="s">
        <v>13</v>
      </c>
      <c r="H57" s="1" t="s">
        <v>13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8">
        <v>27057</v>
      </c>
      <c r="B58" s="19" t="str">
        <f>HYPERLINK("https://www.facebook.com/p/C%C3%B4ng-an-x%C3%A3-S%C6%A1n-%C4%90%E1%BB%8Bnh-100071911418962/", "Công an xã Sơn Định _x000D__x000D_
 _x000D__x000D_
  tỉnh Bến Tre")</f>
        <v>Công an xã Sơn Định _x000D__x000D_
 _x000D__x000D_
  tỉnh Bến Tre</v>
      </c>
      <c r="C58" s="21" t="s">
        <v>16</v>
      </c>
      <c r="D58" s="21" t="s">
        <v>14</v>
      </c>
      <c r="E58" s="1" t="s">
        <v>13</v>
      </c>
      <c r="F58" s="1" t="s">
        <v>13</v>
      </c>
      <c r="G58" s="1" t="s">
        <v>13</v>
      </c>
      <c r="H58" s="1" t="s">
        <v>15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8">
        <v>27058</v>
      </c>
      <c r="B59" s="19" t="str">
        <f>HYPERLINK("https://csdl.bentre.gov.vn/Lists/VanBanChiDaoDieuHanh/DispForm.aspx?ID=29673&amp;ContentTypeId=0x010013D40C43AE4D47C78EE7336BF64FB5D900F9B2BABB9E8AAC4D8F48FD887E17532C", "UBND Ủy ban nhân dân xã Sơn Định _x000D__x000D_
 _x000D__x000D_
  tỉnh Bến Tre")</f>
        <v>UBND Ủy ban nhân dân xã Sơn Định _x000D__x000D_
 _x000D__x000D_
  tỉnh Bến Tre</v>
      </c>
      <c r="C59" s="21" t="s">
        <v>16</v>
      </c>
      <c r="D59" s="22"/>
      <c r="E59" s="1" t="s">
        <v>13</v>
      </c>
      <c r="F59" s="1" t="s">
        <v>13</v>
      </c>
      <c r="G59" s="1" t="s">
        <v>13</v>
      </c>
      <c r="H59" s="1" t="s">
        <v>13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8">
        <v>27059</v>
      </c>
      <c r="B60" s="19" t="str">
        <f>HYPERLINK("https://www.facebook.com/p/C%C3%B4ng-an-x%C3%A3-S%C6%A1n-Tr%C3%A0-100063467105701/", "Công an xã Sơn Bình tỉnh Hà Tĩnh")</f>
        <v>Công an xã Sơn Bình tỉnh Hà Tĩnh</v>
      </c>
      <c r="C60" s="21" t="s">
        <v>16</v>
      </c>
      <c r="D60" s="21" t="s">
        <v>14</v>
      </c>
      <c r="E60" s="1" t="s">
        <v>13</v>
      </c>
      <c r="F60" s="1" t="s">
        <v>13</v>
      </c>
      <c r="G60" s="1" t="s">
        <v>13</v>
      </c>
      <c r="H60" s="1" t="s">
        <v>15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8">
        <v>27060</v>
      </c>
      <c r="B61" s="19" t="str">
        <f>HYPERLINK("https://xasonbinh.hatinh.gov.vn/", "UBND Ủy ban nhân dân xã Sơn Bình tỉnh Hà Tĩnh")</f>
        <v>UBND Ủy ban nhân dân xã Sơn Bình tỉnh Hà Tĩnh</v>
      </c>
      <c r="C61" s="21" t="s">
        <v>16</v>
      </c>
      <c r="D61" s="22"/>
      <c r="E61" s="1" t="s">
        <v>13</v>
      </c>
      <c r="F61" s="1" t="s">
        <v>13</v>
      </c>
      <c r="G61" s="1" t="s">
        <v>13</v>
      </c>
      <c r="H61" s="1" t="s">
        <v>13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8">
        <v>27061</v>
      </c>
      <c r="B62" s="19" t="str">
        <f>HYPERLINK("https://www.facebook.com/p/C%C3%B4ng-an-x%C3%A3-S%C6%A1n-B%C3%ACnh-100063907420993/", "Công an xã Sơn Bình _x000D__x000D_
 _x000D__x000D_
  tỉnh Bà Rịa - Vũng Tàu")</f>
        <v>Công an xã Sơn Bình _x000D__x000D_
 _x000D__x000D_
  tỉnh Bà Rịa - Vũng Tàu</v>
      </c>
      <c r="C62" s="21" t="s">
        <v>16</v>
      </c>
      <c r="D62" s="21" t="s">
        <v>14</v>
      </c>
      <c r="E62" s="1" t="s">
        <v>13</v>
      </c>
      <c r="F62" s="1" t="s">
        <v>13</v>
      </c>
      <c r="G62" s="1" t="s">
        <v>13</v>
      </c>
      <c r="H62" s="1" t="s">
        <v>15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8">
        <v>27062</v>
      </c>
      <c r="B63" s="19" t="str">
        <f>HYPERLINK("https://sonbinh.chauduc.baria-vungtau.gov.vn/", "UBND Ủy ban nhân dân xã Sơn Bình _x000D__x000D_
 _x000D__x000D_
  tỉnh Bà Rịa - Vũng Tàu")</f>
        <v>UBND Ủy ban nhân dân xã Sơn Bình _x000D__x000D_
 _x000D__x000D_
  tỉnh Bà Rịa - Vũng Tàu</v>
      </c>
      <c r="C63" s="21" t="s">
        <v>16</v>
      </c>
      <c r="D63" s="22"/>
      <c r="E63" s="1" t="s">
        <v>13</v>
      </c>
      <c r="F63" s="1" t="s">
        <v>13</v>
      </c>
      <c r="G63" s="1" t="s">
        <v>13</v>
      </c>
      <c r="H63" s="1" t="s">
        <v>13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8">
        <v>27063</v>
      </c>
      <c r="B64" s="19" t="str">
        <f>HYPERLINK("https://www.facebook.com/p/C%C3%B4ng-an-x%C3%A3-S%C6%A1n-B%E1%BA%B1ng-H%C6%B0%C6%A1ng-S%C6%A1n-H%C3%A0-T%C4%A9nh-100077526254862/", "Công an xã Sơn Bằng tỉnh Hà Tĩnh")</f>
        <v>Công an xã Sơn Bằng tỉnh Hà Tĩnh</v>
      </c>
      <c r="C64" s="21" t="s">
        <v>16</v>
      </c>
      <c r="D64" s="21" t="s">
        <v>14</v>
      </c>
      <c r="E64" s="1" t="s">
        <v>13</v>
      </c>
      <c r="F64" s="1" t="s">
        <v>13</v>
      </c>
      <c r="G64" s="1" t="s">
        <v>13</v>
      </c>
      <c r="H64" s="1" t="s">
        <v>15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8">
        <v>27064</v>
      </c>
      <c r="B65" s="19" t="str">
        <f>HYPERLINK("https://xasonbang.hatinh.gov.vn/", "UBND Ủy ban nhân dân xã Sơn Bằng tỉnh Hà Tĩnh")</f>
        <v>UBND Ủy ban nhân dân xã Sơn Bằng tỉnh Hà Tĩnh</v>
      </c>
      <c r="C65" s="21" t="s">
        <v>16</v>
      </c>
      <c r="D65" s="22"/>
      <c r="E65" s="1" t="s">
        <v>13</v>
      </c>
      <c r="F65" s="1" t="s">
        <v>13</v>
      </c>
      <c r="G65" s="1" t="s">
        <v>13</v>
      </c>
      <c r="H65" s="1" t="s">
        <v>13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8">
        <v>27065</v>
      </c>
      <c r="B66" s="19" t="str">
        <f>HYPERLINK("https://www.facebook.com/p/C%C3%B4ng-an-x%C3%A3-S%C6%A1n-Giang-huy%E1%BB%87n-H%C6%B0%C6%A1ng-S%C6%A1n-t%E1%BB%89nh-H%C3%A0-T%C4%A9nh-100077216467111/", "Công an xã Sơn Giang tỉnh Hà Tĩnh")</f>
        <v>Công an xã Sơn Giang tỉnh Hà Tĩnh</v>
      </c>
      <c r="C66" s="21" t="s">
        <v>16</v>
      </c>
      <c r="D66" s="21" t="s">
        <v>14</v>
      </c>
      <c r="E66" s="1" t="s">
        <v>13</v>
      </c>
      <c r="F66" s="1" t="s">
        <v>13</v>
      </c>
      <c r="G66" s="1" t="s">
        <v>13</v>
      </c>
      <c r="H66" s="1" t="s">
        <v>15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8">
        <v>27066</v>
      </c>
      <c r="B67" s="19" t="str">
        <f>HYPERLINK("https://xasongiang.hatinh.gov.vn/", "UBND Ủy ban nhân dân xã Sơn Giang tỉnh Hà Tĩnh")</f>
        <v>UBND Ủy ban nhân dân xã Sơn Giang tỉnh Hà Tĩnh</v>
      </c>
      <c r="C67" s="21" t="s">
        <v>16</v>
      </c>
      <c r="D67" s="22"/>
      <c r="E67" s="1" t="s">
        <v>13</v>
      </c>
      <c r="F67" s="1" t="s">
        <v>13</v>
      </c>
      <c r="G67" s="1" t="s">
        <v>13</v>
      </c>
      <c r="H67" s="1" t="s">
        <v>13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8">
        <v>27067</v>
      </c>
      <c r="B68" s="19" t="str">
        <f>HYPERLINK("https://www.facebook.com/p/C%C3%B4ng-an-x%C3%A3-S%C6%A1n-H%C3%A0-100067174192436/", "Công an xã Sơn Hà _x000D__x000D_
 _x000D__x000D_
  tỉnh Thái Bình")</f>
        <v>Công an xã Sơn Hà _x000D__x000D_
 _x000D__x000D_
  tỉnh Thái Bình</v>
      </c>
      <c r="C68" s="21" t="s">
        <v>16</v>
      </c>
      <c r="D68" s="21" t="s">
        <v>14</v>
      </c>
      <c r="E68" s="1" t="s">
        <v>13</v>
      </c>
      <c r="F68" s="1" t="s">
        <v>13</v>
      </c>
      <c r="G68" s="1" t="s">
        <v>13</v>
      </c>
      <c r="H68" s="1" t="s">
        <v>15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8">
        <v>27068</v>
      </c>
      <c r="B69" s="19" t="str">
        <f>HYPERLINK("https://thaibinh.gov.vn/van-ban-phap-luat/van-ban-dieu-hanh/ve-viec-cho-phep-uy-ban-nhan-dan-xa-ha-giang-huyen-dong-hung2.html", "UBND Ủy ban nhân dân xã Sơn Hà _x000D__x000D_
 _x000D__x000D_
  tỉnh Thái Bình")</f>
        <v>UBND Ủy ban nhân dân xã Sơn Hà _x000D__x000D_
 _x000D__x000D_
  tỉnh Thái Bình</v>
      </c>
      <c r="C69" s="21" t="s">
        <v>16</v>
      </c>
      <c r="D69" s="22"/>
      <c r="E69" s="1" t="s">
        <v>13</v>
      </c>
      <c r="F69" s="1" t="s">
        <v>13</v>
      </c>
      <c r="G69" s="1" t="s">
        <v>13</v>
      </c>
      <c r="H69" s="1" t="s">
        <v>13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8">
        <v>27069</v>
      </c>
      <c r="B70" s="19" t="str">
        <f>HYPERLINK("https://www.facebook.com/p/C%C3%B4ng-An-X%C3%A3-S%C6%A1n-H%C3%B2a-100070224312676/", "Công an xã Sơn Hòa _x000D__x000D_
 _x000D__x000D_
  tỉnh Bến Tre")</f>
        <v>Công an xã Sơn Hòa _x000D__x000D_
 _x000D__x000D_
  tỉnh Bến Tre</v>
      </c>
      <c r="C70" s="21" t="s">
        <v>16</v>
      </c>
      <c r="D70" s="21" t="s">
        <v>14</v>
      </c>
      <c r="E70" s="1" t="s">
        <v>13</v>
      </c>
      <c r="F70" s="1" t="s">
        <v>13</v>
      </c>
      <c r="G70" s="1" t="s">
        <v>13</v>
      </c>
      <c r="H70" s="1" t="s">
        <v>15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8">
        <v>27070</v>
      </c>
      <c r="B71" s="19" t="str">
        <f>HYPERLINK("http://sonhoa.chauthanh.bentre.gov.vn/", "UBND Ủy ban nhân dân xã Sơn Hòa _x000D__x000D_
 _x000D__x000D_
  tỉnh Bến Tre")</f>
        <v>UBND Ủy ban nhân dân xã Sơn Hòa _x000D__x000D_
 _x000D__x000D_
  tỉnh Bến Tre</v>
      </c>
      <c r="C71" s="21" t="s">
        <v>16</v>
      </c>
      <c r="D71" s="22"/>
      <c r="E71" s="1" t="s">
        <v>13</v>
      </c>
      <c r="F71" s="1" t="s">
        <v>13</v>
      </c>
      <c r="G71" s="1" t="s">
        <v>13</v>
      </c>
      <c r="H71" s="1" t="s">
        <v>13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8">
        <v>27071</v>
      </c>
      <c r="B72" s="19" t="str">
        <f>HYPERLINK("https://www.facebook.com/p/C%C3%B4ng-an-x%C3%A3-S%C6%A1n-Ph%C3%BA-100070609143771/", "Công an xã Sơn Hóa tỉnh Bến Tre")</f>
        <v>Công an xã Sơn Hóa tỉnh Bến Tre</v>
      </c>
      <c r="C72" s="21" t="s">
        <v>16</v>
      </c>
      <c r="D72" s="21" t="s">
        <v>14</v>
      </c>
      <c r="E72" s="1" t="s">
        <v>13</v>
      </c>
      <c r="F72" s="1" t="s">
        <v>13</v>
      </c>
      <c r="G72" s="1" t="s">
        <v>13</v>
      </c>
      <c r="H72" s="1" t="s">
        <v>15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8">
        <v>27072</v>
      </c>
      <c r="B73" s="19" t="str">
        <f>HYPERLINK("https://dichvucong.gov.vn/p/home/dvc-tthc-co-quan-chi-tiet.html?id=403955", "UBND Ủy ban nhân dân xã Sơn Hóa tỉnh Bến Tre")</f>
        <v>UBND Ủy ban nhân dân xã Sơn Hóa tỉnh Bến Tre</v>
      </c>
      <c r="C73" s="21" t="s">
        <v>16</v>
      </c>
      <c r="D73" s="22"/>
      <c r="E73" s="1" t="s">
        <v>13</v>
      </c>
      <c r="F73" s="1" t="s">
        <v>13</v>
      </c>
      <c r="G73" s="1" t="s">
        <v>13</v>
      </c>
      <c r="H73" s="1" t="s">
        <v>13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8">
        <v>27073</v>
      </c>
      <c r="B74" s="19" t="str">
        <f>HYPERLINK("https://www.facebook.com/p/Tu%E1%BB%95i-tr%E1%BA%BB-C%C3%B4ng-an-t%E1%BB%89nh-Ki%C3%AAn-Giang-100064349125717/", "Công an xã Sơn Hải tỉnh Kiên Giang")</f>
        <v>Công an xã Sơn Hải tỉnh Kiên Giang</v>
      </c>
      <c r="C74" s="21" t="s">
        <v>16</v>
      </c>
      <c r="D74" s="21" t="s">
        <v>14</v>
      </c>
      <c r="E74" s="1" t="s">
        <v>13</v>
      </c>
      <c r="F74" s="1" t="s">
        <v>13</v>
      </c>
      <c r="G74" s="1" t="s">
        <v>13</v>
      </c>
      <c r="H74" s="1" t="s">
        <v>15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8">
        <v>27074</v>
      </c>
      <c r="B75" s="19" t="str">
        <f>HYPERLINK("https://kienluong.kiengiang.gov.vn/m/16/1668/Le-cong-nhan-xa-Son-Hai--huyen-Kien-Luong-dat-chuan-nong-thon-moi.html", "UBND Ủy ban nhân dân xã Sơn Hải tỉnh Kiên Giang")</f>
        <v>UBND Ủy ban nhân dân xã Sơn Hải tỉnh Kiên Giang</v>
      </c>
      <c r="C75" s="21" t="s">
        <v>16</v>
      </c>
      <c r="D75" s="22"/>
      <c r="E75" s="1" t="s">
        <v>13</v>
      </c>
      <c r="F75" s="1" t="s">
        <v>13</v>
      </c>
      <c r="G75" s="1" t="s">
        <v>13</v>
      </c>
      <c r="H75" s="1" t="s">
        <v>13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8">
        <v>27075</v>
      </c>
      <c r="B76" s="19" t="str">
        <f>HYPERLINK("https://www.facebook.com/p/Tu%E1%BB%95i-tr%E1%BA%BB-C%C3%B4ng-an-th%E1%BB%8B-x%C3%A3-S%C6%A1n-T%C3%A2y-100040884909606/", "Công an xã Sơn Lập tỉnh Cao Bằng")</f>
        <v>Công an xã Sơn Lập tỉnh Cao Bằng</v>
      </c>
      <c r="C76" s="21" t="s">
        <v>16</v>
      </c>
      <c r="D76" s="21" t="s">
        <v>14</v>
      </c>
      <c r="E76" s="1" t="s">
        <v>13</v>
      </c>
      <c r="F76" s="1" t="s">
        <v>13</v>
      </c>
      <c r="G76" s="1" t="s">
        <v>13</v>
      </c>
      <c r="H76" s="1" t="s">
        <v>15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8">
        <v>27076</v>
      </c>
      <c r="B77" s="19" t="str">
        <f>HYPERLINK("http://sonlap.baolac.caobang.gov.vn/", "UBND Ủy ban nhân dân xã Sơn Lập tỉnh Cao Bằng")</f>
        <v>UBND Ủy ban nhân dân xã Sơn Lập tỉnh Cao Bằng</v>
      </c>
      <c r="C77" s="21" t="s">
        <v>16</v>
      </c>
      <c r="D77" s="22"/>
      <c r="E77" s="1" t="s">
        <v>13</v>
      </c>
      <c r="F77" s="1" t="s">
        <v>13</v>
      </c>
      <c r="G77" s="1" t="s">
        <v>13</v>
      </c>
      <c r="H77" s="1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8">
        <v>27077</v>
      </c>
      <c r="B78" s="19" t="str">
        <f>HYPERLINK("https://www.facebook.com/100063469841997", "Công an xã Sơn Lễ _x000D__x000D_
 _x000D__x000D_
  tỉnh Hà Tĩnh")</f>
        <v>Công an xã Sơn Lễ _x000D__x000D_
 _x000D__x000D_
  tỉnh Hà Tĩnh</v>
      </c>
      <c r="C78" s="21" t="s">
        <v>16</v>
      </c>
      <c r="D78" s="21" t="s">
        <v>14</v>
      </c>
      <c r="E78" s="1" t="s">
        <v>24</v>
      </c>
      <c r="F78" s="1" t="s">
        <v>13</v>
      </c>
      <c r="G78" s="1" t="s">
        <v>13</v>
      </c>
      <c r="H78" s="1" t="s">
        <v>15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8">
        <v>27078</v>
      </c>
      <c r="B79" s="19" t="str">
        <f>HYPERLINK("https://xasonle.hatinh.gov.vn/", "UBND Ủy ban nhân dân xã Sơn Lễ _x000D__x000D_
 _x000D__x000D_
  tỉnh Hà Tĩnh")</f>
        <v>UBND Ủy ban nhân dân xã Sơn Lễ _x000D__x000D_
 _x000D__x000D_
  tỉnh Hà Tĩnh</v>
      </c>
      <c r="C79" s="21" t="s">
        <v>16</v>
      </c>
      <c r="D79" s="22"/>
      <c r="E79" s="1" t="s">
        <v>13</v>
      </c>
      <c r="F79" s="1" t="s">
        <v>13</v>
      </c>
      <c r="G79" s="1" t="s">
        <v>13</v>
      </c>
      <c r="H79" s="1" t="s">
        <v>13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8">
        <v>27079</v>
      </c>
      <c r="B80" s="19" t="s">
        <v>25</v>
      </c>
      <c r="C80" s="20" t="s">
        <v>13</v>
      </c>
      <c r="D80" s="21" t="s">
        <v>14</v>
      </c>
      <c r="E80" s="1" t="s">
        <v>13</v>
      </c>
      <c r="F80" s="1" t="s">
        <v>13</v>
      </c>
      <c r="G80" s="1" t="s">
        <v>13</v>
      </c>
      <c r="H80" s="1" t="s">
        <v>15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8">
        <v>27080</v>
      </c>
      <c r="B81" s="19" t="str">
        <f>HYPERLINK("http://sonlo.baolac.caobang.gov.vn/", "UBND Ủy ban nhân dân xã Sơn Lộ tỉnh Cao Bằng")</f>
        <v>UBND Ủy ban nhân dân xã Sơn Lộ tỉnh Cao Bằng</v>
      </c>
      <c r="C81" s="21" t="s">
        <v>16</v>
      </c>
      <c r="D81" s="22"/>
      <c r="E81" s="1" t="s">
        <v>13</v>
      </c>
      <c r="F81" s="1" t="s">
        <v>13</v>
      </c>
      <c r="G81" s="1" t="s">
        <v>13</v>
      </c>
      <c r="H81" s="1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8">
        <v>27081</v>
      </c>
      <c r="B82" s="19" t="str">
        <f>HYPERLINK("https://www.facebook.com/p/C%C3%B4ng-an-x%C3%A3-S%C6%A1n-L%E1%BB%99c-huy%E1%BB%87n-Can-L%E1%BB%99c-t%E1%BB%89nh-H%C3%A0-T%C4%A9nh-100067609266477/", "Công an xã Sơn Lộc tỉnh Hà Tĩnh")</f>
        <v>Công an xã Sơn Lộc tỉnh Hà Tĩnh</v>
      </c>
      <c r="C82" s="21" t="s">
        <v>16</v>
      </c>
      <c r="D82" s="21" t="s">
        <v>14</v>
      </c>
      <c r="E82" s="1" t="s">
        <v>13</v>
      </c>
      <c r="F82" s="1" t="s">
        <v>13</v>
      </c>
      <c r="G82" s="1" t="s">
        <v>13</v>
      </c>
      <c r="H82" s="1" t="s">
        <v>15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8">
        <v>27082</v>
      </c>
      <c r="B83" s="19" t="str">
        <f>HYPERLINK("https://hatinh.gov.vn/chi-dao-dieu-hanh/tin-bai/16590", "UBND Ủy ban nhân dân xã Sơn Lộc tỉnh Hà Tĩnh")</f>
        <v>UBND Ủy ban nhân dân xã Sơn Lộc tỉnh Hà Tĩnh</v>
      </c>
      <c r="C83" s="21" t="s">
        <v>16</v>
      </c>
      <c r="D83" s="22"/>
      <c r="E83" s="1" t="s">
        <v>13</v>
      </c>
      <c r="F83" s="1" t="s">
        <v>13</v>
      </c>
      <c r="G83" s="1" t="s">
        <v>13</v>
      </c>
      <c r="H83" s="1" t="s">
        <v>13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8">
        <v>27083</v>
      </c>
      <c r="B84" s="19" t="s">
        <v>26</v>
      </c>
      <c r="C84" s="20" t="s">
        <v>13</v>
      </c>
      <c r="D84" s="21" t="s">
        <v>14</v>
      </c>
      <c r="E84" s="1" t="s">
        <v>13</v>
      </c>
      <c r="F84" s="1" t="s">
        <v>13</v>
      </c>
      <c r="G84" s="1" t="s">
        <v>13</v>
      </c>
      <c r="H84" s="1" t="s">
        <v>15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8">
        <v>27084</v>
      </c>
      <c r="B85" s="19" t="str">
        <f>HYPERLINK("http://sonlai.nhoquan.ninhbinh.gov.vn/", "UBND Ủy ban nhân dân xã Sơn Lai tỉnh Ninh Bình")</f>
        <v>UBND Ủy ban nhân dân xã Sơn Lai tỉnh Ninh Bình</v>
      </c>
      <c r="C85" s="21" t="s">
        <v>16</v>
      </c>
      <c r="D85" s="22"/>
      <c r="E85" s="1" t="s">
        <v>13</v>
      </c>
      <c r="F85" s="1" t="s">
        <v>13</v>
      </c>
      <c r="G85" s="1" t="s">
        <v>13</v>
      </c>
      <c r="H85" s="1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8">
        <v>27085</v>
      </c>
      <c r="B86" s="19" t="str">
        <f>HYPERLINK("https://www.facebook.com/people/C%C3%B4ng-an-x%C3%A3-S%C6%A1n-Lang-huy%E1%BB%87n-Kbang-t%E1%BB%89nh-Gia-Lai/100063476501813/", "Công an xã Sơn Lang tỉnh Gia Lai")</f>
        <v>Công an xã Sơn Lang tỉnh Gia Lai</v>
      </c>
      <c r="C86" s="21" t="s">
        <v>16</v>
      </c>
      <c r="D86" s="21" t="s">
        <v>14</v>
      </c>
      <c r="E86" s="1" t="s">
        <v>27</v>
      </c>
      <c r="F86" s="1" t="s">
        <v>13</v>
      </c>
      <c r="G86" s="1" t="s">
        <v>13</v>
      </c>
      <c r="H86" s="1" t="s">
        <v>15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8">
        <v>27086</v>
      </c>
      <c r="B87" s="19" t="str">
        <f>HYPERLINK("https://kbang.gialai.gov.vn/Xa-Son-Lang/Gioi-thieu.aspx", "UBND Ủy ban nhân dân xã Sơn Lang tỉnh Gia Lai")</f>
        <v>UBND Ủy ban nhân dân xã Sơn Lang tỉnh Gia Lai</v>
      </c>
      <c r="C87" s="21" t="s">
        <v>16</v>
      </c>
      <c r="D87" s="22"/>
      <c r="E87" s="1" t="s">
        <v>13</v>
      </c>
      <c r="F87" s="1" t="s">
        <v>13</v>
      </c>
      <c r="G87" s="1" t="s">
        <v>13</v>
      </c>
      <c r="H87" s="1" t="s">
        <v>13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8">
        <v>27087</v>
      </c>
      <c r="B88" s="19" t="s">
        <v>225</v>
      </c>
      <c r="C88" s="20" t="s">
        <v>13</v>
      </c>
      <c r="D88" s="21" t="s">
        <v>14</v>
      </c>
      <c r="E88" s="1" t="s">
        <v>13</v>
      </c>
      <c r="F88" s="1" t="s">
        <v>13</v>
      </c>
      <c r="G88" s="1" t="s">
        <v>13</v>
      </c>
      <c r="H88" s="1" t="s">
        <v>15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8">
        <v>27088</v>
      </c>
      <c r="B89" s="19" t="str">
        <f>HYPERLINK("https://yenson.tuyenquang.gov.vn/", "UBND Ủy ban nhân dân xã Sơn Nam _x000D__x000D_
 _x000D__x000D_
  tỉnh Tuyên Quang")</f>
        <v>UBND Ủy ban nhân dân xã Sơn Nam _x000D__x000D_
 _x000D__x000D_
  tỉnh Tuyên Quang</v>
      </c>
      <c r="C89" s="21" t="s">
        <v>16</v>
      </c>
      <c r="D89" s="22"/>
      <c r="E89" s="1" t="s">
        <v>13</v>
      </c>
      <c r="F89" s="1" t="s">
        <v>13</v>
      </c>
      <c r="G89" s="1" t="s">
        <v>13</v>
      </c>
      <c r="H89" s="1" t="s">
        <v>13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8">
        <v>27089</v>
      </c>
      <c r="B90" s="19" t="str">
        <f>HYPERLINK("https://www.facebook.com/p/C%C3%B4ng-an-x%C3%A3-S%C6%A1n-Ph%C3%BA-100070609143771/", "Công an xã Sơn Phú _x000D__x000D_
 _x000D__x000D_
  tỉnh Bến Tre")</f>
        <v>Công an xã Sơn Phú _x000D__x000D_
 _x000D__x000D_
  tỉnh Bến Tre</v>
      </c>
      <c r="C90" s="21" t="s">
        <v>16</v>
      </c>
      <c r="D90" s="21" t="s">
        <v>14</v>
      </c>
      <c r="E90" s="1" t="s">
        <v>13</v>
      </c>
      <c r="F90" s="1" t="s">
        <v>13</v>
      </c>
      <c r="G90" s="1" t="s">
        <v>13</v>
      </c>
      <c r="H90" s="1" t="s">
        <v>15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8">
        <v>27090</v>
      </c>
      <c r="B91" s="19" t="str">
        <f>HYPERLINK("https://bentre.gov.vn/news/Pages/Tintucsukien.aspx?ItemID=36261", "UBND Ủy ban nhân dân xã Sơn Phú _x000D__x000D_
 _x000D__x000D_
  tỉnh Bến Tre")</f>
        <v>UBND Ủy ban nhân dân xã Sơn Phú _x000D__x000D_
 _x000D__x000D_
  tỉnh Bến Tre</v>
      </c>
      <c r="C91" s="21" t="s">
        <v>16</v>
      </c>
      <c r="D91" s="22"/>
      <c r="E91" s="1" t="s">
        <v>13</v>
      </c>
      <c r="F91" s="1" t="s">
        <v>13</v>
      </c>
      <c r="G91" s="1" t="s">
        <v>13</v>
      </c>
      <c r="H91" s="1" t="s">
        <v>13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8">
        <v>27091</v>
      </c>
      <c r="B92" s="19" t="str">
        <f>HYPERLINK("https://www.facebook.com/p/Tu%E1%BB%95i-tr%E1%BA%BB-C%C3%B4ng-an-Th%C3%A0nh-ph%E1%BB%91-V%C4%A9nh-Y%C3%AAn-100066497717181/?locale=gl_ES", "Công an xã Sơn Phú _x000D__x000D_
 _x000D__x000D_
  tỉnh Tuyên Quang")</f>
        <v>Công an xã Sơn Phú _x000D__x000D_
 _x000D__x000D_
  tỉnh Tuyên Quang</v>
      </c>
      <c r="C92" s="21" t="s">
        <v>16</v>
      </c>
      <c r="D92" s="21" t="s">
        <v>14</v>
      </c>
      <c r="E92" s="1" t="s">
        <v>13</v>
      </c>
      <c r="F92" s="1" t="s">
        <v>13</v>
      </c>
      <c r="G92" s="1" t="s">
        <v>13</v>
      </c>
      <c r="H92" s="1" t="s">
        <v>15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8">
        <v>27092</v>
      </c>
      <c r="B93" s="19" t="str">
        <f>HYPERLINK("https://nahang.tuyenquang.gov.vn/", "UBND Ủy ban nhân dân xã Sơn Phú _x000D__x000D_
 _x000D__x000D_
  tỉnh Tuyên Quang")</f>
        <v>UBND Ủy ban nhân dân xã Sơn Phú _x000D__x000D_
 _x000D__x000D_
  tỉnh Tuyên Quang</v>
      </c>
      <c r="C93" s="21" t="s">
        <v>16</v>
      </c>
      <c r="D93" s="22"/>
      <c r="E93" s="1" t="s">
        <v>13</v>
      </c>
      <c r="F93" s="1" t="s">
        <v>13</v>
      </c>
      <c r="G93" s="1" t="s">
        <v>13</v>
      </c>
      <c r="H93" s="1" t="s">
        <v>13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8">
        <v>27093</v>
      </c>
      <c r="B94" s="19" t="s">
        <v>28</v>
      </c>
      <c r="C94" s="20" t="s">
        <v>13</v>
      </c>
      <c r="D94" s="21" t="s">
        <v>14</v>
      </c>
      <c r="E94" s="1" t="s">
        <v>13</v>
      </c>
      <c r="F94" s="1" t="s">
        <v>13</v>
      </c>
      <c r="G94" s="1" t="s">
        <v>13</v>
      </c>
      <c r="H94" s="1" t="s">
        <v>15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8">
        <v>27094</v>
      </c>
      <c r="B95" s="19" t="str">
        <f>HYPERLINK("https://sonthuy.quangbinh.gov.vn/", "UBND Ủy ban nhân dân xã Sơn Thủy tỉnh Quảng Bình")</f>
        <v>UBND Ủy ban nhân dân xã Sơn Thủy tỉnh Quảng Bình</v>
      </c>
      <c r="C95" s="21" t="s">
        <v>16</v>
      </c>
      <c r="D95" s="22"/>
      <c r="E95" s="1" t="s">
        <v>13</v>
      </c>
      <c r="F95" s="1" t="s">
        <v>13</v>
      </c>
      <c r="G95" s="1" t="s">
        <v>13</v>
      </c>
      <c r="H95" s="1" t="s">
        <v>13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8">
        <v>27095</v>
      </c>
      <c r="B96" s="19" t="s">
        <v>226</v>
      </c>
      <c r="C96" s="20" t="s">
        <v>13</v>
      </c>
      <c r="D96" s="21" t="s">
        <v>14</v>
      </c>
      <c r="E96" s="1" t="s">
        <v>13</v>
      </c>
      <c r="F96" s="1" t="s">
        <v>13</v>
      </c>
      <c r="G96" s="1" t="s">
        <v>13</v>
      </c>
      <c r="H96" s="1" t="s">
        <v>15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8">
        <v>27096</v>
      </c>
      <c r="B97" s="19" t="str">
        <f>HYPERLINK("https://huyendienbien.dienbien.gov.vn/muongnha/Tintuc/One/Xa-Sam-Mun", "UBND Ủy ban nhân dân xã Sam Mứn _x000D__x000D_
 _x000D__x000D_
  tỉnh Điện Biên")</f>
        <v>UBND Ủy ban nhân dân xã Sam Mứn _x000D__x000D_
 _x000D__x000D_
  tỉnh Điện Biên</v>
      </c>
      <c r="C97" s="21" t="s">
        <v>16</v>
      </c>
      <c r="D97" s="22"/>
      <c r="E97" s="1" t="s">
        <v>13</v>
      </c>
      <c r="F97" s="1" t="s">
        <v>13</v>
      </c>
      <c r="G97" s="1" t="s">
        <v>13</v>
      </c>
      <c r="H97" s="1" t="s">
        <v>13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8">
        <v>27097</v>
      </c>
      <c r="B98" s="19" t="s">
        <v>227</v>
      </c>
      <c r="C98" s="20" t="s">
        <v>13</v>
      </c>
      <c r="D98" s="21" t="s">
        <v>14</v>
      </c>
      <c r="E98" s="1" t="s">
        <v>13</v>
      </c>
      <c r="F98" s="1" t="s">
        <v>13</v>
      </c>
      <c r="G98" s="1" t="s">
        <v>13</v>
      </c>
      <c r="H98" s="1" t="s">
        <v>15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8">
        <v>27098</v>
      </c>
      <c r="B99" s="19" t="str">
        <f>HYPERLINK("https://huyensathay.kontum.gov.vn/ubnd-cac-xa,-thi-tran/UBND-xa-Sa-Nghia-328", "UBND Ủy ban nhân dân xã Sa Nghĩa _x000D__x000D_
 _x000D__x000D_
  tỉnh Kon Tum")</f>
        <v>UBND Ủy ban nhân dân xã Sa Nghĩa _x000D__x000D_
 _x000D__x000D_
  tỉnh Kon Tum</v>
      </c>
      <c r="C99" s="21" t="s">
        <v>16</v>
      </c>
      <c r="D99" s="22"/>
      <c r="E99" s="1" t="s">
        <v>13</v>
      </c>
      <c r="F99" s="1" t="s">
        <v>13</v>
      </c>
      <c r="G99" s="1" t="s">
        <v>13</v>
      </c>
      <c r="H99" s="1" t="s">
        <v>13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8">
        <v>27099</v>
      </c>
      <c r="B100" s="19" t="s">
        <v>29</v>
      </c>
      <c r="C100" s="20" t="s">
        <v>13</v>
      </c>
      <c r="D100" s="21" t="s">
        <v>14</v>
      </c>
      <c r="E100" s="1" t="s">
        <v>13</v>
      </c>
      <c r="F100" s="1" t="s">
        <v>13</v>
      </c>
      <c r="G100" s="1" t="s">
        <v>13</v>
      </c>
      <c r="H100" s="1" t="s">
        <v>15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8">
        <v>27100</v>
      </c>
      <c r="B101" s="19" t="str">
        <f>HYPERLINK("http://congbao.tuyenquang.gov.vn/van-ban/linh-vuc/ngoai-vu.html", "UBND Ủy ban nhân dân xã Sinh Long tỉnh Tuyên Quang")</f>
        <v>UBND Ủy ban nhân dân xã Sinh Long tỉnh Tuyên Quang</v>
      </c>
      <c r="C101" s="21" t="s">
        <v>16</v>
      </c>
      <c r="D101" s="22"/>
      <c r="E101" s="1" t="s">
        <v>13</v>
      </c>
      <c r="F101" s="1" t="s">
        <v>13</v>
      </c>
      <c r="G101" s="1" t="s">
        <v>13</v>
      </c>
      <c r="H101" s="1" t="s">
        <v>13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8">
        <v>27101</v>
      </c>
      <c r="B102" s="19" t="str">
        <f>HYPERLINK("https://www.facebook.com/people/C%C3%B4ng-an-x%C3%A3-Song-An/100064150955544/", "Công an xã Song An _x000D__x000D_
 _x000D__x000D_
  tỉnh Gia Lai")</f>
        <v>Công an xã Song An _x000D__x000D_
 _x000D__x000D_
  tỉnh Gia Lai</v>
      </c>
      <c r="C102" s="21" t="s">
        <v>16</v>
      </c>
      <c r="D102" s="21" t="s">
        <v>14</v>
      </c>
      <c r="E102" s="1" t="s">
        <v>13</v>
      </c>
      <c r="F102" s="1" t="s">
        <v>13</v>
      </c>
      <c r="G102" s="1" t="s">
        <v>13</v>
      </c>
      <c r="H102" s="1" t="s">
        <v>15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8">
        <v>27102</v>
      </c>
      <c r="B103" s="19" t="str">
        <f>HYPERLINK("https://ankhe.gialai.gov.vn/Xa-Song-An/Gioi-thieu.aspx", "UBND Ủy ban nhân dân xã Song An _x000D__x000D_
 _x000D__x000D_
  tỉnh Gia Lai")</f>
        <v>UBND Ủy ban nhân dân xã Song An _x000D__x000D_
 _x000D__x000D_
  tỉnh Gia Lai</v>
      </c>
      <c r="C103" s="21" t="s">
        <v>16</v>
      </c>
      <c r="D103" s="22"/>
      <c r="E103" s="1" t="s">
        <v>13</v>
      </c>
      <c r="F103" s="1" t="s">
        <v>13</v>
      </c>
      <c r="G103" s="1" t="s">
        <v>13</v>
      </c>
      <c r="H103" s="1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8">
        <v>27103</v>
      </c>
      <c r="B104" s="19" t="str">
        <f>HYPERLINK("https://www.facebook.com/people/C%C3%B4ng-an-x%C3%A3-Song-An/100064150955544/", "Công an xã Song An _x000D__x000D_
 _x000D__x000D_
  tỉnh Gia Lai")</f>
        <v>Công an xã Song An _x000D__x000D_
 _x000D__x000D_
  tỉnh Gia Lai</v>
      </c>
      <c r="C104" s="21" t="s">
        <v>16</v>
      </c>
      <c r="D104" s="21" t="s">
        <v>14</v>
      </c>
      <c r="E104" s="1" t="s">
        <v>13</v>
      </c>
      <c r="F104" s="1" t="s">
        <v>13</v>
      </c>
      <c r="G104" s="1" t="s">
        <v>13</v>
      </c>
      <c r="H104" s="1" t="s">
        <v>15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8">
        <v>27104</v>
      </c>
      <c r="B105" s="19" t="str">
        <f>HYPERLINK("https://ankhe.gialai.gov.vn/Xa-Song-An/Gioi-thieu.aspx", "UBND Ủy ban nhân dân xã Song An _x000D__x000D_
 _x000D__x000D_
  tỉnh Gia Lai")</f>
        <v>UBND Ủy ban nhân dân xã Song An _x000D__x000D_
 _x000D__x000D_
  tỉnh Gia Lai</v>
      </c>
      <c r="C105" s="21" t="s">
        <v>16</v>
      </c>
      <c r="D105" s="22"/>
      <c r="E105" s="1" t="s">
        <v>13</v>
      </c>
      <c r="F105" s="1" t="s">
        <v>13</v>
      </c>
      <c r="G105" s="1" t="s">
        <v>13</v>
      </c>
      <c r="H105" s="1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8">
        <v>27105</v>
      </c>
      <c r="B106" s="19" t="str">
        <f>HYPERLINK("https://www.facebook.com/UBNDXASONGHO/", "Công an phường Song Hồ tỉnh Bắc Ninh")</f>
        <v>Công an phường Song Hồ tỉnh Bắc Ninh</v>
      </c>
      <c r="C106" s="21" t="s">
        <v>16</v>
      </c>
      <c r="D106" s="21" t="s">
        <v>14</v>
      </c>
      <c r="E106" s="1" t="s">
        <v>13</v>
      </c>
      <c r="F106" s="1" t="s">
        <v>13</v>
      </c>
      <c r="G106" s="1" t="s">
        <v>13</v>
      </c>
      <c r="H106" s="1" t="s">
        <v>15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8">
        <v>27106</v>
      </c>
      <c r="B107" s="19" t="str">
        <f>HYPERLINK("https://www.bacninh.gov.vn/web/ubnd-xa-song-ho", "UBND Ủy ban nhân dân phường Song Hồ tỉnh Bắc Ninh")</f>
        <v>UBND Ủy ban nhân dân phường Song Hồ tỉnh Bắc Ninh</v>
      </c>
      <c r="C107" s="21" t="s">
        <v>16</v>
      </c>
      <c r="D107" s="22"/>
      <c r="E107" s="1" t="s">
        <v>13</v>
      </c>
      <c r="F107" s="1" t="s">
        <v>13</v>
      </c>
      <c r="G107" s="1" t="s">
        <v>13</v>
      </c>
      <c r="H107" s="1" t="s">
        <v>13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8">
        <v>27107</v>
      </c>
      <c r="B108" s="19" t="str">
        <f>HYPERLINK("https://www.facebook.com/tuoitrecongansonla/", "Công an xã Song Pe _x000D__x000D_
 _x000D__x000D_
  tỉnh Sơn La")</f>
        <v>Công an xã Song Pe _x000D__x000D_
 _x000D__x000D_
  tỉnh Sơn La</v>
      </c>
      <c r="C108" s="21" t="s">
        <v>16</v>
      </c>
      <c r="D108" s="21" t="s">
        <v>14</v>
      </c>
      <c r="E108" s="1" t="s">
        <v>13</v>
      </c>
      <c r="F108" s="1" t="s">
        <v>13</v>
      </c>
      <c r="G108" s="1" t="s">
        <v>13</v>
      </c>
      <c r="H108" s="1" t="s">
        <v>15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8">
        <v>27108</v>
      </c>
      <c r="B109" s="19" t="str">
        <f>HYPERLINK("http://cema.gov.vn/tin-tuc/tin-hoat-dong/hoat-dong-cua-uy-ban/doan-kiem-tra-lien-bo-kiem-tra-ket-qua-chuong-trinh-muc-tieu-quoc-gia-giam-ngheo-ben-vung-tai-tinh-son-la-va-dien-bien.htm", "UBND Ủy ban nhân dân xã Song Pe _x000D__x000D_
 _x000D__x000D_
  tỉnh Sơn La")</f>
        <v>UBND Ủy ban nhân dân xã Song Pe _x000D__x000D_
 _x000D__x000D_
  tỉnh Sơn La</v>
      </c>
      <c r="C109" s="21" t="s">
        <v>16</v>
      </c>
      <c r="D109" s="22"/>
      <c r="E109" s="1" t="s">
        <v>13</v>
      </c>
      <c r="F109" s="1" t="s">
        <v>13</v>
      </c>
      <c r="G109" s="1" t="s">
        <v>13</v>
      </c>
      <c r="H109" s="1" t="s">
        <v>13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8">
        <v>27109</v>
      </c>
      <c r="B110" s="19" t="s">
        <v>30</v>
      </c>
      <c r="C110" s="20" t="s">
        <v>13</v>
      </c>
      <c r="D110" s="21" t="s">
        <v>14</v>
      </c>
      <c r="E110" s="1" t="s">
        <v>13</v>
      </c>
      <c r="F110" s="1" t="s">
        <v>13</v>
      </c>
      <c r="G110" s="1" t="s">
        <v>13</v>
      </c>
      <c r="H110" s="1" t="s">
        <v>15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8">
        <v>27110</v>
      </c>
      <c r="B111" s="19" t="str">
        <f>HYPERLINK("https://chauthanh.tiengiang.gov.vn/chi-tiet-tin?/xa-song-thuan/9025774", "UBND Ủy ban nhân dân xã Song Thuận tỉnh TIỀN GIANG")</f>
        <v>UBND Ủy ban nhân dân xã Song Thuận tỉnh TIỀN GIANG</v>
      </c>
      <c r="C111" s="21" t="s">
        <v>16</v>
      </c>
      <c r="D111" s="22"/>
      <c r="E111" s="1" t="s">
        <v>13</v>
      </c>
      <c r="F111" s="1" t="s">
        <v>13</v>
      </c>
      <c r="G111" s="1" t="s">
        <v>13</v>
      </c>
      <c r="H111" s="1" t="s">
        <v>13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8">
        <v>27111</v>
      </c>
      <c r="B112" s="19" t="str">
        <f>HYPERLINK("https://www.facebook.com/p/C%C3%B4ng-an-x%C3%A3-Su%E1%BB%91i-%C4%90%C3%A1-100070632272565/", "Công an xã Suối Đá _x000D__x000D_
 _x000D__x000D_
  tỉnh TÂY NINH")</f>
        <v>Công an xã Suối Đá _x000D__x000D_
 _x000D__x000D_
  tỉnh TÂY NINH</v>
      </c>
      <c r="C112" s="21" t="s">
        <v>16</v>
      </c>
      <c r="D112" s="21" t="s">
        <v>14</v>
      </c>
      <c r="E112" s="1" t="s">
        <v>13</v>
      </c>
      <c r="F112" s="1" t="s">
        <v>13</v>
      </c>
      <c r="G112" s="1" t="s">
        <v>13</v>
      </c>
      <c r="H112" s="1" t="s">
        <v>15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8">
        <v>27112</v>
      </c>
      <c r="B113" s="19" t="str">
        <f>HYPERLINK("https://www.tayninh.gov.vn/vi/news/dua-nghi/t-y-ninh-s-p-nh-p-p-su-i-nh-m-v-o-p-ph-c-l-i-2-x-su-i---huy-n-d-ng-minh-ch-u-33611.html", "UBND Ủy ban nhân dân xã Suối Đá _x000D__x000D_
 _x000D__x000D_
  tỉnh TÂY NINH")</f>
        <v>UBND Ủy ban nhân dân xã Suối Đá _x000D__x000D_
 _x000D__x000D_
  tỉnh TÂY NINH</v>
      </c>
      <c r="C113" s="21" t="s">
        <v>16</v>
      </c>
      <c r="D113" s="22"/>
      <c r="E113" s="1" t="s">
        <v>13</v>
      </c>
      <c r="F113" s="1" t="s">
        <v>13</v>
      </c>
      <c r="G113" s="1" t="s">
        <v>13</v>
      </c>
      <c r="H113" s="1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8">
        <v>27113</v>
      </c>
      <c r="B114" s="19" t="s">
        <v>31</v>
      </c>
      <c r="C114" s="20" t="s">
        <v>13</v>
      </c>
      <c r="D114" s="21" t="s">
        <v>14</v>
      </c>
      <c r="E114" s="1" t="s">
        <v>13</v>
      </c>
      <c r="F114" s="1" t="s">
        <v>13</v>
      </c>
      <c r="G114" s="1" t="s">
        <v>13</v>
      </c>
      <c r="H114" s="1" t="s">
        <v>15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8">
        <v>27114</v>
      </c>
      <c r="B115" s="19" t="str">
        <f>HYPERLINK("https://congbobanan.toaan.gov.vn/3ta121118t1cvn/", "UBND Ủy ban nhân dân xã Suối Bau tỉnh Sơn La")</f>
        <v>UBND Ủy ban nhân dân xã Suối Bau tỉnh Sơn La</v>
      </c>
      <c r="C115" s="21" t="s">
        <v>16</v>
      </c>
      <c r="D115" s="22"/>
      <c r="E115" s="1" t="s">
        <v>13</v>
      </c>
      <c r="F115" s="1" t="s">
        <v>13</v>
      </c>
      <c r="G115" s="1" t="s">
        <v>13</v>
      </c>
      <c r="H115" s="1" t="s">
        <v>13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8">
        <v>27115</v>
      </c>
      <c r="B116" s="19" t="s">
        <v>32</v>
      </c>
      <c r="C116" s="20" t="s">
        <v>13</v>
      </c>
      <c r="D116" s="21" t="s">
        <v>14</v>
      </c>
      <c r="E116" s="1" t="s">
        <v>13</v>
      </c>
      <c r="F116" s="1" t="s">
        <v>13</v>
      </c>
      <c r="G116" s="1" t="s">
        <v>13</v>
      </c>
      <c r="H116" s="1" t="s">
        <v>15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8">
        <v>27116</v>
      </c>
      <c r="B117" s="19" t="str">
        <f>HYPERLINK("https://sonla.gov.vn/thong-tin-tu-so-nganh-dia-phuong/ngay-hoi-toan-dan-bao-ve-an-ninh-to-quoc-huyen-phu-yen-nam-2024-825630", "UBND Ủy ban nhân dân xã Suối Tọ tỉnh Sơn La")</f>
        <v>UBND Ủy ban nhân dân xã Suối Tọ tỉnh Sơn La</v>
      </c>
      <c r="C117" s="21" t="s">
        <v>16</v>
      </c>
      <c r="D117" s="22"/>
      <c r="E117" s="1" t="s">
        <v>13</v>
      </c>
      <c r="F117" s="1" t="s">
        <v>13</v>
      </c>
      <c r="G117" s="1" t="s">
        <v>13</v>
      </c>
      <c r="H117" s="1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8">
        <v>27117</v>
      </c>
      <c r="B118" s="19" t="str">
        <f>HYPERLINK("https://www.facebook.com/p/C%C3%B4ng-an-x%C3%A3-T%C3%A0-H%E1%BB%99c-huy%E1%BB%87n-Mai-S%C6%A1n-100069725104307/", "Công an xã Tà Hộc tỉnh Sơn La")</f>
        <v>Công an xã Tà Hộc tỉnh Sơn La</v>
      </c>
      <c r="C118" s="21" t="s">
        <v>16</v>
      </c>
      <c r="D118" s="21" t="s">
        <v>14</v>
      </c>
      <c r="E118" s="1" t="s">
        <v>13</v>
      </c>
      <c r="F118" s="1" t="s">
        <v>13</v>
      </c>
      <c r="G118" s="1" t="s">
        <v>13</v>
      </c>
      <c r="H118" s="1" t="s">
        <v>15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8">
        <v>27118</v>
      </c>
      <c r="B119" s="19" t="str">
        <f>HYPERLINK("https://muasamcong.mpi.gov.vn/edoc-oldproxy-service/api/download/file/browser?filePath=/WAS/%2Fe-doc%2FBID%2FRESFILE%2F2018%2F11%2F20181142996%2F2157591%2FThong+bao+trung+thau+xi+b%E1%BA%A3n+Lu%E1%BB%93n.docx", "UBND Ủy ban nhân dân xã Tà Hộc tỉnh Sơn La")</f>
        <v>UBND Ủy ban nhân dân xã Tà Hộc tỉnh Sơn La</v>
      </c>
      <c r="C119" s="21" t="s">
        <v>16</v>
      </c>
      <c r="D119" s="22"/>
      <c r="E119" s="1" t="s">
        <v>13</v>
      </c>
      <c r="F119" s="1" t="s">
        <v>13</v>
      </c>
      <c r="G119" s="1" t="s">
        <v>13</v>
      </c>
      <c r="H119" s="1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8">
        <v>27119</v>
      </c>
      <c r="B120" s="19" t="s">
        <v>33</v>
      </c>
      <c r="C120" s="20" t="s">
        <v>13</v>
      </c>
      <c r="D120" s="21" t="s">
        <v>14</v>
      </c>
      <c r="E120" s="1" t="s">
        <v>13</v>
      </c>
      <c r="F120" s="1" t="s">
        <v>13</v>
      </c>
      <c r="G120" s="1" t="s">
        <v>13</v>
      </c>
      <c r="H120" s="1" t="s">
        <v>15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8">
        <v>27120</v>
      </c>
      <c r="B121" s="19" t="str">
        <f>HYPERLINK("https://congan.laichau.gov.vn/index.php/hoat-dong-cua-ca-lai-chau/giam-doc-cong-an-tinh-du-ngay-hoi-dai-doan-ket-toan-dan-toc-ban-cap-na-2-2531.html", "UBND Ủy ban nhân dân xã Tà Hừa tỉnh Lai Châu")</f>
        <v>UBND Ủy ban nhân dân xã Tà Hừa tỉnh Lai Châu</v>
      </c>
      <c r="C121" s="21" t="s">
        <v>16</v>
      </c>
      <c r="D121" s="22"/>
      <c r="E121" s="1" t="s">
        <v>13</v>
      </c>
      <c r="F121" s="1" t="s">
        <v>13</v>
      </c>
      <c r="G121" s="1" t="s">
        <v>13</v>
      </c>
      <c r="H121" s="1" t="s">
        <v>13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8">
        <v>27121</v>
      </c>
      <c r="B122" s="19" t="str">
        <f>HYPERLINK("https://www.facebook.com/100069910025054", "Công an xã Tà Lại tỉnh Sơn La")</f>
        <v>Công an xã Tà Lại tỉnh Sơn La</v>
      </c>
      <c r="C122" s="21" t="s">
        <v>16</v>
      </c>
      <c r="D122" s="21" t="s">
        <v>14</v>
      </c>
      <c r="E122" s="1" t="s">
        <v>34</v>
      </c>
      <c r="F122" s="1" t="s">
        <v>13</v>
      </c>
      <c r="G122" s="1" t="s">
        <v>13</v>
      </c>
      <c r="H122" s="1" t="s">
        <v>35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8">
        <v>27122</v>
      </c>
      <c r="B123" s="19" t="str">
        <f>HYPERLINK("http://hoinongdan.sonla.gov.vn/index.php?module=tinhoatdong&amp;act=view&amp;cat=39&amp;id=280", "UBND Ủy ban nhân dân xã Tà Lại tỉnh Sơn La")</f>
        <v>UBND Ủy ban nhân dân xã Tà Lại tỉnh Sơn La</v>
      </c>
      <c r="C123" s="21" t="s">
        <v>16</v>
      </c>
      <c r="D123" s="22"/>
      <c r="E123" s="1" t="s">
        <v>13</v>
      </c>
      <c r="F123" s="1" t="s">
        <v>13</v>
      </c>
      <c r="G123" s="1" t="s">
        <v>13</v>
      </c>
      <c r="H123" s="1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8">
        <v>27123</v>
      </c>
      <c r="B124" s="19" t="s">
        <v>228</v>
      </c>
      <c r="C124" s="20" t="s">
        <v>13</v>
      </c>
      <c r="D124" s="21" t="s">
        <v>14</v>
      </c>
      <c r="E124" s="1" t="s">
        <v>13</v>
      </c>
      <c r="F124" s="1" t="s">
        <v>13</v>
      </c>
      <c r="G124" s="1" t="s">
        <v>13</v>
      </c>
      <c r="H124" s="1" t="s">
        <v>15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8">
        <v>27124</v>
      </c>
      <c r="B125" s="19" t="str">
        <f>HYPERLINK("https://laichau.gov.vn/tin-tuc-su-kien/hoat-dong-cua-lanh-dao-tinh/chuong-trinh-xuan-bien-cuong-doan-ket-tet-tham-tinh-quan-dan-nam-2024-tai-huyen-than-uyen.html", "UBND Ủy ban nhân dân xã Tà Mung _x000D__x000D_
 _x000D__x000D_
  tỉnh Lai Châu")</f>
        <v>UBND Ủy ban nhân dân xã Tà Mung _x000D__x000D_
 _x000D__x000D_
  tỉnh Lai Châu</v>
      </c>
      <c r="C125" s="21" t="s">
        <v>16</v>
      </c>
      <c r="D125" s="22"/>
      <c r="E125" s="1" t="s">
        <v>13</v>
      </c>
      <c r="F125" s="1" t="s">
        <v>13</v>
      </c>
      <c r="G125" s="1" t="s">
        <v>13</v>
      </c>
      <c r="H125" s="1" t="s">
        <v>13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8">
        <v>27125</v>
      </c>
      <c r="B126" s="19" t="str">
        <f>HYPERLINK("https://www.facebook.com/p/C%C3%B4ng-an-x%C3%A3-L%C4%A9nh-S%C6%A1n-Anh-S%C6%A1n-Ngh%E1%BB%87-An-100067850830408/", "Công an xã Tào Sơn _x000D__x000D_
 _x000D__x000D_
  tỉnh Nghệ An")</f>
        <v>Công an xã Tào Sơn _x000D__x000D_
 _x000D__x000D_
  tỉnh Nghệ An</v>
      </c>
      <c r="C126" s="21" t="s">
        <v>16</v>
      </c>
      <c r="D126" s="21" t="s">
        <v>14</v>
      </c>
      <c r="E126" s="1" t="s">
        <v>13</v>
      </c>
      <c r="F126" s="1" t="s">
        <v>13</v>
      </c>
      <c r="G126" s="1" t="s">
        <v>13</v>
      </c>
      <c r="H126" s="1" t="s">
        <v>15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8">
        <v>27126</v>
      </c>
      <c r="B127" s="19" t="str">
        <f>HYPERLINK("https://anhson.nghean.gov.vn/tao-son/tao-son-505294", "UBND Ủy ban nhân dân xã Tào Sơn _x000D__x000D_
 _x000D__x000D_
  tỉnh Nghệ An")</f>
        <v>UBND Ủy ban nhân dân xã Tào Sơn _x000D__x000D_
 _x000D__x000D_
  tỉnh Nghệ An</v>
      </c>
      <c r="C127" s="21" t="s">
        <v>16</v>
      </c>
      <c r="D127" s="22"/>
      <c r="E127" s="1" t="s">
        <v>13</v>
      </c>
      <c r="F127" s="1" t="s">
        <v>13</v>
      </c>
      <c r="G127" s="1" t="s">
        <v>13</v>
      </c>
      <c r="H127" s="1" t="s">
        <v>13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8">
        <v>27127</v>
      </c>
      <c r="B128" s="19" t="s">
        <v>36</v>
      </c>
      <c r="C128" s="20" t="s">
        <v>13</v>
      </c>
      <c r="D128" s="21" t="s">
        <v>14</v>
      </c>
      <c r="E128" s="1" t="s">
        <v>13</v>
      </c>
      <c r="F128" s="1" t="s">
        <v>13</v>
      </c>
      <c r="G128" s="1" t="s">
        <v>13</v>
      </c>
      <c r="H128" s="1" t="s">
        <v>15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8">
        <v>27128</v>
      </c>
      <c r="B129" s="19" t="str">
        <f>HYPERLINK("https://qppl.quangnam.gov.vn/Default.aspx?TabID=71&amp;VB=58241", "UBND Ủy ban nhân dân xã Tà Pơơ tỉnh Quảng Nam")</f>
        <v>UBND Ủy ban nhân dân xã Tà Pơơ tỉnh Quảng Nam</v>
      </c>
      <c r="C129" s="21" t="s">
        <v>16</v>
      </c>
      <c r="D129" s="22"/>
      <c r="E129" s="1" t="s">
        <v>13</v>
      </c>
      <c r="F129" s="1" t="s">
        <v>13</v>
      </c>
      <c r="G129" s="1" t="s">
        <v>13</v>
      </c>
      <c r="H129" s="1" t="s">
        <v>13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8">
        <v>27129</v>
      </c>
      <c r="B130" s="19" t="s">
        <v>36</v>
      </c>
      <c r="C130" s="20" t="s">
        <v>13</v>
      </c>
      <c r="D130" s="21" t="s">
        <v>14</v>
      </c>
      <c r="E130" s="1" t="s">
        <v>13</v>
      </c>
      <c r="F130" s="1" t="s">
        <v>13</v>
      </c>
      <c r="G130" s="1" t="s">
        <v>13</v>
      </c>
      <c r="H130" s="1" t="s">
        <v>15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8">
        <v>27130</v>
      </c>
      <c r="B131" s="19" t="str">
        <f>HYPERLINK("https://qppl.quangnam.gov.vn/Default.aspx?TabID=71&amp;VB=58241", "UBND Ủy ban nhân dân xã Tà Pơơ tỉnh Quảng Nam")</f>
        <v>UBND Ủy ban nhân dân xã Tà Pơơ tỉnh Quảng Nam</v>
      </c>
      <c r="C131" s="21" t="s">
        <v>16</v>
      </c>
      <c r="D131" s="22"/>
      <c r="E131" s="1" t="s">
        <v>13</v>
      </c>
      <c r="F131" s="1" t="s">
        <v>13</v>
      </c>
      <c r="G131" s="1" t="s">
        <v>13</v>
      </c>
      <c r="H131" s="1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8">
        <v>27131</v>
      </c>
      <c r="B132" s="19" t="str">
        <f>HYPERLINK("https://www.facebook.com/p/C%C3%B4ng-an-x%C3%A3-T%C3%A2n-%C4%90%E1%BB%A9c-huy%E1%BB%87n-Ph%C3%BA-B%C3%ACnh-t%E1%BB%89nh-Th%C3%A1i-Nguy%C3%AAn-100080395517632/", "Công an xã Tân Đức tỉnh Thái Nguyên")</f>
        <v>Công an xã Tân Đức tỉnh Thái Nguyên</v>
      </c>
      <c r="C132" s="21" t="s">
        <v>16</v>
      </c>
      <c r="D132" s="21" t="s">
        <v>14</v>
      </c>
      <c r="E132" s="1" t="s">
        <v>13</v>
      </c>
      <c r="F132" s="1" t="s">
        <v>13</v>
      </c>
      <c r="G132" s="1" t="s">
        <v>13</v>
      </c>
      <c r="H132" s="1" t="s">
        <v>15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8">
        <v>27132</v>
      </c>
      <c r="B133" s="19" t="str">
        <f>HYPERLINK("https://phubinh.thainguyen.gov.vn/xa-tan-duc", "UBND Ủy ban nhân dân xã Tân Đức tỉnh Thái Nguyên")</f>
        <v>UBND Ủy ban nhân dân xã Tân Đức tỉnh Thái Nguyên</v>
      </c>
      <c r="C133" s="21" t="s">
        <v>16</v>
      </c>
      <c r="D133" s="22"/>
      <c r="E133" s="1" t="s">
        <v>13</v>
      </c>
      <c r="F133" s="1" t="s">
        <v>13</v>
      </c>
      <c r="G133" s="1" t="s">
        <v>13</v>
      </c>
      <c r="H133" s="1" t="s">
        <v>13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8">
        <v>27133</v>
      </c>
      <c r="B134" s="19" t="str">
        <f>HYPERLINK("https://www.facebook.com/CaxTanSon/", "Công an xã Tân An _x000D__x000D_
 _x000D__x000D_
  tỉnh Gia Lai")</f>
        <v>Công an xã Tân An _x000D__x000D_
 _x000D__x000D_
  tỉnh Gia Lai</v>
      </c>
      <c r="C134" s="21" t="s">
        <v>16</v>
      </c>
      <c r="D134" s="21" t="s">
        <v>14</v>
      </c>
      <c r="E134" s="1" t="s">
        <v>13</v>
      </c>
      <c r="F134" s="1" t="s">
        <v>13</v>
      </c>
      <c r="G134" s="1" t="s">
        <v>13</v>
      </c>
      <c r="H134" s="1" t="s">
        <v>15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8">
        <v>27134</v>
      </c>
      <c r="B135" s="19" t="str">
        <f>HYPERLINK("https://dakdoa.gialai.gov.vn/Xa-Tan-Binh/Home.aspx", "UBND Ủy ban nhân dân xã Tân An _x000D__x000D_
 _x000D__x000D_
  tỉnh Gia Lai")</f>
        <v>UBND Ủy ban nhân dân xã Tân An _x000D__x000D_
 _x000D__x000D_
  tỉnh Gia Lai</v>
      </c>
      <c r="C135" s="21" t="s">
        <v>16</v>
      </c>
      <c r="D135" s="22"/>
      <c r="E135" s="1" t="s">
        <v>13</v>
      </c>
      <c r="F135" s="1" t="s">
        <v>13</v>
      </c>
      <c r="G135" s="1" t="s">
        <v>13</v>
      </c>
      <c r="H135" s="1" t="s">
        <v>13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8">
        <v>27135</v>
      </c>
      <c r="B136" s="19" t="str">
        <f>HYPERLINK("https://www.facebook.com/p/C%C3%B4ng-an-x%C3%A3-T%C3%A2n-B%C3%ACnh-100070990324302/", "Công an xã Tân Bình _x000D__x000D_
 _x000D__x000D_
  tỉnh Đồng Nai")</f>
        <v>Công an xã Tân Bình _x000D__x000D_
 _x000D__x000D_
  tỉnh Đồng Nai</v>
      </c>
      <c r="C136" s="21" t="s">
        <v>16</v>
      </c>
      <c r="D136" s="21" t="s">
        <v>14</v>
      </c>
      <c r="E136" s="1" t="s">
        <v>13</v>
      </c>
      <c r="F136" s="1" t="s">
        <v>13</v>
      </c>
      <c r="G136" s="1" t="s">
        <v>13</v>
      </c>
      <c r="H136" s="1" t="s">
        <v>15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8">
        <v>27136</v>
      </c>
      <c r="B137" s="19" t="str">
        <f>HYPERLINK("https://vinhcuu.dongnai.gov.vn/pages/newsdetail.aspx?NewsId=8930&amp;CatId=119", "UBND Ủy ban nhân dân xã Tân Bình _x000D__x000D_
 _x000D__x000D_
  tỉnh Đồng Nai")</f>
        <v>UBND Ủy ban nhân dân xã Tân Bình _x000D__x000D_
 _x000D__x000D_
  tỉnh Đồng Nai</v>
      </c>
      <c r="C137" s="21" t="s">
        <v>16</v>
      </c>
      <c r="D137" s="22"/>
      <c r="E137" s="1" t="s">
        <v>13</v>
      </c>
      <c r="F137" s="1" t="s">
        <v>13</v>
      </c>
      <c r="G137" s="1" t="s">
        <v>13</v>
      </c>
      <c r="H137" s="1" t="s">
        <v>13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8">
        <v>27137</v>
      </c>
      <c r="B138" s="19" t="s">
        <v>37</v>
      </c>
      <c r="C138" s="20" t="s">
        <v>13</v>
      </c>
      <c r="D138" s="21" t="s">
        <v>14</v>
      </c>
      <c r="E138" s="1" t="s">
        <v>13</v>
      </c>
      <c r="F138" s="1" t="s">
        <v>13</v>
      </c>
      <c r="G138" s="1" t="s">
        <v>13</v>
      </c>
      <c r="H138" s="1" t="s">
        <v>15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8">
        <v>27138</v>
      </c>
      <c r="B139" s="19" t="str">
        <f>HYPERLINK("https://tancuong.thainguyencity.gov.vn/bo-may-to-chuc", "UBND Ủy ban nhân dân xã Tân Cương tỉnh Thái Nguyên")</f>
        <v>UBND Ủy ban nhân dân xã Tân Cương tỉnh Thái Nguyên</v>
      </c>
      <c r="C139" s="21" t="s">
        <v>16</v>
      </c>
      <c r="D139" s="22"/>
      <c r="E139" s="1" t="s">
        <v>13</v>
      </c>
      <c r="F139" s="1" t="s">
        <v>13</v>
      </c>
      <c r="G139" s="1" t="s">
        <v>13</v>
      </c>
      <c r="H139" s="1" t="s">
        <v>13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8">
        <v>27139</v>
      </c>
      <c r="B140" s="19" t="str">
        <f>HYPERLINK("https://www.facebook.com/p/C%C3%B4ng-an-x%C3%A3-T%C3%A2n-Ch%C3%A2u-Thi%E1%BB%87u-H%C3%B3a-100063601854755/", "Công an xã Tân Châu tỉnh Thanh Hóa")</f>
        <v>Công an xã Tân Châu tỉnh Thanh Hóa</v>
      </c>
      <c r="C140" s="21" t="s">
        <v>16</v>
      </c>
      <c r="D140" s="21" t="s">
        <v>14</v>
      </c>
      <c r="E140" s="1" t="s">
        <v>13</v>
      </c>
      <c r="F140" s="1" t="s">
        <v>13</v>
      </c>
      <c r="G140" s="1" t="s">
        <v>13</v>
      </c>
      <c r="H140" s="1" t="s">
        <v>15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8">
        <v>27140</v>
      </c>
      <c r="B141" s="19" t="str">
        <f>HYPERLINK("https://tanchau.tayninh.gov.vn/vi/page/Uy-ban-nhan-dan-xa-Tan-Thanh.html", "UBND Ủy ban nhân dân xã Tân Châu tỉnh Thanh Hóa")</f>
        <v>UBND Ủy ban nhân dân xã Tân Châu tỉnh Thanh Hóa</v>
      </c>
      <c r="C141" s="21" t="s">
        <v>16</v>
      </c>
      <c r="D141" s="22"/>
      <c r="E141" s="1" t="s">
        <v>13</v>
      </c>
      <c r="F141" s="1" t="s">
        <v>13</v>
      </c>
      <c r="G141" s="1" t="s">
        <v>13</v>
      </c>
      <c r="H141" s="1" t="s">
        <v>13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8">
        <v>27141</v>
      </c>
      <c r="B142" s="19" t="str">
        <f>HYPERLINK("https://www.facebook.com/p/C%C3%B4ng-an-x%C3%A3-T%C3%A2n-D%C3%A2n-TP-H%E1%BA%A1-Long-Qu%E1%BA%A3ng-Ninh-100069899052309/", "Công an xã Tân Dân tỉnh Quảng Ninh")</f>
        <v>Công an xã Tân Dân tỉnh Quảng Ninh</v>
      </c>
      <c r="C142" s="21" t="s">
        <v>16</v>
      </c>
      <c r="D142" s="21" t="s">
        <v>14</v>
      </c>
      <c r="E142" s="1" t="s">
        <v>13</v>
      </c>
      <c r="F142" s="1" t="s">
        <v>13</v>
      </c>
      <c r="G142" s="1" t="s">
        <v>13</v>
      </c>
      <c r="H142" s="1" t="s">
        <v>15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8">
        <v>27142</v>
      </c>
      <c r="B143" s="19" t="str">
        <f>HYPERLINK("https://dongtrieu.quangninh.gov.vn/Trang/ChiTietBVGioiThieu.aspx?bvid=208", "UBND Ủy ban nhân dân xã Tân Dân tỉnh Quảng Ninh")</f>
        <v>UBND Ủy ban nhân dân xã Tân Dân tỉnh Quảng Ninh</v>
      </c>
      <c r="C143" s="21" t="s">
        <v>16</v>
      </c>
      <c r="D143" s="22"/>
      <c r="E143" s="1" t="s">
        <v>13</v>
      </c>
      <c r="F143" s="1" t="s">
        <v>13</v>
      </c>
      <c r="G143" s="1" t="s">
        <v>13</v>
      </c>
      <c r="H143" s="1" t="s">
        <v>13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8">
        <v>27143</v>
      </c>
      <c r="B144" s="19" t="str">
        <f>HYPERLINK("https://www.facebook.com/p/C%C3%B4ng-an-x%C3%A3-T%C3%A2n-D%C3%A2n-TP-H%E1%BA%A1-Long-Qu%E1%BA%A3ng-Ninh-100069899052309/", "Công an xã Tân Dân _x000D__x000D_
 _x000D__x000D_
  tỉnh Quảng Ninh")</f>
        <v>Công an xã Tân Dân _x000D__x000D_
 _x000D__x000D_
  tỉnh Quảng Ninh</v>
      </c>
      <c r="C144" s="21" t="s">
        <v>16</v>
      </c>
      <c r="D144" s="21" t="s">
        <v>14</v>
      </c>
      <c r="E144" s="1" t="s">
        <v>13</v>
      </c>
      <c r="F144" s="1" t="s">
        <v>13</v>
      </c>
      <c r="G144" s="1" t="s">
        <v>13</v>
      </c>
      <c r="H144" s="1" t="s">
        <v>15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8">
        <v>27144</v>
      </c>
      <c r="B145" s="19" t="str">
        <f>HYPERLINK("https://dongtrieu.quangninh.gov.vn/Trang/ChiTietBVGioiThieu.aspx?bvid=208", "UBND Ủy ban nhân dân xã Tân Dân _x000D__x000D_
 _x000D__x000D_
  tỉnh Quảng Ninh")</f>
        <v>UBND Ủy ban nhân dân xã Tân Dân _x000D__x000D_
 _x000D__x000D_
  tỉnh Quảng Ninh</v>
      </c>
      <c r="C145" s="21" t="s">
        <v>16</v>
      </c>
      <c r="D145" s="22"/>
      <c r="E145" s="1" t="s">
        <v>13</v>
      </c>
      <c r="F145" s="1" t="s">
        <v>13</v>
      </c>
      <c r="G145" s="1" t="s">
        <v>13</v>
      </c>
      <c r="H145" s="1" t="s">
        <v>13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8">
        <v>27145</v>
      </c>
      <c r="B146" s="19" t="str">
        <f>HYPERLINK("https://www.facebook.com/p/C%C3%B4ng-an-x%C3%A3-T%C3%A2n-D%C3%A2n-TP-H%E1%BA%A1-Long-Qu%E1%BA%A3ng-Ninh-100069899052309/", "Công an xã Tân Dân tỉnh Quảng Ninh")</f>
        <v>Công an xã Tân Dân tỉnh Quảng Ninh</v>
      </c>
      <c r="C146" s="21" t="s">
        <v>16</v>
      </c>
      <c r="D146" s="21" t="s">
        <v>14</v>
      </c>
      <c r="E146" s="1" t="s">
        <v>13</v>
      </c>
      <c r="F146" s="1" t="s">
        <v>13</v>
      </c>
      <c r="G146" s="1" t="s">
        <v>13</v>
      </c>
      <c r="H146" s="1" t="s">
        <v>15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8">
        <v>27146</v>
      </c>
      <c r="B147" s="19" t="str">
        <f>HYPERLINK("https://dongtrieu.quangninh.gov.vn/Trang/ChiTietBVGioiThieu.aspx?bvid=208", "UBND Ủy ban nhân dân xã Tân Dân tỉnh Quảng Ninh")</f>
        <v>UBND Ủy ban nhân dân xã Tân Dân tỉnh Quảng Ninh</v>
      </c>
      <c r="C147" s="21" t="s">
        <v>16</v>
      </c>
      <c r="D147" s="22"/>
      <c r="E147" s="1" t="s">
        <v>13</v>
      </c>
      <c r="F147" s="1" t="s">
        <v>13</v>
      </c>
      <c r="G147" s="1" t="s">
        <v>13</v>
      </c>
      <c r="H147" s="1" t="s">
        <v>13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8">
        <v>27147</v>
      </c>
      <c r="B148" s="19" t="str">
        <f>HYPERLINK("https://www.facebook.com/p/C%C3%B4ng-an-x%C3%A3-T%C3%A2n-H%C3%A0o-100069574661675/", "Công an xã Tân Hào _x000D__x000D_
 _x000D__x000D_
  tỉnh Bến Tre")</f>
        <v>Công an xã Tân Hào _x000D__x000D_
 _x000D__x000D_
  tỉnh Bến Tre</v>
      </c>
      <c r="C148" s="21" t="s">
        <v>16</v>
      </c>
      <c r="D148" s="21" t="s">
        <v>14</v>
      </c>
      <c r="E148" s="1" t="s">
        <v>13</v>
      </c>
      <c r="F148" s="1" t="s">
        <v>13</v>
      </c>
      <c r="G148" s="1" t="s">
        <v>13</v>
      </c>
      <c r="H148" s="1" t="s">
        <v>15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8">
        <v>27148</v>
      </c>
      <c r="B149" s="19" t="str">
        <f>HYPERLINK("https://bentre.gov.vn/Documents/848_danh_sach%20nguoi%20phat%20ngon.pdf", "UBND Ủy ban nhân dân xã Tân Hào _x000D__x000D_
 _x000D__x000D_
  tỉnh Bến Tre")</f>
        <v>UBND Ủy ban nhân dân xã Tân Hào _x000D__x000D_
 _x000D__x000D_
  tỉnh Bến Tre</v>
      </c>
      <c r="C149" s="21" t="s">
        <v>16</v>
      </c>
      <c r="D149" s="22"/>
      <c r="E149" s="1" t="s">
        <v>13</v>
      </c>
      <c r="F149" s="1" t="s">
        <v>13</v>
      </c>
      <c r="G149" s="1" t="s">
        <v>13</v>
      </c>
      <c r="H149" s="1" t="s">
        <v>13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8">
        <v>27149</v>
      </c>
      <c r="B150" s="19" t="str">
        <f>HYPERLINK("https://www.facebook.com/p/C%C3%B4ng-an-x%C3%A3-T%C3%A2n-H%C3%B2a-huy%E1%BB%87n-Ph%C3%BA-B%C3%ACnh-t%E1%BB%89nh-Th%C3%A1i-Nguy%C3%AAn-100068250091312/", "Công an xã Tân Hòa tỉnh Thái Nguyên")</f>
        <v>Công an xã Tân Hòa tỉnh Thái Nguyên</v>
      </c>
      <c r="C150" s="21" t="s">
        <v>16</v>
      </c>
      <c r="D150" s="21" t="s">
        <v>14</v>
      </c>
      <c r="E150" s="1" t="s">
        <v>13</v>
      </c>
      <c r="F150" s="1" t="s">
        <v>13</v>
      </c>
      <c r="G150" s="1" t="s">
        <v>13</v>
      </c>
      <c r="H150" s="1" t="s">
        <v>15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8">
        <v>27150</v>
      </c>
      <c r="B151" s="19" t="str">
        <f>HYPERLINK("https://phubinh.thainguyen.gov.vn/xa-tan-hoa", "UBND Ủy ban nhân dân xã Tân Hòa tỉnh Thái Nguyên")</f>
        <v>UBND Ủy ban nhân dân xã Tân Hòa tỉnh Thái Nguyên</v>
      </c>
      <c r="C151" s="21" t="s">
        <v>16</v>
      </c>
      <c r="D151" s="22"/>
      <c r="E151" s="1" t="s">
        <v>13</v>
      </c>
      <c r="F151" s="1" t="s">
        <v>13</v>
      </c>
      <c r="G151" s="1" t="s">
        <v>13</v>
      </c>
      <c r="H151" s="1" t="s">
        <v>13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8">
        <v>27151</v>
      </c>
      <c r="B152" s="19" t="str">
        <f>HYPERLINK("https://www.facebook.com/p/C%C3%B4ng-an-x%C3%A3-T%C3%A2n-H%C6%B0%C6%A1ng-huy%E1%BB%87n-Ninh-Giang-t%E1%BB%89nh-H%E1%BA%A3i-D%C6%B0%C6%A1ng-100075710275776/", "Công an xã Tân Hương _x000D__x000D_
 _x000D__x000D_
  tỉnh Hải Dương")</f>
        <v>Công an xã Tân Hương _x000D__x000D_
 _x000D__x000D_
  tỉnh Hải Dương</v>
      </c>
      <c r="C152" s="21" t="s">
        <v>16</v>
      </c>
      <c r="D152" s="21" t="s">
        <v>14</v>
      </c>
      <c r="E152" s="1" t="s">
        <v>13</v>
      </c>
      <c r="F152" s="1" t="s">
        <v>13</v>
      </c>
      <c r="G152" s="1" t="s">
        <v>13</v>
      </c>
      <c r="H152" s="1" t="s">
        <v>15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8">
        <v>27152</v>
      </c>
      <c r="B153" s="19" t="str">
        <f>HYPERLINK("http://tanhuong.ninhgiang.haiduong.gov.vn/", "UBND Ủy ban nhân dân xã Tân Hương _x000D__x000D_
 _x000D__x000D_
  tỉnh Hải Dương")</f>
        <v>UBND Ủy ban nhân dân xã Tân Hương _x000D__x000D_
 _x000D__x000D_
  tỉnh Hải Dương</v>
      </c>
      <c r="C153" s="21" t="s">
        <v>16</v>
      </c>
      <c r="D153" s="22"/>
      <c r="E153" s="1" t="s">
        <v>13</v>
      </c>
      <c r="F153" s="1" t="s">
        <v>13</v>
      </c>
      <c r="G153" s="1" t="s">
        <v>13</v>
      </c>
      <c r="H153" s="1" t="s">
        <v>13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8">
        <v>27153</v>
      </c>
      <c r="B154" s="19" t="str">
        <f>HYPERLINK("https://www.facebook.com/p/C%C3%B4ng-an-x%C3%A3-T%C3%A2n-H%C6%B0%C6%A1ng-huy%E1%BB%87n-Ninh-Giang-t%E1%BB%89nh-H%E1%BA%A3i-D%C6%B0%C6%A1ng-100075710275776/", "Công an xã Tân Hương _x000D__x000D_
 _x000D__x000D_
  tỉnh Hải Dương")</f>
        <v>Công an xã Tân Hương _x000D__x000D_
 _x000D__x000D_
  tỉnh Hải Dương</v>
      </c>
      <c r="C154" s="21" t="s">
        <v>16</v>
      </c>
      <c r="D154" s="21" t="s">
        <v>14</v>
      </c>
      <c r="E154" s="1" t="s">
        <v>13</v>
      </c>
      <c r="F154" s="1" t="s">
        <v>13</v>
      </c>
      <c r="G154" s="1" t="s">
        <v>13</v>
      </c>
      <c r="H154" s="1" t="s">
        <v>15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8">
        <v>27154</v>
      </c>
      <c r="B155" s="19" t="str">
        <f>HYPERLINK("http://tanhuong.ninhgiang.haiduong.gov.vn/", "UBND Ủy ban nhân dân xã Tân Hương _x000D__x000D_
 _x000D__x000D_
  tỉnh Hải Dương")</f>
        <v>UBND Ủy ban nhân dân xã Tân Hương _x000D__x000D_
 _x000D__x000D_
  tỉnh Hải Dương</v>
      </c>
      <c r="C155" s="21" t="s">
        <v>16</v>
      </c>
      <c r="D155" s="22"/>
      <c r="E155" s="1" t="s">
        <v>13</v>
      </c>
      <c r="F155" s="1" t="s">
        <v>13</v>
      </c>
      <c r="G155" s="1" t="s">
        <v>13</v>
      </c>
      <c r="H155" s="1" t="s">
        <v>13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8">
        <v>27155</v>
      </c>
      <c r="B156" s="19" t="s">
        <v>38</v>
      </c>
      <c r="C156" s="20" t="s">
        <v>13</v>
      </c>
      <c r="D156" s="21" t="s">
        <v>14</v>
      </c>
      <c r="E156" s="1" t="s">
        <v>13</v>
      </c>
      <c r="F156" s="1" t="s">
        <v>13</v>
      </c>
      <c r="G156" s="1" t="s">
        <v>13</v>
      </c>
      <c r="H156" s="1" t="s">
        <v>15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8">
        <v>27156</v>
      </c>
      <c r="B157" s="19" t="str">
        <f>HYPERLINK("http://tanhung.tphaiduong.haiduong.gov.vn/", "UBND Ủy ban nhân dân xã Tân Hưng tỉnh Hải Dương")</f>
        <v>UBND Ủy ban nhân dân xã Tân Hưng tỉnh Hải Dương</v>
      </c>
      <c r="C157" s="21" t="s">
        <v>16</v>
      </c>
      <c r="D157" s="22"/>
      <c r="E157" s="1" t="s">
        <v>13</v>
      </c>
      <c r="F157" s="1" t="s">
        <v>13</v>
      </c>
      <c r="G157" s="1" t="s">
        <v>13</v>
      </c>
      <c r="H157" s="1" t="s">
        <v>13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8">
        <v>27157</v>
      </c>
      <c r="B158" s="19" t="s">
        <v>229</v>
      </c>
      <c r="C158" s="20" t="s">
        <v>13</v>
      </c>
      <c r="D158" s="21" t="s">
        <v>14</v>
      </c>
      <c r="E158" s="1" t="s">
        <v>13</v>
      </c>
      <c r="F158" s="1" t="s">
        <v>13</v>
      </c>
      <c r="G158" s="1" t="s">
        <v>13</v>
      </c>
      <c r="H158" s="1" t="s">
        <v>15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8">
        <v>27158</v>
      </c>
      <c r="B159" s="19" t="str">
        <f>HYPERLINK("http://tanhung.tphaiduong.haiduong.gov.vn/", "UBND Ủy ban nhân dân xã Tân Hưng _x000D__x000D_
 _x000D__x000D_
  tỉnh Hải Dương")</f>
        <v>UBND Ủy ban nhân dân xã Tân Hưng _x000D__x000D_
 _x000D__x000D_
  tỉnh Hải Dương</v>
      </c>
      <c r="C159" s="21" t="s">
        <v>16</v>
      </c>
      <c r="D159" s="22"/>
      <c r="E159" s="1" t="s">
        <v>13</v>
      </c>
      <c r="F159" s="1" t="s">
        <v>13</v>
      </c>
      <c r="G159" s="1" t="s">
        <v>13</v>
      </c>
      <c r="H159" s="1" t="s">
        <v>13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8">
        <v>27159</v>
      </c>
      <c r="B160" s="19" t="str">
        <f>HYPERLINK("https://www.facebook.com/p/T%C3%A2n-H%C6%B0ng-T%C3%A2y-24H-100080375621788/", "Công an xã Tân Hưng Tây_x000D__x000D_
 _x000D__x000D_
  tỉnh Cà Mau")</f>
        <v>Công an xã Tân Hưng Tây_x000D__x000D_
 _x000D__x000D_
  tỉnh Cà Mau</v>
      </c>
      <c r="C160" s="21" t="s">
        <v>16</v>
      </c>
      <c r="D160" s="21" t="s">
        <v>14</v>
      </c>
      <c r="E160" s="1" t="s">
        <v>13</v>
      </c>
      <c r="F160" s="1" t="s">
        <v>13</v>
      </c>
      <c r="G160" s="1" t="s">
        <v>13</v>
      </c>
      <c r="H160" s="1" t="s">
        <v>15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8">
        <v>27160</v>
      </c>
      <c r="B161" s="19" t="str">
        <f>HYPERLINK("https://tanhungtay.phutan.camau.gov.vn/", "UBND Ủy ban nhân dân xã Tân Hưng Tây_x000D__x000D_
 _x000D__x000D_
  tỉnh Cà Mau")</f>
        <v>UBND Ủy ban nhân dân xã Tân Hưng Tây_x000D__x000D_
 _x000D__x000D_
  tỉnh Cà Mau</v>
      </c>
      <c r="C161" s="21" t="s">
        <v>16</v>
      </c>
      <c r="D161" s="22"/>
      <c r="E161" s="1" t="s">
        <v>13</v>
      </c>
      <c r="F161" s="1" t="s">
        <v>13</v>
      </c>
      <c r="G161" s="1" t="s">
        <v>13</v>
      </c>
      <c r="H161" s="1" t="s">
        <v>13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8">
        <v>27161</v>
      </c>
      <c r="B162" s="19" t="s">
        <v>39</v>
      </c>
      <c r="C162" s="20" t="s">
        <v>13</v>
      </c>
      <c r="D162" s="21" t="s">
        <v>14</v>
      </c>
      <c r="E162" s="1" t="s">
        <v>13</v>
      </c>
      <c r="F162" s="1" t="s">
        <v>13</v>
      </c>
      <c r="G162" s="1" t="s">
        <v>13</v>
      </c>
      <c r="H162" s="1" t="s">
        <v>15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8">
        <v>27162</v>
      </c>
      <c r="B163" s="19" t="str">
        <f>HYPERLINK("http://www.yenbai.gov.vn/noidung/tintuc/Pages/chi-tiet-tin-tuc.aspx?ItemID=160&amp;l=Ditichcaptinh", "UBND Ủy ban nhân dân xã Tân Hợp tỉnh Sơn La")</f>
        <v>UBND Ủy ban nhân dân xã Tân Hợp tỉnh Sơn La</v>
      </c>
      <c r="C163" s="21" t="s">
        <v>16</v>
      </c>
      <c r="D163" s="22"/>
      <c r="E163" s="1" t="s">
        <v>13</v>
      </c>
      <c r="F163" s="1" t="s">
        <v>13</v>
      </c>
      <c r="G163" s="1" t="s">
        <v>13</v>
      </c>
      <c r="H163" s="1" t="s">
        <v>13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8">
        <v>27163</v>
      </c>
      <c r="B164" s="19" t="str">
        <f>HYPERLINK("https://www.facebook.com/p/C%C3%B4ng-An-x%C3%A3-T%C3%A2n-H%E1%BB%A3p-huy%E1%BB%87n-T%C3%A2n-K%E1%BB%B3-t%E1%BB%89nh-Ngh%E1%BB%87-An-100034170041811/", "Công an xã Tân Hợp tỉnh Nghệ An")</f>
        <v>Công an xã Tân Hợp tỉnh Nghệ An</v>
      </c>
      <c r="C164" s="21" t="s">
        <v>16</v>
      </c>
      <c r="D164" s="21" t="s">
        <v>14</v>
      </c>
      <c r="E164" s="1" t="s">
        <v>13</v>
      </c>
      <c r="F164" s="1" t="s">
        <v>13</v>
      </c>
      <c r="G164" s="1" t="s">
        <v>13</v>
      </c>
      <c r="H164" s="1" t="s">
        <v>15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8">
        <v>27164</v>
      </c>
      <c r="B165" s="19" t="str">
        <f>HYPERLINK("https://tanky.nghean.gov.vn/tin-hoat-dong1/doan-dai-bieu-hdnd-tinh-tiep-xuc-voi-cu-tri-huyen-tan-ky-truoc-ky-hop-cuoi-nam-2022-538132", "UBND Ủy ban nhân dân xã Tân Hợp tỉnh Nghệ An")</f>
        <v>UBND Ủy ban nhân dân xã Tân Hợp tỉnh Nghệ An</v>
      </c>
      <c r="C165" s="21" t="s">
        <v>16</v>
      </c>
      <c r="D165" s="22"/>
      <c r="E165" s="1" t="s">
        <v>13</v>
      </c>
      <c r="F165" s="1" t="s">
        <v>13</v>
      </c>
      <c r="G165" s="1" t="s">
        <v>13</v>
      </c>
      <c r="H165" s="1" t="s">
        <v>13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8">
        <v>27165</v>
      </c>
      <c r="B166" s="19" t="s">
        <v>230</v>
      </c>
      <c r="C166" s="20" t="s">
        <v>13</v>
      </c>
      <c r="D166" s="21" t="s">
        <v>14</v>
      </c>
      <c r="E166" s="1" t="s">
        <v>13</v>
      </c>
      <c r="F166" s="1" t="s">
        <v>13</v>
      </c>
      <c r="G166" s="1" t="s">
        <v>13</v>
      </c>
      <c r="H166" s="1" t="s">
        <v>15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8">
        <v>27166</v>
      </c>
      <c r="B167" s="19" t="str">
        <f>HYPERLINK("https://tracu.travinh.gov.vn/tin-noi-bat/tra-cu-cong-bo-quyet-dinh-cua-chu-tich-ubnd-tinh-cong-nhan-xa-tan-hiep-dat-chuan-nong-thon-moi-n-657891", "UBND Ủy ban nhân dân xã Tân Hiệp _x000D__x000D_
 _x000D__x000D_
  tỉnh Trà Vinh")</f>
        <v>UBND Ủy ban nhân dân xã Tân Hiệp _x000D__x000D_
 _x000D__x000D_
  tỉnh Trà Vinh</v>
      </c>
      <c r="C167" s="21" t="s">
        <v>16</v>
      </c>
      <c r="D167" s="22"/>
      <c r="E167" s="1" t="s">
        <v>13</v>
      </c>
      <c r="F167" s="1" t="s">
        <v>13</v>
      </c>
      <c r="G167" s="1" t="s">
        <v>13</v>
      </c>
      <c r="H167" s="1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8">
        <v>27167</v>
      </c>
      <c r="B168" s="19" t="str">
        <f>HYPERLINK("https://www.facebook.com/p/C%C3%B4ng-an-x%C3%A3-T%C3%A2n-Kh%C3%A1nh-Ph%C3%BA-B%C3%ACnh-Th%C3%A1i-Nguy%C3%AAn-100080318401935/", "Công an xã Tân Khánh tỉnh Thái Nguyên")</f>
        <v>Công an xã Tân Khánh tỉnh Thái Nguyên</v>
      </c>
      <c r="C168" s="21" t="s">
        <v>16</v>
      </c>
      <c r="D168" s="21" t="s">
        <v>14</v>
      </c>
      <c r="E168" s="1" t="s">
        <v>13</v>
      </c>
      <c r="F168" s="1" t="s">
        <v>13</v>
      </c>
      <c r="G168" s="1" t="s">
        <v>13</v>
      </c>
      <c r="H168" s="1" t="s">
        <v>15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8">
        <v>27168</v>
      </c>
      <c r="B169" s="19" t="str">
        <f>HYPERLINK("https://phubinh.thainguyen.gov.vn/xa-tan-khanh", "UBND Ủy ban nhân dân xã Tân Khánh tỉnh Thái Nguyên")</f>
        <v>UBND Ủy ban nhân dân xã Tân Khánh tỉnh Thái Nguyên</v>
      </c>
      <c r="C169" s="21" t="s">
        <v>16</v>
      </c>
      <c r="D169" s="22"/>
      <c r="E169" s="1" t="s">
        <v>13</v>
      </c>
      <c r="F169" s="1" t="s">
        <v>13</v>
      </c>
      <c r="G169" s="1" t="s">
        <v>13</v>
      </c>
      <c r="H169" s="1" t="s">
        <v>13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8">
        <v>27169</v>
      </c>
      <c r="B170" s="19" t="str">
        <f>HYPERLINK("https://www.facebook.com/groups/473458282776306/members/", "Công an xã Tân Lập _x000D__x000D_
 _x000D__x000D_
  tỉnh Bình Phước")</f>
        <v>Công an xã Tân Lập _x000D__x000D_
 _x000D__x000D_
  tỉnh Bình Phước</v>
      </c>
      <c r="C170" s="21" t="s">
        <v>16</v>
      </c>
      <c r="D170" s="21" t="s">
        <v>14</v>
      </c>
      <c r="E170" s="1" t="s">
        <v>13</v>
      </c>
      <c r="F170" s="1" t="s">
        <v>13</v>
      </c>
      <c r="G170" s="1" t="s">
        <v>13</v>
      </c>
      <c r="H170" s="1" t="s">
        <v>15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8">
        <v>27170</v>
      </c>
      <c r="B171" s="19" t="str">
        <f>HYPERLINK("https://tanlap.dongphu.binhphuoc.gov.vn/", "UBND Ủy ban nhân dân xã Tân Lập _x000D__x000D_
 _x000D__x000D_
  tỉnh Bình Phước")</f>
        <v>UBND Ủy ban nhân dân xã Tân Lập _x000D__x000D_
 _x000D__x000D_
  tỉnh Bình Phước</v>
      </c>
      <c r="C171" s="21" t="s">
        <v>16</v>
      </c>
      <c r="D171" s="22"/>
      <c r="E171" s="1" t="s">
        <v>13</v>
      </c>
      <c r="F171" s="1" t="s">
        <v>13</v>
      </c>
      <c r="G171" s="1" t="s">
        <v>13</v>
      </c>
      <c r="H171" s="1" t="s">
        <v>13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8">
        <v>27171</v>
      </c>
      <c r="B172" s="19" t="str">
        <f>HYPERLINK("https://www.facebook.com/groups/473458282776306/members/", "Công an xã Tân Lập _x000D__x000D_
 _x000D__x000D_
  tỉnh Bình Phước")</f>
        <v>Công an xã Tân Lập _x000D__x000D_
 _x000D__x000D_
  tỉnh Bình Phước</v>
      </c>
      <c r="C172" s="21" t="s">
        <v>16</v>
      </c>
      <c r="D172" s="21" t="s">
        <v>14</v>
      </c>
      <c r="E172" s="1" t="s">
        <v>13</v>
      </c>
      <c r="F172" s="1" t="s">
        <v>13</v>
      </c>
      <c r="G172" s="1" t="s">
        <v>13</v>
      </c>
      <c r="H172" s="1" t="s">
        <v>15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8">
        <v>27172</v>
      </c>
      <c r="B173" s="19" t="str">
        <f>HYPERLINK("https://tanlap.dongphu.binhphuoc.gov.vn/", "UBND Ủy ban nhân dân xã Tân Lập _x000D__x000D_
 _x000D__x000D_
  tỉnh Bình Phước")</f>
        <v>UBND Ủy ban nhân dân xã Tân Lập _x000D__x000D_
 _x000D__x000D_
  tỉnh Bình Phước</v>
      </c>
      <c r="C173" s="21" t="s">
        <v>16</v>
      </c>
      <c r="D173" s="22"/>
      <c r="E173" s="1" t="s">
        <v>13</v>
      </c>
      <c r="F173" s="1" t="s">
        <v>13</v>
      </c>
      <c r="G173" s="1" t="s">
        <v>13</v>
      </c>
      <c r="H173" s="1" t="s">
        <v>13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8">
        <v>27173</v>
      </c>
      <c r="B174" s="19" t="str">
        <f>HYPERLINK("https://www.facebook.com/groups/473458282776306/members/", "Công an xã Tân Lập tỉnh Bình Phước")</f>
        <v>Công an xã Tân Lập tỉnh Bình Phước</v>
      </c>
      <c r="C174" s="21" t="s">
        <v>16</v>
      </c>
      <c r="D174" s="21" t="s">
        <v>14</v>
      </c>
      <c r="E174" s="1" t="s">
        <v>13</v>
      </c>
      <c r="F174" s="1" t="s">
        <v>13</v>
      </c>
      <c r="G174" s="1" t="s">
        <v>13</v>
      </c>
      <c r="H174" s="1" t="s">
        <v>15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8">
        <v>27174</v>
      </c>
      <c r="B175" s="19" t="str">
        <f>HYPERLINK("https://tanlap.dongphu.binhphuoc.gov.vn/", "UBND Ủy ban nhân dân xã Tân Lập tỉnh Bình Phước")</f>
        <v>UBND Ủy ban nhân dân xã Tân Lập tỉnh Bình Phước</v>
      </c>
      <c r="C175" s="21" t="s">
        <v>16</v>
      </c>
      <c r="D175" s="22"/>
      <c r="E175" s="1" t="s">
        <v>13</v>
      </c>
      <c r="F175" s="1" t="s">
        <v>13</v>
      </c>
      <c r="G175" s="1" t="s">
        <v>13</v>
      </c>
      <c r="H175" s="1" t="s">
        <v>13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8">
        <v>27175</v>
      </c>
      <c r="B176" s="19" t="str">
        <f>HYPERLINK("https://www.facebook.com/trangthongtinxatanlap/?locale=vi_VN", "Công an xã Tân Lập tỉnh Lạng Sơn")</f>
        <v>Công an xã Tân Lập tỉnh Lạng Sơn</v>
      </c>
      <c r="C176" s="21" t="s">
        <v>16</v>
      </c>
      <c r="D176" s="21" t="s">
        <v>14</v>
      </c>
      <c r="E176" s="1" t="s">
        <v>13</v>
      </c>
      <c r="F176" s="1" t="s">
        <v>13</v>
      </c>
      <c r="G176" s="1" t="s">
        <v>13</v>
      </c>
      <c r="H176" s="1" t="s">
        <v>15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8">
        <v>27176</v>
      </c>
      <c r="B177" s="19" t="str">
        <f>HYPERLINK("https://tanlap.tinhbien.angiang.gov.vn/danh-ba-0", "UBND Ủy ban nhân dân xã Tân Lập tỉnh Lạng Sơn")</f>
        <v>UBND Ủy ban nhân dân xã Tân Lập tỉnh Lạng Sơn</v>
      </c>
      <c r="C177" s="21" t="s">
        <v>16</v>
      </c>
      <c r="D177" s="22"/>
      <c r="E177" s="1" t="s">
        <v>13</v>
      </c>
      <c r="F177" s="1" t="s">
        <v>13</v>
      </c>
      <c r="G177" s="1" t="s">
        <v>13</v>
      </c>
      <c r="H177" s="1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8">
        <v>27177</v>
      </c>
      <c r="B178" s="19" t="s">
        <v>40</v>
      </c>
      <c r="C178" s="20" t="s">
        <v>13</v>
      </c>
      <c r="D178" s="21" t="s">
        <v>14</v>
      </c>
      <c r="E178" s="1" t="s">
        <v>13</v>
      </c>
      <c r="F178" s="1" t="s">
        <v>13</v>
      </c>
      <c r="G178" s="1" t="s">
        <v>13</v>
      </c>
      <c r="H178" s="1" t="s">
        <v>15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8">
        <v>27178</v>
      </c>
      <c r="B179" s="19" t="str">
        <f>HYPERLINK("http://congbao.phutho.gov.vn/tong-tap.html?classification=2&amp;unitid=3&amp;pageIndex=10", "UBND Ủy ban nhân dân xã Tân Lập tỉnh Phú Thọ")</f>
        <v>UBND Ủy ban nhân dân xã Tân Lập tỉnh Phú Thọ</v>
      </c>
      <c r="C179" s="21" t="s">
        <v>16</v>
      </c>
      <c r="D179" s="22"/>
      <c r="E179" s="1" t="s">
        <v>13</v>
      </c>
      <c r="F179" s="1" t="s">
        <v>13</v>
      </c>
      <c r="G179" s="1" t="s">
        <v>13</v>
      </c>
      <c r="H179" s="1" t="s">
        <v>13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8">
        <v>27179</v>
      </c>
      <c r="B180" s="19" t="s">
        <v>41</v>
      </c>
      <c r="C180" s="20" t="s">
        <v>13</v>
      </c>
      <c r="D180" s="21" t="s">
        <v>14</v>
      </c>
      <c r="E180" s="1" t="s">
        <v>13</v>
      </c>
      <c r="F180" s="1" t="s">
        <v>13</v>
      </c>
      <c r="G180" s="1" t="s">
        <v>13</v>
      </c>
      <c r="H180" s="1" t="s">
        <v>15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8">
        <v>27180</v>
      </c>
      <c r="B181" s="19" t="str">
        <f>HYPERLINK("https://tanloc.thoibinh.camau.gov.vn/", "UBND Ủy ban nhân dân xã Tân Lộc tỉnh Hà Tĩnh")</f>
        <v>UBND Ủy ban nhân dân xã Tân Lộc tỉnh Hà Tĩnh</v>
      </c>
      <c r="C181" s="21" t="s">
        <v>16</v>
      </c>
      <c r="D181" s="22"/>
      <c r="E181" s="1" t="s">
        <v>13</v>
      </c>
      <c r="F181" s="1" t="s">
        <v>13</v>
      </c>
      <c r="G181" s="1" t="s">
        <v>13</v>
      </c>
      <c r="H181" s="1" t="s">
        <v>13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8">
        <v>27181</v>
      </c>
      <c r="B182" s="19" t="str">
        <f>HYPERLINK("https://www.facebook.com/CAXTANMY/?locale=ms_MY", "Công an xã Tân Lộc tỉnh Vĩnh Long")</f>
        <v>Công an xã Tân Lộc tỉnh Vĩnh Long</v>
      </c>
      <c r="C182" s="21" t="s">
        <v>16</v>
      </c>
      <c r="D182" s="21" t="s">
        <v>14</v>
      </c>
      <c r="E182" s="1" t="s">
        <v>13</v>
      </c>
      <c r="F182" s="1" t="s">
        <v>13</v>
      </c>
      <c r="G182" s="1" t="s">
        <v>13</v>
      </c>
      <c r="H182" s="1" t="s">
        <v>15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8">
        <v>27182</v>
      </c>
      <c r="B183" s="19" t="str">
        <f>HYPERLINK("https://tintuc.vinhlong.gov.vn/Default.aspx?tabid=3212&amp;ID=257015", "UBND Ủy ban nhân dân xã Tân Lộc tỉnh Vĩnh Long")</f>
        <v>UBND Ủy ban nhân dân xã Tân Lộc tỉnh Vĩnh Long</v>
      </c>
      <c r="C183" s="21" t="s">
        <v>16</v>
      </c>
      <c r="D183" s="22"/>
      <c r="E183" s="1" t="s">
        <v>13</v>
      </c>
      <c r="F183" s="1" t="s">
        <v>13</v>
      </c>
      <c r="G183" s="1" t="s">
        <v>13</v>
      </c>
      <c r="H183" s="1" t="s">
        <v>13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8">
        <v>27183</v>
      </c>
      <c r="B184" s="19" t="str">
        <f>HYPERLINK("https://www.facebook.com/conganBaTri/", "Công an xã Tân Lợi _x000D__x000D_
 _x000D__x000D_
  tỉnh Bình Phước")</f>
        <v>Công an xã Tân Lợi _x000D__x000D_
 _x000D__x000D_
  tỉnh Bình Phước</v>
      </c>
      <c r="C184" s="21" t="s">
        <v>16</v>
      </c>
      <c r="D184" s="21" t="s">
        <v>14</v>
      </c>
      <c r="E184" s="1" t="s">
        <v>13</v>
      </c>
      <c r="F184" s="1" t="s">
        <v>13</v>
      </c>
      <c r="G184" s="1" t="s">
        <v>13</v>
      </c>
      <c r="H184" s="1" t="s">
        <v>15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8">
        <v>27184</v>
      </c>
      <c r="B185" s="19" t="str">
        <f>HYPERLINK("https://tanloi.honquan.binhphuoc.gov.vn/", "UBND Ủy ban nhân dân xã Tân Lợi _x000D__x000D_
 _x000D__x000D_
  tỉnh Bình Phước")</f>
        <v>UBND Ủy ban nhân dân xã Tân Lợi _x000D__x000D_
 _x000D__x000D_
  tỉnh Bình Phước</v>
      </c>
      <c r="C185" s="21" t="s">
        <v>16</v>
      </c>
      <c r="D185" s="22"/>
      <c r="E185" s="1" t="s">
        <v>13</v>
      </c>
      <c r="F185" s="1" t="s">
        <v>13</v>
      </c>
      <c r="G185" s="1" t="s">
        <v>13</v>
      </c>
      <c r="H185" s="1" t="s">
        <v>13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8">
        <v>27185</v>
      </c>
      <c r="B186" s="19" t="str">
        <f>HYPERLINK("https://www.facebook.com/p/C%C3%B4ng-an-x%C3%A3-T%C3%A2n-Lang-Ph%C3%B9-Y%C3%AAn-S%C6%A1n-La-100069494266272/", "Công an xã Tân Lang tỉnh Sơn La")</f>
        <v>Công an xã Tân Lang tỉnh Sơn La</v>
      </c>
      <c r="C186" s="21" t="s">
        <v>16</v>
      </c>
      <c r="D186" s="21" t="s">
        <v>14</v>
      </c>
      <c r="E186" s="1" t="s">
        <v>13</v>
      </c>
      <c r="F186" s="1" t="s">
        <v>13</v>
      </c>
      <c r="G186" s="1" t="s">
        <v>13</v>
      </c>
      <c r="H186" s="1" t="s">
        <v>15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8">
        <v>27186</v>
      </c>
      <c r="B187" s="19" t="str">
        <f>HYPERLINK("https://moha.gov.vn/nong-thon-moi/tin-tuc/Pages/listbnv.aspx?CateID=32&amp;ItemID=2068", "UBND Ủy ban nhân dân xã Tân Lang tỉnh Sơn La")</f>
        <v>UBND Ủy ban nhân dân xã Tân Lang tỉnh Sơn La</v>
      </c>
      <c r="C187" s="21" t="s">
        <v>16</v>
      </c>
      <c r="D187" s="22"/>
      <c r="E187" s="1" t="s">
        <v>13</v>
      </c>
      <c r="F187" s="1" t="s">
        <v>13</v>
      </c>
      <c r="G187" s="1" t="s">
        <v>13</v>
      </c>
      <c r="H187" s="1" t="s">
        <v>13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8">
        <v>27187</v>
      </c>
      <c r="B188" s="19" t="str">
        <f>HYPERLINK("https://www.facebook.com/p/C%C3%B4ng-an-x%C3%A3-T%C3%A2n-Linh-huy%E1%BB%87n-%C4%90%E1%BA%A1i-T%E1%BB%AB-t%E1%BB%89nh-Th%C3%A1i-Nguy%C3%AAn-100063461798083/", "Công an xã Tân Linh tỉnh Thái Nguyên")</f>
        <v>Công an xã Tân Linh tỉnh Thái Nguyên</v>
      </c>
      <c r="C188" s="21" t="s">
        <v>16</v>
      </c>
      <c r="D188" s="21" t="s">
        <v>14</v>
      </c>
      <c r="E188" s="1" t="s">
        <v>13</v>
      </c>
      <c r="F188" s="1" t="s">
        <v>13</v>
      </c>
      <c r="G188" s="1" t="s">
        <v>13</v>
      </c>
      <c r="H188" s="1" t="s">
        <v>15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8">
        <v>27188</v>
      </c>
      <c r="B189" s="19" t="str">
        <f>HYPERLINK("https://tanlinh.daitu.thainguyen.gov.vn/", "UBND Ủy ban nhân dân xã Tân Linh tỉnh Thái Nguyên")</f>
        <v>UBND Ủy ban nhân dân xã Tân Linh tỉnh Thái Nguyên</v>
      </c>
      <c r="C189" s="21" t="s">
        <v>16</v>
      </c>
      <c r="D189" s="22"/>
      <c r="E189" s="1" t="s">
        <v>13</v>
      </c>
      <c r="F189" s="1" t="s">
        <v>13</v>
      </c>
      <c r="G189" s="1" t="s">
        <v>13</v>
      </c>
      <c r="H189" s="1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8">
        <v>27189</v>
      </c>
      <c r="B190" s="19" t="str">
        <f>HYPERLINK("https://www.facebook.com/p/C%C3%B4ng-an-x%C3%A3-T%C3%A2n-Long-H%E1%BB%99i-huy%E1%BB%87n-Mang-Th%C3%ADt-t%E1%BB%89nh-V%C4%A9nh-Long-100079713205022/", "Công an xã Tân Long Hội tỉnh Vĩnh Long")</f>
        <v>Công an xã Tân Long Hội tỉnh Vĩnh Long</v>
      </c>
      <c r="C190" s="21" t="s">
        <v>16</v>
      </c>
      <c r="D190" s="21" t="s">
        <v>14</v>
      </c>
      <c r="E190" s="1" t="s">
        <v>13</v>
      </c>
      <c r="F190" s="1" t="s">
        <v>13</v>
      </c>
      <c r="G190" s="1" t="s">
        <v>13</v>
      </c>
      <c r="H190" s="1" t="s">
        <v>15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8">
        <v>27190</v>
      </c>
      <c r="B191" s="19" t="str">
        <f>HYPERLINK("https://tanlonghoi.vinhlong.gov.vn/", "UBND Ủy ban nhân dân xã Tân Long Hội tỉnh Vĩnh Long")</f>
        <v>UBND Ủy ban nhân dân xã Tân Long Hội tỉnh Vĩnh Long</v>
      </c>
      <c r="C191" s="21" t="s">
        <v>16</v>
      </c>
      <c r="D191" s="22"/>
      <c r="E191" s="1" t="s">
        <v>13</v>
      </c>
      <c r="F191" s="1" t="s">
        <v>13</v>
      </c>
      <c r="G191" s="1" t="s">
        <v>13</v>
      </c>
      <c r="H191" s="1" t="s">
        <v>13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8">
        <v>27191</v>
      </c>
      <c r="B192" s="19" t="str">
        <f>HYPERLINK("https://www.facebook.com/p/C%C3%B4ng-an-x%C3%A3-T%C3%A2n-Long-huy%E1%BB%87n-Y%C3%AAn-S%C6%A1n-T%E1%BB%89nh-Tuy%C3%AAn-Quang-100080182350116/", "Công an xã Tân Long tỉnh Tuyên Quang")</f>
        <v>Công an xã Tân Long tỉnh Tuyên Quang</v>
      </c>
      <c r="C192" s="21" t="s">
        <v>16</v>
      </c>
      <c r="D192" s="21" t="s">
        <v>14</v>
      </c>
      <c r="E192" s="1" t="s">
        <v>13</v>
      </c>
      <c r="F192" s="1" t="s">
        <v>13</v>
      </c>
      <c r="G192" s="1" t="s">
        <v>13</v>
      </c>
      <c r="H192" s="1" t="s">
        <v>15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8">
        <v>27192</v>
      </c>
      <c r="B193" s="19" t="str">
        <f>HYPERLINK("http://tanlong.tuyenquang.gov.vn/vi/tin-bai/uy-ban-nhan-dan-xa-tan-long-huyen-yen-son-tinh-tuyen-quang-to-chuc-ngay-hoi-toan-dan-bao-ve-an-ninh-to-quoc-ngay-1682024?type=NEWS&amp;id=123167", "UBND Ủy ban nhân dân xã Tân Long tỉnh Tuyên Quang")</f>
        <v>UBND Ủy ban nhân dân xã Tân Long tỉnh Tuyên Quang</v>
      </c>
      <c r="C193" s="21" t="s">
        <v>16</v>
      </c>
      <c r="D193" s="22"/>
      <c r="E193" s="1" t="s">
        <v>13</v>
      </c>
      <c r="F193" s="1" t="s">
        <v>13</v>
      </c>
      <c r="G193" s="1" t="s">
        <v>13</v>
      </c>
      <c r="H193" s="1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8">
        <v>27193</v>
      </c>
      <c r="B194" s="19" t="str">
        <f>HYPERLINK("https://www.facebook.com/conganhuyenLacSon/", "Công an xã Tân Mỹ _x000D__x000D_
 _x000D__x000D_
  tỉnh Hòa Bình")</f>
        <v>Công an xã Tân Mỹ _x000D__x000D_
 _x000D__x000D_
  tỉnh Hòa Bình</v>
      </c>
      <c r="C194" s="21" t="s">
        <v>16</v>
      </c>
      <c r="D194" s="21" t="s">
        <v>14</v>
      </c>
      <c r="E194" s="1" t="s">
        <v>13</v>
      </c>
      <c r="F194" s="1" t="s">
        <v>13</v>
      </c>
      <c r="G194" s="1" t="s">
        <v>13</v>
      </c>
      <c r="H194" s="1" t="s">
        <v>15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8">
        <v>27194</v>
      </c>
      <c r="B195" s="19" t="str">
        <f>HYPERLINK("https://xatanmy.hoabinh.gov.vn/", "UBND Ủy ban nhân dân xã Tân Mỹ _x000D__x000D_
 _x000D__x000D_
  tỉnh Hòa Bình")</f>
        <v>UBND Ủy ban nhân dân xã Tân Mỹ _x000D__x000D_
 _x000D__x000D_
  tỉnh Hòa Bình</v>
      </c>
      <c r="C195" s="21" t="s">
        <v>16</v>
      </c>
      <c r="D195" s="22"/>
      <c r="E195" s="1" t="s">
        <v>13</v>
      </c>
      <c r="F195" s="1" t="s">
        <v>13</v>
      </c>
      <c r="G195" s="1" t="s">
        <v>13</v>
      </c>
      <c r="H195" s="1" t="s">
        <v>13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8">
        <v>27195</v>
      </c>
      <c r="B196" s="19" t="s">
        <v>231</v>
      </c>
      <c r="C196" s="20" t="s">
        <v>13</v>
      </c>
      <c r="D196" s="21" t="s">
        <v>14</v>
      </c>
      <c r="E196" s="1" t="s">
        <v>13</v>
      </c>
      <c r="F196" s="1" t="s">
        <v>13</v>
      </c>
      <c r="G196" s="1" t="s">
        <v>13</v>
      </c>
      <c r="H196" s="1" t="s">
        <v>15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8">
        <v>27196</v>
      </c>
      <c r="B197" s="19" t="str">
        <f>HYPERLINK("https://bentre.gov.vn/Documents/848_danh_sach%20nguoi%20phat%20ngon.pdf", "UBND Ủy ban nhân dân xã Tân Mỹ _x000D__x000D_
 _x000D__x000D_
  tỉnh Bến Tre")</f>
        <v>UBND Ủy ban nhân dân xã Tân Mỹ _x000D__x000D_
 _x000D__x000D_
  tỉnh Bến Tre</v>
      </c>
      <c r="C197" s="21" t="s">
        <v>16</v>
      </c>
      <c r="D197" s="22"/>
      <c r="E197" s="1" t="s">
        <v>13</v>
      </c>
      <c r="F197" s="1" t="s">
        <v>13</v>
      </c>
      <c r="G197" s="1" t="s">
        <v>13</v>
      </c>
      <c r="H197" s="1" t="s">
        <v>13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8">
        <v>27197</v>
      </c>
      <c r="B198" s="19" t="s">
        <v>232</v>
      </c>
      <c r="C198" s="20" t="s">
        <v>13</v>
      </c>
      <c r="D198" s="21" t="s">
        <v>14</v>
      </c>
      <c r="E198" s="1" t="s">
        <v>13</v>
      </c>
      <c r="F198" s="1" t="s">
        <v>13</v>
      </c>
      <c r="G198" s="1" t="s">
        <v>13</v>
      </c>
      <c r="H198" s="1" t="s">
        <v>15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8">
        <v>27198</v>
      </c>
      <c r="B199" s="19" t="str">
        <f>HYPERLINK("https://tanminh.thanhson.phutho.gov.vn/uy-ban-nhan-dan", "UBND Ủy ban nhân dân xã Tân Minh _x000D__x000D_
 _x000D__x000D_
  tỉnh Phú Thọ")</f>
        <v>UBND Ủy ban nhân dân xã Tân Minh _x000D__x000D_
 _x000D__x000D_
  tỉnh Phú Thọ</v>
      </c>
      <c r="C199" s="21" t="s">
        <v>16</v>
      </c>
      <c r="D199" s="22"/>
      <c r="E199" s="1" t="s">
        <v>13</v>
      </c>
      <c r="F199" s="1" t="s">
        <v>13</v>
      </c>
      <c r="G199" s="1" t="s">
        <v>13</v>
      </c>
      <c r="H199" s="1" t="s">
        <v>13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8">
        <v>27199</v>
      </c>
      <c r="B200" s="19" t="s">
        <v>232</v>
      </c>
      <c r="C200" s="20" t="s">
        <v>13</v>
      </c>
      <c r="D200" s="21" t="s">
        <v>14</v>
      </c>
      <c r="E200" s="1" t="s">
        <v>13</v>
      </c>
      <c r="F200" s="1" t="s">
        <v>13</v>
      </c>
      <c r="G200" s="1" t="s">
        <v>13</v>
      </c>
      <c r="H200" s="1" t="s">
        <v>15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8">
        <v>27200</v>
      </c>
      <c r="B201" s="19" t="str">
        <f>HYPERLINK("https://tanminh.thanhson.phutho.gov.vn/uy-ban-nhan-dan", "UBND Ủy ban nhân dân xã Tân Minh _x000D__x000D_
 _x000D__x000D_
  tỉnh Phú Thọ")</f>
        <v>UBND Ủy ban nhân dân xã Tân Minh _x000D__x000D_
 _x000D__x000D_
  tỉnh Phú Thọ</v>
      </c>
      <c r="C201" s="21" t="s">
        <v>16</v>
      </c>
      <c r="D201" s="22"/>
      <c r="E201" s="1" t="s">
        <v>13</v>
      </c>
      <c r="F201" s="1" t="s">
        <v>13</v>
      </c>
      <c r="G201" s="1" t="s">
        <v>13</v>
      </c>
      <c r="H201" s="1" t="s">
        <v>13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8">
        <v>27201</v>
      </c>
      <c r="B202" s="19" t="str">
        <f>HYPERLINK("https://www.facebook.com/p/C%C3%B4ng-an-x%C3%A3-T%C3%A2n-Minh-huy%E1%BB%87n-%C4%90%C3%A0-B%E1%BA%AFc-t%E1%BB%89nh-Ho%C3%A0-B%C3%ACnh-100066812649960/", "Công an xã Tân Minh _x000D__x000D_
 _x000D__x000D_
  tỉnh Hòa Bình")</f>
        <v>Công an xã Tân Minh _x000D__x000D_
 _x000D__x000D_
  tỉnh Hòa Bình</v>
      </c>
      <c r="C202" s="21" t="s">
        <v>16</v>
      </c>
      <c r="D202" s="21" t="s">
        <v>14</v>
      </c>
      <c r="E202" s="1" t="s">
        <v>13</v>
      </c>
      <c r="F202" s="1" t="s">
        <v>13</v>
      </c>
      <c r="G202" s="1" t="s">
        <v>13</v>
      </c>
      <c r="H202" s="1" t="s">
        <v>15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8">
        <v>27202</v>
      </c>
      <c r="B203" s="19" t="str">
        <f>HYPERLINK("https://xatanminh.hoabinh.gov.vn/", "UBND Ủy ban nhân dân xã Tân Minh _x000D__x000D_
 _x000D__x000D_
  tỉnh Hòa Bình")</f>
        <v>UBND Ủy ban nhân dân xã Tân Minh _x000D__x000D_
 _x000D__x000D_
  tỉnh Hòa Bình</v>
      </c>
      <c r="C203" s="21" t="s">
        <v>16</v>
      </c>
      <c r="D203" s="22"/>
      <c r="E203" s="1" t="s">
        <v>13</v>
      </c>
      <c r="F203" s="1" t="s">
        <v>13</v>
      </c>
      <c r="G203" s="1" t="s">
        <v>13</v>
      </c>
      <c r="H203" s="1" t="s">
        <v>13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8">
        <v>27203</v>
      </c>
      <c r="B204" s="19" t="str">
        <f>HYPERLINK("https://www.facebook.com/p/C%C3%B4ng-an-x%C3%A3-T%C3%A2n-Nh%E1%BB%B1t-huy%E1%BB%87n-B%C3%ACnh-Ch%C3%A1nh-100079848999236/?locale=vi_VN", "Công an xã Tân Nhựt tỉnh Đồng Tháp")</f>
        <v>Công an xã Tân Nhựt tỉnh Đồng Tháp</v>
      </c>
      <c r="C204" s="21" t="s">
        <v>16</v>
      </c>
      <c r="D204" s="21" t="s">
        <v>14</v>
      </c>
      <c r="E204" s="1" t="s">
        <v>13</v>
      </c>
      <c r="F204" s="1" t="s">
        <v>13</v>
      </c>
      <c r="G204" s="1" t="s">
        <v>13</v>
      </c>
      <c r="H204" s="1" t="s">
        <v>15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8">
        <v>27204</v>
      </c>
      <c r="B205" s="19" t="str">
        <f>HYPERLINK("https://tanphudong.sadec.dongthap.gov.vn/", "UBND Ủy ban nhân dân xã Tân Nhựt tỉnh Đồng Tháp")</f>
        <v>UBND Ủy ban nhân dân xã Tân Nhựt tỉnh Đồng Tháp</v>
      </c>
      <c r="C205" s="21" t="s">
        <v>16</v>
      </c>
      <c r="D205" s="22"/>
      <c r="E205" s="1" t="s">
        <v>13</v>
      </c>
      <c r="F205" s="1" t="s">
        <v>13</v>
      </c>
      <c r="G205" s="1" t="s">
        <v>13</v>
      </c>
      <c r="H205" s="1" t="s">
        <v>13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8">
        <v>27205</v>
      </c>
      <c r="B206" s="19" t="str">
        <f>HYPERLINK("https://www.facebook.com/p/C%C3%B4ng-an-x%C3%A3-T%C3%A2n-Ph%C3%BAc-%C3%82n-Thi-H%C6%B0ng-Y%C3%AAn-100064646004818/", "Công an xã Tân Phúc tỉnh Hưng Yên")</f>
        <v>Công an xã Tân Phúc tỉnh Hưng Yên</v>
      </c>
      <c r="C206" s="21" t="s">
        <v>16</v>
      </c>
      <c r="D206" s="21" t="s">
        <v>14</v>
      </c>
      <c r="E206" s="1" t="s">
        <v>13</v>
      </c>
      <c r="F206" s="1" t="s">
        <v>13</v>
      </c>
      <c r="G206" s="1" t="s">
        <v>13</v>
      </c>
      <c r="H206" s="1" t="s">
        <v>15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8">
        <v>27206</v>
      </c>
      <c r="B207" s="19" t="str">
        <f>HYPERLINK("https://anthi.hungyen.gov.vn/", "UBND Ủy ban nhân dân xã Tân Phúc tỉnh Hưng Yên")</f>
        <v>UBND Ủy ban nhân dân xã Tân Phúc tỉnh Hưng Yên</v>
      </c>
      <c r="C207" s="21" t="s">
        <v>16</v>
      </c>
      <c r="D207" s="22"/>
      <c r="E207" s="1" t="s">
        <v>13</v>
      </c>
      <c r="F207" s="1" t="s">
        <v>13</v>
      </c>
      <c r="G207" s="1" t="s">
        <v>13</v>
      </c>
      <c r="H207" s="1" t="s">
        <v>13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8">
        <v>27207</v>
      </c>
      <c r="B208" s="19" t="str">
        <f>HYPERLINK("https://www.facebook.com/conganxatanphuc/", "Công an xã Tân Phúc tỉnh Thanh Hóa")</f>
        <v>Công an xã Tân Phúc tỉnh Thanh Hóa</v>
      </c>
      <c r="C208" s="21" t="s">
        <v>16</v>
      </c>
      <c r="D208" s="21" t="s">
        <v>14</v>
      </c>
      <c r="E208" s="1" t="s">
        <v>13</v>
      </c>
      <c r="F208" s="1" t="s">
        <v>13</v>
      </c>
      <c r="G208" s="1" t="s">
        <v>13</v>
      </c>
      <c r="H208" s="1" t="s">
        <v>15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8">
        <v>27208</v>
      </c>
      <c r="B209" s="19" t="str">
        <f>HYPERLINK("https://tanphuc.langchanh.thanhhoa.gov.vn/", "UBND Ủy ban nhân dân xã Tân Phúc tỉnh Thanh Hóa")</f>
        <v>UBND Ủy ban nhân dân xã Tân Phúc tỉnh Thanh Hóa</v>
      </c>
      <c r="C209" s="21" t="s">
        <v>16</v>
      </c>
      <c r="D209" s="22"/>
      <c r="E209" s="1" t="s">
        <v>13</v>
      </c>
      <c r="F209" s="1" t="s">
        <v>13</v>
      </c>
      <c r="G209" s="1" t="s">
        <v>13</v>
      </c>
      <c r="H209" s="1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8">
        <v>27209</v>
      </c>
      <c r="B210" s="19" t="s">
        <v>42</v>
      </c>
      <c r="C210" s="20" t="s">
        <v>13</v>
      </c>
      <c r="D210" s="21" t="s">
        <v>14</v>
      </c>
      <c r="E210" s="1" t="s">
        <v>13</v>
      </c>
      <c r="F210" s="1" t="s">
        <v>13</v>
      </c>
      <c r="G210" s="1" t="s">
        <v>13</v>
      </c>
      <c r="H210" s="1" t="s">
        <v>15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8">
        <v>27210</v>
      </c>
      <c r="B211" s="19" t="str">
        <f>HYPERLINK("https://phutho.phutan.angiang.gov.vn/", "UBND Ủy ban nhân dân xã Tân Phú tỉnh Phú Thọ")</f>
        <v>UBND Ủy ban nhân dân xã Tân Phú tỉnh Phú Thọ</v>
      </c>
      <c r="C211" s="21" t="s">
        <v>16</v>
      </c>
      <c r="D211" s="22"/>
      <c r="E211" s="1" t="s">
        <v>13</v>
      </c>
      <c r="F211" s="1" t="s">
        <v>13</v>
      </c>
      <c r="G211" s="1" t="s">
        <v>13</v>
      </c>
      <c r="H211" s="1" t="s">
        <v>13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8">
        <v>27211</v>
      </c>
      <c r="B212" s="19" t="s">
        <v>43</v>
      </c>
      <c r="C212" s="20" t="s">
        <v>13</v>
      </c>
      <c r="D212" s="21" t="s">
        <v>14</v>
      </c>
      <c r="E212" s="1" t="s">
        <v>13</v>
      </c>
      <c r="F212" s="1" t="s">
        <v>13</v>
      </c>
      <c r="G212" s="1" t="s">
        <v>13</v>
      </c>
      <c r="H212" s="1" t="s">
        <v>15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8">
        <v>27212</v>
      </c>
      <c r="B213" s="19" t="str">
        <f>HYPERLINK("https://kienthuy.haiphong.gov.vn/cac-xa-thi-tran/xa-tan-phong-308383", "UBND Ủy ban nhân dân xã Tân Phong tỉnh Hải Dương")</f>
        <v>UBND Ủy ban nhân dân xã Tân Phong tỉnh Hải Dương</v>
      </c>
      <c r="C213" s="21" t="s">
        <v>16</v>
      </c>
      <c r="D213" s="22"/>
      <c r="E213" s="1" t="s">
        <v>13</v>
      </c>
      <c r="F213" s="1" t="s">
        <v>13</v>
      </c>
      <c r="G213" s="1" t="s">
        <v>13</v>
      </c>
      <c r="H213" s="1" t="s">
        <v>13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8">
        <v>27213</v>
      </c>
      <c r="B214" s="19" t="s">
        <v>44</v>
      </c>
      <c r="C214" s="20" t="s">
        <v>13</v>
      </c>
      <c r="D214" s="21" t="s">
        <v>14</v>
      </c>
      <c r="E214" s="1" t="s">
        <v>13</v>
      </c>
      <c r="F214" s="1" t="s">
        <v>13</v>
      </c>
      <c r="G214" s="1" t="s">
        <v>13</v>
      </c>
      <c r="H214" s="1" t="s">
        <v>15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8">
        <v>27214</v>
      </c>
      <c r="B215" s="19" t="str">
        <f>HYPERLINK("https://cailay.tiengiang.gov.vn/cac-xa", "UBND Ủy ban nhân dân xã Tân Phong tỉnh Sơn La")</f>
        <v>UBND Ủy ban nhân dân xã Tân Phong tỉnh Sơn La</v>
      </c>
      <c r="C215" s="21" t="s">
        <v>16</v>
      </c>
      <c r="D215" s="22"/>
      <c r="E215" s="1" t="s">
        <v>13</v>
      </c>
      <c r="F215" s="1" t="s">
        <v>13</v>
      </c>
      <c r="G215" s="1" t="s">
        <v>13</v>
      </c>
      <c r="H215" s="1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8">
        <v>27215</v>
      </c>
      <c r="B216" s="19" t="str">
        <f>HYPERLINK("https://www.facebook.com/p/C%C3%B4ng-an-x%C3%A3-T%C3%A2n-S%E1%BB%8Fi-Y%C3%AAn-Th%E1%BA%BF-B%E1%BA%AFc-Giang-100063944147061/", "Công an xã Tân Sỏi tỉnh Bắc Giang")</f>
        <v>Công an xã Tân Sỏi tỉnh Bắc Giang</v>
      </c>
      <c r="C216" s="21" t="s">
        <v>16</v>
      </c>
      <c r="D216" s="21" t="s">
        <v>14</v>
      </c>
      <c r="E216" s="1" t="s">
        <v>13</v>
      </c>
      <c r="F216" s="1" t="s">
        <v>13</v>
      </c>
      <c r="G216" s="1" t="s">
        <v>13</v>
      </c>
      <c r="H216" s="1" t="s">
        <v>15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8">
        <v>27216</v>
      </c>
      <c r="B217" s="19" t="str">
        <f>HYPERLINK("https://tansoi.yenthe.bacgiang.gov.vn/", "UBND Ủy ban nhân dân xã Tân Sỏi tỉnh Bắc Giang")</f>
        <v>UBND Ủy ban nhân dân xã Tân Sỏi tỉnh Bắc Giang</v>
      </c>
      <c r="C217" s="21" t="s">
        <v>16</v>
      </c>
      <c r="D217" s="22"/>
      <c r="E217" s="1" t="s">
        <v>13</v>
      </c>
      <c r="F217" s="1" t="s">
        <v>13</v>
      </c>
      <c r="G217" s="1" t="s">
        <v>13</v>
      </c>
      <c r="H217" s="1" t="s">
        <v>13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8">
        <v>27217</v>
      </c>
      <c r="B218" s="19" t="s">
        <v>233</v>
      </c>
      <c r="C218" s="20" t="s">
        <v>13</v>
      </c>
      <c r="D218" s="21" t="s">
        <v>14</v>
      </c>
      <c r="E218" s="1" t="s">
        <v>13</v>
      </c>
      <c r="F218" s="1" t="s">
        <v>13</v>
      </c>
      <c r="G218" s="1" t="s">
        <v>13</v>
      </c>
      <c r="H218" s="1" t="s">
        <v>15</v>
      </c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8">
        <v>27218</v>
      </c>
      <c r="B219" s="19" t="str">
        <f>HYPERLINK("https://tanthanh.vinhlong.gov.vn/", "UBND Ủy ban nhân dân xã Tân Thành Bình _x000D__x000D_
 _x000D__x000D_
  tỉnh Nghệ An")</f>
        <v>UBND Ủy ban nhân dân xã Tân Thành Bình _x000D__x000D_
 _x000D__x000D_
  tỉnh Nghệ An</v>
      </c>
      <c r="C219" s="21" t="s">
        <v>16</v>
      </c>
      <c r="D219" s="22"/>
      <c r="E219" s="1" t="s">
        <v>13</v>
      </c>
      <c r="F219" s="1" t="s">
        <v>13</v>
      </c>
      <c r="G219" s="1" t="s">
        <v>13</v>
      </c>
      <c r="H219" s="1" t="s">
        <v>13</v>
      </c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8">
        <v>27219</v>
      </c>
      <c r="B220" s="19" t="s">
        <v>233</v>
      </c>
      <c r="C220" s="20" t="s">
        <v>13</v>
      </c>
      <c r="D220" s="21" t="s">
        <v>14</v>
      </c>
      <c r="E220" s="1" t="s">
        <v>13</v>
      </c>
      <c r="F220" s="1" t="s">
        <v>13</v>
      </c>
      <c r="G220" s="1" t="s">
        <v>13</v>
      </c>
      <c r="H220" s="1" t="s">
        <v>15</v>
      </c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8">
        <v>27220</v>
      </c>
      <c r="B221" s="19" t="str">
        <f>HYPERLINK("https://tanthanh.vinhlong.gov.vn/", "UBND Ủy ban nhân dân xã Tân Thành Bình _x000D__x000D_
 _x000D__x000D_
  tỉnh Nghệ An")</f>
        <v>UBND Ủy ban nhân dân xã Tân Thành Bình _x000D__x000D_
 _x000D__x000D_
  tỉnh Nghệ An</v>
      </c>
      <c r="C221" s="21" t="s">
        <v>16</v>
      </c>
      <c r="D221" s="22"/>
      <c r="E221" s="1" t="s">
        <v>13</v>
      </c>
      <c r="F221" s="1" t="s">
        <v>13</v>
      </c>
      <c r="G221" s="1" t="s">
        <v>13</v>
      </c>
      <c r="H221" s="1" t="s">
        <v>13</v>
      </c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8">
        <v>27221</v>
      </c>
      <c r="B222" s="19" t="str">
        <f>HYPERLINK("https://www.facebook.com/p/C%C3%B4ng-An-X%C3%A3-T%C3%A2n-Th%E1%BA%A1chCh%C3%A2u-Th%C3%A0nhB%E1%BA%BFn-Tre-100069043335543/", "Công an xã Tân Thạch tỉnh Bến Tre")</f>
        <v>Công an xã Tân Thạch tỉnh Bến Tre</v>
      </c>
      <c r="C222" s="21" t="s">
        <v>16</v>
      </c>
      <c r="D222" s="21" t="s">
        <v>14</v>
      </c>
      <c r="E222" s="1" t="s">
        <v>13</v>
      </c>
      <c r="F222" s="1" t="s">
        <v>13</v>
      </c>
      <c r="G222" s="1" t="s">
        <v>13</v>
      </c>
      <c r="H222" s="1" t="s">
        <v>15</v>
      </c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8">
        <v>27222</v>
      </c>
      <c r="B223" s="19" t="str">
        <f>HYPERLINK("http://tanthach.chauthanh.bentre.gov.vn/", "UBND Ủy ban nhân dân xã Tân Thạch tỉnh Bến Tre")</f>
        <v>UBND Ủy ban nhân dân xã Tân Thạch tỉnh Bến Tre</v>
      </c>
      <c r="C223" s="21" t="s">
        <v>16</v>
      </c>
      <c r="D223" s="22"/>
      <c r="E223" s="1" t="s">
        <v>13</v>
      </c>
      <c r="F223" s="1" t="s">
        <v>13</v>
      </c>
      <c r="G223" s="1" t="s">
        <v>13</v>
      </c>
      <c r="H223" s="1" t="s">
        <v>13</v>
      </c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8">
        <v>27223</v>
      </c>
      <c r="B224" s="19" t="s">
        <v>234</v>
      </c>
      <c r="C224" s="20" t="s">
        <v>13</v>
      </c>
      <c r="D224" s="21" t="s">
        <v>14</v>
      </c>
      <c r="E224" s="1" t="s">
        <v>13</v>
      </c>
      <c r="F224" s="1" t="s">
        <v>13</v>
      </c>
      <c r="G224" s="1" t="s">
        <v>13</v>
      </c>
      <c r="H224" s="1" t="s">
        <v>15</v>
      </c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8">
        <v>27224</v>
      </c>
      <c r="B225" s="19" t="str">
        <f>HYPERLINK("https://baria-vungtau.gov.vn/sphere/baria/vungtau/page/xem-tin.cpx?uuid=605426b48ea5cc519c3e5cfd", "UBND Ủy ban nhân dân xã Tân Thắng _x000D__x000D_
 _x000D__x000D_
  tỉnh Bà Rịa - Vũng Tàu")</f>
        <v>UBND Ủy ban nhân dân xã Tân Thắng _x000D__x000D_
 _x000D__x000D_
  tỉnh Bà Rịa - Vũng Tàu</v>
      </c>
      <c r="C225" s="21" t="s">
        <v>16</v>
      </c>
      <c r="D225" s="22"/>
      <c r="E225" s="1" t="s">
        <v>13</v>
      </c>
      <c r="F225" s="1" t="s">
        <v>13</v>
      </c>
      <c r="G225" s="1" t="s">
        <v>13</v>
      </c>
      <c r="H225" s="1" t="s">
        <v>13</v>
      </c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8">
        <v>27225</v>
      </c>
      <c r="B226" s="19" t="str">
        <f>HYPERLINK("https://www.facebook.com/p/C%C3%B4ng-an-x%C3%A3-T%C3%A2n-Th%E1%BB%8D-N%C3%B4ng-C%E1%BB%91ng-Thanh-Ho%C3%A1-100063727795814/", "Công an xã Tân Thọ tỉnh Thanh Hóa")</f>
        <v>Công an xã Tân Thọ tỉnh Thanh Hóa</v>
      </c>
      <c r="C226" s="21" t="s">
        <v>16</v>
      </c>
      <c r="D226" s="21" t="s">
        <v>14</v>
      </c>
      <c r="E226" s="1" t="s">
        <v>13</v>
      </c>
      <c r="F226" s="1" t="s">
        <v>13</v>
      </c>
      <c r="G226" s="1" t="s">
        <v>13</v>
      </c>
      <c r="H226" s="1" t="s">
        <v>15</v>
      </c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8">
        <v>27226</v>
      </c>
      <c r="B227" s="19" t="str">
        <f>HYPERLINK("https://tantho.nongcong.thanhhoa.gov.vn/web/trang-chu/he-thong-chinh-tri/uy-ban-nhan-dan-xa/can-bo-cong-chuc-ubnd-xa-tan-tho.html", "UBND Ủy ban nhân dân xã Tân Thọ tỉnh Thanh Hóa")</f>
        <v>UBND Ủy ban nhân dân xã Tân Thọ tỉnh Thanh Hóa</v>
      </c>
      <c r="C227" s="21" t="s">
        <v>16</v>
      </c>
      <c r="D227" s="22"/>
      <c r="E227" s="1" t="s">
        <v>13</v>
      </c>
      <c r="F227" s="1" t="s">
        <v>13</v>
      </c>
      <c r="G227" s="1" t="s">
        <v>13</v>
      </c>
      <c r="H227" s="1" t="s">
        <v>13</v>
      </c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8">
        <v>27227</v>
      </c>
      <c r="B228" s="19" t="s">
        <v>45</v>
      </c>
      <c r="C228" s="20" t="s">
        <v>13</v>
      </c>
      <c r="D228" s="21" t="s">
        <v>14</v>
      </c>
      <c r="E228" s="1" t="s">
        <v>13</v>
      </c>
      <c r="F228" s="1" t="s">
        <v>13</v>
      </c>
      <c r="G228" s="1" t="s">
        <v>13</v>
      </c>
      <c r="H228" s="1" t="s">
        <v>15</v>
      </c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8">
        <v>27228</v>
      </c>
      <c r="B229" s="19" t="str">
        <f>HYPERLINK("http://tanthanh.nongthonmoituyenquang.gov.vn/", "UBND Ủy ban nhân dân xã Tân Thanh tỉnh Tuyên Quang")</f>
        <v>UBND Ủy ban nhân dân xã Tân Thanh tỉnh Tuyên Quang</v>
      </c>
      <c r="C229" s="21" t="s">
        <v>16</v>
      </c>
      <c r="D229" s="22"/>
      <c r="E229" s="1" t="s">
        <v>13</v>
      </c>
      <c r="F229" s="1" t="s">
        <v>13</v>
      </c>
      <c r="G229" s="1" t="s">
        <v>13</v>
      </c>
      <c r="H229" s="1" t="s">
        <v>13</v>
      </c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8">
        <v>27229</v>
      </c>
      <c r="B230" s="19" t="str">
        <f>HYPERLINK("https://www.facebook.com/p/C%C3%B4ng-an-x%C3%A3-T%C3%A2n-Thu%E1%BB%B7-100080296764759/", "Công an xã Tân Thuỷ _x000D__x000D_
 _x000D__x000D_
  tỉnh Quảng Bình")</f>
        <v>Công an xã Tân Thuỷ _x000D__x000D_
 _x000D__x000D_
  tỉnh Quảng Bình</v>
      </c>
      <c r="C230" s="21" t="s">
        <v>16</v>
      </c>
      <c r="D230" s="21" t="s">
        <v>14</v>
      </c>
      <c r="E230" s="1" t="s">
        <v>13</v>
      </c>
      <c r="F230" s="1" t="s">
        <v>13</v>
      </c>
      <c r="G230" s="1" t="s">
        <v>13</v>
      </c>
      <c r="H230" s="1" t="s">
        <v>15</v>
      </c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8">
        <v>27230</v>
      </c>
      <c r="B231" s="19" t="str">
        <f>HYPERLINK("https://tanthuy.quangbinh.gov.vn/", "UBND Ủy ban nhân dân xã Tân Thuỷ _x000D__x000D_
 _x000D__x000D_
  tỉnh Quảng Bình")</f>
        <v>UBND Ủy ban nhân dân xã Tân Thuỷ _x000D__x000D_
 _x000D__x000D_
  tỉnh Quảng Bình</v>
      </c>
      <c r="C231" s="21" t="s">
        <v>16</v>
      </c>
      <c r="D231" s="22"/>
      <c r="E231" s="1" t="s">
        <v>13</v>
      </c>
      <c r="F231" s="1" t="s">
        <v>13</v>
      </c>
      <c r="G231" s="1" t="s">
        <v>13</v>
      </c>
      <c r="H231" s="1" t="s">
        <v>13</v>
      </c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8">
        <v>27231</v>
      </c>
      <c r="B232" s="19" t="s">
        <v>46</v>
      </c>
      <c r="C232" s="20" t="s">
        <v>13</v>
      </c>
      <c r="D232" s="21" t="s">
        <v>14</v>
      </c>
      <c r="E232" s="1" t="s">
        <v>13</v>
      </c>
      <c r="F232" s="1" t="s">
        <v>13</v>
      </c>
      <c r="G232" s="1" t="s">
        <v>13</v>
      </c>
      <c r="H232" s="1" t="s">
        <v>15</v>
      </c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8">
        <v>27232</v>
      </c>
      <c r="B233" s="19" t="str">
        <f>HYPERLINK("https://yenson.tuyenquang.gov.vn/", "UBND Ủy ban nhân dân xã Tân Tiến tỉnh Tuyên Quang")</f>
        <v>UBND Ủy ban nhân dân xã Tân Tiến tỉnh Tuyên Quang</v>
      </c>
      <c r="C233" s="21" t="s">
        <v>16</v>
      </c>
      <c r="D233" s="22"/>
      <c r="E233" s="1" t="s">
        <v>13</v>
      </c>
      <c r="F233" s="1" t="s">
        <v>13</v>
      </c>
      <c r="G233" s="1" t="s">
        <v>13</v>
      </c>
      <c r="H233" s="1" t="s">
        <v>13</v>
      </c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8">
        <v>27233</v>
      </c>
      <c r="B234" s="19" t="str">
        <f>HYPERLINK("https://www.facebook.com/p/C%C3%B4ng-an-x%C3%A3-T%C3%A2n-Tr%C3%A0o-huy%E1%BB%87n-Thanh-Mi%E1%BB%87n-t%E1%BB%89nh-H%E1%BA%A3i-D%C6%B0%C6%A1ng-100072357003148/", "Công an xã Tân Trào tỉnh Hải Dương")</f>
        <v>Công an xã Tân Trào tỉnh Hải Dương</v>
      </c>
      <c r="C234" s="21" t="s">
        <v>16</v>
      </c>
      <c r="D234" s="21" t="s">
        <v>14</v>
      </c>
      <c r="E234" s="1" t="s">
        <v>13</v>
      </c>
      <c r="F234" s="1" t="s">
        <v>13</v>
      </c>
      <c r="G234" s="1" t="s">
        <v>13</v>
      </c>
      <c r="H234" s="1" t="s">
        <v>15</v>
      </c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8">
        <v>27234</v>
      </c>
      <c r="B235" s="19" t="str">
        <f>HYPERLINK("https://tantrao.thanhmien.haiduong.gov.vn/vi-vn/gioi-thieu/Trang/uy-ban-nhan-dan.aspx", "UBND Ủy ban nhân dân xã Tân Trào tỉnh Hải Dương")</f>
        <v>UBND Ủy ban nhân dân xã Tân Trào tỉnh Hải Dương</v>
      </c>
      <c r="C235" s="21" t="s">
        <v>16</v>
      </c>
      <c r="D235" s="22"/>
      <c r="E235" s="1" t="s">
        <v>13</v>
      </c>
      <c r="F235" s="1" t="s">
        <v>13</v>
      </c>
      <c r="G235" s="1" t="s">
        <v>13</v>
      </c>
      <c r="H235" s="1" t="s">
        <v>13</v>
      </c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8">
        <v>27235</v>
      </c>
      <c r="B236" s="19" t="str">
        <f>HYPERLINK("https://www.facebook.com/p/C%C3%B4ng-an-x%C3%A3-T%C3%A2n-Tr%C6%B0%E1%BB%9Dng-C%E1%BA%A9m-Gi%C3%A0ng-H%E1%BA%A3i-D%C6%B0%C6%A1ng-100072472502974/", "Công an xã Tân Trường tỉnh Hải Dương")</f>
        <v>Công an xã Tân Trường tỉnh Hải Dương</v>
      </c>
      <c r="C236" s="21" t="s">
        <v>16</v>
      </c>
      <c r="D236" s="21" t="s">
        <v>14</v>
      </c>
      <c r="E236" s="1" t="s">
        <v>13</v>
      </c>
      <c r="F236" s="1" t="s">
        <v>13</v>
      </c>
      <c r="G236" s="1" t="s">
        <v>13</v>
      </c>
      <c r="H236" s="1" t="s">
        <v>15</v>
      </c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8">
        <v>27236</v>
      </c>
      <c r="B237" s="19" t="str">
        <f>HYPERLINK("http://tantruong.camgiang.haiduong.gov.vn/", "UBND Ủy ban nhân dân xã Tân Trường tỉnh Hải Dương")</f>
        <v>UBND Ủy ban nhân dân xã Tân Trường tỉnh Hải Dương</v>
      </c>
      <c r="C237" s="21" t="s">
        <v>16</v>
      </c>
      <c r="D237" s="22"/>
      <c r="E237" s="1" t="s">
        <v>13</v>
      </c>
      <c r="F237" s="1" t="s">
        <v>13</v>
      </c>
      <c r="G237" s="1" t="s">
        <v>13</v>
      </c>
      <c r="H237" s="1" t="s">
        <v>13</v>
      </c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8">
        <v>27237</v>
      </c>
      <c r="B238" s="19" t="str">
        <f>HYPERLINK("https://www.facebook.com/p/C%C3%B4ng-An-X%C3%A3-T%C3%A2y-Th%C3%A0nh-Y%C3%AAn-Th%C3%A0nh-Ngh%E1%BB%87-An-100065523488440/", "Công an xã Tây Thành tỉnh Nghệ An")</f>
        <v>Công an xã Tây Thành tỉnh Nghệ An</v>
      </c>
      <c r="C238" s="21" t="s">
        <v>16</v>
      </c>
      <c r="D238" s="21" t="s">
        <v>14</v>
      </c>
      <c r="E238" s="1" t="s">
        <v>13</v>
      </c>
      <c r="F238" s="1" t="s">
        <v>13</v>
      </c>
      <c r="G238" s="1" t="s">
        <v>13</v>
      </c>
      <c r="H238" s="1" t="s">
        <v>15</v>
      </c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8">
        <v>27238</v>
      </c>
      <c r="B239" s="19" t="str">
        <f>HYPERLINK("https://taythanh.yenthanh.nghean.gov.vn/", "UBND Ủy ban nhân dân xã Tây Thành tỉnh Nghệ An")</f>
        <v>UBND Ủy ban nhân dân xã Tây Thành tỉnh Nghệ An</v>
      </c>
      <c r="C239" s="21" t="s">
        <v>16</v>
      </c>
      <c r="D239" s="22"/>
      <c r="E239" s="1" t="s">
        <v>13</v>
      </c>
      <c r="F239" s="1" t="s">
        <v>13</v>
      </c>
      <c r="G239" s="1" t="s">
        <v>13</v>
      </c>
      <c r="H239" s="1" t="s">
        <v>13</v>
      </c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8">
        <v>27239</v>
      </c>
      <c r="B240" s="19" t="str">
        <f>HYPERLINK("https://www.facebook.com/p/C%C3%B4ng-an-x%C3%A3-T%C3%A2y-Ti%E1%BA%BFn-Ti%E1%BB%81n-H%E1%BA%A3i-Th%C3%A1i-B%C3%ACnh-100062863974205/?locale=sl_SI", "Công an xã Tây Tiến tỉnh Thái Bình")</f>
        <v>Công an xã Tây Tiến tỉnh Thái Bình</v>
      </c>
      <c r="C240" s="21" t="s">
        <v>16</v>
      </c>
      <c r="D240" s="21" t="s">
        <v>14</v>
      </c>
      <c r="E240" s="1" t="s">
        <v>13</v>
      </c>
      <c r="F240" s="1" t="s">
        <v>13</v>
      </c>
      <c r="G240" s="1" t="s">
        <v>13</v>
      </c>
      <c r="H240" s="1" t="s">
        <v>15</v>
      </c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8">
        <v>27240</v>
      </c>
      <c r="B241" s="19" t="str">
        <f>HYPERLINK("https://thaibinh.gov.vn/van-ban-phap-luat/van-ban-dieu-hanh/ve-viec-cho-phep-uy-ban-nhan-dan-xa-tay-tien-chuyen-muc-dich.html", "UBND Ủy ban nhân dân xã Tây Tiến tỉnh Thái Bình")</f>
        <v>UBND Ủy ban nhân dân xã Tây Tiến tỉnh Thái Bình</v>
      </c>
      <c r="C241" s="21" t="s">
        <v>16</v>
      </c>
      <c r="D241" s="22"/>
      <c r="E241" s="1" t="s">
        <v>13</v>
      </c>
      <c r="F241" s="1" t="s">
        <v>13</v>
      </c>
      <c r="G241" s="1" t="s">
        <v>13</v>
      </c>
      <c r="H241" s="1" t="s">
        <v>13</v>
      </c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8">
        <v>27241</v>
      </c>
      <c r="B242" s="19" t="str">
        <f>HYPERLINK("https://www.facebook.com/TuoitreCongantinhBinhDinh/", "Công an xã Tây Xuân _x000D__x000D_
 _x000D__x000D_
  tỉnh Bình Định")</f>
        <v>Công an xã Tây Xuân _x000D__x000D_
 _x000D__x000D_
  tỉnh Bình Định</v>
      </c>
      <c r="C242" s="21" t="s">
        <v>16</v>
      </c>
      <c r="D242" s="21" t="s">
        <v>14</v>
      </c>
      <c r="E242" s="1" t="s">
        <v>13</v>
      </c>
      <c r="F242" s="1" t="s">
        <v>13</v>
      </c>
      <c r="G242" s="1" t="s">
        <v>13</v>
      </c>
      <c r="H242" s="1" t="s">
        <v>15</v>
      </c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8">
        <v>27242</v>
      </c>
      <c r="B243" s="19" t="str">
        <f>HYPERLINK("http://tayxuan.tayson.binhdinh.gov.vn/", "UBND Ủy ban nhân dân xã Tây Xuân _x000D__x000D_
 _x000D__x000D_
  tỉnh Bình Định")</f>
        <v>UBND Ủy ban nhân dân xã Tây Xuân _x000D__x000D_
 _x000D__x000D_
  tỉnh Bình Định</v>
      </c>
      <c r="C243" s="21" t="s">
        <v>16</v>
      </c>
      <c r="D243" s="22"/>
      <c r="E243" s="1" t="s">
        <v>13</v>
      </c>
      <c r="F243" s="1" t="s">
        <v>13</v>
      </c>
      <c r="G243" s="1" t="s">
        <v>13</v>
      </c>
      <c r="H243" s="1" t="s">
        <v>13</v>
      </c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8">
        <v>27243</v>
      </c>
      <c r="B244" s="19" t="s">
        <v>47</v>
      </c>
      <c r="C244" s="20" t="s">
        <v>13</v>
      </c>
      <c r="D244" s="21" t="s">
        <v>14</v>
      </c>
      <c r="E244" s="1" t="s">
        <v>13</v>
      </c>
      <c r="F244" s="1" t="s">
        <v>13</v>
      </c>
      <c r="G244" s="1" t="s">
        <v>13</v>
      </c>
      <c r="H244" s="1" t="s">
        <v>15</v>
      </c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8">
        <v>27244</v>
      </c>
      <c r="B245" s="19" t="str">
        <f>HYPERLINK("https://maichau.hoabinh.gov.vn/index.php?option=com_content&amp;amp;view=article&amp;amp;id=259:gi-i-thi-u-ubnd-xa-ba-khan-14&amp;amp;catid=14:sample-data-articles&amp;amp;Itemid=643&amp;amp;lang=vi", "UBND Ủy ban nhân dân xã Tòng Đậu tỉnh Hòa Bình")</f>
        <v>UBND Ủy ban nhân dân xã Tòng Đậu tỉnh Hòa Bình</v>
      </c>
      <c r="C245" s="21" t="s">
        <v>16</v>
      </c>
      <c r="D245" s="22"/>
      <c r="E245" s="1" t="s">
        <v>13</v>
      </c>
      <c r="F245" s="1" t="s">
        <v>13</v>
      </c>
      <c r="G245" s="1" t="s">
        <v>13</v>
      </c>
      <c r="H245" s="1" t="s">
        <v>13</v>
      </c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8">
        <v>27245</v>
      </c>
      <c r="B246" s="19" t="str">
        <f>HYPERLINK("https://www.facebook.com/p/UBND-x%C3%A3-T%C3%B4-M%C3%BAa-100057380593082/", "Công an xã Tô Múa _x000D__x000D_
 _x000D__x000D_
  tỉnh Sơn La")</f>
        <v>Công an xã Tô Múa _x000D__x000D_
 _x000D__x000D_
  tỉnh Sơn La</v>
      </c>
      <c r="C246" s="21" t="s">
        <v>16</v>
      </c>
      <c r="D246" s="21" t="s">
        <v>14</v>
      </c>
      <c r="E246" s="1" t="s">
        <v>13</v>
      </c>
      <c r="F246" s="1" t="s">
        <v>13</v>
      </c>
      <c r="G246" s="1" t="s">
        <v>13</v>
      </c>
      <c r="H246" s="1" t="s">
        <v>15</v>
      </c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8">
        <v>27246</v>
      </c>
      <c r="B247" s="19" t="str">
        <f>HYPERLINK("https://sonla.gov.vn/tin-chinh-tri/dong-chi-chu-tich-ubnd-huyen-lam-viec-tai-xa-to-mua-758369", "UBND Ủy ban nhân dân xã Tô Múa _x000D__x000D_
 _x000D__x000D_
  tỉnh Sơn La")</f>
        <v>UBND Ủy ban nhân dân xã Tô Múa _x000D__x000D_
 _x000D__x000D_
  tỉnh Sơn La</v>
      </c>
      <c r="C247" s="21" t="s">
        <v>16</v>
      </c>
      <c r="D247" s="22"/>
      <c r="E247" s="1" t="s">
        <v>13</v>
      </c>
      <c r="F247" s="1" t="s">
        <v>13</v>
      </c>
      <c r="G247" s="1" t="s">
        <v>13</v>
      </c>
      <c r="H247" s="1" t="s">
        <v>13</v>
      </c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8">
        <v>27247</v>
      </c>
      <c r="B248" s="19" t="str">
        <f>HYPERLINK("https://www.facebook.com/p/T%C3%B4-M%E1%BA%ADu-24H-100066811125976/?locale=he_IL", "Công an xã Tô Mậu _x000D__x000D_
 _x000D__x000D_
  tỉnh Sơn La")</f>
        <v>Công an xã Tô Mậu _x000D__x000D_
 _x000D__x000D_
  tỉnh Sơn La</v>
      </c>
      <c r="C248" s="21" t="s">
        <v>16</v>
      </c>
      <c r="D248" s="21" t="s">
        <v>14</v>
      </c>
      <c r="E248" s="1" t="s">
        <v>13</v>
      </c>
      <c r="F248" s="1" t="s">
        <v>13</v>
      </c>
      <c r="G248" s="1" t="s">
        <v>13</v>
      </c>
      <c r="H248" s="1" t="s">
        <v>15</v>
      </c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8">
        <v>27248</v>
      </c>
      <c r="B249" s="19" t="str">
        <f>HYPERLINK("https://lucyen.yenbai.gov.vn/Articles/one/Thong-tin-xa-To-Mau", "UBND Ủy ban nhân dân xã Tô Mậu _x000D__x000D_
 _x000D__x000D_
  tỉnh Sơn La")</f>
        <v>UBND Ủy ban nhân dân xã Tô Mậu _x000D__x000D_
 _x000D__x000D_
  tỉnh Sơn La</v>
      </c>
      <c r="C249" s="21" t="s">
        <v>16</v>
      </c>
      <c r="D249" s="22"/>
      <c r="E249" s="1" t="s">
        <v>13</v>
      </c>
      <c r="F249" s="1" t="s">
        <v>13</v>
      </c>
      <c r="G249" s="1" t="s">
        <v>13</v>
      </c>
      <c r="H249" s="1" t="s">
        <v>13</v>
      </c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8">
        <v>27249</v>
      </c>
      <c r="B250" s="19" t="str">
        <f>HYPERLINK("https://www.facebook.com/tuoitrecongansonla/", "Công an xã Tông Cọ tỉnh Sơn La")</f>
        <v>Công an xã Tông Cọ tỉnh Sơn La</v>
      </c>
      <c r="C250" s="21" t="s">
        <v>16</v>
      </c>
      <c r="D250" s="21" t="s">
        <v>14</v>
      </c>
      <c r="E250" s="1" t="s">
        <v>13</v>
      </c>
      <c r="F250" s="1" t="s">
        <v>13</v>
      </c>
      <c r="G250" s="1" t="s">
        <v>13</v>
      </c>
      <c r="H250" s="1" t="s">
        <v>15</v>
      </c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8">
        <v>27250</v>
      </c>
      <c r="B251" s="19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Tông Cọ tỉnh Sơn La")</f>
        <v>UBND Ủy ban nhân dân xã Tông Cọ tỉnh Sơn La</v>
      </c>
      <c r="C251" s="21" t="s">
        <v>16</v>
      </c>
      <c r="D251" s="22"/>
      <c r="E251" s="1" t="s">
        <v>13</v>
      </c>
      <c r="F251" s="1" t="s">
        <v>13</v>
      </c>
      <c r="G251" s="1" t="s">
        <v>13</v>
      </c>
      <c r="H251" s="1" t="s">
        <v>13</v>
      </c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8">
        <v>27251</v>
      </c>
      <c r="B252" s="19" t="str">
        <f>HYPERLINK("https://www.facebook.com/p/C%C3%B4ng-an-x%C3%A3-T%C3%B9ng-L%E1%BB%99c-100066900284228/", "Công an xã Tùng Lộc _x000D__x000D_
 _x000D__x000D_
  tỉnh Hà Tĩnh")</f>
        <v>Công an xã Tùng Lộc _x000D__x000D_
 _x000D__x000D_
  tỉnh Hà Tĩnh</v>
      </c>
      <c r="C252" s="21" t="s">
        <v>16</v>
      </c>
      <c r="D252" s="21" t="s">
        <v>14</v>
      </c>
      <c r="E252" s="1" t="s">
        <v>13</v>
      </c>
      <c r="F252" s="1" t="s">
        <v>13</v>
      </c>
      <c r="G252" s="1" t="s">
        <v>13</v>
      </c>
      <c r="H252" s="1" t="s">
        <v>15</v>
      </c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8">
        <v>27252</v>
      </c>
      <c r="B253" s="19" t="str">
        <f>HYPERLINK("https://hscvcl.hatinh.gov.vn/canloc/vbpq.nsf/5CFF0C78A589213C47258A4A004AC6B1/$file/CV%20%C4%90%E1%BB%93ng%20%C3%BD%20cho%20li%C3%AAn%20h%E1%BB%87%20c%C3%B4ng%20t%C3%A1c.docx", "UBND Ủy ban nhân dân xã Tùng Lộc _x000D__x000D_
 _x000D__x000D_
  tỉnh Hà Tĩnh")</f>
        <v>UBND Ủy ban nhân dân xã Tùng Lộc _x000D__x000D_
 _x000D__x000D_
  tỉnh Hà Tĩnh</v>
      </c>
      <c r="C253" s="21" t="s">
        <v>16</v>
      </c>
      <c r="D253" s="22"/>
      <c r="E253" s="1" t="s">
        <v>13</v>
      </c>
      <c r="F253" s="1" t="s">
        <v>13</v>
      </c>
      <c r="G253" s="1" t="s">
        <v>13</v>
      </c>
      <c r="H253" s="1" t="s">
        <v>13</v>
      </c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8">
        <v>27253</v>
      </c>
      <c r="B254" s="19" t="s">
        <v>235</v>
      </c>
      <c r="C254" s="20" t="s">
        <v>13</v>
      </c>
      <c r="D254" s="21" t="s">
        <v>14</v>
      </c>
      <c r="E254" s="1" t="s">
        <v>13</v>
      </c>
      <c r="F254" s="1" t="s">
        <v>13</v>
      </c>
      <c r="G254" s="1" t="s">
        <v>13</v>
      </c>
      <c r="H254" s="1" t="s">
        <v>15</v>
      </c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8">
        <v>27254</v>
      </c>
      <c r="B255" s="19" t="str">
        <f>HYPERLINK("https://yenbai.gov.vn/noidung/tintuc/Pages/chi-tiet-tin-tuc.aspx?ItemID=17404&amp;l=Tintrongtinh/&amp;lv=11", "UBND Ủy ban nhân dân xã Túc Đán _x000D__x000D_
 _x000D__x000D_
  tỉnh Yên Bái")</f>
        <v>UBND Ủy ban nhân dân xã Túc Đán _x000D__x000D_
 _x000D__x000D_
  tỉnh Yên Bái</v>
      </c>
      <c r="C255" s="21" t="s">
        <v>16</v>
      </c>
      <c r="D255" s="22"/>
      <c r="E255" s="1" t="s">
        <v>13</v>
      </c>
      <c r="F255" s="1" t="s">
        <v>13</v>
      </c>
      <c r="G255" s="1" t="s">
        <v>13</v>
      </c>
      <c r="H255" s="1" t="s">
        <v>13</v>
      </c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8">
        <v>27255</v>
      </c>
      <c r="B256" s="19" t="s">
        <v>48</v>
      </c>
      <c r="C256" s="20" t="s">
        <v>13</v>
      </c>
      <c r="D256" s="21" t="s">
        <v>14</v>
      </c>
      <c r="E256" s="1" t="s">
        <v>13</v>
      </c>
      <c r="F256" s="1" t="s">
        <v>13</v>
      </c>
      <c r="G256" s="1" t="s">
        <v>13</v>
      </c>
      <c r="H256" s="1" t="s">
        <v>15</v>
      </c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8">
        <v>27256</v>
      </c>
      <c r="B257" s="19" t="str">
        <f>HYPERLINK("https://xatuly.hoabinh.gov.vn/", "UBND Ủy ban nhân dân xã Tú Lý tỉnh Hòa Bình")</f>
        <v>UBND Ủy ban nhân dân xã Tú Lý tỉnh Hòa Bình</v>
      </c>
      <c r="C257" s="21" t="s">
        <v>16</v>
      </c>
      <c r="D257" s="22"/>
      <c r="E257" s="1" t="s">
        <v>13</v>
      </c>
      <c r="F257" s="1" t="s">
        <v>13</v>
      </c>
      <c r="G257" s="1" t="s">
        <v>13</v>
      </c>
      <c r="H257" s="1" t="s">
        <v>13</v>
      </c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8">
        <v>27257</v>
      </c>
      <c r="B258" s="19" t="s">
        <v>49</v>
      </c>
      <c r="C258" s="20" t="s">
        <v>13</v>
      </c>
      <c r="D258" s="21" t="s">
        <v>14</v>
      </c>
      <c r="E258" s="1" t="s">
        <v>13</v>
      </c>
      <c r="F258" s="1" t="s">
        <v>13</v>
      </c>
      <c r="G258" s="1" t="s">
        <v>13</v>
      </c>
      <c r="H258" s="1" t="s">
        <v>15</v>
      </c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8">
        <v>27258</v>
      </c>
      <c r="B259" s="19" t="s">
        <v>50</v>
      </c>
      <c r="C259" s="21" t="s">
        <v>16</v>
      </c>
      <c r="D259" s="22"/>
      <c r="E259" s="1" t="s">
        <v>13</v>
      </c>
      <c r="F259" s="1" t="s">
        <v>13</v>
      </c>
      <c r="G259" s="1" t="s">
        <v>13</v>
      </c>
      <c r="H259" s="1" t="s">
        <v>13</v>
      </c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8">
        <v>27259</v>
      </c>
      <c r="B260" s="19" t="str">
        <f>HYPERLINK("https://www.facebook.com/p/C%C3%B4ng-an-x%C3%A3-T%C6%B0%E1%BB%9Dng-Ph%C3%B9-huy%E1%BB%87n-Ph%C3%B9-Y%C3%AAn-t%E1%BB%89nh-S%C6%A1n-La-100071062324000/", "Công an xã Tường Phù tỉnh Sơn La")</f>
        <v>Công an xã Tường Phù tỉnh Sơn La</v>
      </c>
      <c r="C260" s="21" t="s">
        <v>16</v>
      </c>
      <c r="D260" s="21" t="s">
        <v>14</v>
      </c>
      <c r="E260" s="1" t="s">
        <v>13</v>
      </c>
      <c r="F260" s="1" t="s">
        <v>13</v>
      </c>
      <c r="G260" s="1" t="s">
        <v>13</v>
      </c>
      <c r="H260" s="1" t="s">
        <v>15</v>
      </c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8">
        <v>27260</v>
      </c>
      <c r="B261" s="19" t="str">
        <f>HYPERLINK("https://sonla.gov.vn/tin-van-hoa-xa-hoi/nhung-thiet-hai-do-anh-huong-bao-so-3-tren-dia-ban-huyen-phu-yen-829956", "UBND Ủy ban nhân dân xã Tường Phù tỉnh Sơn La")</f>
        <v>UBND Ủy ban nhân dân xã Tường Phù tỉnh Sơn La</v>
      </c>
      <c r="C261" s="21" t="s">
        <v>16</v>
      </c>
      <c r="D261" s="22"/>
      <c r="E261" s="1" t="s">
        <v>13</v>
      </c>
      <c r="F261" s="1" t="s">
        <v>13</v>
      </c>
      <c r="G261" s="1" t="s">
        <v>13</v>
      </c>
      <c r="H261" s="1" t="s">
        <v>13</v>
      </c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8">
        <v>27261</v>
      </c>
      <c r="B262" s="19" t="str">
        <f>HYPERLINK("https://www.facebook.com/tuoitrecongansonla/", "Công an xã Tường Phong tỉnh Sơn La")</f>
        <v>Công an xã Tường Phong tỉnh Sơn La</v>
      </c>
      <c r="C262" s="21" t="s">
        <v>16</v>
      </c>
      <c r="D262" s="21" t="s">
        <v>14</v>
      </c>
      <c r="E262" s="1" t="s">
        <v>13</v>
      </c>
      <c r="F262" s="1" t="s">
        <v>13</v>
      </c>
      <c r="G262" s="1" t="s">
        <v>13</v>
      </c>
      <c r="H262" s="1" t="s">
        <v>15</v>
      </c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8">
        <v>27262</v>
      </c>
      <c r="B263" s="19" t="str">
        <f>HYPERLINK("https://anhson.nghean.gov.vn/tuong-son", "UBND Ủy ban nhân dân xã Tường Phong tỉnh Sơn La")</f>
        <v>UBND Ủy ban nhân dân xã Tường Phong tỉnh Sơn La</v>
      </c>
      <c r="C263" s="21" t="s">
        <v>16</v>
      </c>
      <c r="D263" s="22"/>
      <c r="E263" s="1" t="s">
        <v>13</v>
      </c>
      <c r="F263" s="1" t="s">
        <v>13</v>
      </c>
      <c r="G263" s="1" t="s">
        <v>13</v>
      </c>
      <c r="H263" s="1" t="s">
        <v>13</v>
      </c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8">
        <v>27263</v>
      </c>
      <c r="B264" s="19" t="str">
        <f>HYPERLINK("https://www.facebook.com/tuoitrecongansonla/", "Công an xã Tường Thượng tỉnh Sơn La")</f>
        <v>Công an xã Tường Thượng tỉnh Sơn La</v>
      </c>
      <c r="C264" s="21" t="s">
        <v>16</v>
      </c>
      <c r="D264" s="21" t="s">
        <v>14</v>
      </c>
      <c r="E264" s="1" t="s">
        <v>13</v>
      </c>
      <c r="F264" s="1" t="s">
        <v>13</v>
      </c>
      <c r="G264" s="1" t="s">
        <v>13</v>
      </c>
      <c r="H264" s="1" t="s">
        <v>15</v>
      </c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8">
        <v>27264</v>
      </c>
      <c r="B265" s="19" t="str">
        <f>HYPERLINK("https://congbobanan.toaan.gov.vn/5ta696561t1cvn/2021Dinh_Duy_T.pdf", "UBND Ủy ban nhân dân xã Tường Thượng tỉnh Sơn La")</f>
        <v>UBND Ủy ban nhân dân xã Tường Thượng tỉnh Sơn La</v>
      </c>
      <c r="C265" s="21" t="s">
        <v>16</v>
      </c>
      <c r="D265" s="22"/>
      <c r="E265" s="1" t="s">
        <v>13</v>
      </c>
      <c r="F265" s="1" t="s">
        <v>13</v>
      </c>
      <c r="G265" s="1" t="s">
        <v>13</v>
      </c>
      <c r="H265" s="1" t="s">
        <v>13</v>
      </c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8">
        <v>27265</v>
      </c>
      <c r="B266" s="19" t="str">
        <f>HYPERLINK("https://www.facebook.com/p/C%C3%B4ng-an-X%C3%A3-T%C6%B0%E1%BB%A3ng-L%C4%A9nh-Huy%E1%BB%87n-N%C3%B4ng-C%E1%BB%91ng-T%E1%BB%89nh-Thanh-H%C3%B3a-100027234442746/", "Công an xã Tượng Lĩnh tỉnh Thanh Hóa")</f>
        <v>Công an xã Tượng Lĩnh tỉnh Thanh Hóa</v>
      </c>
      <c r="C266" s="21" t="s">
        <v>16</v>
      </c>
      <c r="D266" s="21" t="s">
        <v>14</v>
      </c>
      <c r="E266" s="1" t="s">
        <v>13</v>
      </c>
      <c r="F266" s="1" t="s">
        <v>13</v>
      </c>
      <c r="G266" s="1" t="s">
        <v>13</v>
      </c>
      <c r="H266" s="1" t="s">
        <v>15</v>
      </c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8">
        <v>27266</v>
      </c>
      <c r="B267" s="19" t="str">
        <f>HYPERLINK("https://tuonglinh.nongcong.thanhhoa.gov.vn/", "UBND Ủy ban nhân dân xã Tượng Lĩnh tỉnh Thanh Hóa")</f>
        <v>UBND Ủy ban nhân dân xã Tượng Lĩnh tỉnh Thanh Hóa</v>
      </c>
      <c r="C267" s="21" t="s">
        <v>16</v>
      </c>
      <c r="D267" s="22"/>
      <c r="E267" s="1" t="s">
        <v>13</v>
      </c>
      <c r="F267" s="1" t="s">
        <v>13</v>
      </c>
      <c r="G267" s="1" t="s">
        <v>13</v>
      </c>
      <c r="H267" s="1" t="s">
        <v>13</v>
      </c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8">
        <v>27267</v>
      </c>
      <c r="B268" s="19" t="str">
        <f>HYPERLINK("https://www.facebook.com/p/C%C3%B4ng-An-X%C3%A3-T%C6%B0%E1%BB%A3ng-V%C4%83n-N%C3%B4ng-C%E1%BB%91ng-Thanh-Ho%C3%A1-100062943563576/", "Công an xã Tượng Văn tỉnh Thanh Hóa")</f>
        <v>Công an xã Tượng Văn tỉnh Thanh Hóa</v>
      </c>
      <c r="C268" s="21" t="s">
        <v>16</v>
      </c>
      <c r="D268" s="21" t="s">
        <v>14</v>
      </c>
      <c r="E268" s="1" t="s">
        <v>13</v>
      </c>
      <c r="F268" s="1" t="s">
        <v>13</v>
      </c>
      <c r="G268" s="1" t="s">
        <v>13</v>
      </c>
      <c r="H268" s="1" t="s">
        <v>15</v>
      </c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8">
        <v>27268</v>
      </c>
      <c r="B269" s="19" t="str">
        <f>HYPERLINK("https://nongcong.thanhhoa.gov.vn/", "UBND Ủy ban nhân dân xã Tượng Văn tỉnh Thanh Hóa")</f>
        <v>UBND Ủy ban nhân dân xã Tượng Văn tỉnh Thanh Hóa</v>
      </c>
      <c r="C269" s="21" t="s">
        <v>16</v>
      </c>
      <c r="D269" s="22"/>
      <c r="E269" s="1" t="s">
        <v>13</v>
      </c>
      <c r="F269" s="1" t="s">
        <v>13</v>
      </c>
      <c r="G269" s="1" t="s">
        <v>13</v>
      </c>
      <c r="H269" s="1" t="s">
        <v>13</v>
      </c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8">
        <v>27269</v>
      </c>
      <c r="B270" s="19" t="str">
        <f>HYPERLINK("https://www.facebook.com/p/C%C3%B4ng-an-x%C3%A3-T%E1%BA%A1-X%C3%A1-C%E1%BA%A9m-Kh%C3%AA-100069830776746/", "Công an xã Tạ Xá tỉnh Phú Thọ")</f>
        <v>Công an xã Tạ Xá tỉnh Phú Thọ</v>
      </c>
      <c r="C270" s="21" t="s">
        <v>16</v>
      </c>
      <c r="D270" s="21" t="s">
        <v>14</v>
      </c>
      <c r="E270" s="1" t="s">
        <v>13</v>
      </c>
      <c r="F270" s="1" t="s">
        <v>13</v>
      </c>
      <c r="G270" s="1" t="s">
        <v>13</v>
      </c>
      <c r="H270" s="1" t="s">
        <v>15</v>
      </c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8">
        <v>27270</v>
      </c>
      <c r="B271" s="19" t="str">
        <f>HYPERLINK("https://camkhe.phutho.gov.vn/Chuyen-muc-tin/Chi-tiet-tin/t/xa-ta-xa-giao-lenh-goi-cong-dan-nhap-ngu-nam-2024-/title/18175/ctitle/123", "UBND Ủy ban nhân dân xã Tạ Xá tỉnh Phú Thọ")</f>
        <v>UBND Ủy ban nhân dân xã Tạ Xá tỉnh Phú Thọ</v>
      </c>
      <c r="C271" s="21" t="s">
        <v>16</v>
      </c>
      <c r="D271" s="22"/>
      <c r="E271" s="1" t="s">
        <v>13</v>
      </c>
      <c r="F271" s="1" t="s">
        <v>13</v>
      </c>
      <c r="G271" s="1" t="s">
        <v>13</v>
      </c>
      <c r="H271" s="1" t="s">
        <v>13</v>
      </c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8">
        <v>27271</v>
      </c>
      <c r="B272" s="19" t="s">
        <v>51</v>
      </c>
      <c r="C272" s="20" t="s">
        <v>13</v>
      </c>
      <c r="D272" s="21" t="s">
        <v>14</v>
      </c>
      <c r="E272" s="1" t="s">
        <v>13</v>
      </c>
      <c r="F272" s="1" t="s">
        <v>13</v>
      </c>
      <c r="G272" s="1" t="s">
        <v>13</v>
      </c>
      <c r="H272" s="1" t="s">
        <v>15</v>
      </c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8">
        <v>27272</v>
      </c>
      <c r="B273" s="19" t="str">
        <f>HYPERLINK("https://laichau.gov.vn/tin-tuc-su-kien/hoat-dong-cua-lanh-dao-tinh/le-hoi-gau-tao-tai-xa-ta-leng-huyen-tam-duong.html", "UBND Ủy ban nhân dân xã Tả Lèng tỉnh Lai Châu")</f>
        <v>UBND Ủy ban nhân dân xã Tả Lèng tỉnh Lai Châu</v>
      </c>
      <c r="C273" s="21" t="s">
        <v>16</v>
      </c>
      <c r="D273" s="22"/>
      <c r="E273" s="1" t="s">
        <v>13</v>
      </c>
      <c r="F273" s="1" t="s">
        <v>13</v>
      </c>
      <c r="G273" s="1" t="s">
        <v>13</v>
      </c>
      <c r="H273" s="1" t="s">
        <v>13</v>
      </c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8">
        <v>27273</v>
      </c>
      <c r="B274" s="19" t="s">
        <v>52</v>
      </c>
      <c r="C274" s="20" t="s">
        <v>13</v>
      </c>
      <c r="D274" s="21" t="s">
        <v>14</v>
      </c>
      <c r="E274" s="1" t="s">
        <v>13</v>
      </c>
      <c r="F274" s="1" t="s">
        <v>13</v>
      </c>
      <c r="G274" s="1" t="s">
        <v>13</v>
      </c>
      <c r="H274" s="1" t="s">
        <v>15</v>
      </c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8">
        <v>27274</v>
      </c>
      <c r="B275" s="19" t="str">
        <f>HYPERLINK("https://dichvucong.laichau.gov.vn/dich-vu-cong/tiep-nhan-online/thanh-toan-truc-tuyen?sid=189039&amp;ma-ho-so=650028", "UBND Ủy ban nhân dân xã Tả Ngảo tỉnh Lai Châu")</f>
        <v>UBND Ủy ban nhân dân xã Tả Ngảo tỉnh Lai Châu</v>
      </c>
      <c r="C275" s="21" t="s">
        <v>16</v>
      </c>
      <c r="D275" s="22"/>
      <c r="E275" s="1" t="s">
        <v>13</v>
      </c>
      <c r="F275" s="1" t="s">
        <v>13</v>
      </c>
      <c r="G275" s="1" t="s">
        <v>13</v>
      </c>
      <c r="H275" s="1" t="s">
        <v>13</v>
      </c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8">
        <v>27275</v>
      </c>
      <c r="B276" s="19" t="str">
        <f>HYPERLINK("https://www.facebook.com/TuoitreConganCaoBang/?locale=vi_VN", "Công an xã Tả Van _x000D__x000D_
 _x000D__x000D_
  tỉnh Hà Giang")</f>
        <v>Công an xã Tả Van _x000D__x000D_
 _x000D__x000D_
  tỉnh Hà Giang</v>
      </c>
      <c r="C276" s="21" t="s">
        <v>16</v>
      </c>
      <c r="D276" s="21" t="s">
        <v>14</v>
      </c>
      <c r="E276" s="1" t="s">
        <v>13</v>
      </c>
      <c r="F276" s="1" t="s">
        <v>13</v>
      </c>
      <c r="G276" s="1" t="s">
        <v>13</v>
      </c>
      <c r="H276" s="1" t="s">
        <v>15</v>
      </c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8">
        <v>27276</v>
      </c>
      <c r="B277" s="19" t="str">
        <f>HYPERLINK("https://dongvan.hagiang.gov.vn/chi-tiet-tin-tuc/-/news/44717/ubnd-x%25C3%2583-t%25E1%25BA%25A2-ph%25C3%258Cn.html", "UBND Ủy ban nhân dân xã Tả Van _x000D__x000D_
 _x000D__x000D_
  tỉnh Hà Giang")</f>
        <v>UBND Ủy ban nhân dân xã Tả Van _x000D__x000D_
 _x000D__x000D_
  tỉnh Hà Giang</v>
      </c>
      <c r="C277" s="21" t="s">
        <v>16</v>
      </c>
      <c r="D277" s="22"/>
      <c r="E277" s="1" t="s">
        <v>13</v>
      </c>
      <c r="F277" s="1" t="s">
        <v>13</v>
      </c>
      <c r="G277" s="1" t="s">
        <v>13</v>
      </c>
      <c r="H277" s="1" t="s">
        <v>13</v>
      </c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8">
        <v>27277</v>
      </c>
      <c r="B278" s="19" t="str">
        <f>HYPERLINK("https://www.facebook.com/p/C%C3%B4ng-an-x%C3%A3-T%E1%BA%BF-N%C3%B4ng-huy%E1%BB%87n-N%C3%B4ng-C%E1%BB%91ng-100064053639600/", "Công an xã Tế Nông tỉnh Thanh Hóa")</f>
        <v>Công an xã Tế Nông tỉnh Thanh Hóa</v>
      </c>
      <c r="C278" s="21" t="s">
        <v>16</v>
      </c>
      <c r="D278" s="21" t="s">
        <v>14</v>
      </c>
      <c r="E278" s="1" t="s">
        <v>13</v>
      </c>
      <c r="F278" s="1" t="s">
        <v>13</v>
      </c>
      <c r="G278" s="1" t="s">
        <v>13</v>
      </c>
      <c r="H278" s="1" t="s">
        <v>15</v>
      </c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8">
        <v>27278</v>
      </c>
      <c r="B279" s="19" t="str">
        <f>HYPERLINK("https://tenong.nongcong.thanhhoa.gov.vn/", "UBND Ủy ban nhân dân xã Tế Nông tỉnh Thanh Hóa")</f>
        <v>UBND Ủy ban nhân dân xã Tế Nông tỉnh Thanh Hóa</v>
      </c>
      <c r="C279" s="21" t="s">
        <v>16</v>
      </c>
      <c r="D279" s="22"/>
      <c r="E279" s="1" t="s">
        <v>13</v>
      </c>
      <c r="F279" s="1" t="s">
        <v>13</v>
      </c>
      <c r="G279" s="1" t="s">
        <v>13</v>
      </c>
      <c r="H279" s="1" t="s">
        <v>13</v>
      </c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8">
        <v>27279</v>
      </c>
      <c r="B280" s="19" t="s">
        <v>53</v>
      </c>
      <c r="C280" s="20" t="s">
        <v>13</v>
      </c>
      <c r="D280" s="21" t="s">
        <v>14</v>
      </c>
      <c r="E280" s="1" t="s">
        <v>13</v>
      </c>
      <c r="F280" s="1" t="s">
        <v>13</v>
      </c>
      <c r="G280" s="1" t="s">
        <v>13</v>
      </c>
      <c r="H280" s="1" t="s">
        <v>15</v>
      </c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8">
        <v>27280</v>
      </c>
      <c r="B281" s="19" t="str">
        <f>HYPERLINK("http://tongcot.haquang.caobang.gov.vn/uy-ban-nhan-dan/uy-ban-nhan-dan-xa-tong-cot-979750", "UBND Ủy ban nhân dân xã Tổng Cọt tỉnh Cao Bằng")</f>
        <v>UBND Ủy ban nhân dân xã Tổng Cọt tỉnh Cao Bằng</v>
      </c>
      <c r="C281" s="21" t="s">
        <v>16</v>
      </c>
      <c r="D281" s="22"/>
      <c r="E281" s="1" t="s">
        <v>13</v>
      </c>
      <c r="F281" s="1" t="s">
        <v>13</v>
      </c>
      <c r="G281" s="1" t="s">
        <v>13</v>
      </c>
      <c r="H281" s="1" t="s">
        <v>13</v>
      </c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8">
        <v>27281</v>
      </c>
      <c r="B282" s="19" t="s">
        <v>54</v>
      </c>
      <c r="C282" s="20" t="s">
        <v>13</v>
      </c>
      <c r="D282" s="21" t="s">
        <v>14</v>
      </c>
      <c r="E282" s="1" t="s">
        <v>13</v>
      </c>
      <c r="F282" s="1" t="s">
        <v>13</v>
      </c>
      <c r="G282" s="1" t="s">
        <v>13</v>
      </c>
      <c r="H282" s="1" t="s">
        <v>15</v>
      </c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8">
        <v>27282</v>
      </c>
      <c r="B283" s="19" t="str">
        <f>HYPERLINK("http://tucuong.thanhmien.haiduong.gov.vn/", "UBND Ủy ban nhân dân xã Tứ Cường tỉnh Hải Dương")</f>
        <v>UBND Ủy ban nhân dân xã Tứ Cường tỉnh Hải Dương</v>
      </c>
      <c r="C283" s="21" t="s">
        <v>16</v>
      </c>
      <c r="D283" s="22"/>
      <c r="E283" s="1" t="s">
        <v>13</v>
      </c>
      <c r="F283" s="1" t="s">
        <v>13</v>
      </c>
      <c r="G283" s="1" t="s">
        <v>13</v>
      </c>
      <c r="H283" s="1" t="s">
        <v>13</v>
      </c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8">
        <v>27283</v>
      </c>
      <c r="B284" s="19" t="str">
        <f>HYPERLINK("https://www.facebook.com/xatudan/", "Công an xã Tứ Dân _x000D__x000D_
 _x000D__x000D_
  tỉnh Hưng Yên")</f>
        <v>Công an xã Tứ Dân _x000D__x000D_
 _x000D__x000D_
  tỉnh Hưng Yên</v>
      </c>
      <c r="C284" s="21" t="s">
        <v>16</v>
      </c>
      <c r="D284" s="21" t="s">
        <v>14</v>
      </c>
      <c r="E284" s="1" t="s">
        <v>13</v>
      </c>
      <c r="F284" s="1" t="s">
        <v>13</v>
      </c>
      <c r="G284" s="1" t="s">
        <v>13</v>
      </c>
      <c r="H284" s="1" t="s">
        <v>15</v>
      </c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8">
        <v>27284</v>
      </c>
      <c r="B285" s="19" t="str">
        <f>HYPERLINK("https://vanban.hungyen.gov.vn/vbpq_hungyen.nsf/0CE7FB63A0501801472582AB001FCB8C/$file/313.pdf", "UBND Ủy ban nhân dân xã Tứ Dân _x000D__x000D_
 _x000D__x000D_
  tỉnh Hưng Yên")</f>
        <v>UBND Ủy ban nhân dân xã Tứ Dân _x000D__x000D_
 _x000D__x000D_
  tỉnh Hưng Yên</v>
      </c>
      <c r="C285" s="21" t="s">
        <v>16</v>
      </c>
      <c r="D285" s="22"/>
      <c r="E285" s="1" t="s">
        <v>13</v>
      </c>
      <c r="F285" s="1" t="s">
        <v>13</v>
      </c>
      <c r="G285" s="1" t="s">
        <v>13</v>
      </c>
      <c r="H285" s="1" t="s">
        <v>13</v>
      </c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8">
        <v>27285</v>
      </c>
      <c r="B286" s="19" t="str">
        <f>HYPERLINK("https://www.facebook.com/p/C%C3%B4ng-An-X%C3%A3-T%E1%BB%A9-Hi%E1%BB%87p-100064737010636/", "Công an xã Tứ Hiệp _x000D__x000D_
 _x000D__x000D_
  tỉnh Phú Thọ")</f>
        <v>Công an xã Tứ Hiệp _x000D__x000D_
 _x000D__x000D_
  tỉnh Phú Thọ</v>
      </c>
      <c r="C286" s="21" t="s">
        <v>16</v>
      </c>
      <c r="D286" s="21" t="s">
        <v>14</v>
      </c>
      <c r="E286" s="1" t="s">
        <v>13</v>
      </c>
      <c r="F286" s="1" t="s">
        <v>13</v>
      </c>
      <c r="G286" s="1" t="s">
        <v>13</v>
      </c>
      <c r="H286" s="1" t="s">
        <v>15</v>
      </c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8">
        <v>27286</v>
      </c>
      <c r="B287" s="19" t="str">
        <f>HYPERLINK("https://tuxa.lamthao.phutho.gov.vn/Chuyen-muc-tin/Chi-tiet-tin/t/can-bo-cong-chuc-ubnd-xa-tu-xa/title/51356/ctitle/543450", "UBND Ủy ban nhân dân xã Tứ Hiệp _x000D__x000D_
 _x000D__x000D_
  tỉnh Phú Thọ")</f>
        <v>UBND Ủy ban nhân dân xã Tứ Hiệp _x000D__x000D_
 _x000D__x000D_
  tỉnh Phú Thọ</v>
      </c>
      <c r="C287" s="21" t="s">
        <v>16</v>
      </c>
      <c r="D287" s="22"/>
      <c r="E287" s="1" t="s">
        <v>13</v>
      </c>
      <c r="F287" s="1" t="s">
        <v>13</v>
      </c>
      <c r="G287" s="1" t="s">
        <v>13</v>
      </c>
      <c r="H287" s="1" t="s">
        <v>13</v>
      </c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8">
        <v>27287</v>
      </c>
      <c r="B288" s="19" t="s">
        <v>236</v>
      </c>
      <c r="C288" s="20" t="s">
        <v>13</v>
      </c>
      <c r="D288" s="21" t="s">
        <v>14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8">
        <v>27288</v>
      </c>
      <c r="B289" s="19" t="str">
        <f>HYPERLINK("https://thaibinh.gov.vn/van-ban-phap-luat/van-ban-tinh-uy/cho-phep-ubnd-xa-tu-tan-huyen-vu-thu-su-dung-dat-de-thuc-hie.html", "UBND Ủy ban nhân dânn xã Tự Tân_x000D__x000D_
 _x000D__x000D_
  tỉnh Thái Bình")</f>
        <v>UBND Ủy ban nhân dânn xã Tự Tân_x000D__x000D_
 _x000D__x000D_
  tỉnh Thái Bình</v>
      </c>
      <c r="C289" s="21" t="s">
        <v>16</v>
      </c>
      <c r="D289" s="22"/>
      <c r="E289" s="1" t="s">
        <v>13</v>
      </c>
      <c r="F289" s="1" t="s">
        <v>13</v>
      </c>
      <c r="G289" s="1" t="s">
        <v>13</v>
      </c>
      <c r="H289" s="1" t="s">
        <v>13</v>
      </c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8">
        <v>27289</v>
      </c>
      <c r="B290" s="19" t="str">
        <f>HYPERLINK("https://www.facebook.com/100057307545810/videos/c%C3%B4ng-ty-tnhh-th%E1%BB%B1c-ph%E1%BA%A9m-orion-vina-t%E1%BA%B7ng-m%C3%A1y-n%C3%B4ng-nghi%E1%BB%87p-cho-x%C3%A3-t%C3%A0-hine/1282754646507035/", "Công an xã Tà Hine _x000D__x000D_
 _x000D__x000D_
  tỉnh Lâm Đồng")</f>
        <v>Công an xã Tà Hine _x000D__x000D_
 _x000D__x000D_
  tỉnh Lâm Đồng</v>
      </c>
      <c r="C290" s="21" t="s">
        <v>16</v>
      </c>
      <c r="D290" s="21" t="s">
        <v>14</v>
      </c>
      <c r="E290" s="1" t="s">
        <v>13</v>
      </c>
      <c r="F290" s="1" t="s">
        <v>13</v>
      </c>
      <c r="G290" s="1" t="s">
        <v>13</v>
      </c>
      <c r="H290" s="1" t="s">
        <v>15</v>
      </c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8">
        <v>27290</v>
      </c>
      <c r="B291" s="19" t="str">
        <f>HYPERLINK("https://lamdong.gov.vn/sites/ductrong/hethongchinhtri/ubndhuyen/xa-thitran/SitePages/xa-ta-hine.aspx", "UBND Ủy ban nhân dân xã Tà Hine _x000D__x000D_
 _x000D__x000D_
  tỉnh Lâm Đồng")</f>
        <v>UBND Ủy ban nhân dân xã Tà Hine _x000D__x000D_
 _x000D__x000D_
  tỉnh Lâm Đồng</v>
      </c>
      <c r="C291" s="21" t="s">
        <v>16</v>
      </c>
      <c r="D291" s="22"/>
      <c r="E291" s="1" t="s">
        <v>13</v>
      </c>
      <c r="F291" s="1" t="s">
        <v>13</v>
      </c>
      <c r="G291" s="1" t="s">
        <v>13</v>
      </c>
      <c r="H291" s="1" t="s">
        <v>13</v>
      </c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8">
        <v>27291</v>
      </c>
      <c r="B292" s="19" t="str">
        <f>HYPERLINK("https://www.facebook.com/p/C%C3%B4ng-an-x%C3%A3-Tam-%C4%90%C3%ACnh-T%C6%B0%C6%A1ng-D%C6%B0%C6%A1ng-Ngh%E1%BB%87-An-100071549359332/", "Công an xã Tam Đình tỉnh Nghệ An")</f>
        <v>Công an xã Tam Đình tỉnh Nghệ An</v>
      </c>
      <c r="C292" s="21" t="s">
        <v>16</v>
      </c>
      <c r="D292" s="21" t="s">
        <v>14</v>
      </c>
      <c r="E292" s="1" t="s">
        <v>13</v>
      </c>
      <c r="F292" s="1" t="s">
        <v>13</v>
      </c>
      <c r="G292" s="1" t="s">
        <v>13</v>
      </c>
      <c r="H292" s="1" t="s">
        <v>15</v>
      </c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8">
        <v>27292</v>
      </c>
      <c r="B293" s="19" t="str">
        <f>HYPERLINK("https://tamdinh.tuongduong.nghean.gov.vn/", "UBND Ủy ban nhân dân xã Tam Đình tỉnh Nghệ An")</f>
        <v>UBND Ủy ban nhân dân xã Tam Đình tỉnh Nghệ An</v>
      </c>
      <c r="C293" s="21" t="s">
        <v>16</v>
      </c>
      <c r="D293" s="22"/>
      <c r="E293" s="1" t="s">
        <v>13</v>
      </c>
      <c r="F293" s="1" t="s">
        <v>13</v>
      </c>
      <c r="G293" s="1" t="s">
        <v>13</v>
      </c>
      <c r="H293" s="1" t="s">
        <v>13</v>
      </c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8">
        <v>27293</v>
      </c>
      <c r="B294" s="19" t="str">
        <f>HYPERLINK("https://www.facebook.com/p/C%C3%B4ng-an-x%C3%A3-Tam-%C4%90a-huy%E1%BB%87n-S%C6%A1n-D%C6%B0%C6%A1ng-100082962715378/", "Công an xã Tam Đa tỉnh Tuyên Quang")</f>
        <v>Công an xã Tam Đa tỉnh Tuyên Quang</v>
      </c>
      <c r="C294" s="21" t="s">
        <v>16</v>
      </c>
      <c r="D294" s="21" t="s">
        <v>14</v>
      </c>
      <c r="E294" s="1" t="s">
        <v>13</v>
      </c>
      <c r="F294" s="1" t="s">
        <v>13</v>
      </c>
      <c r="G294" s="1" t="s">
        <v>13</v>
      </c>
      <c r="H294" s="1" t="s">
        <v>15</v>
      </c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8">
        <v>27294</v>
      </c>
      <c r="B295" s="19" t="str">
        <f>HYPERLINK("http://congbao.tuyenquang.gov.vn/van-ban/noi-ban-hanh/uy-ban-nhan-dan-tinh/trang-74.html", "UBND Ủy ban nhân dân xã Tam Đa tỉnh Tuyên Quang")</f>
        <v>UBND Ủy ban nhân dân xã Tam Đa tỉnh Tuyên Quang</v>
      </c>
      <c r="C295" s="21" t="s">
        <v>16</v>
      </c>
      <c r="D295" s="22"/>
      <c r="E295" s="1" t="s">
        <v>13</v>
      </c>
      <c r="F295" s="1" t="s">
        <v>13</v>
      </c>
      <c r="G295" s="1" t="s">
        <v>13</v>
      </c>
      <c r="H295" s="1" t="s">
        <v>13</v>
      </c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8">
        <v>27295</v>
      </c>
      <c r="B296" s="19" t="str">
        <f>HYPERLINK("https://www.facebook.com/policetamanhbac/?locale=vi_VN", "Công an Tam Anh Bắc _x000D__x000D_
 _x000D__x000D_
  tỉnh Quảng Nam")</f>
        <v>Công an Tam Anh Bắc _x000D__x000D_
 _x000D__x000D_
  tỉnh Quảng Nam</v>
      </c>
      <c r="C296" s="21" t="s">
        <v>16</v>
      </c>
      <c r="D296" s="21" t="s">
        <v>14</v>
      </c>
      <c r="E296" s="1" t="s">
        <v>13</v>
      </c>
      <c r="F296" s="1" t="s">
        <v>13</v>
      </c>
      <c r="G296" s="1" t="s">
        <v>13</v>
      </c>
      <c r="H296" s="1" t="s">
        <v>15</v>
      </c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8">
        <v>27296</v>
      </c>
      <c r="B297" s="19" t="str">
        <f>HYPERLINK("https://stttt.quangnam.gov.vn/webcenter/portal/bantiepcongdan/pages_tin-tuc/chi-tiet-tin?dDocName=PORTAL259293", "UBND Ủy ban nhân dân Tam Anh Bắc _x000D__x000D_
 _x000D__x000D_
  tỉnh Quảng Nam")</f>
        <v>UBND Ủy ban nhân dân Tam Anh Bắc _x000D__x000D_
 _x000D__x000D_
  tỉnh Quảng Nam</v>
      </c>
      <c r="C297" s="21" t="s">
        <v>16</v>
      </c>
      <c r="D297" s="22"/>
      <c r="E297" s="1" t="s">
        <v>13</v>
      </c>
      <c r="F297" s="1" t="s">
        <v>13</v>
      </c>
      <c r="G297" s="1" t="s">
        <v>13</v>
      </c>
      <c r="H297" s="1" t="s">
        <v>13</v>
      </c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8">
        <v>27297</v>
      </c>
      <c r="B298" s="19" t="str">
        <f>HYPERLINK("https://www.facebook.com/p/C%C3%B4ng-an-x%C3%A3-Tam-D%E1%BB%8B-L%E1%BB%A5c-Nam-B%E1%BA%AFc-Giang-100065681375066/", "Công an xã Tam Dị tỉnh Bắc Giang")</f>
        <v>Công an xã Tam Dị tỉnh Bắc Giang</v>
      </c>
      <c r="C298" s="21" t="s">
        <v>16</v>
      </c>
      <c r="D298" s="21" t="s">
        <v>14</v>
      </c>
      <c r="E298" s="1" t="s">
        <v>13</v>
      </c>
      <c r="F298" s="1" t="s">
        <v>13</v>
      </c>
      <c r="G298" s="1" t="s">
        <v>13</v>
      </c>
      <c r="H298" s="1" t="s">
        <v>15</v>
      </c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8">
        <v>27298</v>
      </c>
      <c r="B299" s="19" t="str">
        <f>HYPERLINK("https://bacgiang.gov.vn/web/ubnd-xa-tam-di/co-cau-to-chuc", "UBND Ủy ban nhân dân xã Tam Dị tỉnh Bắc Giang")</f>
        <v>UBND Ủy ban nhân dân xã Tam Dị tỉnh Bắc Giang</v>
      </c>
      <c r="C299" s="21" t="s">
        <v>16</v>
      </c>
      <c r="D299" s="22"/>
      <c r="E299" s="1" t="s">
        <v>13</v>
      </c>
      <c r="F299" s="1" t="s">
        <v>13</v>
      </c>
      <c r="G299" s="1" t="s">
        <v>13</v>
      </c>
      <c r="H299" s="1" t="s">
        <v>13</v>
      </c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8">
        <v>27299</v>
      </c>
      <c r="B300" s="19" t="str">
        <f>HYPERLINK("https://www.facebook.com/policetamgiang/?locale=vi_VN", "Công an xã Tam Giang _x000D__x000D_
 _x000D__x000D_
  tỉnh Quảng Nam")</f>
        <v>Công an xã Tam Giang _x000D__x000D_
 _x000D__x000D_
  tỉnh Quảng Nam</v>
      </c>
      <c r="C300" s="21" t="s">
        <v>16</v>
      </c>
      <c r="D300" s="21" t="s">
        <v>14</v>
      </c>
      <c r="E300" s="1" t="s">
        <v>13</v>
      </c>
      <c r="F300" s="1" t="s">
        <v>13</v>
      </c>
      <c r="G300" s="1" t="s">
        <v>13</v>
      </c>
      <c r="H300" s="1" t="s">
        <v>15</v>
      </c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8">
        <v>27300</v>
      </c>
      <c r="B301" s="19" t="str">
        <f>HYPERLINK("https://tamgiangdong.namcan.camau.gov.vn/", "UBND Ủy ban nhân dân xã Tam Giang _x000D__x000D_
 _x000D__x000D_
  tỉnh Quảng Nam")</f>
        <v>UBND Ủy ban nhân dân xã Tam Giang _x000D__x000D_
 _x000D__x000D_
  tỉnh Quảng Nam</v>
      </c>
      <c r="C301" s="21" t="s">
        <v>16</v>
      </c>
      <c r="D301" s="22"/>
      <c r="E301" s="1" t="s">
        <v>13</v>
      </c>
      <c r="F301" s="1" t="s">
        <v>13</v>
      </c>
      <c r="G301" s="1" t="s">
        <v>13</v>
      </c>
      <c r="H301" s="1" t="s">
        <v>13</v>
      </c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8">
        <v>27301</v>
      </c>
      <c r="B302" s="19" t="str">
        <f>HYPERLINK("https://www.facebook.com/p/C%C3%B4ng-an-x%C3%A3-Tam-H%E1%BB%A3p-huy%E1%BB%87n-Qu%E1%BB%B3-H%E1%BB%A3p-100032787262165/", "Công an xã Tam Hợp tỉnh Nghệ An")</f>
        <v>Công an xã Tam Hợp tỉnh Nghệ An</v>
      </c>
      <c r="C302" s="21" t="s">
        <v>16</v>
      </c>
      <c r="D302" s="21" t="s">
        <v>14</v>
      </c>
      <c r="E302" s="1" t="s">
        <v>13</v>
      </c>
      <c r="F302" s="1" t="s">
        <v>13</v>
      </c>
      <c r="G302" s="1" t="s">
        <v>13</v>
      </c>
      <c r="H302" s="1" t="s">
        <v>15</v>
      </c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8">
        <v>27302</v>
      </c>
      <c r="B303" s="19" t="str">
        <f>HYPERLINK("https://tamhop.quyhop.nghean.gov.vn/", "UBND Ủy ban nhân dân xã Tam Hợp tỉnh Nghệ An")</f>
        <v>UBND Ủy ban nhân dân xã Tam Hợp tỉnh Nghệ An</v>
      </c>
      <c r="C303" s="21" t="s">
        <v>16</v>
      </c>
      <c r="D303" s="22"/>
      <c r="E303" s="1" t="s">
        <v>13</v>
      </c>
      <c r="F303" s="1" t="s">
        <v>13</v>
      </c>
      <c r="G303" s="1" t="s">
        <v>13</v>
      </c>
      <c r="H303" s="1" t="s">
        <v>13</v>
      </c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8">
        <v>27303</v>
      </c>
      <c r="B304" s="19" t="str">
        <f>HYPERLINK("https://www.facebook.com/p/Tr%C6%B0%E1%BB%9Dng-THCS-Tam-Hi%E1%BB%87p-100070619213908/", "Công an xã Tam Hiệp _x000D__x000D_
 _x000D__x000D_
  thành phố Hà Nội")</f>
        <v>Công an xã Tam Hiệp _x000D__x000D_
 _x000D__x000D_
  thành phố Hà Nội</v>
      </c>
      <c r="C304" s="21" t="s">
        <v>16</v>
      </c>
      <c r="D304" s="21" t="s">
        <v>14</v>
      </c>
      <c r="E304" s="1" t="s">
        <v>13</v>
      </c>
      <c r="F304" s="1" t="s">
        <v>13</v>
      </c>
      <c r="G304" s="1" t="s">
        <v>13</v>
      </c>
      <c r="H304" s="1" t="s">
        <v>15</v>
      </c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8">
        <v>27304</v>
      </c>
      <c r="B305" s="19" t="str">
        <f>HYPERLINK("https://tamhiep.thanhtri.hanoi.gov.vn/", "UBND Ủy ban nhân dân xã Tam Hiệp _x000D__x000D_
 _x000D__x000D_
  thành phố Hà Nội")</f>
        <v>UBND Ủy ban nhân dân xã Tam Hiệp _x000D__x000D_
 _x000D__x000D_
  thành phố Hà Nội</v>
      </c>
      <c r="C305" s="21" t="s">
        <v>16</v>
      </c>
      <c r="D305" s="22"/>
      <c r="E305" s="1" t="s">
        <v>13</v>
      </c>
      <c r="F305" s="1" t="s">
        <v>13</v>
      </c>
      <c r="G305" s="1" t="s">
        <v>13</v>
      </c>
      <c r="H305" s="1" t="s">
        <v>13</v>
      </c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8">
        <v>27305</v>
      </c>
      <c r="B306" s="19" t="str">
        <f>HYPERLINK("https://www.facebook.com/policetamlanh/", "Công an xã Tam Lãnh _x000D__x000D_
 _x000D__x000D_
  tỉnh Quảng Nam")</f>
        <v>Công an xã Tam Lãnh _x000D__x000D_
 _x000D__x000D_
  tỉnh Quảng Nam</v>
      </c>
      <c r="C306" s="21" t="s">
        <v>16</v>
      </c>
      <c r="D306" s="21" t="s">
        <v>14</v>
      </c>
      <c r="E306" s="1" t="s">
        <v>13</v>
      </c>
      <c r="F306" s="1" t="s">
        <v>13</v>
      </c>
      <c r="G306" s="1" t="s">
        <v>13</v>
      </c>
      <c r="H306" s="1" t="s">
        <v>15</v>
      </c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8">
        <v>27306</v>
      </c>
      <c r="B307" s="19" t="str">
        <f>HYPERLINK("https://xatamlanh.gov.vn/", "UBND Ủy ban nhân dân xã Tam Lãnh _x000D__x000D_
 _x000D__x000D_
  tỉnh Quảng Nam")</f>
        <v>UBND Ủy ban nhân dân xã Tam Lãnh _x000D__x000D_
 _x000D__x000D_
  tỉnh Quảng Nam</v>
      </c>
      <c r="C307" s="21" t="s">
        <v>16</v>
      </c>
      <c r="D307" s="22"/>
      <c r="E307" s="1" t="s">
        <v>13</v>
      </c>
      <c r="F307" s="1" t="s">
        <v>13</v>
      </c>
      <c r="G307" s="1" t="s">
        <v>13</v>
      </c>
      <c r="H307" s="1" t="s">
        <v>13</v>
      </c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8">
        <v>27307</v>
      </c>
      <c r="B308" s="19" t="str">
        <f>HYPERLINK("https://www.facebook.com/policetammydong/", "Công an Tam Mỹ Đông _x000D__x000D_
 _x000D__x000D_
  tỉnh Quảng Nam")</f>
        <v>Công an Tam Mỹ Đông _x000D__x000D_
 _x000D__x000D_
  tỉnh Quảng Nam</v>
      </c>
      <c r="C308" s="21" t="s">
        <v>16</v>
      </c>
      <c r="D308" s="21" t="s">
        <v>14</v>
      </c>
      <c r="E308" s="1" t="s">
        <v>13</v>
      </c>
      <c r="F308" s="1" t="s">
        <v>13</v>
      </c>
      <c r="G308" s="1" t="s">
        <v>13</v>
      </c>
      <c r="H308" s="1" t="s">
        <v>15</v>
      </c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8">
        <v>27308</v>
      </c>
      <c r="B309" s="19" t="str">
        <f>HYPERLINK("https://qppl.quangnam.gov.vn/", "UBND Ủy ban nhân dân Tam Mỹ Đông _x000D__x000D_
 _x000D__x000D_
  tỉnh Quảng Nam")</f>
        <v>UBND Ủy ban nhân dân Tam Mỹ Đông _x000D__x000D_
 _x000D__x000D_
  tỉnh Quảng Nam</v>
      </c>
      <c r="C309" s="21" t="s">
        <v>16</v>
      </c>
      <c r="D309" s="22"/>
      <c r="E309" s="1" t="s">
        <v>13</v>
      </c>
      <c r="F309" s="1" t="s">
        <v>13</v>
      </c>
      <c r="G309" s="1" t="s">
        <v>13</v>
      </c>
      <c r="H309" s="1" t="s">
        <v>13</v>
      </c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8">
        <v>27309</v>
      </c>
      <c r="B310" s="19" t="str">
        <f>HYPERLINK("https://www.facebook.com/policetamngoc/", "Công an xã Tam Ngọc _x000D__x000D_
 _x000D__x000D_
  tỉnh Quảng Nam")</f>
        <v>Công an xã Tam Ngọc _x000D__x000D_
 _x000D__x000D_
  tỉnh Quảng Nam</v>
      </c>
      <c r="C310" s="21" t="s">
        <v>16</v>
      </c>
      <c r="D310" s="21" t="s">
        <v>14</v>
      </c>
      <c r="E310" s="1" t="s">
        <v>13</v>
      </c>
      <c r="F310" s="1" t="s">
        <v>13</v>
      </c>
      <c r="G310" s="1" t="s">
        <v>13</v>
      </c>
      <c r="H310" s="1" t="s">
        <v>15</v>
      </c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8">
        <v>27310</v>
      </c>
      <c r="B311" s="19" t="str">
        <f>HYPERLINK("https://stttt.quangnam.gov.vn/webcenter/portal/bantiepcongdan/pages_tin-tuc/chi-tiet-tin?dDocName=PORTAL279184", "UBND Ủy ban nhân dân xã Tam Ngọc _x000D__x000D_
 _x000D__x000D_
  tỉnh Quảng Nam")</f>
        <v>UBND Ủy ban nhân dân xã Tam Ngọc _x000D__x000D_
 _x000D__x000D_
  tỉnh Quảng Nam</v>
      </c>
      <c r="C311" s="21" t="s">
        <v>16</v>
      </c>
      <c r="D311" s="22"/>
      <c r="E311" s="1" t="s">
        <v>13</v>
      </c>
      <c r="F311" s="1" t="s">
        <v>13</v>
      </c>
      <c r="G311" s="1" t="s">
        <v>13</v>
      </c>
      <c r="H311" s="1" t="s">
        <v>13</v>
      </c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8">
        <v>27311</v>
      </c>
      <c r="B312" s="19" t="str">
        <f>HYPERLINK("https://www.facebook.com/policetamthanh/", "Công an xã Tam Thạnh _x000D__x000D_
 _x000D__x000D_
  tỉnh Quảng Nam")</f>
        <v>Công an xã Tam Thạnh _x000D__x000D_
 _x000D__x000D_
  tỉnh Quảng Nam</v>
      </c>
      <c r="C312" s="21" t="s">
        <v>16</v>
      </c>
      <c r="D312" s="21" t="s">
        <v>14</v>
      </c>
      <c r="E312" s="1" t="s">
        <v>13</v>
      </c>
      <c r="F312" s="1" t="s">
        <v>13</v>
      </c>
      <c r="G312" s="1" t="s">
        <v>13</v>
      </c>
      <c r="H312" s="1" t="s">
        <v>15</v>
      </c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8">
        <v>27312</v>
      </c>
      <c r="B313" s="19" t="str">
        <f>HYPERLINK("https://sldtbxh.quangnam.gov.vn/webcenter/portal/nuithanh/pages_tin-tuc/chi-tiet?dDocName=PORTAL488211", "UBND Ủy ban nhân dân xã Tam Thạnh _x000D__x000D_
 _x000D__x000D_
  tỉnh Quảng Nam")</f>
        <v>UBND Ủy ban nhân dân xã Tam Thạnh _x000D__x000D_
 _x000D__x000D_
  tỉnh Quảng Nam</v>
      </c>
      <c r="C313" s="21" t="s">
        <v>16</v>
      </c>
      <c r="D313" s="22"/>
      <c r="E313" s="1" t="s">
        <v>13</v>
      </c>
      <c r="F313" s="1" t="s">
        <v>13</v>
      </c>
      <c r="G313" s="1" t="s">
        <v>13</v>
      </c>
      <c r="H313" s="1" t="s">
        <v>13</v>
      </c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8">
        <v>27313</v>
      </c>
      <c r="B314" s="19" t="str">
        <f>HYPERLINK("https://www.facebook.com/thanhthieunhihungvuong/", "Công an xã Tam Thanh tỉnh Phú Thọ")</f>
        <v>Công an xã Tam Thanh tỉnh Phú Thọ</v>
      </c>
      <c r="C314" s="21" t="s">
        <v>16</v>
      </c>
      <c r="D314" s="21" t="s">
        <v>14</v>
      </c>
      <c r="E314" s="1" t="s">
        <v>13</v>
      </c>
      <c r="F314" s="1" t="s">
        <v>13</v>
      </c>
      <c r="G314" s="1" t="s">
        <v>13</v>
      </c>
      <c r="H314" s="1" t="s">
        <v>15</v>
      </c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8">
        <v>27314</v>
      </c>
      <c r="B315" s="19" t="str">
        <f>HYPERLINK("https://phuquy.binhthuan.gov.vn/ubnd-cac-xa/uy-ban-dan-dan-xa-tam-thanh-576869", "UBND Ủy ban nhân dân xã Tam Thanh tỉnh Phú Thọ")</f>
        <v>UBND Ủy ban nhân dân xã Tam Thanh tỉnh Phú Thọ</v>
      </c>
      <c r="C315" s="21" t="s">
        <v>16</v>
      </c>
      <c r="D315" s="22"/>
      <c r="E315" s="1" t="s">
        <v>13</v>
      </c>
      <c r="F315" s="1" t="s">
        <v>13</v>
      </c>
      <c r="G315" s="1" t="s">
        <v>13</v>
      </c>
      <c r="H315" s="1" t="s">
        <v>13</v>
      </c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8">
        <v>27315</v>
      </c>
      <c r="B316" s="19" t="str">
        <f>HYPERLINK("https://www.facebook.com/p/C%C3%B4ng-an-x%C3%A3-Tam-Thanh-V%E1%BB%A5-B%E1%BA%A3n-Nam-%C4%90%E1%BB%8Bnh-100071344872117/", "Công an xã Tam Thanh tỉnh Nam Định")</f>
        <v>Công an xã Tam Thanh tỉnh Nam Định</v>
      </c>
      <c r="C316" s="21" t="s">
        <v>16</v>
      </c>
      <c r="D316" s="21" t="s">
        <v>14</v>
      </c>
      <c r="E316" s="1" t="s">
        <v>13</v>
      </c>
      <c r="F316" s="1" t="s">
        <v>13</v>
      </c>
      <c r="G316" s="1" t="s">
        <v>13</v>
      </c>
      <c r="H316" s="1" t="s">
        <v>15</v>
      </c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8">
        <v>27316</v>
      </c>
      <c r="B317" s="19" t="str">
        <f>HYPERLINK("https://tamthanh.namdinh.gov.vn/", "UBND Ủy ban nhân dân xã Tam Thanh tỉnh Nam Định")</f>
        <v>UBND Ủy ban nhân dân xã Tam Thanh tỉnh Nam Định</v>
      </c>
      <c r="C317" s="21" t="s">
        <v>16</v>
      </c>
      <c r="D317" s="22"/>
      <c r="E317" s="1" t="s">
        <v>13</v>
      </c>
      <c r="F317" s="1" t="s">
        <v>13</v>
      </c>
      <c r="G317" s="1" t="s">
        <v>13</v>
      </c>
      <c r="H317" s="1" t="s">
        <v>13</v>
      </c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8">
        <v>27317</v>
      </c>
      <c r="B318" s="19" t="str">
        <f>HYPERLINK("https://www.facebook.com/doantn.tamxuan/", "Công an Tam Xuân II _x000D__x000D_
 _x000D__x000D_
  tỉnh Quảng Nam")</f>
        <v>Công an Tam Xuân II _x000D__x000D_
 _x000D__x000D_
  tỉnh Quảng Nam</v>
      </c>
      <c r="C318" s="21" t="s">
        <v>16</v>
      </c>
      <c r="D318" s="21" t="s">
        <v>14</v>
      </c>
      <c r="E318" s="1" t="s">
        <v>13</v>
      </c>
      <c r="F318" s="1" t="s">
        <v>13</v>
      </c>
      <c r="G318" s="1" t="s">
        <v>13</v>
      </c>
      <c r="H318" s="1" t="s">
        <v>15</v>
      </c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8">
        <v>27318</v>
      </c>
      <c r="B319" s="19" t="str">
        <f>HYPERLINK("https://sgddt.quangnam.gov.vn/webcenter/portal/bantiepcongdan/pages_tin-tuc/chi-tiet-tin?dDocName=PORTAL259690", "UBND Ủy ban nhân dân Tam Xuân II _x000D__x000D_
 _x000D__x000D_
  tỉnh Quảng Nam")</f>
        <v>UBND Ủy ban nhân dân Tam Xuân II _x000D__x000D_
 _x000D__x000D_
  tỉnh Quảng Nam</v>
      </c>
      <c r="C319" s="21" t="s">
        <v>16</v>
      </c>
      <c r="D319" s="22"/>
      <c r="E319" s="1" t="s">
        <v>13</v>
      </c>
      <c r="F319" s="1" t="s">
        <v>13</v>
      </c>
      <c r="G319" s="1" t="s">
        <v>13</v>
      </c>
      <c r="H319" s="1" t="s">
        <v>13</v>
      </c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8">
        <v>27319</v>
      </c>
      <c r="B320" s="19" t="str">
        <f>HYPERLINK("https://www.facebook.com/p/C%C3%B4ng-An-Th%C3%A0nh-Ph%E1%BB%91-H%C6%B0ng-Y%C3%AAn-100057576334172/", "Công an xã Thành Công tỉnh Hưng Yên")</f>
        <v>Công an xã Thành Công tỉnh Hưng Yên</v>
      </c>
      <c r="C320" s="21" t="s">
        <v>16</v>
      </c>
      <c r="D320" s="21" t="s">
        <v>14</v>
      </c>
      <c r="E320" s="1" t="s">
        <v>13</v>
      </c>
      <c r="F320" s="1" t="s">
        <v>13</v>
      </c>
      <c r="G320" s="1" t="s">
        <v>13</v>
      </c>
      <c r="H320" s="1" t="s">
        <v>15</v>
      </c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8">
        <v>27320</v>
      </c>
      <c r="B321" s="19" t="str">
        <f>HYPERLINK("https://congan.hungyen.gov.vn/cong-dien-cua-chu-tich-uy-ban-nhan-dan-tinh-hung-yen-ve-viec-tang-cuong-cong-tac-phong-chay-chua-chay-tren-dia-ban-tinh-c217560.html", "UBND Ủy ban nhân dân xã Thành Công tỉnh Hưng Yên")</f>
        <v>UBND Ủy ban nhân dân xã Thành Công tỉnh Hưng Yên</v>
      </c>
      <c r="C321" s="21" t="s">
        <v>16</v>
      </c>
      <c r="D321" s="22"/>
      <c r="E321" s="1" t="s">
        <v>13</v>
      </c>
      <c r="F321" s="1" t="s">
        <v>13</v>
      </c>
      <c r="G321" s="1" t="s">
        <v>13</v>
      </c>
      <c r="H321" s="1" t="s">
        <v>13</v>
      </c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8">
        <v>27321</v>
      </c>
      <c r="B322" s="19" t="str">
        <f>HYPERLINK("https://www.facebook.com/p/C%C3%B4ng-an-x%C3%A3-Th%C3%A0nh-C%C3%B4ng-th%C3%A0nh-ph%E1%BB%91-Ph%E1%BB%95-Y%C3%AAn-t%E1%BB%89nh-Th%C3%A1i-Nguy%C3%AAn-100075734363130/", "Công an xã Thành Công tỉnh Thái Nguyên")</f>
        <v>Công an xã Thành Công tỉnh Thái Nguyên</v>
      </c>
      <c r="C322" s="21" t="s">
        <v>16</v>
      </c>
      <c r="D322" s="21" t="s">
        <v>14</v>
      </c>
      <c r="E322" s="1" t="s">
        <v>13</v>
      </c>
      <c r="F322" s="1" t="s">
        <v>13</v>
      </c>
      <c r="G322" s="1" t="s">
        <v>13</v>
      </c>
      <c r="H322" s="1" t="s">
        <v>15</v>
      </c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8">
        <v>27322</v>
      </c>
      <c r="B323" s="19" t="str">
        <f>HYPERLINK("https://thanhcong.phoyen.thainguyen.gov.vn/he-thong-chinh-tri/-/asset_publisher/2tcC5Qe2kAsY/content/bo-may-to-chuc-xa-thanh-cong?inheritRedirect=true", "UBND Ủy ban nhân dân xã Thành Công tỉnh Thái Nguyên")</f>
        <v>UBND Ủy ban nhân dân xã Thành Công tỉnh Thái Nguyên</v>
      </c>
      <c r="C323" s="21" t="s">
        <v>16</v>
      </c>
      <c r="D323" s="22"/>
      <c r="E323" s="1" t="s">
        <v>13</v>
      </c>
      <c r="F323" s="1" t="s">
        <v>13</v>
      </c>
      <c r="G323" s="1" t="s">
        <v>13</v>
      </c>
      <c r="H323" s="1" t="s">
        <v>13</v>
      </c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8">
        <v>27323</v>
      </c>
      <c r="B324" s="19" t="str">
        <f>HYPERLINK("https://www.facebook.com/p/C%C3%B4ng-an-x%C3%A3-Th%C3%A0nh-H%C6%B0ng-100069839448537/", "Công an xã Thành Hưng _x000D__x000D_
 _x000D__x000D_
  tỉnh Thanh Hóa")</f>
        <v>Công an xã Thành Hưng _x000D__x000D_
 _x000D__x000D_
  tỉnh Thanh Hóa</v>
      </c>
      <c r="C324" s="21" t="s">
        <v>16</v>
      </c>
      <c r="D324" s="21" t="s">
        <v>14</v>
      </c>
      <c r="E324" s="1" t="s">
        <v>13</v>
      </c>
      <c r="F324" s="1" t="s">
        <v>13</v>
      </c>
      <c r="G324" s="1" t="s">
        <v>13</v>
      </c>
      <c r="H324" s="1" t="s">
        <v>15</v>
      </c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8">
        <v>27324</v>
      </c>
      <c r="B325" s="19" t="str">
        <f>HYPERLINK("https://thanhhung.thachthanh.thanhhoa.gov.vn/", "UBND Ủy ban nhân dân xã Thành Hưng _x000D__x000D_
 _x000D__x000D_
  tỉnh Thanh Hóa")</f>
        <v>UBND Ủy ban nhân dân xã Thành Hưng _x000D__x000D_
 _x000D__x000D_
  tỉnh Thanh Hóa</v>
      </c>
      <c r="C325" s="21" t="s">
        <v>16</v>
      </c>
      <c r="D325" s="22"/>
      <c r="E325" s="1" t="s">
        <v>13</v>
      </c>
      <c r="F325" s="1" t="s">
        <v>13</v>
      </c>
      <c r="G325" s="1" t="s">
        <v>13</v>
      </c>
      <c r="H325" s="1" t="s">
        <v>13</v>
      </c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8">
        <v>27325</v>
      </c>
      <c r="B326" s="19" t="s">
        <v>55</v>
      </c>
      <c r="C326" s="20" t="s">
        <v>13</v>
      </c>
      <c r="D326" s="21" t="s">
        <v>14</v>
      </c>
      <c r="E326" s="1" t="s">
        <v>13</v>
      </c>
      <c r="F326" s="1" t="s">
        <v>13</v>
      </c>
      <c r="G326" s="1" t="s">
        <v>13</v>
      </c>
      <c r="H326" s="1" t="s">
        <v>15</v>
      </c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8">
        <v>27326</v>
      </c>
      <c r="B327" s="19" t="str">
        <f>HYPERLINK("https://qppl.thanhhoa.gov.vn/vbpq_thanhhoa.nsf/6DB03FEC3B72C3B7472585F20037AEDD/$file/DT-VBDTPT592110411-9-20201601281214779chanth28.09.2020_17h38p37_liemmx_29-09-2020-07-56-32_signed.pdf", "UBND Ủy ban nhân dân xã Thành Lộc tỉnh Thanh Hóa")</f>
        <v>UBND Ủy ban nhân dân xã Thành Lộc tỉnh Thanh Hóa</v>
      </c>
      <c r="C327" s="21" t="s">
        <v>16</v>
      </c>
      <c r="D327" s="22"/>
      <c r="E327" s="1" t="s">
        <v>13</v>
      </c>
      <c r="F327" s="1" t="s">
        <v>13</v>
      </c>
      <c r="G327" s="1" t="s">
        <v>13</v>
      </c>
      <c r="H327" s="1" t="s">
        <v>13</v>
      </c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8">
        <v>27327</v>
      </c>
      <c r="B328" s="19" t="s">
        <v>237</v>
      </c>
      <c r="C328" s="20" t="s">
        <v>13</v>
      </c>
      <c r="D328" s="21" t="s">
        <v>14</v>
      </c>
      <c r="E328" s="1" t="s">
        <v>13</v>
      </c>
      <c r="F328" s="1" t="s">
        <v>13</v>
      </c>
      <c r="G328" s="1" t="s">
        <v>13</v>
      </c>
      <c r="H328" s="1" t="s">
        <v>15</v>
      </c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8">
        <v>27328</v>
      </c>
      <c r="B329" s="19" t="str">
        <f>HYPERLINK("https://csdl.bentre.gov.vn/Lists/VanBanChiDaoDieuHanh/DispForm.aspx?ID=758&amp;ContentTypeId=0x010013D40C43AE4D47C78EE7336BF64FB5D900F9B2BABB9E8AAC4D8F48FD887E17532C", "UBND Ủy ban nhân dân xã Thành Thới A _x000D__x000D_
 _x000D__x000D_
  tỉnh Bến Tre")</f>
        <v>UBND Ủy ban nhân dân xã Thành Thới A _x000D__x000D_
 _x000D__x000D_
  tỉnh Bến Tre</v>
      </c>
      <c r="C329" s="21" t="s">
        <v>16</v>
      </c>
      <c r="D329" s="22"/>
      <c r="E329" s="1" t="s">
        <v>13</v>
      </c>
      <c r="F329" s="1" t="s">
        <v>13</v>
      </c>
      <c r="G329" s="1" t="s">
        <v>13</v>
      </c>
      <c r="H329" s="1" t="s">
        <v>13</v>
      </c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8">
        <v>27329</v>
      </c>
      <c r="B330" s="19" t="s">
        <v>238</v>
      </c>
      <c r="C330" s="20" t="s">
        <v>13</v>
      </c>
      <c r="D330" s="21" t="s">
        <v>14</v>
      </c>
      <c r="E330" s="1" t="s">
        <v>13</v>
      </c>
      <c r="F330" s="1" t="s">
        <v>13</v>
      </c>
      <c r="G330" s="1" t="s">
        <v>13</v>
      </c>
      <c r="H330" s="1" t="s">
        <v>15</v>
      </c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8">
        <v>27330</v>
      </c>
      <c r="B331" s="19" t="str">
        <f>HYPERLINK("https://bentre.baohiemxahoi.gov.vn/UserControls/Publishing/News/BinhLuan/pFormPrint.aspx?UrlListProcess=/content/tintuc/Lists/News&amp;ItemID=6630&amp;IsTA=False", "UBND Ủy ban nhân dân xã Thành Triệu _x000D__x000D_
 _x000D__x000D_
  tỉnh Bến Tre")</f>
        <v>UBND Ủy ban nhân dân xã Thành Triệu _x000D__x000D_
 _x000D__x000D_
  tỉnh Bến Tre</v>
      </c>
      <c r="C331" s="21" t="s">
        <v>16</v>
      </c>
      <c r="D331" s="22"/>
      <c r="E331" s="1" t="s">
        <v>13</v>
      </c>
      <c r="F331" s="1" t="s">
        <v>13</v>
      </c>
      <c r="G331" s="1" t="s">
        <v>13</v>
      </c>
      <c r="H331" s="1" t="s">
        <v>13</v>
      </c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8">
        <v>27331</v>
      </c>
      <c r="B332" s="19" t="str">
        <f>HYPERLINK("https://www.facebook.com/p/C%C3%B4ng-an-x%C3%A3-Th%C3%A0nh-Y%C3%AAn-huy%E1%BB%87n-Th%E1%BA%A1ch-Th%C3%A0nh-100028768525191/", "Công an xã Thành Yên tỉnh Thanh Hóa")</f>
        <v>Công an xã Thành Yên tỉnh Thanh Hóa</v>
      </c>
      <c r="C332" s="21" t="s">
        <v>16</v>
      </c>
      <c r="D332" s="21" t="s">
        <v>14</v>
      </c>
      <c r="E332" s="1" t="s">
        <v>13</v>
      </c>
      <c r="F332" s="1" t="s">
        <v>13</v>
      </c>
      <c r="G332" s="1" t="s">
        <v>13</v>
      </c>
      <c r="H332" s="1" t="s">
        <v>15</v>
      </c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8">
        <v>27332</v>
      </c>
      <c r="B333" s="19" t="str">
        <f>HYPERLINK("https://thanhson.quanhoa.thanhhoa.gov.vn/", "UBND Ủy ban nhân dân xã Thành Yên tỉnh Thanh Hóa")</f>
        <v>UBND Ủy ban nhân dân xã Thành Yên tỉnh Thanh Hóa</v>
      </c>
      <c r="C333" s="21" t="s">
        <v>16</v>
      </c>
      <c r="D333" s="22"/>
      <c r="E333" s="1" t="s">
        <v>13</v>
      </c>
      <c r="F333" s="1" t="s">
        <v>13</v>
      </c>
      <c r="G333" s="1" t="s">
        <v>13</v>
      </c>
      <c r="H333" s="1" t="s">
        <v>13</v>
      </c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8">
        <v>27333</v>
      </c>
      <c r="B334" s="19" t="str">
        <f>HYPERLINK("https://www.facebook.com/p/Tu%E1%BB%95i-tr%E1%BA%BB-C%C3%B4ng-an-Th%C3%A1i-B%C3%ACnh-100068113789461/", "Công an xã Thái Nguyên _x000D__x000D_
 _x000D__x000D_
  tỉnh Thái Bình")</f>
        <v>Công an xã Thái Nguyên _x000D__x000D_
 _x000D__x000D_
  tỉnh Thái Bình</v>
      </c>
      <c r="C334" s="21" t="s">
        <v>16</v>
      </c>
      <c r="D334" s="21" t="s">
        <v>14</v>
      </c>
      <c r="E334" s="1" t="s">
        <v>13</v>
      </c>
      <c r="F334" s="1" t="s">
        <v>13</v>
      </c>
      <c r="G334" s="1" t="s">
        <v>13</v>
      </c>
      <c r="H334" s="1" t="s">
        <v>15</v>
      </c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8">
        <v>27334</v>
      </c>
      <c r="B335" s="19" t="str">
        <f>HYPERLINK("https://thaithuy.thaibinh.gov.vn/", "UBND Ủy ban nhân dân xã Thái Nguyên _x000D__x000D_
 _x000D__x000D_
  tỉnh Thái Bình")</f>
        <v>UBND Ủy ban nhân dân xã Thái Nguyên _x000D__x000D_
 _x000D__x000D_
  tỉnh Thái Bình</v>
      </c>
      <c r="C335" s="21" t="s">
        <v>16</v>
      </c>
      <c r="D335" s="22"/>
      <c r="E335" s="1" t="s">
        <v>13</v>
      </c>
      <c r="F335" s="1" t="s">
        <v>13</v>
      </c>
      <c r="G335" s="1" t="s">
        <v>13</v>
      </c>
      <c r="H335" s="1" t="s">
        <v>13</v>
      </c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8">
        <v>27335</v>
      </c>
      <c r="B336" s="19" t="s">
        <v>56</v>
      </c>
      <c r="C336" s="20" t="s">
        <v>13</v>
      </c>
      <c r="D336" s="21" t="s">
        <v>14</v>
      </c>
      <c r="E336" s="1" t="s">
        <v>13</v>
      </c>
      <c r="F336" s="1" t="s">
        <v>13</v>
      </c>
      <c r="G336" s="1" t="s">
        <v>13</v>
      </c>
      <c r="H336" s="1" t="s">
        <v>15</v>
      </c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8">
        <v>27336</v>
      </c>
      <c r="B337" s="19" t="str">
        <f>HYPERLINK("https://thaiphuc.thaithuy.thaibinh.gov.vn/", "UBND Ủy ban nhân dân xã Thái Phúc tỉnh Thái Bình")</f>
        <v>UBND Ủy ban nhân dân xã Thái Phúc tỉnh Thái Bình</v>
      </c>
      <c r="C337" s="21" t="s">
        <v>16</v>
      </c>
      <c r="D337" s="22"/>
      <c r="E337" s="1" t="s">
        <v>13</v>
      </c>
      <c r="F337" s="1" t="s">
        <v>13</v>
      </c>
      <c r="G337" s="1" t="s">
        <v>13</v>
      </c>
      <c r="H337" s="1" t="s">
        <v>13</v>
      </c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8">
        <v>27337</v>
      </c>
      <c r="B338" s="19" t="str">
        <f>HYPERLINK("https://www.facebook.com/p/C%C3%B4ng-an-x%C3%A3-Th%C3%A1i-S%C6%A1n-100076040301406/", "Công an xã Thái Sơn _x000D__x000D_
 _x000D__x000D_
  tỉnh Nghệ An")</f>
        <v>Công an xã Thái Sơn _x000D__x000D_
 _x000D__x000D_
  tỉnh Nghệ An</v>
      </c>
      <c r="C338" s="21" t="s">
        <v>16</v>
      </c>
      <c r="D338" s="21" t="s">
        <v>14</v>
      </c>
      <c r="E338" s="1" t="s">
        <v>13</v>
      </c>
      <c r="F338" s="1" t="s">
        <v>13</v>
      </c>
      <c r="G338" s="1" t="s">
        <v>13</v>
      </c>
      <c r="H338" s="1" t="s">
        <v>15</v>
      </c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8">
        <v>27338</v>
      </c>
      <c r="B339" s="19" t="str">
        <f>HYPERLINK("https://doluong.nghean.gov.vn/thai-son/gioi-thieu-chung-xa-thai-son-365196", "UBND Ủy ban nhân dân xã Thái Sơn _x000D__x000D_
 _x000D__x000D_
  tỉnh Nghệ An")</f>
        <v>UBND Ủy ban nhân dân xã Thái Sơn _x000D__x000D_
 _x000D__x000D_
  tỉnh Nghệ An</v>
      </c>
      <c r="C339" s="21" t="s">
        <v>16</v>
      </c>
      <c r="D339" s="22"/>
      <c r="E339" s="1" t="s">
        <v>13</v>
      </c>
      <c r="F339" s="1" t="s">
        <v>13</v>
      </c>
      <c r="G339" s="1" t="s">
        <v>13</v>
      </c>
      <c r="H339" s="1" t="s">
        <v>13</v>
      </c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8">
        <v>27339</v>
      </c>
      <c r="B340" s="19" t="str">
        <f>HYPERLINK("https://www.facebook.com/p/C%C3%B4ng-an-x%C3%A3-Th%C3%A1i-T%C3%A2n-Huy%E1%BB%87n-Nam-S%C3%A1ch-T%E1%BB%89nh-H%E1%BA%A3i-D%C6%B0%C6%A1ng-100083052713048/", "Công an xã Thái Tân tỉnh Hải Dương")</f>
        <v>Công an xã Thái Tân tỉnh Hải Dương</v>
      </c>
      <c r="C340" s="21" t="s">
        <v>16</v>
      </c>
      <c r="D340" s="21" t="s">
        <v>14</v>
      </c>
      <c r="E340" s="1" t="s">
        <v>13</v>
      </c>
      <c r="F340" s="1" t="s">
        <v>13</v>
      </c>
      <c r="G340" s="1" t="s">
        <v>13</v>
      </c>
      <c r="H340" s="1" t="s">
        <v>15</v>
      </c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8">
        <v>27340</v>
      </c>
      <c r="B341" s="19" t="str">
        <f>HYPERLINK("http://thaitan.namsach.haiduong.gov.vn/", "UBND Ủy ban nhân dân xã Thái Tân tỉnh Hải Dương")</f>
        <v>UBND Ủy ban nhân dân xã Thái Tân tỉnh Hải Dương</v>
      </c>
      <c r="C341" s="21" t="s">
        <v>16</v>
      </c>
      <c r="D341" s="22"/>
      <c r="E341" s="1" t="s">
        <v>13</v>
      </c>
      <c r="F341" s="1" t="s">
        <v>13</v>
      </c>
      <c r="G341" s="1" t="s">
        <v>13</v>
      </c>
      <c r="H341" s="1" t="s">
        <v>13</v>
      </c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8">
        <v>27341</v>
      </c>
      <c r="B342" s="19" t="str">
        <f>HYPERLINK("https://www.facebook.com/p/Tu%E1%BB%95i-tr%E1%BA%BB-C%C3%B4ng-an-huy%E1%BB%87n-Th%C3%A1i-Th%E1%BB%A5y-100083773900284/", "Công an xã Thái Thủy _x000D__x000D_
 _x000D__x000D_
  tỉnh Quảng Bình")</f>
        <v>Công an xã Thái Thủy _x000D__x000D_
 _x000D__x000D_
  tỉnh Quảng Bình</v>
      </c>
      <c r="C342" s="21" t="s">
        <v>16</v>
      </c>
      <c r="D342" s="21" t="s">
        <v>14</v>
      </c>
      <c r="E342" s="1" t="s">
        <v>13</v>
      </c>
      <c r="F342" s="1" t="s">
        <v>13</v>
      </c>
      <c r="G342" s="1" t="s">
        <v>13</v>
      </c>
      <c r="H342" s="1" t="s">
        <v>15</v>
      </c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8">
        <v>27342</v>
      </c>
      <c r="B343" s="19" t="str">
        <f>HYPERLINK("https://thaithuy.quangbinh.gov.vn/", "UBND Ủy ban nhân dân xã Thái Thủy _x000D__x000D_
 _x000D__x000D_
  tỉnh Quảng Bình")</f>
        <v>UBND Ủy ban nhân dân xã Thái Thủy _x000D__x000D_
 _x000D__x000D_
  tỉnh Quảng Bình</v>
      </c>
      <c r="C343" s="21" t="s">
        <v>16</v>
      </c>
      <c r="D343" s="22"/>
      <c r="E343" s="1" t="s">
        <v>13</v>
      </c>
      <c r="F343" s="1" t="s">
        <v>13</v>
      </c>
      <c r="G343" s="1" t="s">
        <v>13</v>
      </c>
      <c r="H343" s="1" t="s">
        <v>13</v>
      </c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8">
        <v>27343</v>
      </c>
      <c r="B344" s="19" t="str">
        <f>HYPERLINK("https://www.facebook.com/cax.thangbinh/", "Công an xã Thăng Bình tỉnh Thanh Hóa")</f>
        <v>Công an xã Thăng Bình tỉnh Thanh Hóa</v>
      </c>
      <c r="C344" s="21" t="s">
        <v>16</v>
      </c>
      <c r="D344" s="21" t="s">
        <v>14</v>
      </c>
      <c r="E344" s="1" t="s">
        <v>13</v>
      </c>
      <c r="F344" s="1" t="s">
        <v>13</v>
      </c>
      <c r="G344" s="1" t="s">
        <v>13</v>
      </c>
      <c r="H344" s="1" t="s">
        <v>15</v>
      </c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8">
        <v>27344</v>
      </c>
      <c r="B345" s="19" t="str">
        <f>HYPERLINK("https://thangbinh.nongcong.thanhhoa.gov.vn/", "UBND Ủy ban nhân dân xã Thăng Bình tỉnh Thanh Hóa")</f>
        <v>UBND Ủy ban nhân dân xã Thăng Bình tỉnh Thanh Hóa</v>
      </c>
      <c r="C345" s="21" t="s">
        <v>16</v>
      </c>
      <c r="D345" s="22"/>
      <c r="E345" s="1" t="s">
        <v>13</v>
      </c>
      <c r="F345" s="1" t="s">
        <v>13</v>
      </c>
      <c r="G345" s="1" t="s">
        <v>13</v>
      </c>
      <c r="H345" s="1" t="s">
        <v>13</v>
      </c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8">
        <v>27345</v>
      </c>
      <c r="B346" s="19" t="s">
        <v>57</v>
      </c>
      <c r="C346" s="20" t="s">
        <v>13</v>
      </c>
      <c r="D346" s="21" t="s">
        <v>14</v>
      </c>
      <c r="E346" s="1" t="s">
        <v>13</v>
      </c>
      <c r="F346" s="1" t="s">
        <v>13</v>
      </c>
      <c r="G346" s="1" t="s">
        <v>13</v>
      </c>
      <c r="H346" s="1" t="s">
        <v>15</v>
      </c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8">
        <v>27346</v>
      </c>
      <c r="B347" s="19" t="str">
        <f>HYPERLINK("https://thainguyen.gov.vn/van-hoa-xa-hoi/-/asset_publisher/L0n17VJXU23O/content/cong-nhan-them-29-bao-vat-quoc-gia/20181", "UBND Ủy ban nhân dân xã Thăng Long tỉnh Hải Dương")</f>
        <v>UBND Ủy ban nhân dân xã Thăng Long tỉnh Hải Dương</v>
      </c>
      <c r="C347" s="21" t="s">
        <v>16</v>
      </c>
      <c r="D347" s="22"/>
      <c r="E347" s="1" t="s">
        <v>13</v>
      </c>
      <c r="F347" s="1" t="s">
        <v>13</v>
      </c>
      <c r="G347" s="1" t="s">
        <v>13</v>
      </c>
      <c r="H347" s="1" t="s">
        <v>13</v>
      </c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8">
        <v>27347</v>
      </c>
      <c r="B348" s="19" t="str">
        <f>HYPERLINK("https://www.facebook.com/p/C%C3%B4ng-an-x%C3%A3-Th%C4%83ng-Th%E1%BB%8D-100064402525235/", "Công an xã Thăng Thọ _x000D__x000D_
 _x000D__x000D_
  tỉnh Thanh Hóa")</f>
        <v>Công an xã Thăng Thọ _x000D__x000D_
 _x000D__x000D_
  tỉnh Thanh Hóa</v>
      </c>
      <c r="C348" s="21" t="s">
        <v>16</v>
      </c>
      <c r="D348" s="21" t="s">
        <v>14</v>
      </c>
      <c r="E348" s="1" t="s">
        <v>13</v>
      </c>
      <c r="F348" s="1" t="s">
        <v>13</v>
      </c>
      <c r="G348" s="1" t="s">
        <v>13</v>
      </c>
      <c r="H348" s="1" t="s">
        <v>15</v>
      </c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8">
        <v>27348</v>
      </c>
      <c r="B349" s="19" t="str">
        <f>HYPERLINK("https://thangtho.nongcong.thanhhoa.gov.vn/web/trang-chu/he-thong-chinh-tri/uy-ban-nhan-dan-xa", "UBND Ủy ban nhân dân xã Thăng Thọ _x000D__x000D_
 _x000D__x000D_
  tỉnh Thanh Hóa")</f>
        <v>UBND Ủy ban nhân dân xã Thăng Thọ _x000D__x000D_
 _x000D__x000D_
  tỉnh Thanh Hóa</v>
      </c>
      <c r="C349" s="21" t="s">
        <v>16</v>
      </c>
      <c r="D349" s="22"/>
      <c r="E349" s="1" t="s">
        <v>13</v>
      </c>
      <c r="F349" s="1" t="s">
        <v>13</v>
      </c>
      <c r="G349" s="1" t="s">
        <v>13</v>
      </c>
      <c r="H349" s="1" t="s">
        <v>13</v>
      </c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8">
        <v>27349</v>
      </c>
      <c r="B350" s="19" t="str">
        <f>HYPERLINK("https://www.facebook.com/p/C%C3%B4ng-an-x%C3%A3-Th%C6%B0%E1%BB%A3ng-%C4%90%C3%ACnh-huy%E1%BB%87n-Ph%C3%BA-B%C3%ACnh-t%E1%BB%89nh-Th%C3%A1i-Nguy%C3%AAn-100076089672984/", "Công an xã Thượng Đình tỉnh Thái Nguyên")</f>
        <v>Công an xã Thượng Đình tỉnh Thái Nguyên</v>
      </c>
      <c r="C350" s="21" t="s">
        <v>16</v>
      </c>
      <c r="D350" s="21" t="s">
        <v>14</v>
      </c>
      <c r="E350" s="1" t="s">
        <v>13</v>
      </c>
      <c r="F350" s="1" t="s">
        <v>13</v>
      </c>
      <c r="G350" s="1" t="s">
        <v>13</v>
      </c>
      <c r="H350" s="1" t="s">
        <v>15</v>
      </c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8">
        <v>27350</v>
      </c>
      <c r="B351" s="19" t="str">
        <f>HYPERLINK("https://phubinh.thainguyen.gov.vn/xa-thuong-dinh", "UBND Ủy ban nhân dân xã Thượng Đình tỉnh Thái Nguyên")</f>
        <v>UBND Ủy ban nhân dân xã Thượng Đình tỉnh Thái Nguyên</v>
      </c>
      <c r="C351" s="21" t="s">
        <v>16</v>
      </c>
      <c r="D351" s="22"/>
      <c r="E351" s="1" t="s">
        <v>13</v>
      </c>
      <c r="F351" s="1" t="s">
        <v>13</v>
      </c>
      <c r="G351" s="1" t="s">
        <v>13</v>
      </c>
      <c r="H351" s="1" t="s">
        <v>13</v>
      </c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8">
        <v>27351</v>
      </c>
      <c r="B352" s="19" t="s">
        <v>239</v>
      </c>
      <c r="C352" s="20" t="s">
        <v>13</v>
      </c>
      <c r="D352" s="21" t="s">
        <v>14</v>
      </c>
      <c r="E352" s="1" t="s">
        <v>13</v>
      </c>
      <c r="F352" s="1" t="s">
        <v>13</v>
      </c>
      <c r="G352" s="1" t="s">
        <v>13</v>
      </c>
      <c r="H352" s="1" t="s">
        <v>15</v>
      </c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8">
        <v>27352</v>
      </c>
      <c r="B353" s="19" t="str">
        <f>HYPERLINK("http://www.tuyenquang.gov.vn/vi/post/quyet-dinh-ve-viec-cong-nhan-xa-thuong-am-huyen-son-duong-tinh-tuyen-quang-dat-chuan-nong-thon-moi?type=EXECUTIVE_DIRECTION&amp;id=33594", "UBND Ủy ban nhân dân xã Thượng Ấm _x000D__x000D_
 _x000D__x000D_
  tỉnh Tuyên Quang")</f>
        <v>UBND Ủy ban nhân dân xã Thượng Ấm _x000D__x000D_
 _x000D__x000D_
  tỉnh Tuyên Quang</v>
      </c>
      <c r="C353" s="21" t="s">
        <v>16</v>
      </c>
      <c r="D353" s="22"/>
      <c r="E353" s="1" t="s">
        <v>13</v>
      </c>
      <c r="F353" s="1" t="s">
        <v>13</v>
      </c>
      <c r="G353" s="1" t="s">
        <v>13</v>
      </c>
      <c r="H353" s="1" t="s">
        <v>13</v>
      </c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8">
        <v>27353</v>
      </c>
      <c r="B354" s="19" t="s">
        <v>58</v>
      </c>
      <c r="C354" s="20" t="s">
        <v>13</v>
      </c>
      <c r="D354" s="21" t="s">
        <v>14</v>
      </c>
      <c r="E354" s="1" t="s">
        <v>13</v>
      </c>
      <c r="F354" s="1" t="s">
        <v>13</v>
      </c>
      <c r="G354" s="1" t="s">
        <v>13</v>
      </c>
      <c r="H354" s="1" t="s">
        <v>15</v>
      </c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8">
        <v>27354</v>
      </c>
      <c r="B355" s="19" t="str">
        <f>HYPERLINK("http://congbao.tuyenquang.gov.vn/van-ban/noi-ban-hanh/ubnd-huyen-na-hang/trang-3.html", "UBND Ủy ban nhân dân xã Thượng Giáp tỉnh Tuyên Quang")</f>
        <v>UBND Ủy ban nhân dân xã Thượng Giáp tỉnh Tuyên Quang</v>
      </c>
      <c r="C355" s="21" t="s">
        <v>16</v>
      </c>
      <c r="D355" s="22"/>
      <c r="E355" s="1" t="s">
        <v>13</v>
      </c>
      <c r="F355" s="1" t="s">
        <v>13</v>
      </c>
      <c r="G355" s="1" t="s">
        <v>13</v>
      </c>
      <c r="H355" s="1" t="s">
        <v>13</v>
      </c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8">
        <v>27355</v>
      </c>
      <c r="B356" s="19" t="str">
        <f>HYPERLINK("https://www.facebook.com/TuoitreConganCaoBang/", "Công an xã Thượng Hà tỉnh Cao Bằng")</f>
        <v>Công an xã Thượng Hà tỉnh Cao Bằng</v>
      </c>
      <c r="C356" s="21" t="s">
        <v>16</v>
      </c>
      <c r="D356" s="21" t="s">
        <v>14</v>
      </c>
      <c r="E356" s="1" t="s">
        <v>13</v>
      </c>
      <c r="F356" s="1" t="s">
        <v>13</v>
      </c>
      <c r="G356" s="1" t="s">
        <v>13</v>
      </c>
      <c r="H356" s="1" t="s">
        <v>15</v>
      </c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8">
        <v>27356</v>
      </c>
      <c r="B357" s="19" t="str">
        <f>HYPERLINK("https://baolac.caobang.gov.vn/ubnd-xa-thuong-ha", "UBND Ủy ban nhân dân xã Thượng Hà tỉnh Cao Bằng")</f>
        <v>UBND Ủy ban nhân dân xã Thượng Hà tỉnh Cao Bằng</v>
      </c>
      <c r="C357" s="21" t="s">
        <v>16</v>
      </c>
      <c r="D357" s="22"/>
      <c r="E357" s="1" t="s">
        <v>13</v>
      </c>
      <c r="F357" s="1" t="s">
        <v>13</v>
      </c>
      <c r="G357" s="1" t="s">
        <v>13</v>
      </c>
      <c r="H357" s="1" t="s">
        <v>13</v>
      </c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8">
        <v>27357</v>
      </c>
      <c r="B358" s="19" t="s">
        <v>240</v>
      </c>
      <c r="C358" s="20" t="s">
        <v>13</v>
      </c>
      <c r="D358" s="21" t="s">
        <v>14</v>
      </c>
      <c r="E358" s="1" t="s">
        <v>13</v>
      </c>
      <c r="F358" s="1" t="s">
        <v>13</v>
      </c>
      <c r="G358" s="1" t="s">
        <v>13</v>
      </c>
      <c r="H358" s="1" t="s">
        <v>15</v>
      </c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8">
        <v>27358</v>
      </c>
      <c r="B359" s="19" t="str">
        <f>HYPERLINK("https://qppl.hatinh.gov.vn/vbpq_hatinh.nsf/fa2574656c45e81e4725791a0012a9cc/54DF1AB546E74E584725860F002FC5AD/$file/QD3587.signed.pdf", "UBND Ủy ban nhân dân xã Thượng Lộc _x000D__x000D_
 _x000D__x000D_
  tỉnh Hà Tĩnh")</f>
        <v>UBND Ủy ban nhân dân xã Thượng Lộc _x000D__x000D_
 _x000D__x000D_
  tỉnh Hà Tĩnh</v>
      </c>
      <c r="C359" s="21" t="s">
        <v>16</v>
      </c>
      <c r="D359" s="22"/>
      <c r="E359" s="1" t="s">
        <v>13</v>
      </c>
      <c r="F359" s="1" t="s">
        <v>13</v>
      </c>
      <c r="G359" s="1" t="s">
        <v>13</v>
      </c>
      <c r="H359" s="1" t="s">
        <v>13</v>
      </c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8">
        <v>27359</v>
      </c>
      <c r="B360" s="19" t="str">
        <f>HYPERLINK("https://www.facebook.com/p/C%C3%B4ng-an-x%C3%A3-Th%C6%B0%E1%BB%A3ng-Long-100080038914428/", "Công an xã Thượng Long _x000D__x000D_
 _x000D__x000D_
  tỉnh Phú Thọ")</f>
        <v>Công an xã Thượng Long _x000D__x000D_
 _x000D__x000D_
  tỉnh Phú Thọ</v>
      </c>
      <c r="C360" s="21" t="s">
        <v>16</v>
      </c>
      <c r="D360" s="21" t="s">
        <v>14</v>
      </c>
      <c r="E360" s="1" t="s">
        <v>13</v>
      </c>
      <c r="F360" s="1" t="s">
        <v>13</v>
      </c>
      <c r="G360" s="1" t="s">
        <v>13</v>
      </c>
      <c r="H360" s="1" t="s">
        <v>15</v>
      </c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8">
        <v>27360</v>
      </c>
      <c r="B361" s="19" t="str">
        <f>HYPERLINK("https://yenlap.phutho.gov.vn/xa-thuong-long-to-chuc-le-dang-huong-dang-hoa-tuong-nho-cac-anh-hung-liet-sy-nhan-dip-ky-niem-77-nam-ngay-thuong-binh-liet-sy/", "UBND Ủy ban nhân dân xã Thượng Long _x000D__x000D_
 _x000D__x000D_
  tỉnh Phú Thọ")</f>
        <v>UBND Ủy ban nhân dân xã Thượng Long _x000D__x000D_
 _x000D__x000D_
  tỉnh Phú Thọ</v>
      </c>
      <c r="C361" s="21" t="s">
        <v>16</v>
      </c>
      <c r="D361" s="22"/>
      <c r="E361" s="1" t="s">
        <v>13</v>
      </c>
      <c r="F361" s="1" t="s">
        <v>13</v>
      </c>
      <c r="G361" s="1" t="s">
        <v>13</v>
      </c>
      <c r="H361" s="1" t="s">
        <v>13</v>
      </c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8">
        <v>27361</v>
      </c>
      <c r="B362" s="19" t="str">
        <f>HYPERLINK("https://www.facebook.com/p/C%C3%B4ng-an-x%C3%A3-Th%E1%BA%A1ch-Ch%C3%A2u-L%E1%BB%99c-H%C3%A0-H%C3%A0-T%C4%A9nh-100066628398459/", "Công an xã Thạch Châu tỉnh Hà Tĩnh")</f>
        <v>Công an xã Thạch Châu tỉnh Hà Tĩnh</v>
      </c>
      <c r="C362" s="21" t="s">
        <v>16</v>
      </c>
      <c r="D362" s="21" t="s">
        <v>14</v>
      </c>
      <c r="E362" s="1" t="s">
        <v>13</v>
      </c>
      <c r="F362" s="1" t="s">
        <v>13</v>
      </c>
      <c r="G362" s="1" t="s">
        <v>13</v>
      </c>
      <c r="H362" s="1" t="s">
        <v>15</v>
      </c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8">
        <v>27362</v>
      </c>
      <c r="B363" s="19" t="str">
        <f>HYPERLINK("https://locha.hatinh.gov.vn/", "UBND Ủy ban nhân dân xã Thạch Châu tỉnh Hà Tĩnh")</f>
        <v>UBND Ủy ban nhân dân xã Thạch Châu tỉnh Hà Tĩnh</v>
      </c>
      <c r="C363" s="21" t="s">
        <v>16</v>
      </c>
      <c r="D363" s="22"/>
      <c r="E363" s="1" t="s">
        <v>13</v>
      </c>
      <c r="F363" s="1" t="s">
        <v>13</v>
      </c>
      <c r="G363" s="1" t="s">
        <v>13</v>
      </c>
      <c r="H363" s="1" t="s">
        <v>13</v>
      </c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8">
        <v>27363</v>
      </c>
      <c r="B364" s="19" t="str">
        <f>HYPERLINK("https://www.facebook.com/p/C%C3%B4ng-an-x%C3%A3-Th%E1%BA%A1ch-Ho%C3%A1-huy%E1%BB%87n-Tuy%C3%AAn-H%C3%B3a-100079629877167/", "Công an xã Thạch Hoá tỉnh Quảng Bình")</f>
        <v>Công an xã Thạch Hoá tỉnh Quảng Bình</v>
      </c>
      <c r="C364" s="21" t="s">
        <v>16</v>
      </c>
      <c r="D364" s="21" t="s">
        <v>14</v>
      </c>
      <c r="E364" s="1" t="s">
        <v>13</v>
      </c>
      <c r="F364" s="1" t="s">
        <v>13</v>
      </c>
      <c r="G364" s="1" t="s">
        <v>13</v>
      </c>
      <c r="H364" s="1" t="s">
        <v>15</v>
      </c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8">
        <v>27364</v>
      </c>
      <c r="B365" s="19" t="str">
        <f>HYPERLINK("https://tuyenhoa.quangbinh.gov.vn/chi-tiet-tin/-/view-article/1/440071382670252289/1724403773860", "UBND Ủy ban nhân dân xã Thạch Hoá tỉnh Quảng Bình")</f>
        <v>UBND Ủy ban nhân dân xã Thạch Hoá tỉnh Quảng Bình</v>
      </c>
      <c r="C365" s="21" t="s">
        <v>16</v>
      </c>
      <c r="D365" s="22"/>
      <c r="E365" s="1" t="s">
        <v>13</v>
      </c>
      <c r="F365" s="1" t="s">
        <v>13</v>
      </c>
      <c r="G365" s="1" t="s">
        <v>13</v>
      </c>
      <c r="H365" s="1" t="s">
        <v>13</v>
      </c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8">
        <v>27365</v>
      </c>
      <c r="B366" s="19" t="str">
        <f>HYPERLINK("https://www.facebook.com/p/C%C3%B4ng-an-x%C3%A3-Th%E1%BA%A1ch-Ki%E1%BB%87t-huy%E1%BB%87n-T%C3%A2n-S%C6%A1nt%E1%BB%89nh-Ph%C3%BA-Th%E1%BB%8D-100068784181253/", "Công an xã Thạch Kiệt tỉnh Phú Thọ")</f>
        <v>Công an xã Thạch Kiệt tỉnh Phú Thọ</v>
      </c>
      <c r="C366" s="21" t="s">
        <v>16</v>
      </c>
      <c r="D366" s="21" t="s">
        <v>14</v>
      </c>
      <c r="E366" s="1" t="s">
        <v>13</v>
      </c>
      <c r="F366" s="1" t="s">
        <v>13</v>
      </c>
      <c r="G366" s="1" t="s">
        <v>13</v>
      </c>
      <c r="H366" s="1" t="s">
        <v>15</v>
      </c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8">
        <v>27366</v>
      </c>
      <c r="B367" s="19" t="str">
        <f>HYPERLINK("https://tanson.phutho.gov.vn/Chuyen-muc-tin/Chi-tiet-tin/t/xa-thach-kiet/title/287/ctitle/78", "UBND Ủy ban nhân dân xã Thạch Kiệt tỉnh Phú Thọ")</f>
        <v>UBND Ủy ban nhân dân xã Thạch Kiệt tỉnh Phú Thọ</v>
      </c>
      <c r="C367" s="21" t="s">
        <v>16</v>
      </c>
      <c r="D367" s="22"/>
      <c r="E367" s="1" t="s">
        <v>13</v>
      </c>
      <c r="F367" s="1" t="s">
        <v>13</v>
      </c>
      <c r="G367" s="1" t="s">
        <v>13</v>
      </c>
      <c r="H367" s="1" t="s">
        <v>13</v>
      </c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8">
        <v>27367</v>
      </c>
      <c r="B368" s="19" t="str">
        <f>HYPERLINK("https://www.facebook.com/100030957087036", "Công an xã Thạch Lâm tỉnh Thanh Hóa")</f>
        <v>Công an xã Thạch Lâm tỉnh Thanh Hóa</v>
      </c>
      <c r="C368" s="21" t="s">
        <v>16</v>
      </c>
      <c r="D368" s="21" t="s">
        <v>14</v>
      </c>
      <c r="E368" s="1" t="s">
        <v>59</v>
      </c>
      <c r="F368" s="1" t="str">
        <f>HYPERLINK("mailto:conganthachlam.thachthanh@gmail.com", "conganthachlam.thachthanh@gmail.com")</f>
        <v>conganthachlam.thachthanh@gmail.com</v>
      </c>
      <c r="G368" s="1" t="s">
        <v>13</v>
      </c>
      <c r="H368" s="1" t="s">
        <v>60</v>
      </c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8">
        <v>27368</v>
      </c>
      <c r="B369" s="19" t="str">
        <f>HYPERLINK("https://qppl.thanhhoa.gov.vn/vbpq_thanhhoa.nsf/10836407A6FA5CBC472585E4003A1A15/$file/DT-VBDTPT613258870-9-20201600072035779chanth14.09.2020_17h12p57_liemmx_14-09-2020-18-16-49_signed.pdf", "UBND Ủy ban nhân dân xã Thạch Lâm tỉnh Thanh Hóa")</f>
        <v>UBND Ủy ban nhân dân xã Thạch Lâm tỉnh Thanh Hóa</v>
      </c>
      <c r="C369" s="21" t="s">
        <v>16</v>
      </c>
      <c r="D369" s="22"/>
      <c r="E369" s="1" t="s">
        <v>13</v>
      </c>
      <c r="F369" s="1" t="s">
        <v>13</v>
      </c>
      <c r="G369" s="1" t="s">
        <v>13</v>
      </c>
      <c r="H369" s="1" t="s">
        <v>13</v>
      </c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8">
        <v>27369</v>
      </c>
      <c r="B370" s="19" t="str">
        <f>HYPERLINK("https://www.facebook.com/p/C%C3%B4ng-an-x%C3%A3-Th%E1%BA%A1ch-L%E1%BA%ADp-Ng%E1%BB%8Dc-L%E1%BA%B7c-Thanh-h%C3%B3a-100068126476972/", "Công an xã Thạch Lập tỉnh Thanh Hóa")</f>
        <v>Công an xã Thạch Lập tỉnh Thanh Hóa</v>
      </c>
      <c r="C370" s="21" t="s">
        <v>16</v>
      </c>
      <c r="D370" s="21" t="s">
        <v>14</v>
      </c>
      <c r="E370" s="1" t="s">
        <v>13</v>
      </c>
      <c r="F370" s="1" t="s">
        <v>13</v>
      </c>
      <c r="G370" s="1" t="s">
        <v>13</v>
      </c>
      <c r="H370" s="1" t="s">
        <v>15</v>
      </c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8">
        <v>27370</v>
      </c>
      <c r="B371" s="19" t="str">
        <f>HYPERLINK("https://qppl.thanhhoa.gov.vn/vbpq_thanhhoa.nsf/5223FC175196BB55472586110003824D/$file/DT-VBDTPT98191461-10-20201603786949498_liemmx_28-10-2020-19-07-26_signed.pdf", "UBND Ủy ban nhân dân xã Thạch Lập tỉnh Thanh Hóa")</f>
        <v>UBND Ủy ban nhân dân xã Thạch Lập tỉnh Thanh Hóa</v>
      </c>
      <c r="C371" s="21" t="s">
        <v>16</v>
      </c>
      <c r="D371" s="22"/>
      <c r="E371" s="1" t="s">
        <v>13</v>
      </c>
      <c r="F371" s="1" t="s">
        <v>13</v>
      </c>
      <c r="G371" s="1" t="s">
        <v>13</v>
      </c>
      <c r="H371" s="1" t="s">
        <v>13</v>
      </c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8">
        <v>27371</v>
      </c>
      <c r="B372" s="19" t="str">
        <f>HYPERLINK("https://www.facebook.com/tdlongan/?locale=nb_NO", "Công an xã Thạch Long tỉnh Thanh Hóa")</f>
        <v>Công an xã Thạch Long tỉnh Thanh Hóa</v>
      </c>
      <c r="C372" s="21" t="s">
        <v>16</v>
      </c>
      <c r="D372" s="21" t="s">
        <v>14</v>
      </c>
      <c r="E372" s="1" t="s">
        <v>13</v>
      </c>
      <c r="F372" s="1" t="s">
        <v>13</v>
      </c>
      <c r="G372" s="1" t="s">
        <v>13</v>
      </c>
      <c r="H372" s="1" t="s">
        <v>15</v>
      </c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8">
        <v>27372</v>
      </c>
      <c r="B373" s="19" t="str">
        <f>HYPERLINK("http://thachlong.thachthanh.thanhhoa.gov.vn/pho-bien-tuyen-truyen", "UBND Ủy ban nhân dân xã Thạch Long tỉnh Thanh Hóa")</f>
        <v>UBND Ủy ban nhân dân xã Thạch Long tỉnh Thanh Hóa</v>
      </c>
      <c r="C373" s="21" t="s">
        <v>16</v>
      </c>
      <c r="D373" s="22"/>
      <c r="E373" s="1" t="s">
        <v>13</v>
      </c>
      <c r="F373" s="1" t="s">
        <v>13</v>
      </c>
      <c r="G373" s="1" t="s">
        <v>13</v>
      </c>
      <c r="H373" s="1" t="s">
        <v>13</v>
      </c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8">
        <v>27373</v>
      </c>
      <c r="B374" s="19" t="str">
        <f>HYPERLINK("https://www.facebook.com/p/C%C3%B4ng-an-x%C3%A3-Th%E1%BA%A1ch-S%C6%A1n-Th%E1%BA%A1ch-H%C3%A0-H%C3%A0-T%C4%A9nh-100064831595465/", "Công an xã Thạch Sơn tỉnh Thanh Hóa")</f>
        <v>Công an xã Thạch Sơn tỉnh Thanh Hóa</v>
      </c>
      <c r="C374" s="21" t="s">
        <v>16</v>
      </c>
      <c r="D374" s="21" t="s">
        <v>14</v>
      </c>
      <c r="E374" s="1" t="s">
        <v>13</v>
      </c>
      <c r="F374" s="1" t="s">
        <v>13</v>
      </c>
      <c r="G374" s="1" t="s">
        <v>13</v>
      </c>
      <c r="H374" s="1" t="s">
        <v>15</v>
      </c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8">
        <v>27374</v>
      </c>
      <c r="B375" s="19" t="str">
        <f>HYPERLINK("https://thachbinh.thachthanh.thanhhoa.gov.vn/", "UBND Ủy ban nhân dân xã Thạch Sơn tỉnh Thanh Hóa")</f>
        <v>UBND Ủy ban nhân dân xã Thạch Sơn tỉnh Thanh Hóa</v>
      </c>
      <c r="C375" s="21" t="s">
        <v>16</v>
      </c>
      <c r="D375" s="22"/>
      <c r="E375" s="1" t="s">
        <v>13</v>
      </c>
      <c r="F375" s="1" t="s">
        <v>13</v>
      </c>
      <c r="G375" s="1" t="s">
        <v>13</v>
      </c>
      <c r="H375" s="1" t="s">
        <v>13</v>
      </c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8">
        <v>27375</v>
      </c>
      <c r="B376" s="19" t="str">
        <f>HYPERLINK("https://www.facebook.com/p/C%C3%B4ng-an-x%C3%A3-Th%E1%BA%A1ch-Y%C3%AAn-100066711754353/", "Công an xã Thạch Yên _x000D__x000D_
 _x000D__x000D_
  tỉnh Hòa Bình")</f>
        <v>Công an xã Thạch Yên _x000D__x000D_
 _x000D__x000D_
  tỉnh Hòa Bình</v>
      </c>
      <c r="C376" s="21" t="s">
        <v>16</v>
      </c>
      <c r="D376" s="21" t="s">
        <v>14</v>
      </c>
      <c r="E376" s="1" t="s">
        <v>13</v>
      </c>
      <c r="F376" s="1" t="s">
        <v>13</v>
      </c>
      <c r="G376" s="1" t="s">
        <v>13</v>
      </c>
      <c r="H376" s="1" t="s">
        <v>15</v>
      </c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8">
        <v>27376</v>
      </c>
      <c r="B377" s="19" t="str">
        <f>HYPERLINK("https://www.hoabinh.gov.vn/tin-chi-tiet/-/bai-viet/cong-bo-benh-dich-ta-lon-chau-phi-tai-dia-ban-xa-thach-yen-huyen-cao-phong-tinh-hoa-binh-53215-1475.html", "UBND Ủy ban nhân dân xã Thạch Yên _x000D__x000D_
 _x000D__x000D_
  tỉnh Hòa Bình")</f>
        <v>UBND Ủy ban nhân dân xã Thạch Yên _x000D__x000D_
 _x000D__x000D_
  tỉnh Hòa Bình</v>
      </c>
      <c r="C377" s="21" t="s">
        <v>16</v>
      </c>
      <c r="D377" s="22"/>
      <c r="E377" s="1" t="s">
        <v>13</v>
      </c>
      <c r="F377" s="1" t="s">
        <v>13</v>
      </c>
      <c r="G377" s="1" t="s">
        <v>13</v>
      </c>
      <c r="H377" s="1" t="s">
        <v>13</v>
      </c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8">
        <v>27377</v>
      </c>
      <c r="B378" s="19" t="s">
        <v>241</v>
      </c>
      <c r="C378" s="20" t="s">
        <v>13</v>
      </c>
      <c r="D378" s="21" t="s">
        <v>14</v>
      </c>
      <c r="E378" s="1" t="s">
        <v>13</v>
      </c>
      <c r="F378" s="1" t="s">
        <v>13</v>
      </c>
      <c r="G378" s="1" t="s">
        <v>13</v>
      </c>
      <c r="H378" s="1" t="s">
        <v>15</v>
      </c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8">
        <v>27378</v>
      </c>
      <c r="B379" s="19" t="str">
        <f>HYPERLINK("https://thanhphu.cauke.travinh.gov.vn/", "UBND Ủy ban nhân dân xã Thạnh Phú _x000D__x000D_
 _x000D__x000D_
  tỉnh Trà Vinh")</f>
        <v>UBND Ủy ban nhân dân xã Thạnh Phú _x000D__x000D_
 _x000D__x000D_
  tỉnh Trà Vinh</v>
      </c>
      <c r="C379" s="21" t="s">
        <v>16</v>
      </c>
      <c r="D379" s="22"/>
      <c r="E379" s="1" t="s">
        <v>13</v>
      </c>
      <c r="F379" s="1" t="s">
        <v>13</v>
      </c>
      <c r="G379" s="1" t="s">
        <v>13</v>
      </c>
      <c r="H379" s="1" t="s">
        <v>13</v>
      </c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8">
        <v>27379</v>
      </c>
      <c r="B380" s="19" t="str">
        <f>HYPERLINK("https://www.facebook.com/p/C%C3%B4ng-an-x%C3%A3-Th%E1%BA%A1nh-Ph%C6%B0%E1%BB%9Bc-100069250576850/", "Công an xã Thạnh Phước _x000D__x000D_
 _x000D__x000D_
  tỉnh Bến Tre")</f>
        <v>Công an xã Thạnh Phước _x000D__x000D_
 _x000D__x000D_
  tỉnh Bến Tre</v>
      </c>
      <c r="C380" s="21" t="s">
        <v>16</v>
      </c>
      <c r="D380" s="21" t="s">
        <v>14</v>
      </c>
      <c r="E380" s="1" t="s">
        <v>13</v>
      </c>
      <c r="F380" s="1" t="s">
        <v>13</v>
      </c>
      <c r="G380" s="1" t="s">
        <v>13</v>
      </c>
      <c r="H380" s="1" t="s">
        <v>15</v>
      </c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8">
        <v>27380</v>
      </c>
      <c r="B381" s="19" t="str">
        <f>HYPERLINK("https://binhdai.bentre.gov.vn/thanhphuoc", "UBND Ủy ban nhân dân xã Thạnh Phước _x000D__x000D_
 _x000D__x000D_
  tỉnh Bến Tre")</f>
        <v>UBND Ủy ban nhân dân xã Thạnh Phước _x000D__x000D_
 _x000D__x000D_
  tỉnh Bến Tre</v>
      </c>
      <c r="C381" s="21" t="s">
        <v>16</v>
      </c>
      <c r="D381" s="22"/>
      <c r="E381" s="1" t="s">
        <v>13</v>
      </c>
      <c r="F381" s="1" t="s">
        <v>13</v>
      </c>
      <c r="G381" s="1" t="s">
        <v>13</v>
      </c>
      <c r="H381" s="1" t="s">
        <v>13</v>
      </c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8">
        <v>27381</v>
      </c>
      <c r="B382" s="19" t="str">
        <f>HYPERLINK("https://www.facebook.com/p/C%C3%B4ng-an-x%C3%A3-Th%E1%BA%A1nh-Qu%E1%BB%9Bi-100067439768110/", "Công an xã Thạnh Quới _x000D__x000D_
 _x000D__x000D_
  tỉnh Sóc Trăng")</f>
        <v>Công an xã Thạnh Quới _x000D__x000D_
 _x000D__x000D_
  tỉnh Sóc Trăng</v>
      </c>
      <c r="C382" s="21" t="s">
        <v>16</v>
      </c>
      <c r="D382" s="21" t="s">
        <v>14</v>
      </c>
      <c r="E382" s="1" t="s">
        <v>13</v>
      </c>
      <c r="F382" s="1" t="s">
        <v>13</v>
      </c>
      <c r="G382" s="1" t="s">
        <v>13</v>
      </c>
      <c r="H382" s="1" t="s">
        <v>15</v>
      </c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8">
        <v>27382</v>
      </c>
      <c r="B383" s="19" t="str">
        <f>HYPERLINK("https://myxuyen.soctrang.gov.vn/huyenmyxuyen/1307/33259/57518/274895/UBND-Xa--Thi-tran/UBND-xa-Thanh-Quoi.aspx", "UBND Ủy ban nhân dân xã Thạnh Quới _x000D__x000D_
 _x000D__x000D_
  tỉnh Sóc Trăng")</f>
        <v>UBND Ủy ban nhân dân xã Thạnh Quới _x000D__x000D_
 _x000D__x000D_
  tỉnh Sóc Trăng</v>
      </c>
      <c r="C383" s="21" t="s">
        <v>16</v>
      </c>
      <c r="D383" s="22"/>
      <c r="E383" s="1" t="s">
        <v>13</v>
      </c>
      <c r="F383" s="1" t="s">
        <v>13</v>
      </c>
      <c r="G383" s="1" t="s">
        <v>13</v>
      </c>
      <c r="H383" s="1" t="s">
        <v>13</v>
      </c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8">
        <v>27383</v>
      </c>
      <c r="B384" s="19" t="str">
        <f>HYPERLINK("https://www.facebook.com/p/Tu%E1%BB%95i-tr%E1%BA%BB-C%C3%B4ng-an-huy%E1%BB%87n-Ph%C3%BAc-Th%E1%BB%8D-100066934373551/?locale=cy_GB", "Công an xã Thọ Lập tỉnh Thanh Hóa")</f>
        <v>Công an xã Thọ Lập tỉnh Thanh Hóa</v>
      </c>
      <c r="C384" s="21" t="s">
        <v>16</v>
      </c>
      <c r="D384" s="21" t="s">
        <v>14</v>
      </c>
      <c r="E384" s="1" t="s">
        <v>13</v>
      </c>
      <c r="F384" s="1" t="s">
        <v>13</v>
      </c>
      <c r="G384" s="1" t="s">
        <v>13</v>
      </c>
      <c r="H384" s="1" t="s">
        <v>15</v>
      </c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8">
        <v>27384</v>
      </c>
      <c r="B385" s="19" t="str">
        <f>HYPERLINK("http://tholap.thoxuan.thanhhoa.gov.vn/web/trang-chu/bo-may-hanh-chinh/uy-ban-nhan-dan-xa", "UBND Ủy ban nhân dân xã Thọ Lập tỉnh Thanh Hóa")</f>
        <v>UBND Ủy ban nhân dân xã Thọ Lập tỉnh Thanh Hóa</v>
      </c>
      <c r="C385" s="21" t="s">
        <v>16</v>
      </c>
      <c r="D385" s="22"/>
      <c r="E385" s="1" t="s">
        <v>13</v>
      </c>
      <c r="F385" s="1" t="s">
        <v>13</v>
      </c>
      <c r="G385" s="1" t="s">
        <v>13</v>
      </c>
      <c r="H385" s="1" t="s">
        <v>13</v>
      </c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8">
        <v>27385</v>
      </c>
      <c r="B386" s="19" t="str">
        <f>HYPERLINK("https://www.facebook.com/TNXTND/?locale=vi_VN", "Công an Thọ Nghiệp _x000D__x000D_
 _x000D__x000D_
  tỉnh Nam Định")</f>
        <v>Công an Thọ Nghiệp _x000D__x000D_
 _x000D__x000D_
  tỉnh Nam Định</v>
      </c>
      <c r="C386" s="21" t="s">
        <v>16</v>
      </c>
      <c r="D386" s="21" t="s">
        <v>14</v>
      </c>
      <c r="E386" s="1" t="s">
        <v>13</v>
      </c>
      <c r="F386" s="1" t="s">
        <v>13</v>
      </c>
      <c r="G386" s="1" t="s">
        <v>13</v>
      </c>
      <c r="H386" s="1" t="s">
        <v>15</v>
      </c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8">
        <v>27386</v>
      </c>
      <c r="B387" s="19" t="str">
        <f>HYPERLINK("https://thonghiep-xuantruong.namdinh.gov.vn/uy-ban-nhan-dan", "UBND Ủy ban nhân dân Thọ Nghiệp _x000D__x000D_
 _x000D__x000D_
  tỉnh Nam Định")</f>
        <v>UBND Ủy ban nhân dân Thọ Nghiệp _x000D__x000D_
 _x000D__x000D_
  tỉnh Nam Định</v>
      </c>
      <c r="C387" s="21" t="s">
        <v>16</v>
      </c>
      <c r="D387" s="22"/>
      <c r="E387" s="1" t="s">
        <v>13</v>
      </c>
      <c r="F387" s="1" t="s">
        <v>13</v>
      </c>
      <c r="G387" s="1" t="s">
        <v>13</v>
      </c>
      <c r="H387" s="1" t="s">
        <v>13</v>
      </c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8">
        <v>27387</v>
      </c>
      <c r="B388" s="19" t="str">
        <f>HYPERLINK("https://www.facebook.com/p/C%C3%B4ng-an-x%C3%A3-Th%E1%BB%8D-Ti%E1%BA%BFn-huy%E1%BB%87n-Tri%E1%BB%87u-S%C6%A1n-t%E1%BB%89nh-Thanh-H%C3%B3a-100065385013084/", "Công an xã Thọ Tiến tỉnh Thanh Hóa")</f>
        <v>Công an xã Thọ Tiến tỉnh Thanh Hóa</v>
      </c>
      <c r="C388" s="21" t="s">
        <v>16</v>
      </c>
      <c r="D388" s="21" t="s">
        <v>14</v>
      </c>
      <c r="E388" s="1" t="s">
        <v>13</v>
      </c>
      <c r="F388" s="1" t="s">
        <v>13</v>
      </c>
      <c r="G388" s="1" t="s">
        <v>13</v>
      </c>
      <c r="H388" s="1" t="s">
        <v>15</v>
      </c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8">
        <v>27388</v>
      </c>
      <c r="B389" s="19" t="str">
        <f>HYPERLINK("https://thotien.trieuson.thanhhoa.gov.vn/", "UBND Ủy ban nhân dân xã Thọ Tiến tỉnh Thanh Hóa")</f>
        <v>UBND Ủy ban nhân dân xã Thọ Tiến tỉnh Thanh Hóa</v>
      </c>
      <c r="C389" s="21" t="s">
        <v>16</v>
      </c>
      <c r="D389" s="22"/>
      <c r="E389" s="1" t="s">
        <v>13</v>
      </c>
      <c r="F389" s="1" t="s">
        <v>13</v>
      </c>
      <c r="G389" s="1" t="s">
        <v>13</v>
      </c>
      <c r="H389" s="1" t="s">
        <v>13</v>
      </c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8">
        <v>27389</v>
      </c>
      <c r="B390" s="19" t="s">
        <v>61</v>
      </c>
      <c r="C390" s="20" t="s">
        <v>13</v>
      </c>
      <c r="D390" s="21" t="s">
        <v>14</v>
      </c>
      <c r="E390" s="1" t="s">
        <v>13</v>
      </c>
      <c r="F390" s="1" t="s">
        <v>13</v>
      </c>
      <c r="G390" s="1" t="s">
        <v>13</v>
      </c>
      <c r="H390" s="1" t="s">
        <v>15</v>
      </c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8">
        <v>27390</v>
      </c>
      <c r="B391" s="19" t="str">
        <f>HYPERLINK("https://tamnong.phutho.gov.vn/Chuyen-muc-tin/Chi-tiet-tin/t/xa-tho-van/title/242/ctitle/198", "UBND Ủy ban nhân dân xã Thọ Văn tỉnh Phú Thọ")</f>
        <v>UBND Ủy ban nhân dân xã Thọ Văn tỉnh Phú Thọ</v>
      </c>
      <c r="C391" s="21" t="s">
        <v>16</v>
      </c>
      <c r="D391" s="22"/>
      <c r="E391" s="1" t="s">
        <v>13</v>
      </c>
      <c r="F391" s="1" t="s">
        <v>13</v>
      </c>
      <c r="G391" s="1" t="s">
        <v>13</v>
      </c>
      <c r="H391" s="1" t="s">
        <v>13</v>
      </c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8">
        <v>27391</v>
      </c>
      <c r="B392" s="19" t="str">
        <f>HYPERLINK("https://www.facebook.com/416476173096722", "Công an xã Thống Kênh tỉnh Hải Dương")</f>
        <v>Công an xã Thống Kênh tỉnh Hải Dương</v>
      </c>
      <c r="C392" s="21" t="s">
        <v>16</v>
      </c>
      <c r="D392" s="21" t="s">
        <v>14</v>
      </c>
      <c r="E392" s="1" t="s">
        <v>13</v>
      </c>
      <c r="F392" s="1" t="s">
        <v>13</v>
      </c>
      <c r="G392" s="1" t="s">
        <v>13</v>
      </c>
      <c r="H392" s="1" t="s">
        <v>15</v>
      </c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8">
        <v>27392</v>
      </c>
      <c r="B393" s="19" t="str">
        <f>HYPERLINK("http://thongkenh.gialoc.haiduong.gov.vn/", "UBND Ủy ban nhân dân xã Thống Kênh tỉnh Hải Dương")</f>
        <v>UBND Ủy ban nhân dân xã Thống Kênh tỉnh Hải Dương</v>
      </c>
      <c r="C393" s="21" t="s">
        <v>16</v>
      </c>
      <c r="D393" s="22"/>
      <c r="E393" s="1" t="s">
        <v>13</v>
      </c>
      <c r="F393" s="1" t="s">
        <v>13</v>
      </c>
      <c r="G393" s="1" t="s">
        <v>13</v>
      </c>
      <c r="H393" s="1" t="s">
        <v>13</v>
      </c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8">
        <v>27393</v>
      </c>
      <c r="B394" s="19" t="str">
        <f>HYPERLINK("https://www.facebook.com/p/Tu%E1%BB%95i-tr%E1%BA%BB-C%C3%B4ng-an-huy%E1%BB%87n-Ninh-Ph%C6%B0%E1%BB%9Bc-100068114569027/", "Công an xã Thống Nhất _x000D__x000D_
 _x000D__x000D_
  tỉnh Bình Phước")</f>
        <v>Công an xã Thống Nhất _x000D__x000D_
 _x000D__x000D_
  tỉnh Bình Phước</v>
      </c>
      <c r="C394" s="21" t="s">
        <v>16</v>
      </c>
      <c r="D394" s="21" t="s">
        <v>14</v>
      </c>
      <c r="E394" s="1" t="s">
        <v>13</v>
      </c>
      <c r="F394" s="1" t="s">
        <v>13</v>
      </c>
      <c r="G394" s="1" t="s">
        <v>13</v>
      </c>
      <c r="H394" s="1" t="s">
        <v>15</v>
      </c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8">
        <v>27394</v>
      </c>
      <c r="B395" s="19" t="str">
        <f>HYPERLINK("https://binhphuoc.gov.vn/vi/news/xay-dung-nong-thon-moi/xa-thong-nhat-dat-chuan-nong-thon-moi-29311.html", "UBND Ủy ban nhân dân xã Thống Nhất _x000D__x000D_
 _x000D__x000D_
  tỉnh Bình Phước")</f>
        <v>UBND Ủy ban nhân dân xã Thống Nhất _x000D__x000D_
 _x000D__x000D_
  tỉnh Bình Phước</v>
      </c>
      <c r="C395" s="21" t="s">
        <v>16</v>
      </c>
      <c r="D395" s="22"/>
      <c r="E395" s="1" t="s">
        <v>13</v>
      </c>
      <c r="F395" s="1" t="s">
        <v>13</v>
      </c>
      <c r="G395" s="1" t="s">
        <v>13</v>
      </c>
      <c r="H395" s="1" t="s">
        <v>13</v>
      </c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8">
        <v>27395</v>
      </c>
      <c r="B396" s="19" t="str">
        <f>HYPERLINK("https://www.facebook.com/truyenhinhanninhCaoBang/?locale=vi_VN", "Công an xã Thống Nhất _x000D__x000D_
 _x000D__x000D_
  tỉnh Cao Bằng")</f>
        <v>Công an xã Thống Nhất _x000D__x000D_
 _x000D__x000D_
  tỉnh Cao Bằng</v>
      </c>
      <c r="C396" s="21" t="s">
        <v>16</v>
      </c>
      <c r="D396" s="21" t="s">
        <v>14</v>
      </c>
      <c r="E396" s="1" t="s">
        <v>13</v>
      </c>
      <c r="F396" s="1" t="s">
        <v>13</v>
      </c>
      <c r="G396" s="1" t="s">
        <v>13</v>
      </c>
      <c r="H396" s="1" t="s">
        <v>15</v>
      </c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8">
        <v>27396</v>
      </c>
      <c r="B397" s="19" t="str">
        <f>HYPERLINK("https://halang.caobang.gov.vn/1349/34022/69180/ubnd-xa-thong-nhat", "UBND Ủy ban nhân dân xã Thống Nhất _x000D__x000D_
 _x000D__x000D_
  tỉnh Cao Bằng")</f>
        <v>UBND Ủy ban nhân dân xã Thống Nhất _x000D__x000D_
 _x000D__x000D_
  tỉnh Cao Bằng</v>
      </c>
      <c r="C397" s="21" t="s">
        <v>16</v>
      </c>
      <c r="D397" s="22"/>
      <c r="E397" s="1" t="s">
        <v>13</v>
      </c>
      <c r="F397" s="1" t="s">
        <v>13</v>
      </c>
      <c r="G397" s="1" t="s">
        <v>13</v>
      </c>
      <c r="H397" s="1" t="s">
        <v>13</v>
      </c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8">
        <v>27397</v>
      </c>
      <c r="B398" s="19" t="str">
        <f>HYPERLINK("https://www.facebook.com/TuoitreConganbentre/", "Công an xã Thới Thạnh tỉnh Bến Tre")</f>
        <v>Công an xã Thới Thạnh tỉnh Bến Tre</v>
      </c>
      <c r="C398" s="21" t="s">
        <v>16</v>
      </c>
      <c r="D398" s="21" t="s">
        <v>14</v>
      </c>
      <c r="E398" s="1" t="s">
        <v>13</v>
      </c>
      <c r="F398" s="1" t="s">
        <v>13</v>
      </c>
      <c r="G398" s="1" t="s">
        <v>13</v>
      </c>
      <c r="H398" s="1" t="s">
        <v>15</v>
      </c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8">
        <v>27398</v>
      </c>
      <c r="B399" s="19" t="str">
        <f>HYPERLINK("https://bentre.gov.vn/Documents/848_danh_sach%20nguoi%20phat%20ngon.pdf", "UBND Ủy ban nhân dân xã Thới Thạnh tỉnh Bến Tre")</f>
        <v>UBND Ủy ban nhân dân xã Thới Thạnh tỉnh Bến Tre</v>
      </c>
      <c r="C399" s="21" t="s">
        <v>16</v>
      </c>
      <c r="D399" s="22"/>
      <c r="E399" s="1" t="s">
        <v>13</v>
      </c>
      <c r="F399" s="1" t="s">
        <v>13</v>
      </c>
      <c r="G399" s="1" t="s">
        <v>13</v>
      </c>
      <c r="H399" s="1" t="s">
        <v>13</v>
      </c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8">
        <v>27399</v>
      </c>
      <c r="B400" s="19" t="str">
        <f>HYPERLINK("https://www.facebook.com/ThcsThuyLam.da/", "Công an xã Thụy Lâm _x000D__x000D_
 _x000D__x000D_
  thành phố Hà Nội")</f>
        <v>Công an xã Thụy Lâm _x000D__x000D_
 _x000D__x000D_
  thành phố Hà Nội</v>
      </c>
      <c r="C400" s="21" t="s">
        <v>16</v>
      </c>
      <c r="D400" s="21" t="s">
        <v>14</v>
      </c>
      <c r="E400" s="1" t="s">
        <v>13</v>
      </c>
      <c r="F400" s="1" t="s">
        <v>13</v>
      </c>
      <c r="G400" s="1" t="s">
        <v>13</v>
      </c>
      <c r="H400" s="1" t="s">
        <v>15</v>
      </c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8">
        <v>27400</v>
      </c>
      <c r="B401" s="19" t="str">
        <f>HYPERLINK("https://thuylam.donganh.hanoi.gov.vn/", "UBND Ủy ban nhân dân xã Thụy Lâm _x000D__x000D_
 _x000D__x000D_
  thành phố Hà Nội")</f>
        <v>UBND Ủy ban nhân dân xã Thụy Lâm _x000D__x000D_
 _x000D__x000D_
  thành phố Hà Nội</v>
      </c>
      <c r="C401" s="21" t="s">
        <v>16</v>
      </c>
      <c r="D401" s="22"/>
      <c r="E401" s="1" t="s">
        <v>13</v>
      </c>
      <c r="F401" s="1" t="s">
        <v>13</v>
      </c>
      <c r="G401" s="1" t="s">
        <v>13</v>
      </c>
      <c r="H401" s="1" t="s">
        <v>13</v>
      </c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8">
        <v>27401</v>
      </c>
      <c r="B402" s="19" t="str">
        <f>HYPERLINK("https://www.facebook.com/p/C%C3%B4ng-an-x%C3%A3-Thanh-An-100045274099754/", "Công an xã Thanh An _x000D__x000D_
 _x000D__x000D_
  tỉnh Quảng Trị")</f>
        <v>Công an xã Thanh An _x000D__x000D_
 _x000D__x000D_
  tỉnh Quảng Trị</v>
      </c>
      <c r="C402" s="21" t="s">
        <v>16</v>
      </c>
      <c r="D402" s="21" t="s">
        <v>14</v>
      </c>
      <c r="E402" s="1" t="s">
        <v>13</v>
      </c>
      <c r="F402" s="1" t="s">
        <v>13</v>
      </c>
      <c r="G402" s="1" t="s">
        <v>13</v>
      </c>
      <c r="H402" s="1" t="s">
        <v>15</v>
      </c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8">
        <v>27402</v>
      </c>
      <c r="B403" s="19" t="str">
        <f>HYPERLINK("https://thanhan.camlo.quangtri.gov.vn/", "UBND Ủy ban nhân dân xã Thanh An _x000D__x000D_
 _x000D__x000D_
  tỉnh Quảng Trị")</f>
        <v>UBND Ủy ban nhân dân xã Thanh An _x000D__x000D_
 _x000D__x000D_
  tỉnh Quảng Trị</v>
      </c>
      <c r="C403" s="21" t="s">
        <v>16</v>
      </c>
      <c r="D403" s="22"/>
      <c r="E403" s="1" t="s">
        <v>13</v>
      </c>
      <c r="F403" s="1" t="s">
        <v>13</v>
      </c>
      <c r="G403" s="1" t="s">
        <v>13</v>
      </c>
      <c r="H403" s="1" t="s">
        <v>13</v>
      </c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8">
        <v>27403</v>
      </c>
      <c r="B404" s="19" t="str">
        <f>HYPERLINK("https://www.facebook.com/p/Tu%E1%BB%95i-tr%E1%BA%BB-C%C3%B4ng-an-Th%C3%A0nh-ph%E1%BB%91-V%C4%A9nh-Y%C3%AAn-100066497717181/?locale=gl_ES", "Công an xã Thanh An _x000D__x000D_
 _x000D__x000D_
  tỉnh Nghệ An")</f>
        <v>Công an xã Thanh An _x000D__x000D_
 _x000D__x000D_
  tỉnh Nghệ An</v>
      </c>
      <c r="C404" s="21" t="s">
        <v>16</v>
      </c>
      <c r="D404" s="21" t="s">
        <v>14</v>
      </c>
      <c r="E404" s="1" t="s">
        <v>13</v>
      </c>
      <c r="F404" s="1" t="s">
        <v>13</v>
      </c>
      <c r="G404" s="1" t="s">
        <v>13</v>
      </c>
      <c r="H404" s="1" t="s">
        <v>15</v>
      </c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8">
        <v>27404</v>
      </c>
      <c r="B405" s="19" t="str">
        <f>HYPERLINK("https://www.nghean.gov.vn/uy-ban-nhan-dan-tinh", "UBND Ủy ban nhân dân xã Thanh An _x000D__x000D_
 _x000D__x000D_
  tỉnh Nghệ An")</f>
        <v>UBND Ủy ban nhân dân xã Thanh An _x000D__x000D_
 _x000D__x000D_
  tỉnh Nghệ An</v>
      </c>
      <c r="C405" s="21" t="s">
        <v>16</v>
      </c>
      <c r="D405" s="22"/>
      <c r="E405" s="1" t="s">
        <v>13</v>
      </c>
      <c r="F405" s="1" t="s">
        <v>13</v>
      </c>
      <c r="G405" s="1" t="s">
        <v>13</v>
      </c>
      <c r="H405" s="1" t="s">
        <v>13</v>
      </c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8">
        <v>27405</v>
      </c>
      <c r="B406" s="19" t="str">
        <f>HYPERLINK("https://www.facebook.com/Conganxathanhsonthanhhahaiduong/", "Công an xã Thanh An tỉnh Hải Dương")</f>
        <v>Công an xã Thanh An tỉnh Hải Dương</v>
      </c>
      <c r="C406" s="21" t="s">
        <v>16</v>
      </c>
      <c r="D406" s="21" t="s">
        <v>14</v>
      </c>
      <c r="E406" s="1" t="s">
        <v>13</v>
      </c>
      <c r="F406" s="1" t="s">
        <v>13</v>
      </c>
      <c r="G406" s="1" t="s">
        <v>13</v>
      </c>
      <c r="H406" s="1" t="s">
        <v>15</v>
      </c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8">
        <v>27406</v>
      </c>
      <c r="B407" s="19" t="str">
        <f>HYPERLINK("http://thanhgiang.thanhmien.haiduong.gov.vn/", "UBND Ủy ban nhân dân xã Thanh An tỉnh Hải Dương")</f>
        <v>UBND Ủy ban nhân dân xã Thanh An tỉnh Hải Dương</v>
      </c>
      <c r="C407" s="21" t="s">
        <v>16</v>
      </c>
      <c r="D407" s="22"/>
      <c r="E407" s="1" t="s">
        <v>13</v>
      </c>
      <c r="F407" s="1" t="s">
        <v>13</v>
      </c>
      <c r="G407" s="1" t="s">
        <v>13</v>
      </c>
      <c r="H407" s="1" t="s">
        <v>13</v>
      </c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8">
        <v>27407</v>
      </c>
      <c r="B408" s="19" t="s">
        <v>242</v>
      </c>
      <c r="C408" s="20" t="s">
        <v>13</v>
      </c>
      <c r="D408" s="21" t="s">
        <v>14</v>
      </c>
      <c r="E408" s="1" t="s">
        <v>13</v>
      </c>
      <c r="F408" s="1" t="s">
        <v>13</v>
      </c>
      <c r="G408" s="1" t="s">
        <v>13</v>
      </c>
      <c r="H408" s="1" t="s">
        <v>15</v>
      </c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8">
        <v>27408</v>
      </c>
      <c r="B409" s="19" t="str">
        <f>HYPERLINK("https://xathanhcao.hoabinh.gov.vn/", "UBND Ủy ban nhân dân xã Thanh Cao _x000D__x000D_
 _x000D__x000D_
  tỉnh Hòa Bình")</f>
        <v>UBND Ủy ban nhân dân xã Thanh Cao _x000D__x000D_
 _x000D__x000D_
  tỉnh Hòa Bình</v>
      </c>
      <c r="C409" s="21" t="s">
        <v>16</v>
      </c>
      <c r="D409" s="22"/>
      <c r="E409" s="1" t="s">
        <v>13</v>
      </c>
      <c r="F409" s="1" t="s">
        <v>13</v>
      </c>
      <c r="G409" s="1" t="s">
        <v>13</v>
      </c>
      <c r="H409" s="1" t="s">
        <v>13</v>
      </c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8">
        <v>27409</v>
      </c>
      <c r="B410" s="19" t="str">
        <f>HYPERLINK("https://www.facebook.com/nguyensysach/", "Công an xã Thanh Dương _x000D__x000D_
 _x000D__x000D_
  tỉnh Nghệ An")</f>
        <v>Công an xã Thanh Dương _x000D__x000D_
 _x000D__x000D_
  tỉnh Nghệ An</v>
      </c>
      <c r="C410" s="21" t="s">
        <v>16</v>
      </c>
      <c r="D410" s="21" t="s">
        <v>14</v>
      </c>
      <c r="E410" s="1" t="s">
        <v>13</v>
      </c>
      <c r="F410" s="1" t="s">
        <v>13</v>
      </c>
      <c r="G410" s="1" t="s">
        <v>13</v>
      </c>
      <c r="H410" s="1" t="s">
        <v>15</v>
      </c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8">
        <v>27410</v>
      </c>
      <c r="B411" s="19" t="str">
        <f>HYPERLINK("http://thanhduong.thanhchuong.nghean.gov.vn/", "UBND Ủy ban nhân dân xã Thanh Dương _x000D__x000D_
 _x000D__x000D_
  tỉnh Nghệ An")</f>
        <v>UBND Ủy ban nhân dân xã Thanh Dương _x000D__x000D_
 _x000D__x000D_
  tỉnh Nghệ An</v>
      </c>
      <c r="C411" s="21" t="s">
        <v>16</v>
      </c>
      <c r="D411" s="22"/>
      <c r="E411" s="1" t="s">
        <v>13</v>
      </c>
      <c r="F411" s="1" t="s">
        <v>13</v>
      </c>
      <c r="G411" s="1" t="s">
        <v>13</v>
      </c>
      <c r="H411" s="1" t="s">
        <v>13</v>
      </c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8">
        <v>27411</v>
      </c>
      <c r="B412" s="19" t="str">
        <f>HYPERLINK("https://www.facebook.com/nguyensysach/", "Công an xã Thanh Dương _x000D__x000D_
 _x000D__x000D_
  tỉnh Nghệ An")</f>
        <v>Công an xã Thanh Dương _x000D__x000D_
 _x000D__x000D_
  tỉnh Nghệ An</v>
      </c>
      <c r="C412" s="21" t="s">
        <v>16</v>
      </c>
      <c r="D412" s="21" t="s">
        <v>14</v>
      </c>
      <c r="E412" s="1" t="s">
        <v>13</v>
      </c>
      <c r="F412" s="1" t="s">
        <v>13</v>
      </c>
      <c r="G412" s="1" t="s">
        <v>13</v>
      </c>
      <c r="H412" s="1" t="s">
        <v>15</v>
      </c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8">
        <v>27412</v>
      </c>
      <c r="B413" s="19" t="str">
        <f>HYPERLINK("http://thanhduong.thanhchuong.nghean.gov.vn/", "UBND Ủy ban nhân dân xã Thanh Dương _x000D__x000D_
 _x000D__x000D_
  tỉnh Nghệ An")</f>
        <v>UBND Ủy ban nhân dân xã Thanh Dương _x000D__x000D_
 _x000D__x000D_
  tỉnh Nghệ An</v>
      </c>
      <c r="C413" s="21" t="s">
        <v>16</v>
      </c>
      <c r="D413" s="22"/>
      <c r="E413" s="1" t="s">
        <v>13</v>
      </c>
      <c r="F413" s="1" t="s">
        <v>13</v>
      </c>
      <c r="G413" s="1" t="s">
        <v>13</v>
      </c>
      <c r="H413" s="1" t="s">
        <v>13</v>
      </c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8">
        <v>27413</v>
      </c>
      <c r="B414" s="19" t="s">
        <v>62</v>
      </c>
      <c r="C414" s="20" t="s">
        <v>13</v>
      </c>
      <c r="D414" s="21" t="s">
        <v>14</v>
      </c>
      <c r="E414" s="1" t="s">
        <v>13</v>
      </c>
      <c r="F414" s="1" t="s">
        <v>13</v>
      </c>
      <c r="G414" s="1" t="s">
        <v>13</v>
      </c>
      <c r="H414" s="1" t="s">
        <v>15</v>
      </c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8">
        <v>27414</v>
      </c>
      <c r="B415" s="19" t="str">
        <f>HYPERLINK("https://txcailay.tiengiang.gov.vn/chi-tiet-tin?/xa-thanh-hoa/10911534", "UBND Ủy ban nhân dân xã Thanh Hòa tỉnh Thanh Hóa")</f>
        <v>UBND Ủy ban nhân dân xã Thanh Hòa tỉnh Thanh Hóa</v>
      </c>
      <c r="C415" s="21" t="s">
        <v>16</v>
      </c>
      <c r="D415" s="22"/>
      <c r="E415" s="1" t="s">
        <v>13</v>
      </c>
      <c r="F415" s="1" t="s">
        <v>13</v>
      </c>
      <c r="G415" s="1" t="s">
        <v>13</v>
      </c>
      <c r="H415" s="1" t="s">
        <v>13</v>
      </c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8">
        <v>27415</v>
      </c>
      <c r="B416" s="19" t="str">
        <f>HYPERLINK("https://www.facebook.com/doanthanhnienconganhanam/", "Công an xã Thanh Hương tỉnh Hà Nam")</f>
        <v>Công an xã Thanh Hương tỉnh Hà Nam</v>
      </c>
      <c r="C416" s="21" t="s">
        <v>16</v>
      </c>
      <c r="D416" s="21" t="s">
        <v>14</v>
      </c>
      <c r="E416" s="1" t="s">
        <v>13</v>
      </c>
      <c r="F416" s="1" t="s">
        <v>13</v>
      </c>
      <c r="G416" s="1" t="s">
        <v>13</v>
      </c>
      <c r="H416" s="1" t="s">
        <v>15</v>
      </c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8">
        <v>27416</v>
      </c>
      <c r="B417" s="19" t="str">
        <f>HYPERLINK("https://hanam.gov.vn/Pages/lanh-dao-tinh-du-ngay-hoi-dai-doan-ket-toan-dan-toc-tai-thon-nguyen-phu-xa-thanh-huong.aspx", "UBND Ủy ban nhân dân xã Thanh Hương tỉnh Hà Nam")</f>
        <v>UBND Ủy ban nhân dân xã Thanh Hương tỉnh Hà Nam</v>
      </c>
      <c r="C417" s="21" t="s">
        <v>16</v>
      </c>
      <c r="D417" s="22"/>
      <c r="E417" s="1" t="s">
        <v>13</v>
      </c>
      <c r="F417" s="1" t="s">
        <v>13</v>
      </c>
      <c r="G417" s="1" t="s">
        <v>13</v>
      </c>
      <c r="H417" s="1" t="s">
        <v>13</v>
      </c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8">
        <v>27417</v>
      </c>
      <c r="B418" s="19" t="str">
        <f>HYPERLINK("https://www.facebook.com/doanthanhnien.1956/?locale=vi_VN", "Công an xã Thanh Lâm _x000D__x000D_
 _x000D__x000D_
  thành phố Hà Nội")</f>
        <v>Công an xã Thanh Lâm _x000D__x000D_
 _x000D__x000D_
  thành phố Hà Nội</v>
      </c>
      <c r="C418" s="21" t="s">
        <v>16</v>
      </c>
      <c r="D418" s="21" t="s">
        <v>14</v>
      </c>
      <c r="E418" s="1" t="s">
        <v>13</v>
      </c>
      <c r="F418" s="1" t="s">
        <v>13</v>
      </c>
      <c r="G418" s="1" t="s">
        <v>13</v>
      </c>
      <c r="H418" s="1" t="s">
        <v>15</v>
      </c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8">
        <v>27418</v>
      </c>
      <c r="B419" s="19" t="str">
        <f>HYPERLINK("https://melinh.hanoi.gov.vn/xa-thanh-lam/gioi-thieu.htm", "UBND Ủy ban nhân dân xã Thanh Lâm _x000D__x000D_
 _x000D__x000D_
  thành phố Hà Nội")</f>
        <v>UBND Ủy ban nhân dân xã Thanh Lâm _x000D__x000D_
 _x000D__x000D_
  thành phố Hà Nội</v>
      </c>
      <c r="C419" s="21" t="s">
        <v>16</v>
      </c>
      <c r="D419" s="22"/>
      <c r="E419" s="1" t="s">
        <v>13</v>
      </c>
      <c r="F419" s="1" t="s">
        <v>13</v>
      </c>
      <c r="G419" s="1" t="s">
        <v>13</v>
      </c>
      <c r="H419" s="1" t="s">
        <v>13</v>
      </c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8">
        <v>27419</v>
      </c>
      <c r="B420" s="19" t="str">
        <f>HYPERLINK("https://www.facebook.com/p/C%C3%B4ng-an-x%C3%A3-Thanh-L%C6%B0%C6%A1ng-100063607404733/", "Công an xã Thanh Lương _x000D__x000D_
 _x000D__x000D_
  tỉnh Nghệ An")</f>
        <v>Công an xã Thanh Lương _x000D__x000D_
 _x000D__x000D_
  tỉnh Nghệ An</v>
      </c>
      <c r="C420" s="21" t="s">
        <v>16</v>
      </c>
      <c r="D420" s="21" t="s">
        <v>14</v>
      </c>
      <c r="E420" s="1" t="s">
        <v>13</v>
      </c>
      <c r="F420" s="1" t="s">
        <v>13</v>
      </c>
      <c r="G420" s="1" t="s">
        <v>13</v>
      </c>
      <c r="H420" s="1" t="s">
        <v>15</v>
      </c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8">
        <v>27420</v>
      </c>
      <c r="B421" s="19" t="str">
        <f>HYPERLINK("https://thanhchuong.nghean.gov.vn/kinh-te-chinh-tri/thanh-luong-to-chuc-ky-niem-70-nam-ngay-thanh-lap-xa-13-3-2054-13-3-2024-626130", "UBND Ủy ban nhân dân xã Thanh Lương _x000D__x000D_
 _x000D__x000D_
  tỉnh Nghệ An")</f>
        <v>UBND Ủy ban nhân dân xã Thanh Lương _x000D__x000D_
 _x000D__x000D_
  tỉnh Nghệ An</v>
      </c>
      <c r="C421" s="21" t="s">
        <v>16</v>
      </c>
      <c r="D421" s="22"/>
      <c r="E421" s="1" t="s">
        <v>13</v>
      </c>
      <c r="F421" s="1" t="s">
        <v>13</v>
      </c>
      <c r="G421" s="1" t="s">
        <v>13</v>
      </c>
      <c r="H421" s="1" t="s">
        <v>13</v>
      </c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8">
        <v>27421</v>
      </c>
      <c r="B422" s="19" t="str">
        <f>HYPERLINK("https://www.facebook.com/p/C%C3%B4ng-An-X%C3%A3-Thanh-LangThanh-H%C3%A0H%E1%BA%A3i-D%C6%B0%C6%A1ng-100075433197554/", "Công an xã Thanh Lang tỉnh Hải Dương")</f>
        <v>Công an xã Thanh Lang tỉnh Hải Dương</v>
      </c>
      <c r="C422" s="21" t="s">
        <v>16</v>
      </c>
      <c r="D422" s="21" t="s">
        <v>14</v>
      </c>
      <c r="E422" s="1" t="s">
        <v>13</v>
      </c>
      <c r="F422" s="1" t="s">
        <v>13</v>
      </c>
      <c r="G422" s="1" t="s">
        <v>13</v>
      </c>
      <c r="H422" s="1" t="s">
        <v>15</v>
      </c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8">
        <v>27422</v>
      </c>
      <c r="B423" s="19" t="str">
        <f>HYPERLINK("http://thanhlang.thanhha.haiduong.gov.vn/", "UBND Ủy ban nhân dân xã Thanh Lang tỉnh Hải Dương")</f>
        <v>UBND Ủy ban nhân dân xã Thanh Lang tỉnh Hải Dương</v>
      </c>
      <c r="C423" s="21" t="s">
        <v>16</v>
      </c>
      <c r="D423" s="22"/>
      <c r="E423" s="1" t="s">
        <v>13</v>
      </c>
      <c r="F423" s="1" t="s">
        <v>13</v>
      </c>
      <c r="G423" s="1" t="s">
        <v>13</v>
      </c>
      <c r="H423" s="1" t="s">
        <v>13</v>
      </c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8">
        <v>27423</v>
      </c>
      <c r="B424" s="19" t="str">
        <f>HYPERLINK("https://www.facebook.com/p/C%C3%B4ng-an-x%C3%A3-Thanh-Long-huy%E1%BB%87n-V%C4%83n-L%C3%A3ng-t%E1%BB%89nh-L%E1%BA%A1ng-S%C6%A1n-100077594354406/", "Công an xã Thanh Long tỉnh Lạng Sơn")</f>
        <v>Công an xã Thanh Long tỉnh Lạng Sơn</v>
      </c>
      <c r="C424" s="21" t="s">
        <v>16</v>
      </c>
      <c r="D424" s="21" t="s">
        <v>14</v>
      </c>
      <c r="E424" s="1" t="s">
        <v>13</v>
      </c>
      <c r="F424" s="1" t="s">
        <v>13</v>
      </c>
      <c r="G424" s="1" t="s">
        <v>13</v>
      </c>
      <c r="H424" s="1" t="s">
        <v>15</v>
      </c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8">
        <v>27424</v>
      </c>
      <c r="B425" s="19" t="str">
        <f>HYPERLINK("https://vanlang.langson.gov.vn/", "UBND Ủy ban nhân dân xã Thanh Long tỉnh Lạng Sơn")</f>
        <v>UBND Ủy ban nhân dân xã Thanh Long tỉnh Lạng Sơn</v>
      </c>
      <c r="C425" s="21" t="s">
        <v>16</v>
      </c>
      <c r="D425" s="22"/>
      <c r="E425" s="1" t="s">
        <v>13</v>
      </c>
      <c r="F425" s="1" t="s">
        <v>13</v>
      </c>
      <c r="G425" s="1" t="s">
        <v>13</v>
      </c>
      <c r="H425" s="1" t="s">
        <v>13</v>
      </c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8">
        <v>27425</v>
      </c>
      <c r="B426" s="19" t="s">
        <v>243</v>
      </c>
      <c r="C426" s="20" t="s">
        <v>13</v>
      </c>
      <c r="D426" s="21" t="s">
        <v>14</v>
      </c>
      <c r="E426" s="1" t="s">
        <v>13</v>
      </c>
      <c r="F426" s="1" t="s">
        <v>13</v>
      </c>
      <c r="G426" s="1" t="s">
        <v>13</v>
      </c>
      <c r="H426" s="1" t="s">
        <v>15</v>
      </c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8">
        <v>27426</v>
      </c>
      <c r="B427" s="19" t="str">
        <f>HYPERLINK("http://thixaphutho.gov.vn/thanhminh/Lists/DocsItem/Attachments/63/signed-signed-quyet%20dinh%20cong%20nhan%20don%20vi%20hoc%20tap.pdf", "UBND Ủy ban nhân dân xã Thanh Minh _x000D__x000D_
 _x000D__x000D_
  tỉnh Phú Thọ")</f>
        <v>UBND Ủy ban nhân dân xã Thanh Minh _x000D__x000D_
 _x000D__x000D_
  tỉnh Phú Thọ</v>
      </c>
      <c r="C427" s="21" t="s">
        <v>16</v>
      </c>
      <c r="D427" s="22"/>
      <c r="E427" s="1" t="s">
        <v>13</v>
      </c>
      <c r="F427" s="1" t="s">
        <v>13</v>
      </c>
      <c r="G427" s="1" t="s">
        <v>13</v>
      </c>
      <c r="H427" s="1" t="s">
        <v>13</v>
      </c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8">
        <v>27427</v>
      </c>
      <c r="B428" s="19" t="s">
        <v>244</v>
      </c>
      <c r="C428" s="20" t="s">
        <v>13</v>
      </c>
      <c r="D428" s="21" t="s">
        <v>14</v>
      </c>
      <c r="E428" s="1" t="s">
        <v>13</v>
      </c>
      <c r="F428" s="1" t="s">
        <v>13</v>
      </c>
      <c r="G428" s="1" t="s">
        <v>13</v>
      </c>
      <c r="H428" s="1" t="s">
        <v>15</v>
      </c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8">
        <v>27428</v>
      </c>
      <c r="B429" s="19" t="str">
        <f>HYPERLINK("https://huyendienbien.dienbien.gov.vn/thanhnua/", "UBND Ủy ban nhân dân xã Thanh Nưa _x000D__x000D_
 _x000D__x000D_
  tỉnh Điện Biên")</f>
        <v>UBND Ủy ban nhân dân xã Thanh Nưa _x000D__x000D_
 _x000D__x000D_
  tỉnh Điện Biên</v>
      </c>
      <c r="C429" s="21" t="s">
        <v>16</v>
      </c>
      <c r="D429" s="22"/>
      <c r="E429" s="1" t="s">
        <v>13</v>
      </c>
      <c r="F429" s="1" t="s">
        <v>13</v>
      </c>
      <c r="G429" s="1" t="s">
        <v>13</v>
      </c>
      <c r="H429" s="1" t="s">
        <v>13</v>
      </c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8">
        <v>27429</v>
      </c>
      <c r="B430" s="19" t="str">
        <f>HYPERLINK("https://www.facebook.com/ConganxaThanhPhuoc/", "Công an xã Thanh Phước _x000D__x000D_
 _x000D__x000D_
  tỉnh TÂY NINH")</f>
        <v>Công an xã Thanh Phước _x000D__x000D_
 _x000D__x000D_
  tỉnh TÂY NINH</v>
      </c>
      <c r="C430" s="21" t="s">
        <v>16</v>
      </c>
      <c r="D430" s="21" t="s">
        <v>14</v>
      </c>
      <c r="E430" s="1" t="s">
        <v>13</v>
      </c>
      <c r="F430" s="1" t="s">
        <v>13</v>
      </c>
      <c r="G430" s="1" t="s">
        <v>13</v>
      </c>
      <c r="H430" s="1" t="s">
        <v>15</v>
      </c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8">
        <v>27430</v>
      </c>
      <c r="B431" s="19" t="str">
        <f>HYPERLINK("https://godau.tayninh.gov.vn/vi/page/Uy-ban-nhan-dan-xa-Thanh-Phuoc.html", "UBND Ủy ban nhân dân xã Thanh Phước _x000D__x000D_
 _x000D__x000D_
  tỉnh TÂY NINH")</f>
        <v>UBND Ủy ban nhân dân xã Thanh Phước _x000D__x000D_
 _x000D__x000D_
  tỉnh TÂY NINH</v>
      </c>
      <c r="C431" s="21" t="s">
        <v>16</v>
      </c>
      <c r="D431" s="22"/>
      <c r="E431" s="1" t="s">
        <v>13</v>
      </c>
      <c r="F431" s="1" t="s">
        <v>13</v>
      </c>
      <c r="G431" s="1" t="s">
        <v>13</v>
      </c>
      <c r="H431" s="1" t="s">
        <v>13</v>
      </c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8">
        <v>27431</v>
      </c>
      <c r="B432" s="19" t="str">
        <f>HYPERLINK("https://www.facebook.com/p/C%C3%B4ng-an-x%C3%A3-Thanh-Phong-Thanh-Ch%C6%B0%C6%A1ng-Ngh%E1%BB%87-An-100071548539806/", "Công an xã Thanh Phong tỉnh Nghệ An")</f>
        <v>Công an xã Thanh Phong tỉnh Nghệ An</v>
      </c>
      <c r="C432" s="21" t="s">
        <v>16</v>
      </c>
      <c r="D432" s="21" t="s">
        <v>14</v>
      </c>
      <c r="E432" s="1" t="s">
        <v>13</v>
      </c>
      <c r="F432" s="1" t="s">
        <v>13</v>
      </c>
      <c r="G432" s="1" t="s">
        <v>13</v>
      </c>
      <c r="H432" s="1" t="s">
        <v>15</v>
      </c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8">
        <v>27432</v>
      </c>
      <c r="B433" s="19" t="str">
        <f>HYPERLINK("https://nghean.gov.vn/kinh-te/xa-thanh-phong-huyen-thanh-chuong-don-bang-cong-nhan-xa-dat-chuan-nong-thon-moi-nang-cao-606565", "UBND Ủy ban nhân dân xã Thanh Phong tỉnh Nghệ An")</f>
        <v>UBND Ủy ban nhân dân xã Thanh Phong tỉnh Nghệ An</v>
      </c>
      <c r="C433" s="21" t="s">
        <v>16</v>
      </c>
      <c r="D433" s="22"/>
      <c r="E433" s="1" t="s">
        <v>13</v>
      </c>
      <c r="F433" s="1" t="s">
        <v>13</v>
      </c>
      <c r="G433" s="1" t="s">
        <v>13</v>
      </c>
      <c r="H433" s="1" t="s">
        <v>13</v>
      </c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8">
        <v>27433</v>
      </c>
      <c r="B434" s="19" t="str">
        <f>HYPERLINK("https://www.facebook.com/p/C%C3%B4ng-an-x%C3%A3-Th%C3%A0nh-T%C3%A2n-huy%E1%BB%87n-Th%E1%BA%A1ch-Th%C3%A0nh-t%E1%BB%89nh-Thanh-H%C3%B3a-100066669759630/", "Công an xã Thanh Tân tỉnh Thanh Hóa")</f>
        <v>Công an xã Thanh Tân tỉnh Thanh Hóa</v>
      </c>
      <c r="C434" s="21" t="s">
        <v>16</v>
      </c>
      <c r="D434" s="21" t="s">
        <v>14</v>
      </c>
      <c r="E434" s="1" t="s">
        <v>13</v>
      </c>
      <c r="F434" s="1" t="s">
        <v>13</v>
      </c>
      <c r="G434" s="1" t="s">
        <v>13</v>
      </c>
      <c r="H434" s="1" t="s">
        <v>15</v>
      </c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8">
        <v>27434</v>
      </c>
      <c r="B435" s="19" t="str">
        <f>HYPERLINK("http://thanhtan.nhuthanh.thanhhoa.gov.vn/", "UBND Ủy ban nhân dân xã Thanh Tân tỉnh Thanh Hóa")</f>
        <v>UBND Ủy ban nhân dân xã Thanh Tân tỉnh Thanh Hóa</v>
      </c>
      <c r="C435" s="21" t="s">
        <v>16</v>
      </c>
      <c r="D435" s="22"/>
      <c r="E435" s="1" t="s">
        <v>13</v>
      </c>
      <c r="F435" s="1" t="s">
        <v>13</v>
      </c>
      <c r="G435" s="1" t="s">
        <v>13</v>
      </c>
      <c r="H435" s="1" t="s">
        <v>13</v>
      </c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8">
        <v>27435</v>
      </c>
      <c r="B436" s="19" t="str">
        <f>HYPERLINK("https://www.facebook.com/p/C%C3%B4ng-an-x%C3%A3-Thanh-T%C3%B9ng-Thanh-Mi%E1%BB%87n-H%E1%BA%A3i-D%C6%B0%C6%A1ng-100064610231916/", "Công an xã Thanh Tùng tỉnh Hải Dương")</f>
        <v>Công an xã Thanh Tùng tỉnh Hải Dương</v>
      </c>
      <c r="C436" s="21" t="s">
        <v>16</v>
      </c>
      <c r="D436" s="21" t="s">
        <v>14</v>
      </c>
      <c r="E436" s="1" t="s">
        <v>13</v>
      </c>
      <c r="F436" s="1" t="s">
        <v>13</v>
      </c>
      <c r="G436" s="1" t="s">
        <v>13</v>
      </c>
      <c r="H436" s="1" t="s">
        <v>15</v>
      </c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8">
        <v>27436</v>
      </c>
      <c r="B437" s="19" t="str">
        <f>HYPERLINK("http://thanhtung.thanhmien.haiduong.gov.vn/", "UBND Ủy ban nhân dân xã Thanh Tùng tỉnh Hải Dương")</f>
        <v>UBND Ủy ban nhân dân xã Thanh Tùng tỉnh Hải Dương</v>
      </c>
      <c r="C437" s="21" t="s">
        <v>16</v>
      </c>
      <c r="D437" s="22"/>
      <c r="E437" s="1" t="s">
        <v>13</v>
      </c>
      <c r="F437" s="1" t="s">
        <v>13</v>
      </c>
      <c r="G437" s="1" t="s">
        <v>13</v>
      </c>
      <c r="H437" s="1" t="s">
        <v>13</v>
      </c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8">
        <v>27437</v>
      </c>
      <c r="B438" s="19" t="str">
        <f>HYPERLINK("https://www.facebook.com/p/C%C3%B4ng-an-x%C3%A3-Thanh-Th%E1%BB%A7y-100063537911822/", "Công an xã Thanh Thủy _x000D__x000D_
 _x000D__x000D_
  tỉnh Nghệ An")</f>
        <v>Công an xã Thanh Thủy _x000D__x000D_
 _x000D__x000D_
  tỉnh Nghệ An</v>
      </c>
      <c r="C438" s="21" t="s">
        <v>16</v>
      </c>
      <c r="D438" s="21" t="s">
        <v>14</v>
      </c>
      <c r="E438" s="1" t="s">
        <v>13</v>
      </c>
      <c r="F438" s="1" t="s">
        <v>13</v>
      </c>
      <c r="G438" s="1" t="s">
        <v>13</v>
      </c>
      <c r="H438" s="1" t="s">
        <v>15</v>
      </c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8">
        <v>27438</v>
      </c>
      <c r="B439" s="19" t="str">
        <f>HYPERLINK("https://nghean.gov.vn/tin-noi-bat/doan-giam-sat-cua-uy-ban-doi-ngoai-quoc-hoi-khao-sat-va-lam-viec-tai-don-bien-phong-cua-khau-tha-618986?fbclid=IwAR0Mvs475zKCLL2_RXHkuJjGAjSDjFZ2TpWnS3-z0oESy4lEXVk3JGvYZS8", "UBND Ủy ban nhân dân xã Thanh Thủy _x000D__x000D_
 _x000D__x000D_
  tỉnh Nghệ An")</f>
        <v>UBND Ủy ban nhân dân xã Thanh Thủy _x000D__x000D_
 _x000D__x000D_
  tỉnh Nghệ An</v>
      </c>
      <c r="C439" s="21" t="s">
        <v>16</v>
      </c>
      <c r="D439" s="22"/>
      <c r="E439" s="1" t="s">
        <v>13</v>
      </c>
      <c r="F439" s="1" t="s">
        <v>13</v>
      </c>
      <c r="G439" s="1" t="s">
        <v>13</v>
      </c>
      <c r="H439" s="1" t="s">
        <v>13</v>
      </c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8">
        <v>27439</v>
      </c>
      <c r="B440" s="19" t="s">
        <v>245</v>
      </c>
      <c r="C440" s="20" t="s">
        <v>13</v>
      </c>
      <c r="D440" s="21" t="s">
        <v>14</v>
      </c>
      <c r="E440" s="1" t="s">
        <v>13</v>
      </c>
      <c r="F440" s="1" t="s">
        <v>13</v>
      </c>
      <c r="G440" s="1" t="s">
        <v>13</v>
      </c>
      <c r="H440" s="1" t="s">
        <v>15</v>
      </c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8">
        <v>27440</v>
      </c>
      <c r="B441" s="19" t="str">
        <f>HYPERLINK("https://hiepduc.quangnam.gov.vn/webcenter/documentContent?dDocName=PORTAL922767", "UBND Ủy ban nhân dân xã Thanh Xuân _x000D__x000D_
 _x000D__x000D_
  tỉnh Quảng Nam")</f>
        <v>UBND Ủy ban nhân dân xã Thanh Xuân _x000D__x000D_
 _x000D__x000D_
  tỉnh Quảng Nam</v>
      </c>
      <c r="C441" s="21" t="s">
        <v>16</v>
      </c>
      <c r="D441" s="22"/>
      <c r="E441" s="1" t="s">
        <v>13</v>
      </c>
      <c r="F441" s="1" t="s">
        <v>13</v>
      </c>
      <c r="G441" s="1" t="s">
        <v>13</v>
      </c>
      <c r="H441" s="1" t="s">
        <v>13</v>
      </c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8">
        <v>27441</v>
      </c>
      <c r="B442" s="19" t="s">
        <v>246</v>
      </c>
      <c r="C442" s="20" t="s">
        <v>13</v>
      </c>
      <c r="D442" s="21" t="s">
        <v>14</v>
      </c>
      <c r="E442" s="1" t="s">
        <v>13</v>
      </c>
      <c r="F442" s="1" t="s">
        <v>13</v>
      </c>
      <c r="G442" s="1" t="s">
        <v>13</v>
      </c>
      <c r="H442" s="1" t="s">
        <v>15</v>
      </c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8">
        <v>27442</v>
      </c>
      <c r="B443" s="19" t="str">
        <f>HYPERLINK("https://thanhxuan.nhuxuan.thanhhoa.gov.vn/", "UBND Ủy ban nhân dân xã Thanh Xuân _x000D__x000D_
 _x000D__x000D_
  tỉnh Thanh Hóa")</f>
        <v>UBND Ủy ban nhân dân xã Thanh Xuân _x000D__x000D_
 _x000D__x000D_
  tỉnh Thanh Hóa</v>
      </c>
      <c r="C443" s="21" t="s">
        <v>16</v>
      </c>
      <c r="D443" s="22"/>
      <c r="E443" s="1" t="s">
        <v>13</v>
      </c>
      <c r="F443" s="1" t="s">
        <v>13</v>
      </c>
      <c r="G443" s="1" t="s">
        <v>13</v>
      </c>
      <c r="H443" s="1" t="s">
        <v>13</v>
      </c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8">
        <v>27443</v>
      </c>
      <c r="B444" s="19" t="str">
        <f>HYPERLINK("https://www.facebook.com/p/C%C3%B4ng-an-x%C3%A3-Thanh-Xu%C3%A2n-huy%E1%BB%87n-Thanh-H%C3%A0-t%E1%BB%89nh-H%E1%BA%A3i-D%C6%B0%C6%A1ng-100077193318197/", "Công an xã Thanh Xuân _x000D__x000D_
 _x000D__x000D_
  tỉnh Hải Dương")</f>
        <v>Công an xã Thanh Xuân _x000D__x000D_
 _x000D__x000D_
  tỉnh Hải Dương</v>
      </c>
      <c r="C444" s="21" t="s">
        <v>16</v>
      </c>
      <c r="D444" s="21" t="s">
        <v>14</v>
      </c>
      <c r="E444" s="1" t="s">
        <v>13</v>
      </c>
      <c r="F444" s="1" t="s">
        <v>13</v>
      </c>
      <c r="G444" s="1" t="s">
        <v>13</v>
      </c>
      <c r="H444" s="1" t="s">
        <v>15</v>
      </c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8">
        <v>27444</v>
      </c>
      <c r="B445" s="19" t="str">
        <f>HYPERLINK("http://thanhxuan.thanhha.haiduong.gov.vn/", "UBND Ủy ban nhân dân xã Thanh Xuân _x000D__x000D_
 _x000D__x000D_
  tỉnh Hải Dương")</f>
        <v>UBND Ủy ban nhân dân xã Thanh Xuân _x000D__x000D_
 _x000D__x000D_
  tỉnh Hải Dương</v>
      </c>
      <c r="C445" s="21" t="s">
        <v>16</v>
      </c>
      <c r="D445" s="22"/>
      <c r="E445" s="1" t="s">
        <v>13</v>
      </c>
      <c r="F445" s="1" t="s">
        <v>13</v>
      </c>
      <c r="G445" s="1" t="s">
        <v>13</v>
      </c>
      <c r="H445" s="1" t="s">
        <v>13</v>
      </c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8">
        <v>27445</v>
      </c>
      <c r="B446" s="19" t="s">
        <v>63</v>
      </c>
      <c r="C446" s="20" t="s">
        <v>13</v>
      </c>
      <c r="D446" s="21" t="s">
        <v>14</v>
      </c>
      <c r="E446" s="1" t="s">
        <v>13</v>
      </c>
      <c r="F446" s="1" t="s">
        <v>13</v>
      </c>
      <c r="G446" s="1" t="s">
        <v>13</v>
      </c>
      <c r="H446" s="1" t="s">
        <v>15</v>
      </c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8">
        <v>27446</v>
      </c>
      <c r="B447" s="19" t="str">
        <f>HYPERLINK("http://thanhxuan.thanhchuong.nghean.gov.vn/", "UBND Ủy ban nhân dân xã Thanh Xuân tỉnh Nghệ An")</f>
        <v>UBND Ủy ban nhân dân xã Thanh Xuân tỉnh Nghệ An</v>
      </c>
      <c r="C447" s="21" t="s">
        <v>16</v>
      </c>
      <c r="D447" s="22"/>
      <c r="E447" s="1" t="s">
        <v>13</v>
      </c>
      <c r="F447" s="1" t="s">
        <v>13</v>
      </c>
      <c r="G447" s="1" t="s">
        <v>13</v>
      </c>
      <c r="H447" s="1" t="s">
        <v>13</v>
      </c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8">
        <v>27447</v>
      </c>
      <c r="B448" s="19" t="str">
        <f>HYPERLINK("https://www.facebook.com/p/Tu%E1%BB%95i-tr%E1%BA%BB-C%C3%B4ng-an-Th%C3%A0nh-ph%E1%BB%91-V%C4%A9nh-Y%C3%AAn-100066497717181/?locale=gl_ES", "Công an xã Thanh Yên _x000D__x000D_
 _x000D__x000D_
  tỉnh Nghệ An")</f>
        <v>Công an xã Thanh Yên _x000D__x000D_
 _x000D__x000D_
  tỉnh Nghệ An</v>
      </c>
      <c r="C448" s="21" t="s">
        <v>16</v>
      </c>
      <c r="D448" s="21" t="s">
        <v>14</v>
      </c>
      <c r="E448" s="1" t="s">
        <v>13</v>
      </c>
      <c r="F448" s="1" t="s">
        <v>13</v>
      </c>
      <c r="G448" s="1" t="s">
        <v>13</v>
      </c>
      <c r="H448" s="1" t="s">
        <v>15</v>
      </c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8">
        <v>27448</v>
      </c>
      <c r="B449" s="19" t="str">
        <f>HYPERLINK("https://namthanh.yenthanh.nghean.gov.vn/", "UBND Ủy ban nhân dân xã Thanh Yên _x000D__x000D_
 _x000D__x000D_
  tỉnh Nghệ An")</f>
        <v>UBND Ủy ban nhân dân xã Thanh Yên _x000D__x000D_
 _x000D__x000D_
  tỉnh Nghệ An</v>
      </c>
      <c r="C449" s="21" t="s">
        <v>16</v>
      </c>
      <c r="D449" s="22"/>
      <c r="E449" s="1" t="s">
        <v>13</v>
      </c>
      <c r="F449" s="1" t="s">
        <v>13</v>
      </c>
      <c r="G449" s="1" t="s">
        <v>13</v>
      </c>
      <c r="H449" s="1" t="s">
        <v>13</v>
      </c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8">
        <v>27449</v>
      </c>
      <c r="B450" s="19" t="str">
        <f>HYPERLINK("https://www.facebook.com/p/C%C3%B4ng-an-x%C3%A3-Thi%C3%AAn-L%E1%BB%99c-huy%E1%BB%87n-Can-L%E1%BB%99c-t%E1%BB%89nh-H%C3%A0-T%C4%A9nh-100063467591792/", "Công an xã Thiên Lộc tỉnh Hà Tĩnh")</f>
        <v>Công an xã Thiên Lộc tỉnh Hà Tĩnh</v>
      </c>
      <c r="C450" s="21" t="s">
        <v>16</v>
      </c>
      <c r="D450" s="21" t="s">
        <v>14</v>
      </c>
      <c r="E450" s="1" t="s">
        <v>13</v>
      </c>
      <c r="F450" s="1" t="s">
        <v>13</v>
      </c>
      <c r="G450" s="1" t="s">
        <v>13</v>
      </c>
      <c r="H450" s="1" t="s">
        <v>15</v>
      </c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8">
        <v>27450</v>
      </c>
      <c r="B451" s="19" t="str">
        <f>HYPERLINK("https://hscvcl.hatinh.gov.vn/canloc/vbpq.nsf/60F0017749D6E95D472586F4003E845B/$file/THONG-BAO.docx", "UBND Ủy ban nhân dân xã Thiên Lộc tỉnh Hà Tĩnh")</f>
        <v>UBND Ủy ban nhân dân xã Thiên Lộc tỉnh Hà Tĩnh</v>
      </c>
      <c r="C451" s="21" t="s">
        <v>16</v>
      </c>
      <c r="D451" s="22"/>
      <c r="E451" s="1" t="s">
        <v>13</v>
      </c>
      <c r="F451" s="1" t="s">
        <v>13</v>
      </c>
      <c r="G451" s="1" t="s">
        <v>13</v>
      </c>
      <c r="H451" s="1" t="s">
        <v>13</v>
      </c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8">
        <v>27451</v>
      </c>
      <c r="B452" s="19" t="str">
        <f>HYPERLINK("https://www.facebook.com/tuoitreconganthuathienhue/", "Công an xã Thiên Phủ _x000D__x000D_
 _x000D__x000D_
  tỉnh Thanh Hóa")</f>
        <v>Công an xã Thiên Phủ _x000D__x000D_
 _x000D__x000D_
  tỉnh Thanh Hóa</v>
      </c>
      <c r="C452" s="21" t="s">
        <v>16</v>
      </c>
      <c r="D452" s="21" t="s">
        <v>14</v>
      </c>
      <c r="E452" s="1" t="s">
        <v>13</v>
      </c>
      <c r="F452" s="1" t="s">
        <v>13</v>
      </c>
      <c r="G452" s="1" t="s">
        <v>13</v>
      </c>
      <c r="H452" s="1" t="s">
        <v>15</v>
      </c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8">
        <v>27452</v>
      </c>
      <c r="B453" s="19" t="str">
        <f>HYPERLINK("https://thienphu.quanhoa.thanhhoa.gov.vn/", "UBND Ủy ban nhân dân xã Thiên Phủ _x000D__x000D_
 _x000D__x000D_
  tỉnh Thanh Hóa")</f>
        <v>UBND Ủy ban nhân dân xã Thiên Phủ _x000D__x000D_
 _x000D__x000D_
  tỉnh Thanh Hóa</v>
      </c>
      <c r="C453" s="21" t="s">
        <v>16</v>
      </c>
      <c r="D453" s="22"/>
      <c r="E453" s="1" t="s">
        <v>13</v>
      </c>
      <c r="F453" s="1" t="s">
        <v>13</v>
      </c>
      <c r="G453" s="1" t="s">
        <v>13</v>
      </c>
      <c r="H453" s="1" t="s">
        <v>13</v>
      </c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8">
        <v>27453</v>
      </c>
      <c r="B454" s="19" t="str">
        <f>HYPERLINK("https://www.facebook.com/2441856602784111", "Công an xã Thiết Kế tỉnh Thanh Hóa")</f>
        <v>Công an xã Thiết Kế tỉnh Thanh Hóa</v>
      </c>
      <c r="C454" s="21" t="s">
        <v>16</v>
      </c>
      <c r="D454" s="21" t="s">
        <v>14</v>
      </c>
      <c r="E454" s="1" t="s">
        <v>13</v>
      </c>
      <c r="F454" s="1" t="s">
        <v>13</v>
      </c>
      <c r="G454" s="1" t="s">
        <v>13</v>
      </c>
      <c r="H454" s="1" t="s">
        <v>15</v>
      </c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8">
        <v>27454</v>
      </c>
      <c r="B455" s="19" t="str">
        <f>HYPERLINK("https://congbao.thanhhoa.gov.vn/congbao/congbao_th.nsf/str/191242FF3DC7D8824725881A0024041D?openDocument&amp;returncrud=%24ViewTemplateForList%3FopenForm%26view%3DGazettesList%26form%3DGazette", "UBND Ủy ban nhân dân xã Thiết Kế tỉnh Thanh Hóa")</f>
        <v>UBND Ủy ban nhân dân xã Thiết Kế tỉnh Thanh Hóa</v>
      </c>
      <c r="C455" s="21" t="s">
        <v>16</v>
      </c>
      <c r="D455" s="22"/>
      <c r="E455" s="1" t="s">
        <v>13</v>
      </c>
      <c r="F455" s="1" t="s">
        <v>13</v>
      </c>
      <c r="G455" s="1" t="s">
        <v>13</v>
      </c>
      <c r="H455" s="1" t="s">
        <v>13</v>
      </c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8">
        <v>27455</v>
      </c>
      <c r="B456" s="19" t="str">
        <f>HYPERLINK("https://www.facebook.com/C%C3%B4ng-an-x%C3%A3-Thi%E1%BB%87n-K%E1%BA%BF-106816967481208/", "Công an xã Thiện Kế _x000D__x000D_
 _x000D__x000D_
  tỉnh Vĩnh Phúc")</f>
        <v>Công an xã Thiện Kế _x000D__x000D_
 _x000D__x000D_
  tỉnh Vĩnh Phúc</v>
      </c>
      <c r="C456" s="21" t="s">
        <v>16</v>
      </c>
      <c r="D456" s="21" t="s">
        <v>14</v>
      </c>
      <c r="E456" s="1" t="s">
        <v>13</v>
      </c>
      <c r="F456" s="1" t="s">
        <v>13</v>
      </c>
      <c r="G456" s="1" t="s">
        <v>13</v>
      </c>
      <c r="H456" s="1" t="s">
        <v>15</v>
      </c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8">
        <v>27456</v>
      </c>
      <c r="B457" s="19" t="str">
        <f>HYPERLINK("https://vinhphuc.gov.vn/ct/cms/thongbao/Lists/dauthau/View_Detail.aspx?ItemID=1458", "UBND Ủy ban nhân dân xã Thiện Kế _x000D__x000D_
 _x000D__x000D_
  tỉnh Vĩnh Phúc")</f>
        <v>UBND Ủy ban nhân dân xã Thiện Kế _x000D__x000D_
 _x000D__x000D_
  tỉnh Vĩnh Phúc</v>
      </c>
      <c r="C457" s="21" t="s">
        <v>16</v>
      </c>
      <c r="D457" s="22"/>
      <c r="E457" s="1" t="s">
        <v>13</v>
      </c>
      <c r="F457" s="1" t="s">
        <v>13</v>
      </c>
      <c r="G457" s="1" t="s">
        <v>13</v>
      </c>
      <c r="H457" s="1" t="s">
        <v>13</v>
      </c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8">
        <v>27457</v>
      </c>
      <c r="B458" s="19" t="str">
        <f>HYPERLINK("https://www.facebook.com/p/C%C3%B4ng-an-X%C3%A3-Thi%E1%BB%87n-M%E1%BB%B9-100075639384653/", "Công an xã Thiện Mỹ _x000D__x000D_
 _x000D__x000D_
  tỉnh Vĩnh Long")</f>
        <v>Công an xã Thiện Mỹ _x000D__x000D_
 _x000D__x000D_
  tỉnh Vĩnh Long</v>
      </c>
      <c r="C458" s="21" t="s">
        <v>16</v>
      </c>
      <c r="D458" s="21" t="s">
        <v>14</v>
      </c>
      <c r="E458" s="1" t="s">
        <v>13</v>
      </c>
      <c r="F458" s="1" t="s">
        <v>13</v>
      </c>
      <c r="G458" s="1" t="s">
        <v>13</v>
      </c>
      <c r="H458" s="1" t="s">
        <v>15</v>
      </c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8">
        <v>27458</v>
      </c>
      <c r="B459" s="19" t="str">
        <f>HYPERLINK("https://thienmy.vinhlong.gov.vn/", "UBND Ủy ban nhân dân xã Thiện Mỹ _x000D__x000D_
 _x000D__x000D_
  tỉnh Vĩnh Long")</f>
        <v>UBND Ủy ban nhân dân xã Thiện Mỹ _x000D__x000D_
 _x000D__x000D_
  tỉnh Vĩnh Long</v>
      </c>
      <c r="C459" s="21" t="s">
        <v>16</v>
      </c>
      <c r="D459" s="22"/>
      <c r="E459" s="1" t="s">
        <v>13</v>
      </c>
      <c r="F459" s="1" t="s">
        <v>13</v>
      </c>
      <c r="G459" s="1" t="s">
        <v>13</v>
      </c>
      <c r="H459" s="1" t="s">
        <v>13</v>
      </c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8">
        <v>27459</v>
      </c>
      <c r="B460" s="19" t="str">
        <f>HYPERLINK("https://www.facebook.com/Conganxathieuphucvinhandanphucvu/", "Công an xã Thiệu Công tỉnh Thanh Hóa")</f>
        <v>Công an xã Thiệu Công tỉnh Thanh Hóa</v>
      </c>
      <c r="C460" s="21" t="s">
        <v>16</v>
      </c>
      <c r="D460" s="21" t="s">
        <v>14</v>
      </c>
      <c r="E460" s="1" t="s">
        <v>13</v>
      </c>
      <c r="F460" s="1" t="s">
        <v>13</v>
      </c>
      <c r="G460" s="1" t="s">
        <v>13</v>
      </c>
      <c r="H460" s="1" t="s">
        <v>15</v>
      </c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8">
        <v>27460</v>
      </c>
      <c r="B461" s="19" t="str">
        <f>HYPERLINK("http://thieuvan.thieuhoa.thanhhoa.gov.vn/", "UBND Ủy ban nhân dân xã Thiệu Công tỉnh Thanh Hóa")</f>
        <v>UBND Ủy ban nhân dân xã Thiệu Công tỉnh Thanh Hóa</v>
      </c>
      <c r="C461" s="21" t="s">
        <v>16</v>
      </c>
      <c r="D461" s="22"/>
      <c r="E461" s="1" t="s">
        <v>13</v>
      </c>
      <c r="F461" s="1" t="s">
        <v>13</v>
      </c>
      <c r="G461" s="1" t="s">
        <v>13</v>
      </c>
      <c r="H461" s="1" t="s">
        <v>13</v>
      </c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8">
        <v>27461</v>
      </c>
      <c r="B462" s="19" t="str">
        <f>HYPERLINK("https://www.facebook.com/p/C%C3%B4ng-an-x%C3%A3-Thi%E1%BB%87u-D%C6%B0%C6%A1ng-100064542890354/", "Công an xã Thiệu Dương _x000D__x000D_
 _x000D__x000D_
  tỉnh Thanh Hóa")</f>
        <v>Công an xã Thiệu Dương _x000D__x000D_
 _x000D__x000D_
  tỉnh Thanh Hóa</v>
      </c>
      <c r="C462" s="21" t="s">
        <v>16</v>
      </c>
      <c r="D462" s="21" t="s">
        <v>14</v>
      </c>
      <c r="E462" s="1" t="s">
        <v>13</v>
      </c>
      <c r="F462" s="1" t="s">
        <v>13</v>
      </c>
      <c r="G462" s="1" t="s">
        <v>13</v>
      </c>
      <c r="H462" s="1" t="s">
        <v>15</v>
      </c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8">
        <v>27462</v>
      </c>
      <c r="B463" s="19" t="str">
        <f>HYPERLINK("https://tpthanhhoa.thanhhoa.gov.vn/web/gioi-thieu-chung/tin-tuc/xa-thieu-van-thuc-hien-chi-thi-so-22-ct-tu-cua-btv-tinh-uy.html", "UBND Ủy ban nhân dân xã Thiệu Dương _x000D__x000D_
 _x000D__x000D_
  tỉnh Thanh Hóa")</f>
        <v>UBND Ủy ban nhân dân xã Thiệu Dương _x000D__x000D_
 _x000D__x000D_
  tỉnh Thanh Hóa</v>
      </c>
      <c r="C463" s="21" t="s">
        <v>16</v>
      </c>
      <c r="D463" s="22"/>
      <c r="E463" s="1" t="s">
        <v>13</v>
      </c>
      <c r="F463" s="1" t="s">
        <v>13</v>
      </c>
      <c r="G463" s="1" t="s">
        <v>13</v>
      </c>
      <c r="H463" s="1" t="s">
        <v>13</v>
      </c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8">
        <v>27463</v>
      </c>
      <c r="B464" s="19" t="str">
        <f>HYPERLINK("https://www.facebook.com/p/C%C3%B4ng-an-x%C3%A3-Thi%E1%BB%87u-Long-100080680838162/", "Công an xã Thiệu Long _x000D__x000D_
 _x000D__x000D_
  tỉnh Thanh Hóa")</f>
        <v>Công an xã Thiệu Long _x000D__x000D_
 _x000D__x000D_
  tỉnh Thanh Hóa</v>
      </c>
      <c r="C464" s="21" t="s">
        <v>16</v>
      </c>
      <c r="D464" s="21" t="s">
        <v>14</v>
      </c>
      <c r="E464" s="1" t="s">
        <v>13</v>
      </c>
      <c r="F464" s="1" t="s">
        <v>13</v>
      </c>
      <c r="G464" s="1" t="s">
        <v>13</v>
      </c>
      <c r="H464" s="1" t="s">
        <v>15</v>
      </c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8">
        <v>27464</v>
      </c>
      <c r="B465" s="19" t="str">
        <f>HYPERLINK("http://thieuvan.thieuhoa.thanhhoa.gov.vn/", "UBND Ủy ban nhân dân xã Thiệu Long _x000D__x000D_
 _x000D__x000D_
  tỉnh Thanh Hóa")</f>
        <v>UBND Ủy ban nhân dân xã Thiệu Long _x000D__x000D_
 _x000D__x000D_
  tỉnh Thanh Hóa</v>
      </c>
      <c r="C465" s="21" t="s">
        <v>16</v>
      </c>
      <c r="D465" s="22"/>
      <c r="E465" s="1" t="s">
        <v>13</v>
      </c>
      <c r="F465" s="1" t="s">
        <v>13</v>
      </c>
      <c r="G465" s="1" t="s">
        <v>13</v>
      </c>
      <c r="H465" s="1" t="s">
        <v>13</v>
      </c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8">
        <v>27465</v>
      </c>
      <c r="B466" s="19" t="str">
        <f>HYPERLINK("https://www.facebook.com/p/C%C3%B4ng-An-X%C3%A3-Thi%E1%BB%87u-Nguy%C3%AAn-100063695132875/?locale=vi_VN", "Công an xã Thiệu Nguyên _x000D__x000D_
 _x000D__x000D_
  tỉnh Thanh Hóa")</f>
        <v>Công an xã Thiệu Nguyên _x000D__x000D_
 _x000D__x000D_
  tỉnh Thanh Hóa</v>
      </c>
      <c r="C466" s="21" t="s">
        <v>16</v>
      </c>
      <c r="D466" s="21" t="s">
        <v>14</v>
      </c>
      <c r="E466" s="1" t="s">
        <v>13</v>
      </c>
      <c r="F466" s="1" t="s">
        <v>13</v>
      </c>
      <c r="G466" s="1" t="s">
        <v>13</v>
      </c>
      <c r="H466" s="1" t="s">
        <v>15</v>
      </c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8">
        <v>27466</v>
      </c>
      <c r="B467" s="19" t="str">
        <f>HYPERLINK("https://qppl.thanhhoa.gov.vn/vbpq_thanhhoa.nsf/D6D5A1481A9323BA47258588003A8037/$file/DT-VBDTPT589259415-6-20201591954237917_quyennd_13-06-2020-07-51-19_signed.pdf", "UBND Ủy ban nhân dân xã Thiệu Nguyên _x000D__x000D_
 _x000D__x000D_
  tỉnh Thanh Hóa")</f>
        <v>UBND Ủy ban nhân dân xã Thiệu Nguyên _x000D__x000D_
 _x000D__x000D_
  tỉnh Thanh Hóa</v>
      </c>
      <c r="C467" s="21" t="s">
        <v>16</v>
      </c>
      <c r="D467" s="22"/>
      <c r="E467" s="1" t="s">
        <v>13</v>
      </c>
      <c r="F467" s="1" t="s">
        <v>13</v>
      </c>
      <c r="G467" s="1" t="s">
        <v>13</v>
      </c>
      <c r="H467" s="1" t="s">
        <v>13</v>
      </c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8">
        <v>27467</v>
      </c>
      <c r="B468" s="19" t="s">
        <v>247</v>
      </c>
      <c r="C468" s="20" t="s">
        <v>13</v>
      </c>
      <c r="D468" s="21" t="s">
        <v>14</v>
      </c>
      <c r="E468" s="1" t="s">
        <v>13</v>
      </c>
      <c r="F468" s="1" t="s">
        <v>13</v>
      </c>
      <c r="G468" s="1" t="s">
        <v>13</v>
      </c>
      <c r="H468" s="1" t="s">
        <v>15</v>
      </c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8">
        <v>27468</v>
      </c>
      <c r="B469" s="19" t="str">
        <f>HYPERLINK("https://thuanloc.hauloc.thanhhoa.gov.vn/", "UBND Ủy ban nhân dân xã Thuần Lộc _x000D__x000D_
 _x000D__x000D_
  tỉnh Thanh Hóa")</f>
        <v>UBND Ủy ban nhân dân xã Thuần Lộc _x000D__x000D_
 _x000D__x000D_
  tỉnh Thanh Hóa</v>
      </c>
      <c r="C469" s="21" t="s">
        <v>16</v>
      </c>
      <c r="D469" s="22"/>
      <c r="E469" s="1" t="s">
        <v>13</v>
      </c>
      <c r="F469" s="1" t="s">
        <v>13</v>
      </c>
      <c r="G469" s="1" t="s">
        <v>13</v>
      </c>
      <c r="H469" s="1" t="s">
        <v>13</v>
      </c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8">
        <v>27469</v>
      </c>
      <c r="B470" s="19" t="str">
        <f>HYPERLINK("https://www.facebook.com/groups/285691011883996/", "Công an xã Thuần Thành _x000D__x000D_
 _x000D__x000D_
  tỉnh Thái Bình")</f>
        <v>Công an xã Thuần Thành _x000D__x000D_
 _x000D__x000D_
  tỉnh Thái Bình</v>
      </c>
      <c r="C470" s="21" t="s">
        <v>16</v>
      </c>
      <c r="D470" s="21" t="s">
        <v>14</v>
      </c>
      <c r="E470" s="1" t="s">
        <v>13</v>
      </c>
      <c r="F470" s="1" t="s">
        <v>13</v>
      </c>
      <c r="G470" s="1" t="s">
        <v>13</v>
      </c>
      <c r="H470" s="1" t="s">
        <v>15</v>
      </c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8">
        <v>27470</v>
      </c>
      <c r="B471" s="19" t="str">
        <f>HYPERLINK("https://thuanthanh.thaithuy.thaibinh.gov.vn/", "UBND Ủy ban nhân dân xã Thuần Thành _x000D__x000D_
 _x000D__x000D_
  tỉnh Thái Bình")</f>
        <v>UBND Ủy ban nhân dân xã Thuần Thành _x000D__x000D_
 _x000D__x000D_
  tỉnh Thái Bình</v>
      </c>
      <c r="C471" s="21" t="s">
        <v>16</v>
      </c>
      <c r="D471" s="22"/>
      <c r="E471" s="1" t="s">
        <v>13</v>
      </c>
      <c r="F471" s="1" t="s">
        <v>13</v>
      </c>
      <c r="G471" s="1" t="s">
        <v>13</v>
      </c>
      <c r="H471" s="1" t="s">
        <v>13</v>
      </c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8">
        <v>27471</v>
      </c>
      <c r="B472" s="19" t="str">
        <f>HYPERLINK("https://www.facebook.com/p/C%C3%B4ng-an-x%C3%A3-Thu%E1%BA%ADn-%C4%90%E1%BB%A9c-100080583796182/", "Công an xã Thuận Đức _x000D__x000D_
 _x000D__x000D_
  tỉnh Quảng Bình")</f>
        <v>Công an xã Thuận Đức _x000D__x000D_
 _x000D__x000D_
  tỉnh Quảng Bình</v>
      </c>
      <c r="C472" s="21" t="s">
        <v>16</v>
      </c>
      <c r="D472" s="21" t="s">
        <v>14</v>
      </c>
      <c r="E472" s="1" t="s">
        <v>13</v>
      </c>
      <c r="F472" s="1" t="s">
        <v>13</v>
      </c>
      <c r="G472" s="1" t="s">
        <v>13</v>
      </c>
      <c r="H472" s="1" t="s">
        <v>15</v>
      </c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8">
        <v>27472</v>
      </c>
      <c r="B473" s="19" t="str">
        <f>HYPERLINK("https://thuanduc.quangbinh.gov.vn/", "UBND Ủy ban nhân dân xã Thuận Đức _x000D__x000D_
 _x000D__x000D_
  tỉnh Quảng Bình")</f>
        <v>UBND Ủy ban nhân dân xã Thuận Đức _x000D__x000D_
 _x000D__x000D_
  tỉnh Quảng Bình</v>
      </c>
      <c r="C473" s="21" t="s">
        <v>16</v>
      </c>
      <c r="D473" s="22"/>
      <c r="E473" s="1" t="s">
        <v>13</v>
      </c>
      <c r="F473" s="1" t="s">
        <v>13</v>
      </c>
      <c r="G473" s="1" t="s">
        <v>13</v>
      </c>
      <c r="H473" s="1" t="s">
        <v>13</v>
      </c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8">
        <v>27473</v>
      </c>
      <c r="B474" s="19" t="s">
        <v>248</v>
      </c>
      <c r="C474" s="20" t="s">
        <v>13</v>
      </c>
      <c r="D474" s="21" t="s">
        <v>14</v>
      </c>
      <c r="E474" s="1" t="s">
        <v>13</v>
      </c>
      <c r="F474" s="1" t="s">
        <v>13</v>
      </c>
      <c r="G474" s="1" t="s">
        <v>13</v>
      </c>
      <c r="H474" s="1" t="s">
        <v>15</v>
      </c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8">
        <v>27474</v>
      </c>
      <c r="B475" s="19" t="str">
        <f>HYPERLINK("https://tuyenhoa.quangbinh.gov.vn/chi-tiet-tin/-/view-article/1/440071382670252289/1625561355933", "UBND Ủy ban nhân dân xã Thuận Hóa _x000D__x000D_
 _x000D__x000D_
  tỉnh Quảng Bình")</f>
        <v>UBND Ủy ban nhân dân xã Thuận Hóa _x000D__x000D_
 _x000D__x000D_
  tỉnh Quảng Bình</v>
      </c>
      <c r="C475" s="21" t="s">
        <v>16</v>
      </c>
      <c r="D475" s="22"/>
      <c r="E475" s="1" t="s">
        <v>13</v>
      </c>
      <c r="F475" s="1" t="s">
        <v>13</v>
      </c>
      <c r="G475" s="1" t="s">
        <v>13</v>
      </c>
      <c r="H475" s="1" t="s">
        <v>13</v>
      </c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8">
        <v>27475</v>
      </c>
      <c r="B476" s="19" t="str">
        <f>HYPERLINK("https://www.facebook.com/p/C%C3%B4ng-an-x%C3%A3-Thu%E1%BA%ADn-Ho%C3%A0-100082979456509/", "Công an xã Thuận Hoà _x000D__x000D_
 _x000D__x000D_
  tỉnh Trà Vinh")</f>
        <v>Công an xã Thuận Hoà _x000D__x000D_
 _x000D__x000D_
  tỉnh Trà Vinh</v>
      </c>
      <c r="C476" s="21" t="s">
        <v>16</v>
      </c>
      <c r="D476" s="21" t="s">
        <v>14</v>
      </c>
      <c r="E476" s="1" t="s">
        <v>13</v>
      </c>
      <c r="F476" s="1" t="s">
        <v>13</v>
      </c>
      <c r="G476" s="1" t="s">
        <v>13</v>
      </c>
      <c r="H476" s="1" t="s">
        <v>15</v>
      </c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8">
        <v>27476</v>
      </c>
      <c r="B477" s="19" t="str">
        <f>HYPERLINK("https://thuanhoa.caungang.travinh.gov.vn/", "UBND Ủy ban nhân dân xã Thuận Hoà _x000D__x000D_
 _x000D__x000D_
  tỉnh Trà Vinh")</f>
        <v>UBND Ủy ban nhân dân xã Thuận Hoà _x000D__x000D_
 _x000D__x000D_
  tỉnh Trà Vinh</v>
      </c>
      <c r="C477" s="21" t="s">
        <v>16</v>
      </c>
      <c r="D477" s="22"/>
      <c r="E477" s="1" t="s">
        <v>13</v>
      </c>
      <c r="F477" s="1" t="s">
        <v>13</v>
      </c>
      <c r="G477" s="1" t="s">
        <v>13</v>
      </c>
      <c r="H477" s="1" t="s">
        <v>13</v>
      </c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8">
        <v>27477</v>
      </c>
      <c r="B478" s="19" t="s">
        <v>249</v>
      </c>
      <c r="C478" s="20" t="s">
        <v>13</v>
      </c>
      <c r="D478" s="21" t="s">
        <v>14</v>
      </c>
      <c r="E478" s="1" t="s">
        <v>13</v>
      </c>
      <c r="F478" s="1" t="s">
        <v>13</v>
      </c>
      <c r="G478" s="1" t="s">
        <v>13</v>
      </c>
      <c r="H478" s="1" t="s">
        <v>15</v>
      </c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8">
        <v>27478</v>
      </c>
      <c r="B479" s="19" t="str">
        <f>HYPERLINK("https://tuyenhoa.quangbinh.gov.vn/chi-tiet-tin/-/view-article/1/440071402277494958/1616079069003", "UBND Ủy ban nhân dân xã Thuận Lợi _x000D__x000D_
 _x000D__x000D_
  tỉnh Quảng Bình")</f>
        <v>UBND Ủy ban nhân dân xã Thuận Lợi _x000D__x000D_
 _x000D__x000D_
  tỉnh Quảng Bình</v>
      </c>
      <c r="C479" s="21" t="s">
        <v>16</v>
      </c>
      <c r="D479" s="22"/>
      <c r="E479" s="1" t="s">
        <v>13</v>
      </c>
      <c r="F479" s="1" t="s">
        <v>13</v>
      </c>
      <c r="G479" s="1" t="s">
        <v>13</v>
      </c>
      <c r="H479" s="1" t="s">
        <v>13</v>
      </c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8">
        <v>27479</v>
      </c>
      <c r="B480" s="19" t="str">
        <f>HYPERLINK("https://www.facebook.com/people/C%C3%B4ng-An-X%C3%A3-Thu%E1%BA%ADn-Minh-Huy%E1%BB%87n-Th%E1%BB%8D-Xu%C3%A2n/100079942642310/", "Công an xã Thuận Minh tỉnh Thanh Hóa")</f>
        <v>Công an xã Thuận Minh tỉnh Thanh Hóa</v>
      </c>
      <c r="C480" s="21" t="s">
        <v>16</v>
      </c>
      <c r="D480" s="21" t="s">
        <v>14</v>
      </c>
      <c r="E480" s="1" t="s">
        <v>13</v>
      </c>
      <c r="F480" s="1" t="s">
        <v>13</v>
      </c>
      <c r="G480" s="1" t="s">
        <v>13</v>
      </c>
      <c r="H480" s="1" t="s">
        <v>64</v>
      </c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8">
        <v>27480</v>
      </c>
      <c r="B481" s="19" t="str">
        <f>HYPERLINK("https://thuanminh.thoxuan.thanhhoa.gov.vn/", "UBND Ủy ban nhân dân xã Thuận Minh tỉnh Thanh Hóa")</f>
        <v>UBND Ủy ban nhân dân xã Thuận Minh tỉnh Thanh Hóa</v>
      </c>
      <c r="C481" s="21" t="s">
        <v>16</v>
      </c>
      <c r="D481" s="22"/>
      <c r="E481" s="1" t="s">
        <v>13</v>
      </c>
      <c r="F481" s="1" t="s">
        <v>13</v>
      </c>
      <c r="G481" s="1" t="s">
        <v>13</v>
      </c>
      <c r="H481" s="1" t="s">
        <v>13</v>
      </c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8">
        <v>27481</v>
      </c>
      <c r="B482" s="19" t="str">
        <f>HYPERLINK("https://www.facebook.com/p/C%C3%B4ng-an-x%C3%A3-Thu%E1%BA%ADn-Ph%C3%BA-100083360500120/", "Công an xã Thuận Phú _x000D__x000D_
 _x000D__x000D_
  tỉnh Bình Phước")</f>
        <v>Công an xã Thuận Phú _x000D__x000D_
 _x000D__x000D_
  tỉnh Bình Phước</v>
      </c>
      <c r="C482" s="21" t="s">
        <v>16</v>
      </c>
      <c r="D482" s="21" t="s">
        <v>14</v>
      </c>
      <c r="E482" s="1" t="s">
        <v>13</v>
      </c>
      <c r="F482" s="1" t="s">
        <v>13</v>
      </c>
      <c r="G482" s="1" t="s">
        <v>13</v>
      </c>
      <c r="H482" s="1" t="s">
        <v>15</v>
      </c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8">
        <v>27482</v>
      </c>
      <c r="B483" s="19" t="str">
        <f>HYPERLINK("https://thuanphu.dongphu.binhphuoc.gov.vn/", "UBND Ủy ban nhân dân xã Thuận Phú _x000D__x000D_
 _x000D__x000D_
  tỉnh Bình Phước")</f>
        <v>UBND Ủy ban nhân dân xã Thuận Phú _x000D__x000D_
 _x000D__x000D_
  tỉnh Bình Phước</v>
      </c>
      <c r="C483" s="21" t="s">
        <v>16</v>
      </c>
      <c r="D483" s="22"/>
      <c r="E483" s="1" t="s">
        <v>13</v>
      </c>
      <c r="F483" s="1" t="s">
        <v>13</v>
      </c>
      <c r="G483" s="1" t="s">
        <v>13</v>
      </c>
      <c r="H483" s="1" t="s">
        <v>13</v>
      </c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8">
        <v>27483</v>
      </c>
      <c r="B484" s="19" t="str">
        <f>HYPERLINK("https://www.facebook.com/p/C%C3%B4ng-an-x%C3%A3-Thu%E1%BA%ADn-Th%E1%BB%9Bi-100079997432819/", "Công an xã Thuận Thới _x000D__x000D_
 _x000D__x000D_
  tỉnh Vĩnh Long")</f>
        <v>Công an xã Thuận Thới _x000D__x000D_
 _x000D__x000D_
  tỉnh Vĩnh Long</v>
      </c>
      <c r="C484" s="21" t="s">
        <v>16</v>
      </c>
      <c r="D484" s="21" t="s">
        <v>14</v>
      </c>
      <c r="E484" s="1" t="s">
        <v>13</v>
      </c>
      <c r="F484" s="1" t="s">
        <v>13</v>
      </c>
      <c r="G484" s="1" t="s">
        <v>13</v>
      </c>
      <c r="H484" s="1" t="s">
        <v>15</v>
      </c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8">
        <v>27484</v>
      </c>
      <c r="B485" s="19" t="str">
        <f>HYPERLINK("https://thuanthoi.vinhlong.gov.vn/", "UBND Ủy ban nhân dân xã Thuận Thới _x000D__x000D_
 _x000D__x000D_
  tỉnh Vĩnh Long")</f>
        <v>UBND Ủy ban nhân dân xã Thuận Thới _x000D__x000D_
 _x000D__x000D_
  tỉnh Vĩnh Long</v>
      </c>
      <c r="C485" s="21" t="s">
        <v>16</v>
      </c>
      <c r="D485" s="22"/>
      <c r="E485" s="1" t="s">
        <v>13</v>
      </c>
      <c r="F485" s="1" t="s">
        <v>13</v>
      </c>
      <c r="G485" s="1" t="s">
        <v>13</v>
      </c>
      <c r="H485" s="1" t="s">
        <v>13</v>
      </c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8">
        <v>27485</v>
      </c>
      <c r="B486" s="19" t="str">
        <f>HYPERLINK("https://www.facebook.com/p/Tu%E1%BB%95i-tr%E1%BA%BB-C%C3%B4ng-an-huy%E1%BB%87n-Th%C3%A1i-Th%E1%BB%A5y-100083773900284/", "Công an xã Thuỵ Ninh tỉnh Thái Bình")</f>
        <v>Công an xã Thuỵ Ninh tỉnh Thái Bình</v>
      </c>
      <c r="C486" s="21" t="s">
        <v>16</v>
      </c>
      <c r="D486" s="21" t="s">
        <v>14</v>
      </c>
      <c r="E486" s="1" t="s">
        <v>13</v>
      </c>
      <c r="F486" s="1" t="s">
        <v>13</v>
      </c>
      <c r="G486" s="1" t="s">
        <v>13</v>
      </c>
      <c r="H486" s="1" t="s">
        <v>15</v>
      </c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8">
        <v>27486</v>
      </c>
      <c r="B487" s="19" t="str">
        <f>HYPERLINK("https://thaibinh.gov.vn/van-ban-phap-luat/van-ban-dieu-hanh/cho-phep-uy-ban-nhan-dan-xa-thuy-ninh-huyen-thai-thuy-chuyen.html", "UBND Ủy ban nhân dân xã Thuỵ Ninh tỉnh Thái Bình")</f>
        <v>UBND Ủy ban nhân dân xã Thuỵ Ninh tỉnh Thái Bình</v>
      </c>
      <c r="C487" s="21" t="s">
        <v>16</v>
      </c>
      <c r="D487" s="22"/>
      <c r="E487" s="1" t="s">
        <v>13</v>
      </c>
      <c r="F487" s="1" t="s">
        <v>13</v>
      </c>
      <c r="G487" s="1" t="s">
        <v>13</v>
      </c>
      <c r="H487" s="1" t="s">
        <v>13</v>
      </c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8">
        <v>27487</v>
      </c>
      <c r="B488" s="19" t="str">
        <f>HYPERLINK("https://www.facebook.com/p/C%C3%B4ng-an-x%C3%A3-Thu-C%C3%BAc-T%C3%A2n-S%C6%A1n-Ph%C3%BA-Th%E1%BB%8D-100067623113750/", "Công an xã Thu Cúc tỉnh Phú Thọ")</f>
        <v>Công an xã Thu Cúc tỉnh Phú Thọ</v>
      </c>
      <c r="C488" s="21" t="s">
        <v>16</v>
      </c>
      <c r="D488" s="21" t="s">
        <v>14</v>
      </c>
      <c r="E488" s="1" t="s">
        <v>13</v>
      </c>
      <c r="F488" s="1" t="s">
        <v>13</v>
      </c>
      <c r="G488" s="1" t="s">
        <v>13</v>
      </c>
      <c r="H488" s="1" t="s">
        <v>15</v>
      </c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8">
        <v>27488</v>
      </c>
      <c r="B489" s="19" t="str">
        <f>HYPERLINK("https://tanson.phutho.gov.vn/Chuyen-muc-tin/Chi-tiet-tin/t/xa-thu-cuc/title/288/ctitle/543341", "UBND Ủy ban nhân dân xã Thu Cúc tỉnh Phú Thọ")</f>
        <v>UBND Ủy ban nhân dân xã Thu Cúc tỉnh Phú Thọ</v>
      </c>
      <c r="C489" s="21" t="s">
        <v>16</v>
      </c>
      <c r="D489" s="22"/>
      <c r="E489" s="1" t="s">
        <v>13</v>
      </c>
      <c r="F489" s="1" t="s">
        <v>13</v>
      </c>
      <c r="G489" s="1" t="s">
        <v>13</v>
      </c>
      <c r="H489" s="1" t="s">
        <v>13</v>
      </c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8">
        <v>27489</v>
      </c>
      <c r="B490" s="19" t="s">
        <v>65</v>
      </c>
      <c r="C490" s="20" t="s">
        <v>13</v>
      </c>
      <c r="D490" s="21" t="s">
        <v>14</v>
      </c>
      <c r="E490" s="1" t="s">
        <v>13</v>
      </c>
      <c r="F490" s="1" t="s">
        <v>13</v>
      </c>
      <c r="G490" s="1" t="s">
        <v>13</v>
      </c>
      <c r="H490" s="1" t="s">
        <v>15</v>
      </c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8">
        <v>27490</v>
      </c>
      <c r="B491" s="19" t="str">
        <f>HYPERLINK("https://tanson.phutho.gov.vn/Chuyen-muc-tin/Chi-tiet-tin/t/xa-thu-ngac/title/289/ctitle/78", "UBND Ủy ban nhân dân xã Thu Ngạc tỉnh Phú Thọ")</f>
        <v>UBND Ủy ban nhân dân xã Thu Ngạc tỉnh Phú Thọ</v>
      </c>
      <c r="C491" s="21" t="s">
        <v>16</v>
      </c>
      <c r="D491" s="22"/>
      <c r="E491" s="1" t="s">
        <v>13</v>
      </c>
      <c r="F491" s="1" t="s">
        <v>13</v>
      </c>
      <c r="G491" s="1" t="s">
        <v>13</v>
      </c>
      <c r="H491" s="1" t="s">
        <v>13</v>
      </c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8">
        <v>27491</v>
      </c>
      <c r="B492" s="19" t="str">
        <f>HYPERLINK("https://www.facebook.com/684179775668234", "Công an xã Tiên Hội tỉnh Vĩnh Phúc")</f>
        <v>Công an xã Tiên Hội tỉnh Vĩnh Phúc</v>
      </c>
      <c r="C492" s="21" t="s">
        <v>16</v>
      </c>
      <c r="D492" s="21" t="s">
        <v>14</v>
      </c>
      <c r="E492" s="1" t="s">
        <v>13</v>
      </c>
      <c r="F492" s="1" t="s">
        <v>13</v>
      </c>
      <c r="G492" s="1" t="s">
        <v>13</v>
      </c>
      <c r="H492" s="1" t="s">
        <v>15</v>
      </c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8">
        <v>27492</v>
      </c>
      <c r="B493" s="19" t="str">
        <f>HYPERLINK("https://vinhphuc.gov.vn/ct/cms/HeThongChinhTriTinh/uybannhandan/Lists/QuyetDinh/View_Detail.aspx?ItemID=151", "UBND Ủy ban nhân dân xã Tiên Hội tỉnh Vĩnh Phúc")</f>
        <v>UBND Ủy ban nhân dân xã Tiên Hội tỉnh Vĩnh Phúc</v>
      </c>
      <c r="C493" s="21" t="s">
        <v>16</v>
      </c>
      <c r="D493" s="22"/>
      <c r="E493" s="1" t="s">
        <v>13</v>
      </c>
      <c r="F493" s="1" t="s">
        <v>13</v>
      </c>
      <c r="G493" s="1" t="s">
        <v>13</v>
      </c>
      <c r="H493" s="1" t="s">
        <v>13</v>
      </c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8">
        <v>27493</v>
      </c>
      <c r="B494" s="19" t="str">
        <f>HYPERLINK("https://www.facebook.com/doanthanhnienconganhanam/", "Công an xã Tiên Hiệp _x000D__x000D_
 _x000D__x000D_
  tỉnh Hà Nam")</f>
        <v>Công an xã Tiên Hiệp _x000D__x000D_
 _x000D__x000D_
  tỉnh Hà Nam</v>
      </c>
      <c r="C494" s="21" t="s">
        <v>16</v>
      </c>
      <c r="D494" s="21" t="s">
        <v>14</v>
      </c>
      <c r="E494" s="1" t="s">
        <v>13</v>
      </c>
      <c r="F494" s="1" t="s">
        <v>13</v>
      </c>
      <c r="G494" s="1" t="s">
        <v>13</v>
      </c>
      <c r="H494" s="1" t="s">
        <v>15</v>
      </c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8">
        <v>27494</v>
      </c>
      <c r="B495" s="19" t="str">
        <f>HYPERLINK("https://hanam.gov.vn/Pages/chu-tich-ubnd-tinh-doi-thoai-voi-nhan-dan-xa-tien-hiep-thanh-pho-phu-ly-ve-cong-tac-giai-phong-mat-bang-khu-do-thi-thoi.aspx", "UBND Ủy ban nhân dân xã Tiên Hiệp _x000D__x000D_
 _x000D__x000D_
  tỉnh Hà Nam")</f>
        <v>UBND Ủy ban nhân dân xã Tiên Hiệp _x000D__x000D_
 _x000D__x000D_
  tỉnh Hà Nam</v>
      </c>
      <c r="C495" s="21" t="s">
        <v>16</v>
      </c>
      <c r="D495" s="22"/>
      <c r="E495" s="1" t="s">
        <v>13</v>
      </c>
      <c r="F495" s="1" t="s">
        <v>13</v>
      </c>
      <c r="G495" s="1" t="s">
        <v>13</v>
      </c>
      <c r="H495" s="1" t="s">
        <v>13</v>
      </c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8">
        <v>27495</v>
      </c>
      <c r="B496" s="19" t="str">
        <f>HYPERLINK("https://www.facebook.com/doanthanhnienconganhanam/", "Công an xã Tiên Hiệp _x000D__x000D_
 _x000D__x000D_
  tỉnh Hà Nam")</f>
        <v>Công an xã Tiên Hiệp _x000D__x000D_
 _x000D__x000D_
  tỉnh Hà Nam</v>
      </c>
      <c r="C496" s="21" t="s">
        <v>16</v>
      </c>
      <c r="D496" s="21" t="s">
        <v>14</v>
      </c>
      <c r="E496" s="1" t="s">
        <v>13</v>
      </c>
      <c r="F496" s="1" t="s">
        <v>13</v>
      </c>
      <c r="G496" s="1" t="s">
        <v>13</v>
      </c>
      <c r="H496" s="1" t="s">
        <v>15</v>
      </c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8">
        <v>27496</v>
      </c>
      <c r="B497" s="19" t="str">
        <f>HYPERLINK("https://hanam.gov.vn/Pages/chu-tich-ubnd-tinh-doi-thoai-voi-nhan-dan-xa-tien-hiep-thanh-pho-phu-ly-ve-cong-tac-giai-phong-mat-bang-khu-do-thi-thoi.aspx", "UBND Ủy ban nhân dân xã Tiên Hiệp _x000D__x000D_
 _x000D__x000D_
  tỉnh Hà Nam")</f>
        <v>UBND Ủy ban nhân dân xã Tiên Hiệp _x000D__x000D_
 _x000D__x000D_
  tỉnh Hà Nam</v>
      </c>
      <c r="C497" s="21" t="s">
        <v>16</v>
      </c>
      <c r="D497" s="22"/>
      <c r="E497" s="1" t="s">
        <v>13</v>
      </c>
      <c r="F497" s="1" t="s">
        <v>13</v>
      </c>
      <c r="G497" s="1" t="s">
        <v>13</v>
      </c>
      <c r="H497" s="1" t="s">
        <v>13</v>
      </c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8">
        <v>27497</v>
      </c>
      <c r="B498" s="19" t="str">
        <f>HYPERLINK("https://www.facebook.com/trungtamvanhoathethaovatruyenthongtanky/?locale=vi_VN", "Công an xã Tiên Kỳ _x000D__x000D_
 _x000D__x000D_
  tỉnh Nghệ An")</f>
        <v>Công an xã Tiên Kỳ _x000D__x000D_
 _x000D__x000D_
  tỉnh Nghệ An</v>
      </c>
      <c r="C498" s="21" t="s">
        <v>16</v>
      </c>
      <c r="D498" s="21" t="s">
        <v>14</v>
      </c>
      <c r="E498" s="1" t="s">
        <v>13</v>
      </c>
      <c r="F498" s="1" t="s">
        <v>13</v>
      </c>
      <c r="G498" s="1" t="s">
        <v>13</v>
      </c>
      <c r="H498" s="1" t="s">
        <v>15</v>
      </c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8">
        <v>27498</v>
      </c>
      <c r="B499" s="19" t="str">
        <f>HYPERLINK("https://tanky.nghean.gov.vn/di-tich-huyen-tan-ky/tan-ky-to-chuc-le-don-nhan-bang-xep-hang-di-tich-lich-su-cap-tinh-thanh-le-loi-va-den-tho-le-tha-610339", "UBND Ủy ban nhân dân xã Tiên Kỳ _x000D__x000D_
 _x000D__x000D_
  tỉnh Nghệ An")</f>
        <v>UBND Ủy ban nhân dân xã Tiên Kỳ _x000D__x000D_
 _x000D__x000D_
  tỉnh Nghệ An</v>
      </c>
      <c r="C499" s="21" t="s">
        <v>16</v>
      </c>
      <c r="D499" s="22"/>
      <c r="E499" s="1" t="s">
        <v>13</v>
      </c>
      <c r="F499" s="1" t="s">
        <v>13</v>
      </c>
      <c r="G499" s="1" t="s">
        <v>13</v>
      </c>
      <c r="H499" s="1" t="s">
        <v>13</v>
      </c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8">
        <v>27499</v>
      </c>
      <c r="B500" s="19" t="str">
        <f>HYPERLINK("https://www.facebook.com/p/%C4%90o%C3%A0n-TN-x%C3%A3-Ti%C3%AAn-L%C3%A3ng-100083504244301/", "Công an xã Tiên Lãng tỉnh Quảng Ninh")</f>
        <v>Công an xã Tiên Lãng tỉnh Quảng Ninh</v>
      </c>
      <c r="C500" s="21" t="s">
        <v>16</v>
      </c>
      <c r="D500" s="21" t="s">
        <v>14</v>
      </c>
      <c r="E500" s="1" t="s">
        <v>13</v>
      </c>
      <c r="F500" s="1" t="s">
        <v>13</v>
      </c>
      <c r="G500" s="1" t="s">
        <v>13</v>
      </c>
      <c r="H500" s="1" t="s">
        <v>15</v>
      </c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8">
        <v>27500</v>
      </c>
      <c r="B501" s="19" t="str">
        <f>HYPERLINK("https://www.quangninh.gov.vn/donvi/huyentienyen/Trang/ChiTietBVGioiThieu.aspx?bvid=69", "UBND Ủy ban nhân dân xã Tiên Lãng tỉnh Quảng Ninh")</f>
        <v>UBND Ủy ban nhân dân xã Tiên Lãng tỉnh Quảng Ninh</v>
      </c>
      <c r="C501" s="21" t="s">
        <v>16</v>
      </c>
      <c r="D501" s="22"/>
      <c r="E501" s="1" t="s">
        <v>13</v>
      </c>
      <c r="F501" s="1" t="s">
        <v>13</v>
      </c>
      <c r="G501" s="1" t="s">
        <v>13</v>
      </c>
      <c r="H501" s="1" t="s">
        <v>13</v>
      </c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8">
        <v>27501</v>
      </c>
      <c r="B502" s="19" t="str">
        <f>HYPERLINK("https://www.facebook.com/p/C%C3%B4ng-an-x%C3%A3-Ti%C3%AAn-L%E1%BB%A5c-100068308819972/", "Công an xã Tiên Lục _x000D__x000D_
 _x000D__x000D_
  tỉnh Bắc Giang")</f>
        <v>Công an xã Tiên Lục _x000D__x000D_
 _x000D__x000D_
  tỉnh Bắc Giang</v>
      </c>
      <c r="C502" s="21" t="s">
        <v>16</v>
      </c>
      <c r="D502" s="21" t="s">
        <v>14</v>
      </c>
      <c r="E502" s="1" t="s">
        <v>13</v>
      </c>
      <c r="F502" s="1" t="s">
        <v>13</v>
      </c>
      <c r="G502" s="1" t="s">
        <v>13</v>
      </c>
      <c r="H502" s="1" t="s">
        <v>15</v>
      </c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8">
        <v>27502</v>
      </c>
      <c r="B503" s="19" t="str">
        <f>HYPERLINK("https://tienluc.langgiang.bacgiang.gov.vn/", "UBND Ủy ban nhân dân xã Tiên Lục _x000D__x000D_
 _x000D__x000D_
  tỉnh Bắc Giang")</f>
        <v>UBND Ủy ban nhân dân xã Tiên Lục _x000D__x000D_
 _x000D__x000D_
  tỉnh Bắc Giang</v>
      </c>
      <c r="C503" s="21" t="s">
        <v>16</v>
      </c>
      <c r="D503" s="22"/>
      <c r="E503" s="1" t="s">
        <v>13</v>
      </c>
      <c r="F503" s="1" t="s">
        <v>13</v>
      </c>
      <c r="G503" s="1" t="s">
        <v>13</v>
      </c>
      <c r="H503" s="1" t="s">
        <v>13</v>
      </c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8">
        <v>27503</v>
      </c>
      <c r="B504" s="19" t="str">
        <f>HYPERLINK("https://www.facebook.com/p/C%C3%B4ng-an-x%C3%A3-Ti%C3%AAn-Long-100069766944571/", "Công an xã Tiên Long _x000D__x000D_
 _x000D__x000D_
  tỉnh Bến Tre")</f>
        <v>Công an xã Tiên Long _x000D__x000D_
 _x000D__x000D_
  tỉnh Bến Tre</v>
      </c>
      <c r="C504" s="21" t="s">
        <v>16</v>
      </c>
      <c r="D504" s="21" t="s">
        <v>14</v>
      </c>
      <c r="E504" s="1" t="s">
        <v>13</v>
      </c>
      <c r="F504" s="1" t="s">
        <v>13</v>
      </c>
      <c r="G504" s="1" t="s">
        <v>13</v>
      </c>
      <c r="H504" s="1" t="s">
        <v>15</v>
      </c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8">
        <v>27504</v>
      </c>
      <c r="B505" s="19" t="str">
        <f>HYPERLINK("http://tienlong.chauthanh.bentre.gov.vn/", "UBND Ủy ban nhân dân xã Tiên Long _x000D__x000D_
 _x000D__x000D_
  tỉnh Bến Tre")</f>
        <v>UBND Ủy ban nhân dân xã Tiên Long _x000D__x000D_
 _x000D__x000D_
  tỉnh Bến Tre</v>
      </c>
      <c r="C505" s="21" t="s">
        <v>16</v>
      </c>
      <c r="D505" s="22"/>
      <c r="E505" s="1" t="s">
        <v>13</v>
      </c>
      <c r="F505" s="1" t="s">
        <v>13</v>
      </c>
      <c r="G505" s="1" t="s">
        <v>13</v>
      </c>
      <c r="H505" s="1" t="s">
        <v>13</v>
      </c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8">
        <v>27505</v>
      </c>
      <c r="B506" s="19" t="str">
        <f>HYPERLINK("https://www.facebook.com/p/C%C3%B4ng-An-X%C3%A3-Ti%C3%AAn-S%C6%A1n-100081826667879/", "Công an xã Tiên Sơn _x000D__x000D_
 _x000D__x000D_
  tỉnh Hà Nam")</f>
        <v>Công an xã Tiên Sơn _x000D__x000D_
 _x000D__x000D_
  tỉnh Hà Nam</v>
      </c>
      <c r="C506" s="21" t="s">
        <v>16</v>
      </c>
      <c r="D506" s="21" t="s">
        <v>14</v>
      </c>
      <c r="E506" s="1" t="s">
        <v>13</v>
      </c>
      <c r="F506" s="1" t="s">
        <v>13</v>
      </c>
      <c r="G506" s="1" t="s">
        <v>13</v>
      </c>
      <c r="H506" s="1" t="s">
        <v>15</v>
      </c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8">
        <v>27506</v>
      </c>
      <c r="B507" s="19" t="str">
        <f>HYPERLINK("https://www.duytien.gov.vn/", "UBND Ủy ban nhân dân xã Tiên Sơn _x000D__x000D_
 _x000D__x000D_
  tỉnh Hà Nam")</f>
        <v>UBND Ủy ban nhân dân xã Tiên Sơn _x000D__x000D_
 _x000D__x000D_
  tỉnh Hà Nam</v>
      </c>
      <c r="C507" s="21" t="s">
        <v>16</v>
      </c>
      <c r="D507" s="22"/>
      <c r="E507" s="1" t="s">
        <v>13</v>
      </c>
      <c r="F507" s="1" t="s">
        <v>13</v>
      </c>
      <c r="G507" s="1" t="s">
        <v>13</v>
      </c>
      <c r="H507" s="1" t="s">
        <v>13</v>
      </c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8">
        <v>27507</v>
      </c>
      <c r="B508" s="19" t="str">
        <f>HYPERLINK("https://www.facebook.com/TuoitreConganCaoBang/", "Công an xã Tiên Thành tỉnh Cao Bằng")</f>
        <v>Công an xã Tiên Thành tỉnh Cao Bằng</v>
      </c>
      <c r="C508" s="21" t="s">
        <v>16</v>
      </c>
      <c r="D508" s="21" t="s">
        <v>14</v>
      </c>
      <c r="E508" s="1" t="s">
        <v>13</v>
      </c>
      <c r="F508" s="1" t="s">
        <v>13</v>
      </c>
      <c r="G508" s="1" t="s">
        <v>13</v>
      </c>
      <c r="H508" s="1" t="s">
        <v>15</v>
      </c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8">
        <v>27508</v>
      </c>
      <c r="B509" s="19" t="str">
        <f>HYPERLINK("https://tienthanh.quanghoa.caobang.gov.vn/", "UBND Ủy ban nhân dân xã Tiên Thành tỉnh Cao Bằng")</f>
        <v>UBND Ủy ban nhân dân xã Tiên Thành tỉnh Cao Bằng</v>
      </c>
      <c r="C509" s="21" t="s">
        <v>16</v>
      </c>
      <c r="D509" s="22"/>
      <c r="E509" s="1" t="s">
        <v>13</v>
      </c>
      <c r="F509" s="1" t="s">
        <v>13</v>
      </c>
      <c r="G509" s="1" t="s">
        <v>13</v>
      </c>
      <c r="H509" s="1" t="s">
        <v>13</v>
      </c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8">
        <v>27509</v>
      </c>
      <c r="B510" s="19" t="str">
        <f>HYPERLINK("https://www.facebook.com/p/C%C3%B4ng-an-x%C3%A3-Ti%C3%AAu-S%C6%A1n-%C4%90oan-H%C3%B9ng-Ph%C3%BA-Th%E1%BB%8D-100083094554676/", "Công an xã Tiêu Sơn tỉnh Phú Thọ")</f>
        <v>Công an xã Tiêu Sơn tỉnh Phú Thọ</v>
      </c>
      <c r="C510" s="21" t="s">
        <v>16</v>
      </c>
      <c r="D510" s="21" t="s">
        <v>14</v>
      </c>
      <c r="E510" s="1" t="s">
        <v>13</v>
      </c>
      <c r="F510" s="1" t="s">
        <v>13</v>
      </c>
      <c r="G510" s="1" t="s">
        <v>13</v>
      </c>
      <c r="H510" s="1" t="s">
        <v>15</v>
      </c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8">
        <v>27510</v>
      </c>
      <c r="B511" s="19" t="str">
        <f>HYPERLINK("https://doanhung.phutho.gov.vn/Chuyen-muc-tin/Chi-tiet-tin/tabid/92/title/1709/ctitle/240/language/vi-VN/Default.aspx", "UBND Ủy ban nhân dân xã Tiêu Sơn tỉnh Phú Thọ")</f>
        <v>UBND Ủy ban nhân dân xã Tiêu Sơn tỉnh Phú Thọ</v>
      </c>
      <c r="C511" s="21" t="s">
        <v>16</v>
      </c>
      <c r="D511" s="22"/>
      <c r="E511" s="1" t="s">
        <v>13</v>
      </c>
      <c r="F511" s="1" t="s">
        <v>13</v>
      </c>
      <c r="G511" s="1" t="s">
        <v>13</v>
      </c>
      <c r="H511" s="1" t="s">
        <v>13</v>
      </c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8">
        <v>27511</v>
      </c>
      <c r="B512" s="19" t="str">
        <f>HYPERLINK("https://www.facebook.com/p/C%C3%B4ng-an-x%C3%A3-Ti%E1%BA%BFn-D%C5%A9ng-huy%E1%BB%87n-Y%C3%AAn-D%C5%A9ng-100067905488210/", "Công an xã Tiến Dũng tỉnh Bắc Giang")</f>
        <v>Công an xã Tiến Dũng tỉnh Bắc Giang</v>
      </c>
      <c r="C512" s="21" t="s">
        <v>16</v>
      </c>
      <c r="D512" s="21" t="s">
        <v>14</v>
      </c>
      <c r="E512" s="1" t="s">
        <v>13</v>
      </c>
      <c r="F512" s="1" t="s">
        <v>13</v>
      </c>
      <c r="G512" s="1" t="s">
        <v>13</v>
      </c>
      <c r="H512" s="1" t="s">
        <v>15</v>
      </c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8">
        <v>27512</v>
      </c>
      <c r="B513" s="19" t="str">
        <f>HYPERLINK("https://tiendung.yendung.bacgiang.gov.vn/co-cau-to-chuc", "UBND Ủy ban nhân dân xã Tiến Dũng tỉnh Bắc Giang")</f>
        <v>UBND Ủy ban nhân dân xã Tiến Dũng tỉnh Bắc Giang</v>
      </c>
      <c r="C513" s="21" t="s">
        <v>16</v>
      </c>
      <c r="D513" s="22"/>
      <c r="E513" s="1" t="s">
        <v>13</v>
      </c>
      <c r="F513" s="1" t="s">
        <v>13</v>
      </c>
      <c r="G513" s="1" t="s">
        <v>13</v>
      </c>
      <c r="H513" s="1" t="s">
        <v>13</v>
      </c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8">
        <v>27513</v>
      </c>
      <c r="B514" s="19" t="s">
        <v>250</v>
      </c>
      <c r="C514" s="20" t="s">
        <v>13</v>
      </c>
      <c r="D514" s="21" t="s">
        <v>14</v>
      </c>
      <c r="E514" s="1" t="s">
        <v>13</v>
      </c>
      <c r="F514" s="1" t="s">
        <v>13</v>
      </c>
      <c r="G514" s="1" t="s">
        <v>13</v>
      </c>
      <c r="H514" s="1" t="s">
        <v>15</v>
      </c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8">
        <v>27514</v>
      </c>
      <c r="B515" s="19" t="str">
        <f>HYPERLINK("https://tienhoa.quangbinh.gov.vn/", "UBND Ủy ban nhân dân xã Tiến Hóa _x000D__x000D_
 _x000D__x000D_
  tỉnh Thanh Hóa")</f>
        <v>UBND Ủy ban nhân dân xã Tiến Hóa _x000D__x000D_
 _x000D__x000D_
  tỉnh Thanh Hóa</v>
      </c>
      <c r="C515" s="21" t="s">
        <v>16</v>
      </c>
      <c r="D515" s="22"/>
      <c r="E515" s="1" t="s">
        <v>13</v>
      </c>
      <c r="F515" s="1" t="s">
        <v>13</v>
      </c>
      <c r="G515" s="1" t="s">
        <v>13</v>
      </c>
      <c r="H515" s="1" t="s">
        <v>13</v>
      </c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8">
        <v>27515</v>
      </c>
      <c r="B516" s="19" t="str">
        <f>HYPERLINK("https://www.facebook.com/p/C%C3%B4ng-an-x%C3%A3-Ti%E1%BA%BFn-N%C3%B4ng-100081636183886/", "Công an xã Tiến Nông _x000D__x000D_
 _x000D__x000D_
  tỉnh Thanh Hóa")</f>
        <v>Công an xã Tiến Nông _x000D__x000D_
 _x000D__x000D_
  tỉnh Thanh Hóa</v>
      </c>
      <c r="C516" s="21" t="s">
        <v>16</v>
      </c>
      <c r="D516" s="21" t="s">
        <v>14</v>
      </c>
      <c r="E516" s="1" t="s">
        <v>13</v>
      </c>
      <c r="F516" s="1" t="s">
        <v>13</v>
      </c>
      <c r="G516" s="1" t="s">
        <v>13</v>
      </c>
      <c r="H516" s="1" t="s">
        <v>15</v>
      </c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8">
        <v>27516</v>
      </c>
      <c r="B517" s="19" t="str">
        <f>HYPERLINK("http://tiennong.trieuson.thanhhoa.gov.vn/van-hoa-xa-hoi", "UBND Ủy ban nhân dân xã Tiến Nông _x000D__x000D_
 _x000D__x000D_
  tỉnh Thanh Hóa")</f>
        <v>UBND Ủy ban nhân dân xã Tiến Nông _x000D__x000D_
 _x000D__x000D_
  tỉnh Thanh Hóa</v>
      </c>
      <c r="C517" s="21" t="s">
        <v>16</v>
      </c>
      <c r="D517" s="22"/>
      <c r="E517" s="1" t="s">
        <v>13</v>
      </c>
      <c r="F517" s="1" t="s">
        <v>13</v>
      </c>
      <c r="G517" s="1" t="s">
        <v>13</v>
      </c>
      <c r="H517" s="1" t="s">
        <v>13</v>
      </c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8">
        <v>27517</v>
      </c>
      <c r="B518" s="19" t="str">
        <f>HYPERLINK("https://www.facebook.com/p/C%C3%B4ng-an-x%C3%A3-Ti%E1%BA%BFn-Th%E1%BA%AFng-L%C3%BD-Nh%C3%A2n-H%C3%A0-Nam-100082075132355/", "Công an xã Tiến Thắng tỉnh Hà Nam")</f>
        <v>Công an xã Tiến Thắng tỉnh Hà Nam</v>
      </c>
      <c r="C518" s="21" t="s">
        <v>16</v>
      </c>
      <c r="D518" s="21" t="s">
        <v>14</v>
      </c>
      <c r="E518" s="1" t="s">
        <v>13</v>
      </c>
      <c r="F518" s="1" t="s">
        <v>13</v>
      </c>
      <c r="G518" s="1" t="s">
        <v>13</v>
      </c>
      <c r="H518" s="1" t="s">
        <v>15</v>
      </c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8">
        <v>27518</v>
      </c>
      <c r="B519" s="19" t="str">
        <f>HYPERLINK("https://lynhan.hanam.gov.vn/Pages/Thong-tin-ve-lanh-%C4%91ao-xa--thi-tran792346957.aspx", "UBND Ủy ban nhân dân xã Tiến Thắng tỉnh Hà Nam")</f>
        <v>UBND Ủy ban nhân dân xã Tiến Thắng tỉnh Hà Nam</v>
      </c>
      <c r="C519" s="21" t="s">
        <v>16</v>
      </c>
      <c r="D519" s="22"/>
      <c r="E519" s="1" t="s">
        <v>13</v>
      </c>
      <c r="F519" s="1" t="s">
        <v>13</v>
      </c>
      <c r="G519" s="1" t="s">
        <v>13</v>
      </c>
      <c r="H519" s="1" t="s">
        <v>13</v>
      </c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8">
        <v>27519</v>
      </c>
      <c r="B520" s="19" t="s">
        <v>66</v>
      </c>
      <c r="C520" s="20" t="s">
        <v>13</v>
      </c>
      <c r="D520" s="21" t="s">
        <v>14</v>
      </c>
      <c r="E520" s="1" t="s">
        <v>13</v>
      </c>
      <c r="F520" s="1" t="s">
        <v>13</v>
      </c>
      <c r="G520" s="1" t="s">
        <v>13</v>
      </c>
      <c r="H520" s="1" t="s">
        <v>15</v>
      </c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8">
        <v>27520</v>
      </c>
      <c r="B521" s="19" t="str">
        <f>HYPERLINK("https://www.quangninh.gov.vn/donvi/TXQuangYen/Trang/ChiTietBVGioiThieu.aspx?bvid=212", "UBND Ủy ban nhân dân xã Tiền Phong tỉnh Hưng Yên")</f>
        <v>UBND Ủy ban nhân dân xã Tiền Phong tỉnh Hưng Yên</v>
      </c>
      <c r="C521" s="21" t="s">
        <v>16</v>
      </c>
      <c r="D521" s="22"/>
      <c r="E521" s="1" t="s">
        <v>13</v>
      </c>
      <c r="F521" s="1" t="s">
        <v>13</v>
      </c>
      <c r="G521" s="1" t="s">
        <v>13</v>
      </c>
      <c r="H521" s="1" t="s">
        <v>13</v>
      </c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8">
        <v>27521</v>
      </c>
      <c r="B522" s="19" t="str">
        <f>HYPERLINK("https://www.facebook.com/groups/131767698914811/_join_/", "Công an xã Tiền Phong tỉnh Hòa Bình")</f>
        <v>Công an xã Tiền Phong tỉnh Hòa Bình</v>
      </c>
      <c r="C522" s="21" t="s">
        <v>16</v>
      </c>
      <c r="D522" s="21" t="s">
        <v>14</v>
      </c>
      <c r="E522" s="1" t="s">
        <v>13</v>
      </c>
      <c r="F522" s="1" t="s">
        <v>13</v>
      </c>
      <c r="G522" s="1" t="s">
        <v>13</v>
      </c>
      <c r="H522" s="1" t="s">
        <v>15</v>
      </c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8">
        <v>27522</v>
      </c>
      <c r="B523" s="19" t="str">
        <f>HYPERLINK("https://www.quangninh.gov.vn/donvi/TXQuangYen/Trang/ChiTietBVGioiThieu.aspx?bvid=212", "UBND Ủy ban nhân dân xã Tiền Phong tỉnh Hòa Bình")</f>
        <v>UBND Ủy ban nhân dân xã Tiền Phong tỉnh Hòa Bình</v>
      </c>
      <c r="C523" s="21" t="s">
        <v>16</v>
      </c>
      <c r="D523" s="22"/>
      <c r="E523" s="1" t="s">
        <v>13</v>
      </c>
      <c r="F523" s="1" t="s">
        <v>13</v>
      </c>
      <c r="G523" s="1" t="s">
        <v>13</v>
      </c>
      <c r="H523" s="1" t="s">
        <v>13</v>
      </c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8">
        <v>27523</v>
      </c>
      <c r="B524" s="19" t="str">
        <f>HYPERLINK("https://www.facebook.com/p/C%C3%B4ng-an-x%C3%A3-Ti%E1%BB%81n-Phong-Y%C3%AAn-D%C5%A9ng-B%E1%BA%AFc-Giang-100067110930337/", "Công an xã Tiền Phong tỉnh Bắc Giang")</f>
        <v>Công an xã Tiền Phong tỉnh Bắc Giang</v>
      </c>
      <c r="C524" s="21" t="s">
        <v>16</v>
      </c>
      <c r="D524" s="21" t="s">
        <v>14</v>
      </c>
      <c r="E524" s="1" t="s">
        <v>13</v>
      </c>
      <c r="F524" s="1" t="s">
        <v>13</v>
      </c>
      <c r="G524" s="1" t="s">
        <v>13</v>
      </c>
      <c r="H524" s="1" t="s">
        <v>15</v>
      </c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8">
        <v>27524</v>
      </c>
      <c r="B525" s="19" t="str">
        <f>HYPERLINK("https://tienphong.yendung.bacgiang.gov.vn/", "UBND Ủy ban nhân dân xã Tiền Phong tỉnh Bắc Giang")</f>
        <v>UBND Ủy ban nhân dân xã Tiền Phong tỉnh Bắc Giang</v>
      </c>
      <c r="C525" s="21" t="s">
        <v>16</v>
      </c>
      <c r="D525" s="22"/>
      <c r="E525" s="1" t="s">
        <v>13</v>
      </c>
      <c r="F525" s="1" t="s">
        <v>13</v>
      </c>
      <c r="G525" s="1" t="s">
        <v>13</v>
      </c>
      <c r="H525" s="1" t="s">
        <v>13</v>
      </c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8">
        <v>27525</v>
      </c>
      <c r="B526" s="19" t="str">
        <f>HYPERLINK("https://www.facebook.com/p/%C4%90%E1%BA%A3ng-%E1%BB%A7y-H%C4%90ND-UBND-x%C3%A3-Ti%E1%BB%81n-Ti%E1%BA%BFn-TP-H%E1%BA%A3i-D%C6%B0%C6%A1ng-100086683202237/", "Công an xã Tiền Tiến _x000D__x000D_
 _x000D__x000D_
  tỉnh Hải Dương")</f>
        <v>Công an xã Tiền Tiến _x000D__x000D_
 _x000D__x000D_
  tỉnh Hải Dương</v>
      </c>
      <c r="C526" s="21" t="s">
        <v>16</v>
      </c>
      <c r="D526" s="21" t="s">
        <v>14</v>
      </c>
      <c r="E526" s="1" t="s">
        <v>13</v>
      </c>
      <c r="F526" s="1" t="s">
        <v>13</v>
      </c>
      <c r="G526" s="1" t="s">
        <v>13</v>
      </c>
      <c r="H526" s="1" t="s">
        <v>15</v>
      </c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8">
        <v>27526</v>
      </c>
      <c r="B527" s="19" t="str">
        <f>HYPERLINK("http://tientien.tphaiduong.haiduong.gov.vn/", "UBND Ủy ban nhân dân xã Tiền Tiến _x000D__x000D_
 _x000D__x000D_
  tỉnh Hải Dương")</f>
        <v>UBND Ủy ban nhân dân xã Tiền Tiến _x000D__x000D_
 _x000D__x000D_
  tỉnh Hải Dương</v>
      </c>
      <c r="C527" s="21" t="s">
        <v>16</v>
      </c>
      <c r="D527" s="22"/>
      <c r="E527" s="1" t="s">
        <v>13</v>
      </c>
      <c r="F527" s="1" t="s">
        <v>13</v>
      </c>
      <c r="G527" s="1" t="s">
        <v>13</v>
      </c>
      <c r="H527" s="1" t="s">
        <v>13</v>
      </c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8">
        <v>27527</v>
      </c>
      <c r="B528" s="19" t="s">
        <v>251</v>
      </c>
      <c r="C528" s="20" t="s">
        <v>13</v>
      </c>
      <c r="D528" s="21" t="s">
        <v>14</v>
      </c>
      <c r="E528" s="1" t="s">
        <v>13</v>
      </c>
      <c r="F528" s="1" t="s">
        <v>13</v>
      </c>
      <c r="G528" s="1" t="s">
        <v>13</v>
      </c>
      <c r="H528" s="1" t="s">
        <v>15</v>
      </c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8">
        <v>27528</v>
      </c>
      <c r="B529" s="19" t="str">
        <f>HYPERLINK("https://tinhnhue.thanhson.phutho.gov.vn/", "UBND Ủy ban nhân dân xã Tinh Nhuệ _x000D__x000D_
 _x000D__x000D_
  tỉnh Phú Thọ")</f>
        <v>UBND Ủy ban nhân dân xã Tinh Nhuệ _x000D__x000D_
 _x000D__x000D_
  tỉnh Phú Thọ</v>
      </c>
      <c r="C529" s="21" t="s">
        <v>16</v>
      </c>
      <c r="D529" s="22"/>
      <c r="E529" s="1" t="s">
        <v>13</v>
      </c>
      <c r="F529" s="1" t="s">
        <v>13</v>
      </c>
      <c r="G529" s="1" t="s">
        <v>13</v>
      </c>
      <c r="H529" s="1" t="s">
        <v>13</v>
      </c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8">
        <v>27529</v>
      </c>
      <c r="B530" s="19" t="s">
        <v>252</v>
      </c>
      <c r="C530" s="20" t="s">
        <v>13</v>
      </c>
      <c r="D530" s="21" t="s">
        <v>14</v>
      </c>
      <c r="E530" s="1" t="s">
        <v>13</v>
      </c>
      <c r="F530" s="1" t="s">
        <v>13</v>
      </c>
      <c r="G530" s="1" t="s">
        <v>13</v>
      </c>
      <c r="H530" s="1" t="s">
        <v>15</v>
      </c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8">
        <v>27530</v>
      </c>
      <c r="B531" s="19" t="str">
        <f>HYPERLINK("https://xatrabui.trabong.quangngai.gov.vn/", "UBND Ủy ban nhân dân xã Trà Bui _x000D__x000D_
 _x000D__x000D_
  tỉnh Quảng Nam")</f>
        <v>UBND Ủy ban nhân dân xã Trà Bui _x000D__x000D_
 _x000D__x000D_
  tỉnh Quảng Nam</v>
      </c>
      <c r="C531" s="21" t="s">
        <v>16</v>
      </c>
      <c r="D531" s="22"/>
      <c r="E531" s="1" t="s">
        <v>13</v>
      </c>
      <c r="F531" s="1" t="s">
        <v>13</v>
      </c>
      <c r="G531" s="1" t="s">
        <v>13</v>
      </c>
      <c r="H531" s="1" t="s">
        <v>13</v>
      </c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8">
        <v>27531</v>
      </c>
      <c r="B532" s="19" t="str">
        <f>HYPERLINK("https://www.facebook.com/policetraduong/", "Công an xã Trà Dương _x000D__x000D_
 _x000D__x000D_
  tỉnh Quảng Nam")</f>
        <v>Công an xã Trà Dương _x000D__x000D_
 _x000D__x000D_
  tỉnh Quảng Nam</v>
      </c>
      <c r="C532" s="21" t="s">
        <v>16</v>
      </c>
      <c r="D532" s="21" t="s">
        <v>14</v>
      </c>
      <c r="E532" s="1" t="s">
        <v>13</v>
      </c>
      <c r="F532" s="1" t="s">
        <v>13</v>
      </c>
      <c r="G532" s="1" t="s">
        <v>13</v>
      </c>
      <c r="H532" s="1" t="s">
        <v>15</v>
      </c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8">
        <v>27532</v>
      </c>
      <c r="B533" s="19" t="str">
        <f>HYPERLINK("http://traduong.bactramy.quangnam.gov.vn/", "UBND Ủy ban nhân dân xã Trà Dương _x000D__x000D_
 _x000D__x000D_
  tỉnh Quảng Nam")</f>
        <v>UBND Ủy ban nhân dân xã Trà Dương _x000D__x000D_
 _x000D__x000D_
  tỉnh Quảng Nam</v>
      </c>
      <c r="C533" s="21" t="s">
        <v>16</v>
      </c>
      <c r="D533" s="22"/>
      <c r="E533" s="1" t="s">
        <v>13</v>
      </c>
      <c r="F533" s="1" t="s">
        <v>13</v>
      </c>
      <c r="G533" s="1" t="s">
        <v>13</v>
      </c>
      <c r="H533" s="1" t="s">
        <v>13</v>
      </c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8">
        <v>27533</v>
      </c>
      <c r="B534" s="19" t="s">
        <v>253</v>
      </c>
      <c r="C534" s="20" t="s">
        <v>13</v>
      </c>
      <c r="D534" s="21" t="s">
        <v>14</v>
      </c>
      <c r="E534" s="1" t="s">
        <v>13</v>
      </c>
      <c r="F534" s="1" t="s">
        <v>13</v>
      </c>
      <c r="G534" s="1" t="s">
        <v>13</v>
      </c>
      <c r="H534" s="1" t="s">
        <v>15</v>
      </c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8">
        <v>27534</v>
      </c>
      <c r="B535" s="19" t="str">
        <f>HYPERLINK("https://snv.quangngai.gov.vn/xem-chi-tiet/-/asset_publisher/Content/thong-tin-ve-ia-gioi-hanh-chinh-giua-xa-tra-thanh-huyen-tra-bong-quang-ngai-va-xa-tra-giap-huyen-bac-tra-my-quang-nam-?24917318", "UBND Ủy ban nhân dân xã Trà Giáp _x000D__x000D_
 _x000D__x000D_
  tỉnh Quảng Nam")</f>
        <v>UBND Ủy ban nhân dân xã Trà Giáp _x000D__x000D_
 _x000D__x000D_
  tỉnh Quảng Nam</v>
      </c>
      <c r="C535" s="21" t="s">
        <v>16</v>
      </c>
      <c r="D535" s="22"/>
      <c r="E535" s="1" t="s">
        <v>13</v>
      </c>
      <c r="F535" s="1" t="s">
        <v>13</v>
      </c>
      <c r="G535" s="1" t="s">
        <v>13</v>
      </c>
      <c r="H535" s="1" t="s">
        <v>13</v>
      </c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8">
        <v>27535</v>
      </c>
      <c r="B536" s="19" t="str">
        <f>HYPERLINK("https://www.facebook.com/p/C%C3%B4ng-an-x%C3%A3-Tr%C3%A0-Giang-C%C3%B4ng-an-Huy%E1%BB%87n-Ki%E1%BA%BFn-X%C6%B0%C6%A1ng-100067087161929/", "Công an xã Trà Giang tỉnh Thái Bình")</f>
        <v>Công an xã Trà Giang tỉnh Thái Bình</v>
      </c>
      <c r="C536" s="21" t="s">
        <v>16</v>
      </c>
      <c r="D536" s="21" t="s">
        <v>14</v>
      </c>
      <c r="E536" s="1" t="s">
        <v>13</v>
      </c>
      <c r="F536" s="1" t="s">
        <v>13</v>
      </c>
      <c r="G536" s="1" t="s">
        <v>13</v>
      </c>
      <c r="H536" s="1" t="s">
        <v>15</v>
      </c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8">
        <v>27536</v>
      </c>
      <c r="B537" s="19" t="str">
        <f>HYPERLINK("https://kienxuong.thaibinh.gov.vn/cac-don-vi-hanh-chinh/xa-tra-giang", "UBND Ủy ban nhân dân xã Trà Giang tỉnh Thái Bình")</f>
        <v>UBND Ủy ban nhân dân xã Trà Giang tỉnh Thái Bình</v>
      </c>
      <c r="C537" s="21" t="s">
        <v>16</v>
      </c>
      <c r="D537" s="22"/>
      <c r="E537" s="1" t="s">
        <v>13</v>
      </c>
      <c r="F537" s="1" t="s">
        <v>13</v>
      </c>
      <c r="G537" s="1" t="s">
        <v>13</v>
      </c>
      <c r="H537" s="1" t="s">
        <v>13</v>
      </c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8">
        <v>27537</v>
      </c>
      <c r="B538" s="19" t="s">
        <v>254</v>
      </c>
      <c r="C538" s="20" t="s">
        <v>13</v>
      </c>
      <c r="D538" s="21" t="s">
        <v>14</v>
      </c>
      <c r="E538" s="1" t="s">
        <v>13</v>
      </c>
      <c r="F538" s="1" t="s">
        <v>13</v>
      </c>
      <c r="G538" s="1" t="s">
        <v>13</v>
      </c>
      <c r="H538" s="1" t="s">
        <v>15</v>
      </c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8">
        <v>27538</v>
      </c>
      <c r="B539" s="19" t="str">
        <f>HYPERLINK("https://sldtbxh.quangnam.gov.vn/webcenter/portal/bactramy/pages_tin-tuc/chi-tiet?dDocName=PORTAL329326", "UBND Ủy ban nhân dân xã Trà Nú _x000D__x000D_
 _x000D__x000D_
  tỉnh Quảng Nam")</f>
        <v>UBND Ủy ban nhân dân xã Trà Nú _x000D__x000D_
 _x000D__x000D_
  tỉnh Quảng Nam</v>
      </c>
      <c r="C539" s="21" t="s">
        <v>16</v>
      </c>
      <c r="D539" s="22"/>
      <c r="E539" s="1" t="s">
        <v>13</v>
      </c>
      <c r="F539" s="1" t="s">
        <v>13</v>
      </c>
      <c r="G539" s="1" t="s">
        <v>13</v>
      </c>
      <c r="H539" s="1" t="s">
        <v>13</v>
      </c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8">
        <v>27539</v>
      </c>
      <c r="B540" s="19" t="s">
        <v>67</v>
      </c>
      <c r="C540" s="20" t="s">
        <v>13</v>
      </c>
      <c r="D540" s="21" t="s">
        <v>14</v>
      </c>
      <c r="E540" s="1" t="s">
        <v>13</v>
      </c>
      <c r="F540" s="1" t="s">
        <v>13</v>
      </c>
      <c r="G540" s="1" t="s">
        <v>13</v>
      </c>
      <c r="H540" s="1" t="s">
        <v>15</v>
      </c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8">
        <v>27540</v>
      </c>
      <c r="B541" s="19" t="str">
        <f>HYPERLINK("http://congbao.tuyenquang.gov.vn/van-ban/linh-vuc/tai-nguyen-va-moi-truong/trang-8.html", "UBND Ủy ban nhân dân xã Tràng Đà tỉnh Tuyên Quang")</f>
        <v>UBND Ủy ban nhân dân xã Tràng Đà tỉnh Tuyên Quang</v>
      </c>
      <c r="C541" s="21" t="s">
        <v>16</v>
      </c>
      <c r="D541" s="22"/>
      <c r="E541" s="1" t="s">
        <v>13</v>
      </c>
      <c r="F541" s="1" t="s">
        <v>13</v>
      </c>
      <c r="G541" s="1" t="s">
        <v>13</v>
      </c>
      <c r="H541" s="1" t="s">
        <v>13</v>
      </c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8">
        <v>27541</v>
      </c>
      <c r="B542" s="19" t="s">
        <v>68</v>
      </c>
      <c r="C542" s="20" t="s">
        <v>13</v>
      </c>
      <c r="D542" s="21" t="s">
        <v>14</v>
      </c>
      <c r="E542" s="1" t="s">
        <v>13</v>
      </c>
      <c r="F542" s="1" t="s">
        <v>13</v>
      </c>
      <c r="G542" s="1" t="s">
        <v>13</v>
      </c>
      <c r="H542" s="1" t="s">
        <v>15</v>
      </c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8">
        <v>27542</v>
      </c>
      <c r="B543" s="19" t="str">
        <f>HYPERLINK("https://trangxa.vonhai.thainguyen.gov.vn/uy-ban-nhan-dan", "UBND Ủy ban nhân dân xã Tràng Xá tỉnh Thái Nguyên")</f>
        <v>UBND Ủy ban nhân dân xã Tràng Xá tỉnh Thái Nguyên</v>
      </c>
      <c r="C543" s="21" t="s">
        <v>16</v>
      </c>
      <c r="D543" s="22"/>
      <c r="E543" s="1" t="s">
        <v>13</v>
      </c>
      <c r="F543" s="1" t="s">
        <v>13</v>
      </c>
      <c r="G543" s="1" t="s">
        <v>13</v>
      </c>
      <c r="H543" s="1" t="s">
        <v>13</v>
      </c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8">
        <v>27543</v>
      </c>
      <c r="B544" s="19" t="s">
        <v>255</v>
      </c>
      <c r="C544" s="20" t="s">
        <v>13</v>
      </c>
      <c r="D544" s="21" t="s">
        <v>14</v>
      </c>
      <c r="E544" s="1" t="s">
        <v>13</v>
      </c>
      <c r="F544" s="1" t="s">
        <v>13</v>
      </c>
      <c r="G544" s="1" t="s">
        <v>13</v>
      </c>
      <c r="H544" s="1" t="s">
        <v>15</v>
      </c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8">
        <v>27544</v>
      </c>
      <c r="B545" s="19" t="str">
        <f>HYPERLINK("https://quangngai.gov.vn/web/xa-tra-tan/xem-chi-tiet/-/asset_publisher//Content/uy-ban-nhan-dan-xa-tra-tan-to-chuc-hoi-nghi-chu-tich-ubnd-xa-oi-thoai-voi-to-chuc-ca-nhan-ve-giai-quyet-thu-tuc-hanh-chinh-va-tiep-nhan-phan-anh-kie-1?21523171", "UBND Ủy ban nhân dân xã Trà Tân _x000D__x000D_
 _x000D__x000D_
  tỉnh Quảng Nam")</f>
        <v>UBND Ủy ban nhân dân xã Trà Tân _x000D__x000D_
 _x000D__x000D_
  tỉnh Quảng Nam</v>
      </c>
      <c r="C545" s="21" t="s">
        <v>16</v>
      </c>
      <c r="D545" s="22"/>
      <c r="E545" s="1" t="s">
        <v>13</v>
      </c>
      <c r="F545" s="1" t="s">
        <v>13</v>
      </c>
      <c r="G545" s="1" t="s">
        <v>13</v>
      </c>
      <c r="H545" s="1" t="s">
        <v>13</v>
      </c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8">
        <v>27545</v>
      </c>
      <c r="B546" s="19" t="s">
        <v>256</v>
      </c>
      <c r="C546" s="20" t="s">
        <v>13</v>
      </c>
      <c r="D546" s="21" t="s">
        <v>14</v>
      </c>
      <c r="E546" s="1" t="s">
        <v>13</v>
      </c>
      <c r="F546" s="1" t="s">
        <v>13</v>
      </c>
      <c r="G546" s="1" t="s">
        <v>13</v>
      </c>
      <c r="H546" s="1" t="s">
        <v>15</v>
      </c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8">
        <v>27546</v>
      </c>
      <c r="B547" s="19" t="str">
        <f>HYPERLINK("https://duytien.hanam.gov.vn/Pages/danh-sach-so-dien-thoai-cua-lanh-dao-cac-xa-thi-tran-tren-dia-ban-huyen-duy-tien.aspx", "UBND Ủy ban nhân dân xã Trác Văn _x000D__x000D_
 _x000D__x000D_
  tỉnh Hà Nam")</f>
        <v>UBND Ủy ban nhân dân xã Trác Văn _x000D__x000D_
 _x000D__x000D_
  tỉnh Hà Nam</v>
      </c>
      <c r="C547" s="21" t="s">
        <v>16</v>
      </c>
      <c r="D547" s="22"/>
      <c r="E547" s="1" t="s">
        <v>13</v>
      </c>
      <c r="F547" s="1" t="s">
        <v>13</v>
      </c>
      <c r="G547" s="1" t="s">
        <v>13</v>
      </c>
      <c r="H547" s="1" t="s">
        <v>13</v>
      </c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8">
        <v>27547</v>
      </c>
      <c r="B548" s="19" t="str">
        <f>HYPERLINK("https://www.facebook.com/DoanThanhnienCongantinhLaoCai/", "Công an xã Trì Quang _x000D__x000D_
 _x000D__x000D_
  tỉnh Lào Cai")</f>
        <v>Công an xã Trì Quang _x000D__x000D_
 _x000D__x000D_
  tỉnh Lào Cai</v>
      </c>
      <c r="C548" s="21" t="s">
        <v>16</v>
      </c>
      <c r="D548" s="21" t="s">
        <v>14</v>
      </c>
      <c r="E548" s="1" t="s">
        <v>13</v>
      </c>
      <c r="F548" s="1" t="s">
        <v>13</v>
      </c>
      <c r="G548" s="1" t="s">
        <v>13</v>
      </c>
      <c r="H548" s="1" t="s">
        <v>15</v>
      </c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8">
        <v>27548</v>
      </c>
      <c r="B549" s="19" t="str">
        <f>HYPERLINK("https://laocai.gov.vn/thong-tin-nganh-dia-phuong/lanh-dao-huyen-bao-thang-kiem-tra-thuc-te-chi-dao-khac-phuc-thiet-hai-do-anh-huong-bao-so-3-1288088", "UBND Ủy ban nhân dân xã Trì Quang _x000D__x000D_
 _x000D__x000D_
  tỉnh Lào Cai")</f>
        <v>UBND Ủy ban nhân dân xã Trì Quang _x000D__x000D_
 _x000D__x000D_
  tỉnh Lào Cai</v>
      </c>
      <c r="C549" s="21" t="s">
        <v>16</v>
      </c>
      <c r="D549" s="22"/>
      <c r="E549" s="1" t="s">
        <v>13</v>
      </c>
      <c r="F549" s="1" t="s">
        <v>13</v>
      </c>
      <c r="G549" s="1" t="s">
        <v>13</v>
      </c>
      <c r="H549" s="1" t="s">
        <v>13</v>
      </c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8">
        <v>27549</v>
      </c>
      <c r="B550" s="19" t="str">
        <f>HYPERLINK("https://www.facebook.com/conganBaTri/", "Công an xã Trí Bình tỉnh TÂY NINH")</f>
        <v>Công an xã Trí Bình tỉnh TÂY NINH</v>
      </c>
      <c r="C550" s="21" t="s">
        <v>16</v>
      </c>
      <c r="D550" s="21" t="s">
        <v>14</v>
      </c>
      <c r="E550" s="1" t="s">
        <v>13</v>
      </c>
      <c r="F550" s="1" t="s">
        <v>13</v>
      </c>
      <c r="G550" s="1" t="s">
        <v>13</v>
      </c>
      <c r="H550" s="1" t="s">
        <v>15</v>
      </c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8">
        <v>27550</v>
      </c>
      <c r="B551" s="19" t="str">
        <f>HYPERLINK("https://chauthanh.tayninh.gov.vn/vi/co-cau-to-chuc/vieworg/UBND-xa-Tri-Binh-45/", "UBND Ủy ban nhân dân xã Trí Bình tỉnh TÂY NINH")</f>
        <v>UBND Ủy ban nhân dân xã Trí Bình tỉnh TÂY NINH</v>
      </c>
      <c r="C551" s="21" t="s">
        <v>16</v>
      </c>
      <c r="D551" s="22"/>
      <c r="E551" s="1" t="s">
        <v>13</v>
      </c>
      <c r="F551" s="1" t="s">
        <v>13</v>
      </c>
      <c r="G551" s="1" t="s">
        <v>13</v>
      </c>
      <c r="H551" s="1" t="s">
        <v>13</v>
      </c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8">
        <v>27551</v>
      </c>
      <c r="B552" s="19" t="s">
        <v>257</v>
      </c>
      <c r="C552" s="20" t="s">
        <v>13</v>
      </c>
      <c r="D552" s="21" t="s">
        <v>14</v>
      </c>
      <c r="E552" s="1" t="s">
        <v>13</v>
      </c>
      <c r="F552" s="1" t="s">
        <v>13</v>
      </c>
      <c r="G552" s="1" t="s">
        <v>13</v>
      </c>
      <c r="H552" s="1" t="s">
        <v>15</v>
      </c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8">
        <v>27552</v>
      </c>
      <c r="B553" s="19" t="str">
        <f>HYPERLINK("https://trinang.langchanh.thanhhoa.gov.vn/", "UBND Ủy ban nhân dân xã Trí Nang _x000D__x000D_
 _x000D__x000D_
  tỉnh Thanh Hóa")</f>
        <v>UBND Ủy ban nhân dân xã Trí Nang _x000D__x000D_
 _x000D__x000D_
  tỉnh Thanh Hóa</v>
      </c>
      <c r="C553" s="21" t="s">
        <v>16</v>
      </c>
      <c r="D553" s="22"/>
      <c r="E553" s="1" t="s">
        <v>13</v>
      </c>
      <c r="F553" s="1" t="s">
        <v>13</v>
      </c>
      <c r="G553" s="1" t="s">
        <v>13</v>
      </c>
      <c r="H553" s="1" t="s">
        <v>13</v>
      </c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8">
        <v>27553</v>
      </c>
      <c r="B554" s="19" t="str">
        <f>HYPERLINK("https://www.facebook.com/p/Tu%E1%BB%95i-tr%E1%BA%BB-C%C3%B4ng-an-Th%C3%A0nh-ph%E1%BB%91-V%C4%A9nh-Y%C3%AAn-100066497717181/?locale=gl_ES", "Công an xã Trù Sơn _x000D__x000D_
 _x000D__x000D_
  tỉnh Nghệ An")</f>
        <v>Công an xã Trù Sơn _x000D__x000D_
 _x000D__x000D_
  tỉnh Nghệ An</v>
      </c>
      <c r="C554" s="21" t="s">
        <v>16</v>
      </c>
      <c r="D554" s="21" t="s">
        <v>14</v>
      </c>
      <c r="E554" s="1" t="s">
        <v>13</v>
      </c>
      <c r="F554" s="1" t="s">
        <v>13</v>
      </c>
      <c r="G554" s="1" t="s">
        <v>13</v>
      </c>
      <c r="H554" s="1" t="s">
        <v>15</v>
      </c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8">
        <v>27554</v>
      </c>
      <c r="B555" s="19" t="str">
        <f>HYPERLINK("https://doluong.nghean.gov.vn/tru-son", "UBND Ủy ban nhân dân xã Trù Sơn _x000D__x000D_
 _x000D__x000D_
  tỉnh Nghệ An")</f>
        <v>UBND Ủy ban nhân dân xã Trù Sơn _x000D__x000D_
 _x000D__x000D_
  tỉnh Nghệ An</v>
      </c>
      <c r="C555" s="21" t="s">
        <v>16</v>
      </c>
      <c r="D555" s="22"/>
      <c r="E555" s="1" t="s">
        <v>13</v>
      </c>
      <c r="F555" s="1" t="s">
        <v>13</v>
      </c>
      <c r="G555" s="1" t="s">
        <v>13</v>
      </c>
      <c r="H555" s="1" t="s">
        <v>13</v>
      </c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8">
        <v>27555</v>
      </c>
      <c r="B556" s="19" t="s">
        <v>69</v>
      </c>
      <c r="C556" s="20" t="s">
        <v>13</v>
      </c>
      <c r="D556" s="21" t="s">
        <v>14</v>
      </c>
      <c r="E556" s="1" t="s">
        <v>13</v>
      </c>
      <c r="F556" s="1" t="s">
        <v>13</v>
      </c>
      <c r="G556" s="1" t="s">
        <v>13</v>
      </c>
      <c r="H556" s="1" t="s">
        <v>15</v>
      </c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8">
        <v>27556</v>
      </c>
      <c r="B557" s="19" t="str">
        <f>HYPERLINK("https://hoaan.caobang.gov.vn/truong-luong", "UBND Ủy ban nhân dân xã Trương Lương, tỉnh Cao Bằng")</f>
        <v>UBND Ủy ban nhân dân xã Trương Lương, tỉnh Cao Bằng</v>
      </c>
      <c r="C557" s="21" t="s">
        <v>16</v>
      </c>
      <c r="D557" s="22"/>
      <c r="E557" s="1" t="s">
        <v>13</v>
      </c>
      <c r="F557" s="1" t="s">
        <v>13</v>
      </c>
      <c r="G557" s="1" t="s">
        <v>13</v>
      </c>
      <c r="H557" s="1" t="s">
        <v>13</v>
      </c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8">
        <v>27557</v>
      </c>
      <c r="B558" s="19" t="s">
        <v>69</v>
      </c>
      <c r="C558" s="20" t="s">
        <v>13</v>
      </c>
      <c r="D558" s="21" t="s">
        <v>14</v>
      </c>
      <c r="E558" s="1" t="s">
        <v>13</v>
      </c>
      <c r="F558" s="1" t="s">
        <v>13</v>
      </c>
      <c r="G558" s="1" t="s">
        <v>13</v>
      </c>
      <c r="H558" s="1" t="s">
        <v>15</v>
      </c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8">
        <v>27558</v>
      </c>
      <c r="B559" s="19" t="str">
        <f>HYPERLINK("https://hoaan.caobang.gov.vn/truong-luong", "UBND Ủy ban nhân dân xã Trương Lương, tỉnh Cao Bằng")</f>
        <v>UBND Ủy ban nhân dân xã Trương Lương, tỉnh Cao Bằng</v>
      </c>
      <c r="C559" s="21" t="s">
        <v>16</v>
      </c>
      <c r="D559" s="22"/>
      <c r="E559" s="1" t="s">
        <v>13</v>
      </c>
      <c r="F559" s="1" t="s">
        <v>13</v>
      </c>
      <c r="G559" s="1" t="s">
        <v>13</v>
      </c>
      <c r="H559" s="1" t="s">
        <v>13</v>
      </c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8">
        <v>27559</v>
      </c>
      <c r="B560" s="19" t="str">
        <f>HYPERLINK("https://www.facebook.com/p/C%C3%B4ng-An-x%C3%A3-Tr%C6%B0%E1%BB%9Dng-Minh-huy%E1%BB%87n-N%C3%B4ng-C%E1%BB%91ng-100061370296115/", "Công an xã Trường Minh tỉnh Thanh Hóa")</f>
        <v>Công an xã Trường Minh tỉnh Thanh Hóa</v>
      </c>
      <c r="C560" s="21" t="s">
        <v>16</v>
      </c>
      <c r="D560" s="21" t="s">
        <v>14</v>
      </c>
      <c r="E560" s="1" t="s">
        <v>13</v>
      </c>
      <c r="F560" s="1" t="s">
        <v>13</v>
      </c>
      <c r="G560" s="1" t="s">
        <v>13</v>
      </c>
      <c r="H560" s="1" t="s">
        <v>15</v>
      </c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8">
        <v>27560</v>
      </c>
      <c r="B561" s="19" t="str">
        <f>HYPERLINK("https://truongminh.nongcong.thanhhoa.gov.vn/", "UBND Ủy ban nhân dân xã Trường Minh tỉnh Thanh Hóa")</f>
        <v>UBND Ủy ban nhân dân xã Trường Minh tỉnh Thanh Hóa</v>
      </c>
      <c r="C561" s="21" t="s">
        <v>16</v>
      </c>
      <c r="D561" s="22"/>
      <c r="E561" s="1" t="s">
        <v>13</v>
      </c>
      <c r="F561" s="1" t="s">
        <v>13</v>
      </c>
      <c r="G561" s="1" t="s">
        <v>13</v>
      </c>
      <c r="H561" s="1" t="s">
        <v>13</v>
      </c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8">
        <v>27561</v>
      </c>
      <c r="B562" s="19" t="str">
        <f>HYPERLINK("https://www.facebook.com/p/Tu%E1%BB%95i-tr%E1%BA%BB-C%C3%B4ng-an-TP-S%E1%BA%A7m-S%C6%A1n-100069346653553/?locale=hi_IN", "Công an xã Trường Sơn tỉnh Thanh Hóa")</f>
        <v>Công an xã Trường Sơn tỉnh Thanh Hóa</v>
      </c>
      <c r="C562" s="21" t="s">
        <v>16</v>
      </c>
      <c r="D562" s="21" t="s">
        <v>14</v>
      </c>
      <c r="E562" s="1" t="s">
        <v>13</v>
      </c>
      <c r="F562" s="1" t="s">
        <v>13</v>
      </c>
      <c r="G562" s="1" t="s">
        <v>13</v>
      </c>
      <c r="H562" s="1" t="s">
        <v>15</v>
      </c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8">
        <v>27562</v>
      </c>
      <c r="B563" s="19" t="str">
        <f>HYPERLINK("https://truongson.nongcong.thanhhoa.gov.vn/web/trang-chu/he-thong-chinh-tri/uy-ban-nhan-dan-xa", "UBND Ủy ban nhân dân xã Trường Sơn tỉnh Thanh Hóa")</f>
        <v>UBND Ủy ban nhân dân xã Trường Sơn tỉnh Thanh Hóa</v>
      </c>
      <c r="C563" s="21" t="s">
        <v>16</v>
      </c>
      <c r="D563" s="22"/>
      <c r="E563" s="1" t="s">
        <v>13</v>
      </c>
      <c r="F563" s="1" t="s">
        <v>13</v>
      </c>
      <c r="G563" s="1" t="s">
        <v>13</v>
      </c>
      <c r="H563" s="1" t="s">
        <v>13</v>
      </c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8">
        <v>27563</v>
      </c>
      <c r="B564" s="19" t="str">
        <f>HYPERLINK("https://www.facebook.com/p/C%C3%B4ng-an-x%C3%A3-Tr%C6%B0%E1%BB%9Dng-S%C6%A1n-huy%E1%BB%87n-%C4%90%E1%BB%A9c-Th%E1%BB%8D-t%E1%BB%89nh-H%C3%A0-T%C4%A9nh-100077920311253/", "Công an xã Trường Sơn tỉnh Hà Tĩnh")</f>
        <v>Công an xã Trường Sơn tỉnh Hà Tĩnh</v>
      </c>
      <c r="C564" s="21" t="s">
        <v>16</v>
      </c>
      <c r="D564" s="21" t="s">
        <v>14</v>
      </c>
      <c r="E564" s="1" t="s">
        <v>13</v>
      </c>
      <c r="F564" s="1" t="s">
        <v>13</v>
      </c>
      <c r="G564" s="1" t="s">
        <v>13</v>
      </c>
      <c r="H564" s="1" t="s">
        <v>15</v>
      </c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8">
        <v>27564</v>
      </c>
      <c r="B565" s="19" t="str">
        <f>HYPERLINK("https://xasontruong.hatinh.gov.vn/", "UBND Ủy ban nhân dân xã Trường Sơn tỉnh Hà Tĩnh")</f>
        <v>UBND Ủy ban nhân dân xã Trường Sơn tỉnh Hà Tĩnh</v>
      </c>
      <c r="C565" s="21" t="s">
        <v>16</v>
      </c>
      <c r="D565" s="22"/>
      <c r="E565" s="1" t="s">
        <v>13</v>
      </c>
      <c r="F565" s="1" t="s">
        <v>13</v>
      </c>
      <c r="G565" s="1" t="s">
        <v>13</v>
      </c>
      <c r="H565" s="1" t="s">
        <v>13</v>
      </c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8">
        <v>27565</v>
      </c>
      <c r="B566" s="19" t="str">
        <f>HYPERLINK("https://www.facebook.com/p/C%C3%B4ng-an-x%C3%A3-Tr%C6%B0%E1%BB%9Dng-Xu%C3%A2n-100057042440120/", "Công an xã Trường Xuân _x000D__x000D_
 _x000D__x000D_
  tỉnh Thanh Hóa")</f>
        <v>Công an xã Trường Xuân _x000D__x000D_
 _x000D__x000D_
  tỉnh Thanh Hóa</v>
      </c>
      <c r="C566" s="21" t="s">
        <v>16</v>
      </c>
      <c r="D566" s="21" t="s">
        <v>14</v>
      </c>
      <c r="E566" s="1" t="s">
        <v>13</v>
      </c>
      <c r="F566" s="1" t="s">
        <v>13</v>
      </c>
      <c r="G566" s="1" t="s">
        <v>13</v>
      </c>
      <c r="H566" s="1" t="s">
        <v>15</v>
      </c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8">
        <v>27566</v>
      </c>
      <c r="B567" s="19" t="str">
        <f>HYPERLINK("https://truongxuan.thoxuan.thanhhoa.gov.vn/", "UBND Ủy ban nhân dân xã Trường Xuân _x000D__x000D_
 _x000D__x000D_
  tỉnh Thanh Hóa")</f>
        <v>UBND Ủy ban nhân dân xã Trường Xuân _x000D__x000D_
 _x000D__x000D_
  tỉnh Thanh Hóa</v>
      </c>
      <c r="C567" s="21" t="s">
        <v>16</v>
      </c>
      <c r="D567" s="22"/>
      <c r="E567" s="1" t="s">
        <v>13</v>
      </c>
      <c r="F567" s="1" t="s">
        <v>13</v>
      </c>
      <c r="G567" s="1" t="s">
        <v>13</v>
      </c>
      <c r="H567" s="1" t="s">
        <v>13</v>
      </c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8">
        <v>27567</v>
      </c>
      <c r="B568" s="19" t="s">
        <v>70</v>
      </c>
      <c r="C568" s="20" t="s">
        <v>13</v>
      </c>
      <c r="D568" s="21" t="s">
        <v>14</v>
      </c>
      <c r="E568" s="1" t="s">
        <v>13</v>
      </c>
      <c r="F568" s="1" t="s">
        <v>13</v>
      </c>
      <c r="G568" s="1" t="s">
        <v>13</v>
      </c>
      <c r="H568" s="1" t="s">
        <v>15</v>
      </c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8">
        <v>27568</v>
      </c>
      <c r="B569" s="19" t="str">
        <f>HYPERLINK("https://truongyen.hoalu.ninhbinh.gov.vn/", "UBND Ủy ban nhân dân xã Trường Yên tỉnh Ninh Bình")</f>
        <v>UBND Ủy ban nhân dân xã Trường Yên tỉnh Ninh Bình</v>
      </c>
      <c r="C569" s="21" t="s">
        <v>16</v>
      </c>
      <c r="D569" s="22"/>
      <c r="E569" s="1" t="s">
        <v>13</v>
      </c>
      <c r="F569" s="1" t="s">
        <v>13</v>
      </c>
      <c r="G569" s="1" t="s">
        <v>13</v>
      </c>
      <c r="H569" s="1" t="s">
        <v>13</v>
      </c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8">
        <v>27569</v>
      </c>
      <c r="B570" s="19" t="str">
        <f>HYPERLINK("https://www.facebook.com/TuoitreConganCaoBang/", "Công an xã Trọng Con _x000D__x000D_
 _x000D__x000D_
  tỉnh Cao Bằng")</f>
        <v>Công an xã Trọng Con _x000D__x000D_
 _x000D__x000D_
  tỉnh Cao Bằng</v>
      </c>
      <c r="C570" s="21" t="s">
        <v>16</v>
      </c>
      <c r="D570" s="21" t="s">
        <v>14</v>
      </c>
      <c r="E570" s="1" t="s">
        <v>13</v>
      </c>
      <c r="F570" s="1" t="s">
        <v>13</v>
      </c>
      <c r="G570" s="1" t="s">
        <v>13</v>
      </c>
      <c r="H570" s="1" t="s">
        <v>15</v>
      </c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8">
        <v>27570</v>
      </c>
      <c r="B571" s="19" t="str">
        <f>HYPERLINK("https://thachan.caobang.gov.vn/", "UBND Ủy ban nhân dân xã Trọng Con _x000D__x000D_
 _x000D__x000D_
  tỉnh Cao Bằng")</f>
        <v>UBND Ủy ban nhân dân xã Trọng Con _x000D__x000D_
 _x000D__x000D_
  tỉnh Cao Bằng</v>
      </c>
      <c r="C571" s="21" t="s">
        <v>16</v>
      </c>
      <c r="D571" s="22"/>
      <c r="E571" s="1" t="s">
        <v>13</v>
      </c>
      <c r="F571" s="1" t="s">
        <v>13</v>
      </c>
      <c r="G571" s="1" t="s">
        <v>13</v>
      </c>
      <c r="H571" s="1" t="s">
        <v>13</v>
      </c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8">
        <v>27571</v>
      </c>
      <c r="B572" s="19" t="str">
        <f>HYPERLINK("https://www.facebook.com/p/X%C3%A3-Tr%E1%BB%B1c-%C4%90%E1%BA%A1o-Huy%E1%BB%87n-Tr%E1%BB%B1c-Ninh-T%E1%BB%89nh-Nam-%C4%90%E1%BB%8Bnh-100046095555990/", "Công an xã Trực Đạo tỉnh Nam Định")</f>
        <v>Công an xã Trực Đạo tỉnh Nam Định</v>
      </c>
      <c r="C572" s="21" t="s">
        <v>16</v>
      </c>
      <c r="D572" s="21" t="s">
        <v>14</v>
      </c>
      <c r="E572" s="1" t="s">
        <v>13</v>
      </c>
      <c r="F572" s="1" t="s">
        <v>13</v>
      </c>
      <c r="G572" s="1" t="s">
        <v>13</v>
      </c>
      <c r="H572" s="1" t="s">
        <v>15</v>
      </c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8">
        <v>27572</v>
      </c>
      <c r="B573" s="19" t="str">
        <f>HYPERLINK("https://trucdao.namdinh.gov.vn/", "UBND Ủy ban nhân dân xã Trực Đạo tỉnh Nam Định")</f>
        <v>UBND Ủy ban nhân dân xã Trực Đạo tỉnh Nam Định</v>
      </c>
      <c r="C573" s="21" t="s">
        <v>16</v>
      </c>
      <c r="D573" s="22"/>
      <c r="E573" s="1" t="s">
        <v>13</v>
      </c>
      <c r="F573" s="1" t="s">
        <v>13</v>
      </c>
      <c r="G573" s="1" t="s">
        <v>13</v>
      </c>
      <c r="H573" s="1" t="s">
        <v>13</v>
      </c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8">
        <v>27573</v>
      </c>
      <c r="B574" s="19" t="s">
        <v>258</v>
      </c>
      <c r="C574" s="20" t="s">
        <v>13</v>
      </c>
      <c r="D574" s="21" t="s">
        <v>14</v>
      </c>
      <c r="E574" s="1" t="s">
        <v>13</v>
      </c>
      <c r="F574" s="1" t="s">
        <v>13</v>
      </c>
      <c r="G574" s="1" t="s">
        <v>13</v>
      </c>
      <c r="H574" s="1" t="s">
        <v>15</v>
      </c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8">
        <v>27574</v>
      </c>
      <c r="B575" s="19" t="str">
        <f>HYPERLINK("https://dichvucong.namdinh.gov.vn/portaldvc/KenhTin/dich-vu-cong-truc-tuyen.aspx?_dv=B4B36E7B-F4CA-038C-D5FA-1394863766D8", "UBND Ủy ban nhân dân xã Trực Cường _x000D__x000D_
 _x000D__x000D_
  tỉnh Nam Định")</f>
        <v>UBND Ủy ban nhân dân xã Trực Cường _x000D__x000D_
 _x000D__x000D_
  tỉnh Nam Định</v>
      </c>
      <c r="C575" s="21" t="s">
        <v>16</v>
      </c>
      <c r="D575" s="22"/>
      <c r="E575" s="1" t="s">
        <v>13</v>
      </c>
      <c r="F575" s="1" t="s">
        <v>13</v>
      </c>
      <c r="G575" s="1" t="s">
        <v>13</v>
      </c>
      <c r="H575" s="1" t="s">
        <v>13</v>
      </c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8">
        <v>27575</v>
      </c>
      <c r="B576" s="19" t="str">
        <f>HYPERLINK("https://www.facebook.com/p/An-ninh-tr%E1%BA%ADt-t%E1%BB%B1-x%C3%A3-Tr%E1%BB%B1c-H%C3%B9ng-100071263414324/", "Công an xã Trực Hùng _x000D__x000D_
 _x000D__x000D_
  tỉnh Nam Định")</f>
        <v>Công an xã Trực Hùng _x000D__x000D_
 _x000D__x000D_
  tỉnh Nam Định</v>
      </c>
      <c r="C576" s="21" t="s">
        <v>16</v>
      </c>
      <c r="D576" s="21" t="s">
        <v>14</v>
      </c>
      <c r="E576" s="1" t="s">
        <v>13</v>
      </c>
      <c r="F576" s="1" t="s">
        <v>13</v>
      </c>
      <c r="G576" s="1" t="s">
        <v>13</v>
      </c>
      <c r="H576" s="1" t="s">
        <v>15</v>
      </c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8">
        <v>27576</v>
      </c>
      <c r="B577" s="19" t="str">
        <f>HYPERLINK("https://truchung4.namdinh.gov.vn/", "UBND Ủy ban nhân dân xã Trực Hùng _x000D__x000D_
 _x000D__x000D_
  tỉnh Nam Định")</f>
        <v>UBND Ủy ban nhân dân xã Trực Hùng _x000D__x000D_
 _x000D__x000D_
  tỉnh Nam Định</v>
      </c>
      <c r="C577" s="21" t="s">
        <v>16</v>
      </c>
      <c r="D577" s="22"/>
      <c r="E577" s="1" t="s">
        <v>13</v>
      </c>
      <c r="F577" s="1" t="s">
        <v>13</v>
      </c>
      <c r="G577" s="1" t="s">
        <v>13</v>
      </c>
      <c r="H577" s="1" t="s">
        <v>13</v>
      </c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8">
        <v>27577</v>
      </c>
      <c r="B578" s="19" t="s">
        <v>259</v>
      </c>
      <c r="C578" s="20" t="s">
        <v>13</v>
      </c>
      <c r="D578" s="21" t="s">
        <v>14</v>
      </c>
      <c r="E578" s="1" t="s">
        <v>13</v>
      </c>
      <c r="F578" s="1" t="s">
        <v>13</v>
      </c>
      <c r="G578" s="1" t="s">
        <v>13</v>
      </c>
      <c r="H578" s="1" t="s">
        <v>15</v>
      </c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8">
        <v>27578</v>
      </c>
      <c r="B579" s="19" t="str">
        <f>HYPERLINK("https://trucninh.namdinh.gov.vn/", "UBND Ủy ban nhân dân xã Trực Thanh _x000D__x000D_
 _x000D__x000D_
  tỉnh Nam Định")</f>
        <v>UBND Ủy ban nhân dân xã Trực Thanh _x000D__x000D_
 _x000D__x000D_
  tỉnh Nam Định</v>
      </c>
      <c r="C579" s="21" t="s">
        <v>16</v>
      </c>
      <c r="D579" s="22"/>
      <c r="E579" s="1" t="s">
        <v>13</v>
      </c>
      <c r="F579" s="1" t="s">
        <v>13</v>
      </c>
      <c r="G579" s="1" t="s">
        <v>13</v>
      </c>
      <c r="H579" s="1" t="s">
        <v>13</v>
      </c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8">
        <v>27579</v>
      </c>
      <c r="B580" s="19" t="str">
        <f>HYPERLINK("https://www.facebook.com/TuoitreConganCaoBang/?locale=vi_VN", "Công an xã Triệu Nguyên tỉnh Cao Bằng")</f>
        <v>Công an xã Triệu Nguyên tỉnh Cao Bằng</v>
      </c>
      <c r="C580" s="21" t="s">
        <v>16</v>
      </c>
      <c r="D580" s="21" t="s">
        <v>14</v>
      </c>
      <c r="E580" s="1" t="s">
        <v>13</v>
      </c>
      <c r="F580" s="1" t="s">
        <v>13</v>
      </c>
      <c r="G580" s="1" t="s">
        <v>13</v>
      </c>
      <c r="H580" s="1" t="s">
        <v>15</v>
      </c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8">
        <v>27580</v>
      </c>
      <c r="B581" s="19" t="str">
        <f>HYPERLINK("https://nguyenbinh.caobang.gov.vn/xa-trieu-nguyen", "UBND Ủy ban nhân dân xã Triệu Nguyên tỉnh Cao Bằng")</f>
        <v>UBND Ủy ban nhân dân xã Triệu Nguyên tỉnh Cao Bằng</v>
      </c>
      <c r="C581" s="21" t="s">
        <v>16</v>
      </c>
      <c r="D581" s="22"/>
      <c r="E581" s="1" t="s">
        <v>13</v>
      </c>
      <c r="F581" s="1" t="s">
        <v>13</v>
      </c>
      <c r="G581" s="1" t="s">
        <v>13</v>
      </c>
      <c r="H581" s="1" t="s">
        <v>13</v>
      </c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8">
        <v>27581</v>
      </c>
      <c r="B582" s="19" t="str">
        <f>HYPERLINK("https://www.facebook.com/xatrieuthuan.quangtri.gov.vn/", "Công an xã Triệu Thuận _x000D__x000D_
 _x000D__x000D_
  tỉnh Thanh Hóa")</f>
        <v>Công an xã Triệu Thuận _x000D__x000D_
 _x000D__x000D_
  tỉnh Thanh Hóa</v>
      </c>
      <c r="C582" s="21" t="s">
        <v>16</v>
      </c>
      <c r="D582" s="21" t="s">
        <v>14</v>
      </c>
      <c r="E582" s="1" t="s">
        <v>13</v>
      </c>
      <c r="F582" s="1" t="s">
        <v>13</v>
      </c>
      <c r="G582" s="1" t="s">
        <v>13</v>
      </c>
      <c r="H582" s="1" t="s">
        <v>15</v>
      </c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8">
        <v>27582</v>
      </c>
      <c r="B583" s="19" t="str">
        <f>HYPERLINK("https://nguyenbinh.caobang.gov.vn/xa-trieu-nguyen", "UBND Ủy ban nhân dân xã Triệu Thuận _x000D__x000D_
 _x000D__x000D_
  tỉnh Thanh Hóa")</f>
        <v>UBND Ủy ban nhân dân xã Triệu Thuận _x000D__x000D_
 _x000D__x000D_
  tỉnh Thanh Hóa</v>
      </c>
      <c r="C583" s="21" t="s">
        <v>16</v>
      </c>
      <c r="D583" s="22"/>
      <c r="E583" s="1" t="s">
        <v>13</v>
      </c>
      <c r="F583" s="1" t="s">
        <v>13</v>
      </c>
      <c r="G583" s="1" t="s">
        <v>13</v>
      </c>
      <c r="H583" s="1" t="s">
        <v>13</v>
      </c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8">
        <v>27583</v>
      </c>
      <c r="B584" s="19" t="str">
        <f>HYPERLINK("https://www.facebook.com/p/C%C3%B4ng-an-x%C3%A3-Tri%E1%BB%87u-Trung-100064115859330/", "Công an xã Triệu Trung _x000D__x000D_
 _x000D__x000D_
  tỉnh Quảng Trị")</f>
        <v>Công an xã Triệu Trung _x000D__x000D_
 _x000D__x000D_
  tỉnh Quảng Trị</v>
      </c>
      <c r="C584" s="21" t="s">
        <v>16</v>
      </c>
      <c r="D584" s="21" t="s">
        <v>14</v>
      </c>
      <c r="E584" s="1" t="s">
        <v>13</v>
      </c>
      <c r="F584" s="1" t="s">
        <v>13</v>
      </c>
      <c r="G584" s="1" t="s">
        <v>13</v>
      </c>
      <c r="H584" s="1" t="s">
        <v>15</v>
      </c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8">
        <v>27584</v>
      </c>
      <c r="B585" s="19" t="str">
        <f>HYPERLINK("https://trieutrung.trieuphong.quangtri.gov.vn/", "UBND Ủy ban nhân dân xã Triệu Trung _x000D__x000D_
 _x000D__x000D_
  tỉnh Quảng Trị")</f>
        <v>UBND Ủy ban nhân dân xã Triệu Trung _x000D__x000D_
 _x000D__x000D_
  tỉnh Quảng Trị</v>
      </c>
      <c r="C585" s="21" t="s">
        <v>16</v>
      </c>
      <c r="D585" s="22"/>
      <c r="E585" s="1" t="s">
        <v>13</v>
      </c>
      <c r="F585" s="1" t="s">
        <v>13</v>
      </c>
      <c r="G585" s="1" t="s">
        <v>13</v>
      </c>
      <c r="H585" s="1" t="s">
        <v>13</v>
      </c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8">
        <v>27585</v>
      </c>
      <c r="B586" s="19" t="str">
        <f>HYPERLINK("https://www.facebook.com/p/C%C3%B4ng-an-x%C3%A3-Tri-Ph%C6%B0%C6%A1ng-Ti%C3%AAn-Du-B%E1%BA%AFc-Ninh-100083233423887/", "Công an xã Tri Phương tỉnh Bắc Ninh")</f>
        <v>Công an xã Tri Phương tỉnh Bắc Ninh</v>
      </c>
      <c r="C586" s="21" t="s">
        <v>16</v>
      </c>
      <c r="D586" s="21" t="s">
        <v>14</v>
      </c>
      <c r="E586" s="1" t="s">
        <v>13</v>
      </c>
      <c r="F586" s="1" t="s">
        <v>13</v>
      </c>
      <c r="G586" s="1" t="s">
        <v>13</v>
      </c>
      <c r="H586" s="1" t="s">
        <v>15</v>
      </c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8">
        <v>27586</v>
      </c>
      <c r="B587" s="19" t="str">
        <f>HYPERLINK("https://www.bacninh.gov.vn/web/xa-tri-phuong", "UBND Ủy ban nhân dân xã Tri Phương tỉnh Bắc Ninh")</f>
        <v>UBND Ủy ban nhân dân xã Tri Phương tỉnh Bắc Ninh</v>
      </c>
      <c r="C587" s="21" t="s">
        <v>16</v>
      </c>
      <c r="D587" s="22"/>
      <c r="E587" s="1" t="s">
        <v>13</v>
      </c>
      <c r="F587" s="1" t="s">
        <v>13</v>
      </c>
      <c r="G587" s="1" t="s">
        <v>13</v>
      </c>
      <c r="H587" s="1" t="s">
        <v>13</v>
      </c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8">
        <v>27587</v>
      </c>
      <c r="B588" s="19" t="str">
        <f>HYPERLINK("https://www.facebook.com/tuoitreconganhagiang/", "Công an xã Trung Hà tỉnh Hà Giang")</f>
        <v>Công an xã Trung Hà tỉnh Hà Giang</v>
      </c>
      <c r="C588" s="21" t="s">
        <v>16</v>
      </c>
      <c r="D588" s="21" t="s">
        <v>14</v>
      </c>
      <c r="E588" s="1" t="s">
        <v>13</v>
      </c>
      <c r="F588" s="1" t="s">
        <v>13</v>
      </c>
      <c r="G588" s="1" t="s">
        <v>13</v>
      </c>
      <c r="H588" s="1" t="s">
        <v>15</v>
      </c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8">
        <v>27588</v>
      </c>
      <c r="B589" s="19" t="str">
        <f>HYPERLINK("https://hagiang.gov.vn/", "UBND Ủy ban nhân dân xã Trung Hà tỉnh Hà Giang")</f>
        <v>UBND Ủy ban nhân dân xã Trung Hà tỉnh Hà Giang</v>
      </c>
      <c r="C589" s="21" t="s">
        <v>16</v>
      </c>
      <c r="D589" s="22"/>
      <c r="E589" s="1" t="s">
        <v>13</v>
      </c>
      <c r="F589" s="1" t="s">
        <v>13</v>
      </c>
      <c r="G589" s="1" t="s">
        <v>13</v>
      </c>
      <c r="H589" s="1" t="s">
        <v>13</v>
      </c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8">
        <v>27589</v>
      </c>
      <c r="B590" s="19" t="s">
        <v>71</v>
      </c>
      <c r="C590" s="20" t="s">
        <v>13</v>
      </c>
      <c r="D590" s="21" t="s">
        <v>14</v>
      </c>
      <c r="E590" s="1" t="s">
        <v>13</v>
      </c>
      <c r="F590" s="1" t="s">
        <v>13</v>
      </c>
      <c r="G590" s="1" t="s">
        <v>13</v>
      </c>
      <c r="H590" s="1" t="s">
        <v>15</v>
      </c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8">
        <v>27590</v>
      </c>
      <c r="B591" s="19" t="str">
        <f>HYPERLINK("https://trungly.muonglat.thanhhoa.gov.vn/web/danh-ba-co-quan-chuc-nang/danh-sach-can-bo-xa-trung-ly.html", "UBND Ủy ban nhân dân xã Trung Lý tỉnh Thanh Hóa")</f>
        <v>UBND Ủy ban nhân dân xã Trung Lý tỉnh Thanh Hóa</v>
      </c>
      <c r="C591" s="21" t="s">
        <v>16</v>
      </c>
      <c r="D591" s="22"/>
      <c r="E591" s="1" t="s">
        <v>13</v>
      </c>
      <c r="F591" s="1" t="s">
        <v>13</v>
      </c>
      <c r="G591" s="1" t="s">
        <v>13</v>
      </c>
      <c r="H591" s="1" t="s">
        <v>13</v>
      </c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8">
        <v>27591</v>
      </c>
      <c r="B592" s="19" t="str">
        <f>HYPERLINK("https://www.facebook.com/p/C%C3%B4ng-an-x%C3%A3-Trung-L%C6%B0%C6%A1ng-%C4%90%E1%BB%8Bnh-H%C3%B3a-Th%C3%A1i-Nguy%C3%AAn-100068996101343/", "Công an xã Trung Lương tỉnh Thái Nguyên")</f>
        <v>Công an xã Trung Lương tỉnh Thái Nguyên</v>
      </c>
      <c r="C592" s="21" t="s">
        <v>16</v>
      </c>
      <c r="D592" s="21" t="s">
        <v>14</v>
      </c>
      <c r="E592" s="1" t="s">
        <v>13</v>
      </c>
      <c r="F592" s="1" t="s">
        <v>13</v>
      </c>
      <c r="G592" s="1" t="s">
        <v>13</v>
      </c>
      <c r="H592" s="1" t="s">
        <v>15</v>
      </c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8">
        <v>27592</v>
      </c>
      <c r="B593" s="19" t="str">
        <f>HYPERLINK("https://trungluong.dinhhoa.thainguyen.gov.vn/tin-xa-phuong", "UBND Ủy ban nhân dân xã Trung Lương tỉnh Thái Nguyên")</f>
        <v>UBND Ủy ban nhân dân xã Trung Lương tỉnh Thái Nguyên</v>
      </c>
      <c r="C593" s="21" t="s">
        <v>16</v>
      </c>
      <c r="D593" s="22"/>
      <c r="E593" s="1" t="s">
        <v>13</v>
      </c>
      <c r="F593" s="1" t="s">
        <v>13</v>
      </c>
      <c r="G593" s="1" t="s">
        <v>13</v>
      </c>
      <c r="H593" s="1" t="s">
        <v>13</v>
      </c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8">
        <v>27593</v>
      </c>
      <c r="B594" s="19" t="s">
        <v>72</v>
      </c>
      <c r="C594" s="20" t="s">
        <v>13</v>
      </c>
      <c r="D594" s="21" t="s">
        <v>14</v>
      </c>
      <c r="E594" s="1" t="s">
        <v>13</v>
      </c>
      <c r="F594" s="1" t="s">
        <v>13</v>
      </c>
      <c r="G594" s="1" t="s">
        <v>13</v>
      </c>
      <c r="H594" s="1" t="s">
        <v>15</v>
      </c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8">
        <v>27594</v>
      </c>
      <c r="B595" s="19" t="str">
        <f>HYPERLINK("https://yenson.tuyenquang.gov.vn/", "UBND Ủy ban nhân dân xã Trung Minh tỉnh Tuyên Quang")</f>
        <v>UBND Ủy ban nhân dân xã Trung Minh tỉnh Tuyên Quang</v>
      </c>
      <c r="C595" s="21" t="s">
        <v>16</v>
      </c>
      <c r="D595" s="22"/>
      <c r="E595" s="1" t="s">
        <v>13</v>
      </c>
      <c r="F595" s="1" t="s">
        <v>13</v>
      </c>
      <c r="G595" s="1" t="s">
        <v>13</v>
      </c>
      <c r="H595" s="1" t="s">
        <v>13</v>
      </c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8">
        <v>27595</v>
      </c>
      <c r="B596" s="19" t="str">
        <f>HYPERLINK("https://www.facebook.com/p/C%C3%B4ng-an-x%C3%A3-Trung-Ngh%C4%A9a-100078959583797/", "Công an xã Trung Nghĩa _x000D__x000D_
 _x000D__x000D_
  tỉnh Bắc Ninh")</f>
        <v>Công an xã Trung Nghĩa _x000D__x000D_
 _x000D__x000D_
  tỉnh Bắc Ninh</v>
      </c>
      <c r="C596" s="21" t="s">
        <v>16</v>
      </c>
      <c r="D596" s="21" t="s">
        <v>14</v>
      </c>
      <c r="E596" s="1" t="s">
        <v>13</v>
      </c>
      <c r="F596" s="1" t="s">
        <v>13</v>
      </c>
      <c r="G596" s="1" t="s">
        <v>13</v>
      </c>
      <c r="H596" s="1" t="s">
        <v>15</v>
      </c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8">
        <v>27596</v>
      </c>
      <c r="B597" s="19" t="str">
        <f>HYPERLINK("https://www.bacninh.gov.vn/web/ubnd-xa-trung-nghia", "UBND Ủy ban nhân dân xã Trung Nghĩa _x000D__x000D_
 _x000D__x000D_
  tỉnh Bắc Ninh")</f>
        <v>UBND Ủy ban nhân dân xã Trung Nghĩa _x000D__x000D_
 _x000D__x000D_
  tỉnh Bắc Ninh</v>
      </c>
      <c r="C597" s="21" t="s">
        <v>16</v>
      </c>
      <c r="D597" s="22"/>
      <c r="E597" s="1" t="s">
        <v>13</v>
      </c>
      <c r="F597" s="1" t="s">
        <v>13</v>
      </c>
      <c r="G597" s="1" t="s">
        <v>13</v>
      </c>
      <c r="H597" s="1" t="s">
        <v>13</v>
      </c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8">
        <v>27597</v>
      </c>
      <c r="B598" s="19" t="str">
        <f>HYPERLINK("https://www.facebook.com/p/Tu%E1%BB%95i-tr%E1%BA%BB-C%C3%B4ng-an-TP-S%E1%BA%A7m-S%C6%A1n-100069346653553/?locale=hi_IN", "Công an xã Trung Sơn tỉnh Thanh Hóa")</f>
        <v>Công an xã Trung Sơn tỉnh Thanh Hóa</v>
      </c>
      <c r="C598" s="21" t="s">
        <v>16</v>
      </c>
      <c r="D598" s="21" t="s">
        <v>14</v>
      </c>
      <c r="E598" s="1" t="s">
        <v>13</v>
      </c>
      <c r="F598" s="1" t="s">
        <v>13</v>
      </c>
      <c r="G598" s="1" t="s">
        <v>13</v>
      </c>
      <c r="H598" s="1" t="s">
        <v>15</v>
      </c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8">
        <v>27598</v>
      </c>
      <c r="B599" s="19" t="str">
        <f>HYPERLINK("https://trungson.quanhoa.thanhhoa.gov.vn/", "UBND Ủy ban nhân dân xã Trung Sơn tỉnh Thanh Hóa")</f>
        <v>UBND Ủy ban nhân dân xã Trung Sơn tỉnh Thanh Hóa</v>
      </c>
      <c r="C599" s="21" t="s">
        <v>16</v>
      </c>
      <c r="D599" s="22"/>
      <c r="E599" s="1" t="s">
        <v>13</v>
      </c>
      <c r="F599" s="1" t="s">
        <v>13</v>
      </c>
      <c r="G599" s="1" t="s">
        <v>13</v>
      </c>
      <c r="H599" s="1" t="s">
        <v>13</v>
      </c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8">
        <v>27599</v>
      </c>
      <c r="B600" s="19" t="str">
        <f>HYPERLINK("https://www.facebook.com/p/C%C3%B4ng-an-x%C3%A3-Trung-Th%C3%A0nh-Huy%E1%BB%87n-N%C3%B4ng-C%E1%BB%91ng-100064656882887/", "Công an xã Trung Thành _x000D__x000D_
 _x000D__x000D_
  tỉnh Thanh Hóa")</f>
        <v>Công an xã Trung Thành _x000D__x000D_
 _x000D__x000D_
  tỉnh Thanh Hóa</v>
      </c>
      <c r="C600" s="21" t="s">
        <v>16</v>
      </c>
      <c r="D600" s="21" t="s">
        <v>14</v>
      </c>
      <c r="E600" s="1" t="s">
        <v>13</v>
      </c>
      <c r="F600" s="1" t="s">
        <v>13</v>
      </c>
      <c r="G600" s="1" t="s">
        <v>13</v>
      </c>
      <c r="H600" s="1" t="s">
        <v>15</v>
      </c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8">
        <v>27600</v>
      </c>
      <c r="B601" s="19" t="str">
        <f>HYPERLINK("https://trungthanh.quanhoa.thanhhoa.gov.vn/", "UBND Ủy ban nhân dân xã Trung Thành _x000D__x000D_
 _x000D__x000D_
  tỉnh Thanh Hóa")</f>
        <v>UBND Ủy ban nhân dân xã Trung Thành _x000D__x000D_
 _x000D__x000D_
  tỉnh Thanh Hóa</v>
      </c>
      <c r="C601" s="21" t="s">
        <v>16</v>
      </c>
      <c r="D601" s="22"/>
      <c r="E601" s="1" t="s">
        <v>13</v>
      </c>
      <c r="F601" s="1" t="s">
        <v>13</v>
      </c>
      <c r="G601" s="1" t="s">
        <v>13</v>
      </c>
      <c r="H601" s="1" t="s">
        <v>13</v>
      </c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8">
        <v>27601</v>
      </c>
      <c r="B602" s="19" t="s">
        <v>73</v>
      </c>
      <c r="C602" s="20" t="s">
        <v>13</v>
      </c>
      <c r="D602" s="21" t="s">
        <v>14</v>
      </c>
      <c r="E602" s="1" t="s">
        <v>13</v>
      </c>
      <c r="F602" s="1" t="s">
        <v>13</v>
      </c>
      <c r="G602" s="1" t="s">
        <v>13</v>
      </c>
      <c r="H602" s="1" t="s">
        <v>15</v>
      </c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8">
        <v>27602</v>
      </c>
      <c r="B603" s="19" t="str">
        <f>HYPERLINK("https://trungthuong.quanson.thanhhoa.gov.vn/quoc-phong-an-ninh", "UBND Ủy ban nhân dân xã Trung Thượng tỉnh Thanh Hóa")</f>
        <v>UBND Ủy ban nhân dân xã Trung Thượng tỉnh Thanh Hóa</v>
      </c>
      <c r="C603" s="21" t="s">
        <v>16</v>
      </c>
      <c r="D603" s="22"/>
      <c r="E603" s="1" t="s">
        <v>13</v>
      </c>
      <c r="F603" s="1" t="s">
        <v>13</v>
      </c>
      <c r="G603" s="1" t="s">
        <v>13</v>
      </c>
      <c r="H603" s="1" t="s">
        <v>13</v>
      </c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8">
        <v>27603</v>
      </c>
      <c r="B604" s="19" t="str">
        <f>HYPERLINK("https://www.facebook.com/p/Tu%E1%BB%95i-tr%E1%BA%BB-C%C3%B4ng-an-Th%C3%A0nh-ph%E1%BB%91-V%C4%A9nh-Y%C3%AAn-100066497717181/?locale=gl_ES", "Công an xã Trung Tiến _x000D__x000D_
 _x000D__x000D_
  tỉnh Thanh Hóa")</f>
        <v>Công an xã Trung Tiến _x000D__x000D_
 _x000D__x000D_
  tỉnh Thanh Hóa</v>
      </c>
      <c r="C604" s="21" t="s">
        <v>16</v>
      </c>
      <c r="D604" s="21" t="s">
        <v>14</v>
      </c>
      <c r="E604" s="1" t="s">
        <v>13</v>
      </c>
      <c r="F604" s="1" t="s">
        <v>13</v>
      </c>
      <c r="G604" s="1" t="s">
        <v>13</v>
      </c>
      <c r="H604" s="1" t="s">
        <v>15</v>
      </c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8">
        <v>27604</v>
      </c>
      <c r="B605" s="19" t="str">
        <f>HYPERLINK("https://trungtien.quanson.thanhhoa.gov.vn/", "UBND Ủy ban nhân dân xã Trung Tiến _x000D__x000D_
 _x000D__x000D_
  tỉnh Thanh Hóa")</f>
        <v>UBND Ủy ban nhân dân xã Trung Tiến _x000D__x000D_
 _x000D__x000D_
  tỉnh Thanh Hóa</v>
      </c>
      <c r="C605" s="21" t="s">
        <v>16</v>
      </c>
      <c r="D605" s="22"/>
      <c r="E605" s="1" t="s">
        <v>13</v>
      </c>
      <c r="F605" s="1" t="s">
        <v>13</v>
      </c>
      <c r="G605" s="1" t="s">
        <v>13</v>
      </c>
      <c r="H605" s="1" t="s">
        <v>13</v>
      </c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8">
        <v>27605</v>
      </c>
      <c r="B606" s="19" t="str">
        <f>HYPERLINK("https://www.facebook.com/p/C%C3%B4ng-an-x%C3%A3-Trung-Xu%C3%A2n-huy%E1%BB%87n-Quan-S%C6%A1n-100069557631134/", "Công an xã Trung Xuân tỉnh Thanh Hóa")</f>
        <v>Công an xã Trung Xuân tỉnh Thanh Hóa</v>
      </c>
      <c r="C606" s="21" t="s">
        <v>16</v>
      </c>
      <c r="D606" s="21" t="s">
        <v>14</v>
      </c>
      <c r="E606" s="1" t="s">
        <v>13</v>
      </c>
      <c r="F606" s="1" t="s">
        <v>13</v>
      </c>
      <c r="G606" s="1" t="s">
        <v>13</v>
      </c>
      <c r="H606" s="1" t="s">
        <v>15</v>
      </c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8">
        <v>27606</v>
      </c>
      <c r="B607" s="19" t="str">
        <f>HYPERLINK("https://qppl.thanhhoa.gov.vn/vbpq_thanhhoa.nsf/9e6a1e4b64680bd247256801000a8614/EC9F58FCB921D72A47257D6A0038D985/$file/d3309.pdf", "UBND Ủy ban nhân dân xã Trung Xuân tỉnh Thanh Hóa")</f>
        <v>UBND Ủy ban nhân dân xã Trung Xuân tỉnh Thanh Hóa</v>
      </c>
      <c r="C607" s="21" t="s">
        <v>16</v>
      </c>
      <c r="D607" s="22"/>
      <c r="E607" s="1" t="s">
        <v>13</v>
      </c>
      <c r="F607" s="1" t="s">
        <v>13</v>
      </c>
      <c r="G607" s="1" t="s">
        <v>13</v>
      </c>
      <c r="H607" s="1" t="s">
        <v>13</v>
      </c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8">
        <v>27607</v>
      </c>
      <c r="B608" s="19" t="s">
        <v>260</v>
      </c>
      <c r="C608" s="20" t="s">
        <v>13</v>
      </c>
      <c r="D608" s="21" t="s">
        <v>14</v>
      </c>
      <c r="E608" s="1" t="s">
        <v>13</v>
      </c>
      <c r="F608" s="1" t="s">
        <v>13</v>
      </c>
      <c r="G608" s="1" t="s">
        <v>13</v>
      </c>
      <c r="H608" s="1" t="s">
        <v>15</v>
      </c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8">
        <v>27608</v>
      </c>
      <c r="B609" s="19" t="str">
        <f>HYPERLINK("https://tumorong.huyentumorong.kontum.gov.vn/", "UBND Ủy ban nhân dân xã Tu Mơ Rông _x000D__x000D_
 _x000D__x000D_
  tỉnh Kon Tum")</f>
        <v>UBND Ủy ban nhân dân xã Tu Mơ Rông _x000D__x000D_
 _x000D__x000D_
  tỉnh Kon Tum</v>
      </c>
      <c r="C609" s="21" t="s">
        <v>16</v>
      </c>
      <c r="D609" s="22"/>
      <c r="E609" s="1" t="s">
        <v>13</v>
      </c>
      <c r="F609" s="1" t="s">
        <v>13</v>
      </c>
      <c r="G609" s="1" t="s">
        <v>13</v>
      </c>
      <c r="H609" s="1" t="s">
        <v>13</v>
      </c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8">
        <v>27609</v>
      </c>
      <c r="B610" s="19" t="str">
        <f>HYPERLINK("https://www.facebook.com/p/Tr%C6%B0%E1%BB%9Dng-Ththcs-Tung-Chung-Ph%E1%BB%91-100066876255150/", "Công an xã Tung Chung Phố _x000D__x000D_
 _x000D__x000D_
  tỉnh Lào Cai")</f>
        <v>Công an xã Tung Chung Phố _x000D__x000D_
 _x000D__x000D_
  tỉnh Lào Cai</v>
      </c>
      <c r="C610" s="21" t="s">
        <v>16</v>
      </c>
      <c r="D610" s="21" t="s">
        <v>14</v>
      </c>
      <c r="E610" s="1" t="s">
        <v>13</v>
      </c>
      <c r="F610" s="1" t="s">
        <v>13</v>
      </c>
      <c r="G610" s="1" t="s">
        <v>13</v>
      </c>
      <c r="H610" s="1" t="s">
        <v>15</v>
      </c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8">
        <v>27610</v>
      </c>
      <c r="B611" s="19" t="str">
        <f>HYPERLINK("http://tungchungpho.muongkhuong.laocai.gov.vn/tin-hdnd/hoi-dong-nhan-dan-xa-tung-chung-pho-to-chuc-ky-hop-thuong-le-giua-nam-2024-1280651", "UBND Ủy ban nhân dân xã Tung Chung Phố _x000D__x000D_
 _x000D__x000D_
  tỉnh Lào Cai")</f>
        <v>UBND Ủy ban nhân dân xã Tung Chung Phố _x000D__x000D_
 _x000D__x000D_
  tỉnh Lào Cai</v>
      </c>
      <c r="C611" s="21" t="s">
        <v>16</v>
      </c>
      <c r="D611" s="22"/>
      <c r="E611" s="1" t="s">
        <v>13</v>
      </c>
      <c r="F611" s="1" t="s">
        <v>13</v>
      </c>
      <c r="G611" s="1" t="s">
        <v>13</v>
      </c>
      <c r="H611" s="1" t="s">
        <v>13</v>
      </c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8">
        <v>27611</v>
      </c>
      <c r="B612" s="19" t="str">
        <f>HYPERLINK("https://www.facebook.com/p/C%C3%B4ng-an-x%C3%A3-Tu-V%C5%A9-C%C3%B4ng-an-huy%E1%BB%87n-Thanh-Thu%E1%BB%B7-100081964353541/", "Công an xã Tu Vũ tỉnh Phú Thọ")</f>
        <v>Công an xã Tu Vũ tỉnh Phú Thọ</v>
      </c>
      <c r="C612" s="21" t="s">
        <v>16</v>
      </c>
      <c r="D612" s="21" t="s">
        <v>14</v>
      </c>
      <c r="E612" s="1" t="s">
        <v>13</v>
      </c>
      <c r="F612" s="1" t="s">
        <v>13</v>
      </c>
      <c r="G612" s="1" t="s">
        <v>13</v>
      </c>
      <c r="H612" s="1" t="s">
        <v>15</v>
      </c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8">
        <v>27612</v>
      </c>
      <c r="B613" s="19" t="str">
        <f>HYPERLINK("https://thanhthuy.phutho.gov.vn/Chuyen-muc-tin/Chi-tiet-tin/t/cong-bo-quyet-dinh-cong-nhan-khu-1-xa-tu-vu-huyen-thanh-thuy-dat-ntm-kieu-mau/title/65646/ctitle/156", "UBND Ủy ban nhân dân xã Tu Vũ tỉnh Phú Thọ")</f>
        <v>UBND Ủy ban nhân dân xã Tu Vũ tỉnh Phú Thọ</v>
      </c>
      <c r="C613" s="21" t="s">
        <v>16</v>
      </c>
      <c r="D613" s="22"/>
      <c r="E613" s="1" t="s">
        <v>13</v>
      </c>
      <c r="F613" s="1" t="s">
        <v>13</v>
      </c>
      <c r="G613" s="1" t="s">
        <v>13</v>
      </c>
      <c r="H613" s="1" t="s">
        <v>13</v>
      </c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8">
        <v>27613</v>
      </c>
      <c r="B614" s="19" t="str">
        <f>HYPERLINK("https://www.facebook.com/haulocthanhhoa.vn/", "Công an xã Tuy Lộc _x000D__x000D_
 _x000D__x000D_
  tỉnh Thanh Hóa")</f>
        <v>Công an xã Tuy Lộc _x000D__x000D_
 _x000D__x000D_
  tỉnh Thanh Hóa</v>
      </c>
      <c r="C614" s="21" t="s">
        <v>16</v>
      </c>
      <c r="D614" s="21" t="s">
        <v>14</v>
      </c>
      <c r="E614" s="1" t="s">
        <v>13</v>
      </c>
      <c r="F614" s="1" t="s">
        <v>13</v>
      </c>
      <c r="G614" s="1" t="s">
        <v>13</v>
      </c>
      <c r="H614" s="1" t="s">
        <v>15</v>
      </c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8">
        <v>27614</v>
      </c>
      <c r="B615" s="19" t="str">
        <f>HYPERLINK("https://thanhphoyenbai.yenbai.gov.vn/cac-xa-phuong/xa-tuy-loc-288595", "UBND Ủy ban nhân dân xã Tuy Lộc _x000D__x000D_
 _x000D__x000D_
  tỉnh Thanh Hóa")</f>
        <v>UBND Ủy ban nhân dân xã Tuy Lộc _x000D__x000D_
 _x000D__x000D_
  tỉnh Thanh Hóa</v>
      </c>
      <c r="C615" s="21" t="s">
        <v>16</v>
      </c>
      <c r="D615" s="22"/>
      <c r="E615" s="1" t="s">
        <v>13</v>
      </c>
      <c r="F615" s="1" t="s">
        <v>13</v>
      </c>
      <c r="G615" s="1" t="s">
        <v>13</v>
      </c>
      <c r="H615" s="1" t="s">
        <v>13</v>
      </c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8">
        <v>27615</v>
      </c>
      <c r="B616" s="19" t="str">
        <f>HYPERLINK("https://www.facebook.com/p/C%C3%B4ng-an-x%C3%A3-Uar-Kr%C3%B4ng-Pa-Gia-Lai-100083354889843/", "Công an xã Uar tỉnh Gia Lai")</f>
        <v>Công an xã Uar tỉnh Gia Lai</v>
      </c>
      <c r="C616" s="21" t="s">
        <v>16</v>
      </c>
      <c r="D616" s="21" t="s">
        <v>14</v>
      </c>
      <c r="E616" s="1" t="s">
        <v>13</v>
      </c>
      <c r="F616" s="1" t="s">
        <v>13</v>
      </c>
      <c r="G616" s="1" t="s">
        <v>13</v>
      </c>
      <c r="H616" s="1" t="s">
        <v>15</v>
      </c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8">
        <v>27616</v>
      </c>
      <c r="B617" s="19" t="str">
        <f>HYPERLINK("https://krongpa.gialai.gov.vn/Xa-Uar/Chuyen-muc/Bo-thu-tuc-hanh-chinh-cong/Van-hoa-The-thao.aspx", "UBND Ủy ban nhân dân xã Uar tỉnh Gia Lai")</f>
        <v>UBND Ủy ban nhân dân xã Uar tỉnh Gia Lai</v>
      </c>
      <c r="C617" s="21" t="s">
        <v>16</v>
      </c>
      <c r="D617" s="22"/>
      <c r="E617" s="1" t="s">
        <v>13</v>
      </c>
      <c r="F617" s="1" t="s">
        <v>13</v>
      </c>
      <c r="G617" s="1" t="s">
        <v>13</v>
      </c>
      <c r="H617" s="1" t="s">
        <v>13</v>
      </c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8">
        <v>27617</v>
      </c>
      <c r="B618" s="19" t="str">
        <f>HYPERLINK("https://www.facebook.com/trungtamvhttttngoclac/videos/x%C3%A3-v%C3%A2n-am-c%C3%B4ng-b%E1%BB%91-quy%E1%BA%BFt-%C4%91%E1%BB%8Bnh-c%C3%A1c-th%C3%B4n-%C4%91%E1%BA%A1t-chu%E1%BA%A9n-ntm/952067500311358/", "Công an xã Vân Am _x000D__x000D_
 _x000D__x000D_
  tỉnh Thanh Hóa")</f>
        <v>Công an xã Vân Am _x000D__x000D_
 _x000D__x000D_
  tỉnh Thanh Hóa</v>
      </c>
      <c r="C618" s="21" t="s">
        <v>16</v>
      </c>
      <c r="D618" s="21" t="s">
        <v>14</v>
      </c>
      <c r="E618" s="1" t="s">
        <v>13</v>
      </c>
      <c r="F618" s="1" t="s">
        <v>13</v>
      </c>
      <c r="G618" s="1" t="s">
        <v>13</v>
      </c>
      <c r="H618" s="1" t="s">
        <v>15</v>
      </c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8">
        <v>27618</v>
      </c>
      <c r="B619" s="19" t="str">
        <f>HYPERLINK("http://vanam.ngoclac.thanhhoa.gov.vn/tin-kinh-te-chinh-tri", "UBND Ủy ban nhân dân xã Vân Am _x000D__x000D_
 _x000D__x000D_
  tỉnh Thanh Hóa")</f>
        <v>UBND Ủy ban nhân dân xã Vân Am _x000D__x000D_
 _x000D__x000D_
  tỉnh Thanh Hóa</v>
      </c>
      <c r="C619" s="21" t="s">
        <v>16</v>
      </c>
      <c r="D619" s="22"/>
      <c r="E619" s="1" t="s">
        <v>13</v>
      </c>
      <c r="F619" s="1" t="s">
        <v>13</v>
      </c>
      <c r="G619" s="1" t="s">
        <v>13</v>
      </c>
      <c r="H619" s="1" t="s">
        <v>13</v>
      </c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8">
        <v>27619</v>
      </c>
      <c r="B620" s="19" t="str">
        <f>HYPERLINK("https://www.facebook.com/p/C%C3%B4ng-an-x%C3%A3-V%C3%B4-Tranh-huy%E1%BB%87n-Ph%C3%BA-L%C6%B0%C6%A1ng-t%E1%BB%89nh-Th%C3%A1i-Nguy%C3%AAn-100066671147630/", "Công an xã Vô Tranh tỉnh Thái Nguyên")</f>
        <v>Công an xã Vô Tranh tỉnh Thái Nguyên</v>
      </c>
      <c r="C620" s="21" t="s">
        <v>16</v>
      </c>
      <c r="D620" s="21" t="s">
        <v>14</v>
      </c>
      <c r="E620" s="1" t="s">
        <v>13</v>
      </c>
      <c r="F620" s="1" t="s">
        <v>13</v>
      </c>
      <c r="G620" s="1" t="s">
        <v>13</v>
      </c>
      <c r="H620" s="1" t="s">
        <v>15</v>
      </c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8">
        <v>27620</v>
      </c>
      <c r="B621" s="19" t="str">
        <f>HYPERLINK("https://votranh.phuluong.thainguyen.gov.vn/uy-ban-nhan-dan", "UBND Ủy ban nhân dân xã Vô Tranh tỉnh Thái Nguyên")</f>
        <v>UBND Ủy ban nhân dân xã Vô Tranh tỉnh Thái Nguyên</v>
      </c>
      <c r="C621" s="21" t="s">
        <v>16</v>
      </c>
      <c r="D621" s="22"/>
      <c r="E621" s="1" t="s">
        <v>13</v>
      </c>
      <c r="F621" s="1" t="s">
        <v>13</v>
      </c>
      <c r="G621" s="1" t="s">
        <v>13</v>
      </c>
      <c r="H621" s="1" t="s">
        <v>13</v>
      </c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8">
        <v>27621</v>
      </c>
      <c r="B622" s="19" t="str">
        <f>HYPERLINK("https://www.facebook.com/p/UBND-x%C3%A3-V%C3%B5ng-La-huy%E1%BB%87n-%C4%90%C3%B4ng-Anh-TP-H%C3%A0-N%E1%BB%99i-100068982827310/", "Công an xã Võng La _x000D__x000D_
 _x000D__x000D_
  thành phố Hà Nội")</f>
        <v>Công an xã Võng La _x000D__x000D_
 _x000D__x000D_
  thành phố Hà Nội</v>
      </c>
      <c r="C622" s="21" t="s">
        <v>16</v>
      </c>
      <c r="D622" s="21" t="s">
        <v>14</v>
      </c>
      <c r="E622" s="1" t="s">
        <v>13</v>
      </c>
      <c r="F622" s="1" t="s">
        <v>13</v>
      </c>
      <c r="G622" s="1" t="s">
        <v>13</v>
      </c>
      <c r="H622" s="1" t="s">
        <v>15</v>
      </c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8">
        <v>27622</v>
      </c>
      <c r="B623" s="19" t="str">
        <f>HYPERLINK("https://vongla.donganh.hanoi.gov.vn/", "UBND Ủy ban nhân dân xã Võng La _x000D__x000D_
 _x000D__x000D_
  thành phố Hà Nội")</f>
        <v>UBND Ủy ban nhân dân xã Võng La _x000D__x000D_
 _x000D__x000D_
  thành phố Hà Nội</v>
      </c>
      <c r="C623" s="21" t="s">
        <v>16</v>
      </c>
      <c r="D623" s="22"/>
      <c r="E623" s="1" t="s">
        <v>13</v>
      </c>
      <c r="F623" s="1" t="s">
        <v>13</v>
      </c>
      <c r="G623" s="1" t="s">
        <v>13</v>
      </c>
      <c r="H623" s="1" t="s">
        <v>13</v>
      </c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8">
        <v>27623</v>
      </c>
      <c r="B624" s="19" t="str">
        <f>HYPERLINK("https://www.facebook.com/p/UBND-X%C3%83-V%C3%95-NINH-100095050035884/", "Công an xã Võ Ninh _x000D__x000D_
 _x000D__x000D_
  tỉnh Quảng Bình")</f>
        <v>Công an xã Võ Ninh _x000D__x000D_
 _x000D__x000D_
  tỉnh Quảng Bình</v>
      </c>
      <c r="C624" s="21" t="s">
        <v>16</v>
      </c>
      <c r="D624" s="21" t="s">
        <v>14</v>
      </c>
      <c r="E624" s="1" t="s">
        <v>13</v>
      </c>
      <c r="F624" s="1" t="s">
        <v>13</v>
      </c>
      <c r="G624" s="1" t="s">
        <v>13</v>
      </c>
      <c r="H624" s="1" t="s">
        <v>15</v>
      </c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8">
        <v>27624</v>
      </c>
      <c r="B625" s="19" t="str">
        <f>HYPERLINK("https://quangninh.quangbinh.gov.vn/chi-tiet-tin/-/view-article/1/13836141260677/14079557009117", "UBND Ủy ban nhân dân xã Võ Ninh _x000D__x000D_
 _x000D__x000D_
  tỉnh Quảng Bình")</f>
        <v>UBND Ủy ban nhân dân xã Võ Ninh _x000D__x000D_
 _x000D__x000D_
  tỉnh Quảng Bình</v>
      </c>
      <c r="C625" s="21" t="s">
        <v>16</v>
      </c>
      <c r="D625" s="22"/>
      <c r="E625" s="1" t="s">
        <v>13</v>
      </c>
      <c r="F625" s="1" t="s">
        <v>13</v>
      </c>
      <c r="G625" s="1" t="s">
        <v>13</v>
      </c>
      <c r="H625" s="1" t="s">
        <v>13</v>
      </c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8">
        <v>27625</v>
      </c>
      <c r="B626" s="19" t="str">
        <f>HYPERLINK("https://www.facebook.com/doanthanhnienconganhanam/", "Công an xã Văn Lý _x000D__x000D_
 _x000D__x000D_
  tỉnh Hà Nam")</f>
        <v>Công an xã Văn Lý _x000D__x000D_
 _x000D__x000D_
  tỉnh Hà Nam</v>
      </c>
      <c r="C626" s="21" t="s">
        <v>16</v>
      </c>
      <c r="D626" s="21" t="s">
        <v>14</v>
      </c>
      <c r="E626" s="1" t="s">
        <v>13</v>
      </c>
      <c r="F626" s="1" t="s">
        <v>13</v>
      </c>
      <c r="G626" s="1" t="s">
        <v>13</v>
      </c>
      <c r="H626" s="1" t="s">
        <v>15</v>
      </c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8">
        <v>27626</v>
      </c>
      <c r="B627" s="19" t="str">
        <f>HYPERLINK("https://lynhan.hanam.gov.vn/Pages/Thong-tin-ve-lanh-%C4%91ao-xa--thi-tran792346957.aspx", "UBND Ủy ban nhân dân xã Văn Lý _x000D__x000D_
 _x000D__x000D_
  tỉnh Hà Nam")</f>
        <v>UBND Ủy ban nhân dân xã Văn Lý _x000D__x000D_
 _x000D__x000D_
  tỉnh Hà Nam</v>
      </c>
      <c r="C627" s="21" t="s">
        <v>16</v>
      </c>
      <c r="D627" s="22"/>
      <c r="E627" s="1" t="s">
        <v>13</v>
      </c>
      <c r="F627" s="1" t="s">
        <v>13</v>
      </c>
      <c r="G627" s="1" t="s">
        <v>13</v>
      </c>
      <c r="H627" s="1" t="s">
        <v>13</v>
      </c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8">
        <v>27627</v>
      </c>
      <c r="B628" s="19" t="str">
        <f>HYPERLINK("https://www.facebook.com/tuoitreconganhuyenvanquan/", "Công an xã Văn Lang _x000D__x000D_
 _x000D__x000D_
  tỉnh Phú Thọ")</f>
        <v>Công an xã Văn Lang _x000D__x000D_
 _x000D__x000D_
  tỉnh Phú Thọ</v>
      </c>
      <c r="C628" s="21" t="s">
        <v>16</v>
      </c>
      <c r="D628" s="21" t="s">
        <v>14</v>
      </c>
      <c r="E628" s="1" t="s">
        <v>13</v>
      </c>
      <c r="F628" s="1" t="s">
        <v>13</v>
      </c>
      <c r="G628" s="1" t="s">
        <v>13</v>
      </c>
      <c r="H628" s="1" t="s">
        <v>15</v>
      </c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8">
        <v>27628</v>
      </c>
      <c r="B629" s="19" t="str">
        <f>HYPERLINK("https://tamnong.phutho.gov.vn/Chuyen-muc-tin/Chi-tiet-tin/t/xa-van-luong/title/245/ctitle/204", "UBND Ủy ban nhân dân xã Văn Lang _x000D__x000D_
 _x000D__x000D_
  tỉnh Phú Thọ")</f>
        <v>UBND Ủy ban nhân dân xã Văn Lang _x000D__x000D_
 _x000D__x000D_
  tỉnh Phú Thọ</v>
      </c>
      <c r="C629" s="21" t="s">
        <v>16</v>
      </c>
      <c r="D629" s="22"/>
      <c r="E629" s="1" t="s">
        <v>13</v>
      </c>
      <c r="F629" s="1" t="s">
        <v>13</v>
      </c>
      <c r="G629" s="1" t="s">
        <v>13</v>
      </c>
      <c r="H629" s="1" t="s">
        <v>13</v>
      </c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8">
        <v>27629</v>
      </c>
      <c r="B630" s="19" t="str">
        <f>HYPERLINK("https://www.facebook.com/p/C%C3%B4ng-an-x%C3%A3-V%C4%83n-Lung-100080040833299/", "Công an xã Văn Lung _x000D__x000D_
 _x000D__x000D_
  tỉnh Phú Thọ")</f>
        <v>Công an xã Văn Lung _x000D__x000D_
 _x000D__x000D_
  tỉnh Phú Thọ</v>
      </c>
      <c r="C630" s="21" t="s">
        <v>16</v>
      </c>
      <c r="D630" s="21" t="s">
        <v>14</v>
      </c>
      <c r="E630" s="1" t="s">
        <v>13</v>
      </c>
      <c r="F630" s="1" t="s">
        <v>13</v>
      </c>
      <c r="G630" s="1" t="s">
        <v>13</v>
      </c>
      <c r="H630" s="1" t="s">
        <v>15</v>
      </c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8">
        <v>27630</v>
      </c>
      <c r="B631" s="19" t="str">
        <f>HYPERLINK("http://thixaphutho.gov.vn/vanlung", "UBND Ủy ban nhân dân xã Văn Lung _x000D__x000D_
 _x000D__x000D_
  tỉnh Phú Thọ")</f>
        <v>UBND Ủy ban nhân dân xã Văn Lung _x000D__x000D_
 _x000D__x000D_
  tỉnh Phú Thọ</v>
      </c>
      <c r="C631" s="21" t="s">
        <v>16</v>
      </c>
      <c r="D631" s="22"/>
      <c r="E631" s="1" t="s">
        <v>13</v>
      </c>
      <c r="F631" s="1" t="s">
        <v>13</v>
      </c>
      <c r="G631" s="1" t="s">
        <v>13</v>
      </c>
      <c r="H631" s="1" t="s">
        <v>13</v>
      </c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8">
        <v>27631</v>
      </c>
      <c r="B632" s="19" t="s">
        <v>74</v>
      </c>
      <c r="C632" s="20" t="s">
        <v>13</v>
      </c>
      <c r="D632" s="21" t="s">
        <v>14</v>
      </c>
      <c r="E632" s="1" t="s">
        <v>13</v>
      </c>
      <c r="F632" s="1" t="s">
        <v>13</v>
      </c>
      <c r="G632" s="1" t="s">
        <v>13</v>
      </c>
      <c r="H632" s="1" t="s">
        <v>15</v>
      </c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8">
        <v>27632</v>
      </c>
      <c r="B633" s="19" t="str">
        <f>HYPERLINK("https://www.bacninh.gov.vn/web/ubnd-xa-van-mon", "UBND Ủy ban nhân dân xã Văn Môn tỉnh Bắc Ninh")</f>
        <v>UBND Ủy ban nhân dân xã Văn Môn tỉnh Bắc Ninh</v>
      </c>
      <c r="C633" s="21" t="s">
        <v>16</v>
      </c>
      <c r="D633" s="22"/>
      <c r="E633" s="1" t="s">
        <v>13</v>
      </c>
      <c r="F633" s="1" t="s">
        <v>13</v>
      </c>
      <c r="G633" s="1" t="s">
        <v>13</v>
      </c>
      <c r="H633" s="1" t="s">
        <v>13</v>
      </c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8">
        <v>27633</v>
      </c>
      <c r="B634" s="19" t="s">
        <v>75</v>
      </c>
      <c r="C634" s="20" t="s">
        <v>13</v>
      </c>
      <c r="D634" s="21" t="s">
        <v>14</v>
      </c>
      <c r="E634" s="1" t="s">
        <v>13</v>
      </c>
      <c r="F634" s="1" t="s">
        <v>13</v>
      </c>
      <c r="G634" s="1" t="s">
        <v>13</v>
      </c>
      <c r="H634" s="1" t="s">
        <v>15</v>
      </c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8">
        <v>27634</v>
      </c>
      <c r="B635" s="19" t="str">
        <f>HYPERLINK("https://xavannghia.hoabinh.gov.vn/", "UBND Ủy ban nhân dân xã Văn Nghĩa tỉnh Hòa Bình")</f>
        <v>UBND Ủy ban nhân dân xã Văn Nghĩa tỉnh Hòa Bình</v>
      </c>
      <c r="C635" s="21" t="s">
        <v>16</v>
      </c>
      <c r="D635" s="22"/>
      <c r="E635" s="1" t="s">
        <v>13</v>
      </c>
      <c r="F635" s="1" t="s">
        <v>13</v>
      </c>
      <c r="G635" s="1" t="s">
        <v>13</v>
      </c>
      <c r="H635" s="1" t="s">
        <v>13</v>
      </c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8">
        <v>27635</v>
      </c>
      <c r="B636" s="19" t="str">
        <f>HYPERLINK("https://www.facebook.com/p/C%C3%B4ng-an-x%C3%A3-V%C4%83n-Nho-100063597817923/", "Công an xã Văn Nho _x000D__x000D_
 _x000D__x000D_
  tỉnh Thanh Hóa")</f>
        <v>Công an xã Văn Nho _x000D__x000D_
 _x000D__x000D_
  tỉnh Thanh Hóa</v>
      </c>
      <c r="C636" s="21" t="s">
        <v>16</v>
      </c>
      <c r="D636" s="21" t="s">
        <v>14</v>
      </c>
      <c r="E636" s="1" t="s">
        <v>13</v>
      </c>
      <c r="F636" s="1" t="s">
        <v>13</v>
      </c>
      <c r="G636" s="1" t="s">
        <v>13</v>
      </c>
      <c r="H636" s="1" t="s">
        <v>15</v>
      </c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8">
        <v>27636</v>
      </c>
      <c r="B637" s="19" t="str">
        <f>HYPERLINK("http://vannho.bathuoc.gov.vn/web/trang-chu/he-thong-chinh-tri/uy-ban-nhan-dan", "UBND Ủy ban nhân dân xã Văn Nho _x000D__x000D_
 _x000D__x000D_
  tỉnh Thanh Hóa")</f>
        <v>UBND Ủy ban nhân dân xã Văn Nho _x000D__x000D_
 _x000D__x000D_
  tỉnh Thanh Hóa</v>
      </c>
      <c r="C637" s="21" t="s">
        <v>16</v>
      </c>
      <c r="D637" s="22"/>
      <c r="E637" s="1" t="s">
        <v>13</v>
      </c>
      <c r="F637" s="1" t="s">
        <v>13</v>
      </c>
      <c r="G637" s="1" t="s">
        <v>13</v>
      </c>
      <c r="H637" s="1" t="s">
        <v>13</v>
      </c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8">
        <v>27637</v>
      </c>
      <c r="B638" s="19" t="str">
        <f>HYPERLINK("https://www.facebook.com/p/C%C3%B4ng-an-x%C3%A3-V%C4%83n-Nhu%E1%BB%87-%C3%82n-Thi-H%C6%B0ng-Y%C3%AAn-100070008631894/", "Công an xã Văn Nhuệ tỉnh Hưng Yên")</f>
        <v>Công an xã Văn Nhuệ tỉnh Hưng Yên</v>
      </c>
      <c r="C638" s="21" t="s">
        <v>16</v>
      </c>
      <c r="D638" s="21" t="s">
        <v>14</v>
      </c>
      <c r="E638" s="1" t="s">
        <v>13</v>
      </c>
      <c r="F638" s="1" t="s">
        <v>13</v>
      </c>
      <c r="G638" s="1" t="s">
        <v>13</v>
      </c>
      <c r="H638" s="1" t="s">
        <v>15</v>
      </c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8">
        <v>27638</v>
      </c>
      <c r="B639" s="19" t="str">
        <f>HYPERLINK("https://muasamcong.mpi.gov.vn/edoc-oldproxy-service/api/download/file/browser?filePath=/WAS/e-doc/BID/EVAL/2021/04/20210425199/00/SUCC/Q%C4%90+trung+thau+Tram+y+te+VN.pdf", "UBND Ủy ban nhân dân xã Văn Nhuệ tỉnh Hưng Yên")</f>
        <v>UBND Ủy ban nhân dân xã Văn Nhuệ tỉnh Hưng Yên</v>
      </c>
      <c r="C639" s="21" t="s">
        <v>16</v>
      </c>
      <c r="D639" s="22"/>
      <c r="E639" s="1" t="s">
        <v>13</v>
      </c>
      <c r="F639" s="1" t="s">
        <v>13</v>
      </c>
      <c r="G639" s="1" t="s">
        <v>13</v>
      </c>
      <c r="H639" s="1" t="s">
        <v>13</v>
      </c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8">
        <v>27639</v>
      </c>
      <c r="B640" s="19" t="str">
        <f>HYPERLINK("https://www.facebook.com/p/C%C3%B4ng-an-x%C3%A3-V%C4%83n-Ph%C3%BA-TP-Y%C3%AAn-B%C3%A1i-100067045363307/", "Công an xã Văn Phú tỉnh Yên Bái")</f>
        <v>Công an xã Văn Phú tỉnh Yên Bái</v>
      </c>
      <c r="C640" s="21" t="s">
        <v>16</v>
      </c>
      <c r="D640" s="21" t="s">
        <v>14</v>
      </c>
      <c r="E640" s="1" t="s">
        <v>13</v>
      </c>
      <c r="F640" s="1" t="s">
        <v>13</v>
      </c>
      <c r="G640" s="1" t="s">
        <v>13</v>
      </c>
      <c r="H640" s="1" t="s">
        <v>15</v>
      </c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8">
        <v>27640</v>
      </c>
      <c r="B641" s="19" t="str">
        <f>HYPERLINK("http://vanphu.thanhphoyenbai.yenbai.gov.vn/", "UBND Ủy ban nhân dân xã Văn Phú tỉnh Yên Bái")</f>
        <v>UBND Ủy ban nhân dân xã Văn Phú tỉnh Yên Bái</v>
      </c>
      <c r="C641" s="21" t="s">
        <v>16</v>
      </c>
      <c r="D641" s="22"/>
      <c r="E641" s="1" t="s">
        <v>13</v>
      </c>
      <c r="F641" s="1" t="s">
        <v>13</v>
      </c>
      <c r="G641" s="1" t="s">
        <v>13</v>
      </c>
      <c r="H641" s="1" t="s">
        <v>13</v>
      </c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8">
        <v>27641</v>
      </c>
      <c r="B642" s="19" t="str">
        <f>HYPERLINK("https://www.facebook.com/tuoitreconganhuyenvanquan/", "Công an xã Văn Sơn tỉnh Lạng Sơn")</f>
        <v>Công an xã Văn Sơn tỉnh Lạng Sơn</v>
      </c>
      <c r="C642" s="21" t="s">
        <v>16</v>
      </c>
      <c r="D642" s="21" t="s">
        <v>14</v>
      </c>
      <c r="E642" s="1" t="s">
        <v>13</v>
      </c>
      <c r="F642" s="1" t="s">
        <v>13</v>
      </c>
      <c r="G642" s="1" t="s">
        <v>13</v>
      </c>
      <c r="H642" s="1" t="s">
        <v>15</v>
      </c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8">
        <v>27642</v>
      </c>
      <c r="B643" s="19" t="str">
        <f>HYPERLINK("https://www.vanson.doluong.nghean.gov.vn/", "UBND Ủy ban nhân dân xã Văn Sơn tỉnh Lạng Sơn")</f>
        <v>UBND Ủy ban nhân dân xã Văn Sơn tỉnh Lạng Sơn</v>
      </c>
      <c r="C643" s="21" t="s">
        <v>16</v>
      </c>
      <c r="D643" s="22"/>
      <c r="E643" s="1" t="s">
        <v>13</v>
      </c>
      <c r="F643" s="1" t="s">
        <v>13</v>
      </c>
      <c r="G643" s="1" t="s">
        <v>13</v>
      </c>
      <c r="H643" s="1" t="s">
        <v>13</v>
      </c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8">
        <v>27643</v>
      </c>
      <c r="B644" s="19" t="s">
        <v>261</v>
      </c>
      <c r="C644" s="20" t="s">
        <v>13</v>
      </c>
      <c r="D644" s="21" t="s">
        <v>14</v>
      </c>
      <c r="E644" s="1" t="s">
        <v>13</v>
      </c>
      <c r="F644" s="1" t="s">
        <v>13</v>
      </c>
      <c r="G644" s="1" t="s">
        <v>13</v>
      </c>
      <c r="H644" s="1" t="s">
        <v>15</v>
      </c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8">
        <v>27644</v>
      </c>
      <c r="B645" s="19" t="str">
        <f>HYPERLINK("https://vanthanh.vanninh.khanhhoa.gov.vn/Default.aspx?TopicId=904c8c06-ed37-40c0-9cbc-dbecf41b9052", "UBND Ủy ban nhân dân xã Văn Thành _x000D__x000D_
 _x000D__x000D_
  tỉnh Khánh Hòa")</f>
        <v>UBND Ủy ban nhân dân xã Văn Thành _x000D__x000D_
 _x000D__x000D_
  tỉnh Khánh Hòa</v>
      </c>
      <c r="C645" s="21" t="s">
        <v>16</v>
      </c>
      <c r="D645" s="22"/>
      <c r="E645" s="1" t="s">
        <v>13</v>
      </c>
      <c r="F645" s="1" t="s">
        <v>13</v>
      </c>
      <c r="G645" s="1" t="s">
        <v>13</v>
      </c>
      <c r="H645" s="1" t="s">
        <v>13</v>
      </c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8">
        <v>27645</v>
      </c>
      <c r="B646" s="19" t="s">
        <v>76</v>
      </c>
      <c r="C646" s="20" t="s">
        <v>13</v>
      </c>
      <c r="D646" s="21" t="s">
        <v>14</v>
      </c>
      <c r="E646" s="1" t="s">
        <v>13</v>
      </c>
      <c r="F646" s="1" t="s">
        <v>13</v>
      </c>
      <c r="G646" s="1" t="s">
        <v>13</v>
      </c>
      <c r="H646" s="1" t="s">
        <v>15</v>
      </c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8">
        <v>27646</v>
      </c>
      <c r="B647" s="19" t="str">
        <f>HYPERLINK("http://vpubnd.backan.gov.vn/", "UBND Ủy ban nhân dân xã Văn Vũ tỉnh Bắc Kạn")</f>
        <v>UBND Ủy ban nhân dân xã Văn Vũ tỉnh Bắc Kạn</v>
      </c>
      <c r="C647" s="21" t="s">
        <v>16</v>
      </c>
      <c r="D647" s="22"/>
      <c r="E647" s="1" t="s">
        <v>13</v>
      </c>
      <c r="F647" s="1" t="s">
        <v>13</v>
      </c>
      <c r="G647" s="1" t="s">
        <v>13</v>
      </c>
      <c r="H647" s="1" t="s">
        <v>13</v>
      </c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8">
        <v>27647</v>
      </c>
      <c r="B648" s="19" t="str">
        <f>HYPERLINK("https://www.facebook.com/p/V%C4%83n-X%C3%A1-Kim-B%E1%BA%A3ng-H%C3%A0-Nam-100069675380524/", "Công an xã văn xá _x000D__x000D_
 _x000D__x000D_
  tỉnh Hà Nam")</f>
        <v>Công an xã văn xá _x000D__x000D_
 _x000D__x000D_
  tỉnh Hà Nam</v>
      </c>
      <c r="C648" s="21" t="s">
        <v>16</v>
      </c>
      <c r="D648" s="21" t="s">
        <v>14</v>
      </c>
      <c r="E648" s="1" t="s">
        <v>13</v>
      </c>
      <c r="F648" s="1" t="s">
        <v>13</v>
      </c>
      <c r="G648" s="1" t="s">
        <v>13</v>
      </c>
      <c r="H648" s="1" t="s">
        <v>15</v>
      </c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8">
        <v>27648</v>
      </c>
      <c r="B649" s="19" t="str">
        <f>HYPERLINK("https://kimbang.hanam.gov.vn/Pages/thong-bao-to-chuc-dau-gia-quyen-su-dung-dat-tai-xa-van-xa-huyen-kim-bang.aspx", "UBND Ủy ban nhân dân xã văn xá _x000D__x000D_
 _x000D__x000D_
  tỉnh Hà Nam")</f>
        <v>UBND Ủy ban nhân dân xã văn xá _x000D__x000D_
 _x000D__x000D_
  tỉnh Hà Nam</v>
      </c>
      <c r="C649" s="21" t="s">
        <v>16</v>
      </c>
      <c r="D649" s="22"/>
      <c r="E649" s="1" t="s">
        <v>13</v>
      </c>
      <c r="F649" s="1" t="s">
        <v>13</v>
      </c>
      <c r="G649" s="1" t="s">
        <v>13</v>
      </c>
      <c r="H649" s="1" t="s">
        <v>13</v>
      </c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8">
        <v>27649</v>
      </c>
      <c r="B650" s="19" t="str">
        <f>HYPERLINK("https://www.facebook.com/p/C%C3%B4ng-an-x%C3%A3-V%C4%A9nh-An-huy%E1%BB%87n-Ba-Tri-t%E1%BB%89nh-B%E1%BA%BFn-Tre-100078673167528/", "Công an xã Vĩnh An _x000D__x000D_
 _x000D__x000D_
  tỉnh Bến Tre")</f>
        <v>Công an xã Vĩnh An _x000D__x000D_
 _x000D__x000D_
  tỉnh Bến Tre</v>
      </c>
      <c r="C650" s="21" t="s">
        <v>16</v>
      </c>
      <c r="D650" s="21" t="s">
        <v>14</v>
      </c>
      <c r="E650" s="1" t="s">
        <v>13</v>
      </c>
      <c r="F650" s="1" t="s">
        <v>13</v>
      </c>
      <c r="G650" s="1" t="s">
        <v>13</v>
      </c>
      <c r="H650" s="1" t="s">
        <v>15</v>
      </c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8">
        <v>27650</v>
      </c>
      <c r="B651" s="19" t="str">
        <f>HYPERLINK("https://bentre.gov.vn/Documents/848_danh_sach%20nguoi%20phat%20ngon.pdf", "UBND Ủy ban nhân dân xã Vĩnh An _x000D__x000D_
 _x000D__x000D_
  tỉnh Bến Tre")</f>
        <v>UBND Ủy ban nhân dân xã Vĩnh An _x000D__x000D_
 _x000D__x000D_
  tỉnh Bến Tre</v>
      </c>
      <c r="C651" s="21" t="s">
        <v>16</v>
      </c>
      <c r="D651" s="22"/>
      <c r="E651" s="1" t="s">
        <v>13</v>
      </c>
      <c r="F651" s="1" t="s">
        <v>13</v>
      </c>
      <c r="G651" s="1" t="s">
        <v>13</v>
      </c>
      <c r="H651" s="1" t="s">
        <v>13</v>
      </c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8">
        <v>27651</v>
      </c>
      <c r="B652" s="19" t="str">
        <f>HYPERLINK("https://www.facebook.com/p/C%C3%B4ng-an-x%C3%A3-V%C4%A9nh-An-huy%E1%BB%87n-Ba-Tri-t%E1%BB%89nh-B%E1%BA%BFn-Tre-100078673167528/", "Công an xã Vĩnh An _x000D__x000D_
 _x000D__x000D_
  tỉnh Bến Tre")</f>
        <v>Công an xã Vĩnh An _x000D__x000D_
 _x000D__x000D_
  tỉnh Bến Tre</v>
      </c>
      <c r="C652" s="21" t="s">
        <v>16</v>
      </c>
      <c r="D652" s="21" t="s">
        <v>14</v>
      </c>
      <c r="E652" s="1" t="s">
        <v>13</v>
      </c>
      <c r="F652" s="1" t="s">
        <v>13</v>
      </c>
      <c r="G652" s="1" t="s">
        <v>13</v>
      </c>
      <c r="H652" s="1" t="s">
        <v>15</v>
      </c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8">
        <v>27652</v>
      </c>
      <c r="B653" s="19" t="str">
        <f>HYPERLINK("https://bentre.gov.vn/Documents/848_danh_sach%20nguoi%20phat%20ngon.pdf", "UBND Ủy ban nhân dân xã Vĩnh An _x000D__x000D_
 _x000D__x000D_
  tỉnh Bến Tre")</f>
        <v>UBND Ủy ban nhân dân xã Vĩnh An _x000D__x000D_
 _x000D__x000D_
  tỉnh Bến Tre</v>
      </c>
      <c r="C653" s="21" t="s">
        <v>16</v>
      </c>
      <c r="D653" s="22"/>
      <c r="E653" s="1" t="s">
        <v>13</v>
      </c>
      <c r="F653" s="1" t="s">
        <v>13</v>
      </c>
      <c r="G653" s="1" t="s">
        <v>13</v>
      </c>
      <c r="H653" s="1" t="s">
        <v>13</v>
      </c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8">
        <v>27653</v>
      </c>
      <c r="B654" s="19" t="str">
        <f>HYPERLINK("https://www.facebook.com/p/C%C3%B4ng-an-x%C3%A3-V%C4%A9nh-B%C3%ACnh-Huy%E1%BB%87n-Ch%E1%BB%A3-L%C3%A1ch-100077502714690/", "Công an xã Vĩnh Bình tỉnh Bến Tre")</f>
        <v>Công an xã Vĩnh Bình tỉnh Bến Tre</v>
      </c>
      <c r="C654" s="21" t="s">
        <v>16</v>
      </c>
      <c r="D654" s="21" t="s">
        <v>14</v>
      </c>
      <c r="E654" s="1" t="s">
        <v>13</v>
      </c>
      <c r="F654" s="1" t="s">
        <v>13</v>
      </c>
      <c r="G654" s="1" t="s">
        <v>13</v>
      </c>
      <c r="H654" s="1" t="s">
        <v>15</v>
      </c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8">
        <v>27654</v>
      </c>
      <c r="B655" s="19" t="str">
        <f>HYPERLINK("https://bentre.gov.vn/news/Pages/Tintucsukien.aspx?Term=Tin%20Huy%E1%BB%87n%20Th%C3%A0nh%20ph%E1%BB%91&amp;ItemID=34200", "UBND Ủy ban nhân dân xã Vĩnh Bình tỉnh Bến Tre")</f>
        <v>UBND Ủy ban nhân dân xã Vĩnh Bình tỉnh Bến Tre</v>
      </c>
      <c r="C655" s="21" t="s">
        <v>16</v>
      </c>
      <c r="D655" s="22"/>
      <c r="E655" s="1" t="s">
        <v>13</v>
      </c>
      <c r="F655" s="1" t="s">
        <v>13</v>
      </c>
      <c r="G655" s="1" t="s">
        <v>13</v>
      </c>
      <c r="H655" s="1" t="s">
        <v>13</v>
      </c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8">
        <v>27655</v>
      </c>
      <c r="B656" s="19" t="s">
        <v>262</v>
      </c>
      <c r="C656" s="20" t="s">
        <v>13</v>
      </c>
      <c r="D656" s="21" t="s">
        <v>14</v>
      </c>
      <c r="E656" s="1" t="s">
        <v>13</v>
      </c>
      <c r="F656" s="1" t="s">
        <v>13</v>
      </c>
      <c r="G656" s="1" t="s">
        <v>13</v>
      </c>
      <c r="H656" s="1" t="s">
        <v>15</v>
      </c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8">
        <v>27656</v>
      </c>
      <c r="B657" s="19" t="str">
        <f>HYPERLINK("https://vinhchap.vinhlinh.quangtri.gov.vn/", "UBND Ủy ban nhân dân xã Vĩnh Chấp _x000D__x000D_
 _x000D__x000D_
  tỉnh Quảng Trị")</f>
        <v>UBND Ủy ban nhân dân xã Vĩnh Chấp _x000D__x000D_
 _x000D__x000D_
  tỉnh Quảng Trị</v>
      </c>
      <c r="C657" s="21" t="s">
        <v>16</v>
      </c>
      <c r="D657" s="22"/>
      <c r="E657" s="1" t="s">
        <v>13</v>
      </c>
      <c r="F657" s="1" t="s">
        <v>13</v>
      </c>
      <c r="G657" s="1" t="s">
        <v>13</v>
      </c>
      <c r="H657" s="1" t="s">
        <v>13</v>
      </c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8">
        <v>27657</v>
      </c>
      <c r="B658" s="19" t="s">
        <v>263</v>
      </c>
      <c r="C658" s="20" t="s">
        <v>13</v>
      </c>
      <c r="D658" s="21" t="s">
        <v>14</v>
      </c>
      <c r="E658" s="1" t="s">
        <v>13</v>
      </c>
      <c r="F658" s="1" t="s">
        <v>13</v>
      </c>
      <c r="G658" s="1" t="s">
        <v>13</v>
      </c>
      <c r="H658" s="1" t="s">
        <v>15</v>
      </c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8">
        <v>27658</v>
      </c>
      <c r="B659" s="19" t="str">
        <f>HYPERLINK("https://vinhgiang.vinhlinh.quangtri.gov.vn/", "UBND Ủy ban nhân dân xã Vĩnh Giang _x000D__x000D_
 _x000D__x000D_
  tỉnh Quảng Trị")</f>
        <v>UBND Ủy ban nhân dân xã Vĩnh Giang _x000D__x000D_
 _x000D__x000D_
  tỉnh Quảng Trị</v>
      </c>
      <c r="C659" s="21" t="s">
        <v>16</v>
      </c>
      <c r="D659" s="22"/>
      <c r="E659" s="1" t="s">
        <v>13</v>
      </c>
      <c r="F659" s="1" t="s">
        <v>13</v>
      </c>
      <c r="G659" s="1" t="s">
        <v>13</v>
      </c>
      <c r="H659" s="1" t="s">
        <v>13</v>
      </c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8">
        <v>27659</v>
      </c>
      <c r="B660" s="19" t="s">
        <v>77</v>
      </c>
      <c r="C660" s="20" t="s">
        <v>13</v>
      </c>
      <c r="D660" s="21" t="s">
        <v>14</v>
      </c>
      <c r="E660" s="1" t="s">
        <v>13</v>
      </c>
      <c r="F660" s="1" t="s">
        <v>13</v>
      </c>
      <c r="G660" s="1" t="s">
        <v>13</v>
      </c>
      <c r="H660" s="1" t="s">
        <v>15</v>
      </c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8">
        <v>27660</v>
      </c>
      <c r="B661" s="19" t="str">
        <f>HYPERLINK("https://bentre.gov.vn/Chinh-quyen/Lists/YKienPhanHoiXuLyKienNghi/DispForm.aspx?ID=284&amp;RootFolder=%2A", "UBND Ủy ban nhân dân xã Vĩnh Hòa tỉnh Bến Tre")</f>
        <v>UBND Ủy ban nhân dân xã Vĩnh Hòa tỉnh Bến Tre</v>
      </c>
      <c r="C661" s="21" t="s">
        <v>16</v>
      </c>
      <c r="D661" s="22"/>
      <c r="E661" s="1" t="s">
        <v>13</v>
      </c>
      <c r="F661" s="1" t="s">
        <v>13</v>
      </c>
      <c r="G661" s="1" t="s">
        <v>13</v>
      </c>
      <c r="H661" s="1" t="s">
        <v>13</v>
      </c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8">
        <v>27661</v>
      </c>
      <c r="B662" s="19" t="s">
        <v>78</v>
      </c>
      <c r="C662" s="20" t="s">
        <v>13</v>
      </c>
      <c r="D662" s="21" t="s">
        <v>14</v>
      </c>
      <c r="E662" s="1" t="s">
        <v>13</v>
      </c>
      <c r="F662" s="1" t="s">
        <v>13</v>
      </c>
      <c r="G662" s="1" t="s">
        <v>13</v>
      </c>
      <c r="H662" s="1" t="s">
        <v>15</v>
      </c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8">
        <v>27662</v>
      </c>
      <c r="B663" s="19" t="str">
        <f>HYPERLINK("https://vinhthanh.binhdinh.gov.vn/Index.aspx?P=B02&amp;M=61&amp;I=070757389", "UBND Ủy ban nhân dân xã Vĩnh Hòa tỉnh Bình Định")</f>
        <v>UBND Ủy ban nhân dân xã Vĩnh Hòa tỉnh Bình Định</v>
      </c>
      <c r="C663" s="21" t="s">
        <v>16</v>
      </c>
      <c r="D663" s="22"/>
      <c r="E663" s="1" t="s">
        <v>13</v>
      </c>
      <c r="F663" s="1" t="s">
        <v>13</v>
      </c>
      <c r="G663" s="1" t="s">
        <v>13</v>
      </c>
      <c r="H663" s="1" t="s">
        <v>13</v>
      </c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8">
        <v>27663</v>
      </c>
      <c r="B664" s="19" t="str">
        <f>HYPERLINK("https://www.facebook.com/p/C%C3%B4ng-an-x%C3%A3-V%C4%A9nh-H%E1%BB%93ng-huy%E1%BB%87n-B%C3%ACnh-Giang-t%E1%BB%89nh-H%E1%BA%A3i-D%C6%B0%C6%A1ng-100078889874988/", "Công an xã Vĩnh Hồng tỉnh Hải Dương")</f>
        <v>Công an xã Vĩnh Hồng tỉnh Hải Dương</v>
      </c>
      <c r="C664" s="21" t="s">
        <v>16</v>
      </c>
      <c r="D664" s="21" t="s">
        <v>14</v>
      </c>
      <c r="E664" s="1" t="s">
        <v>13</v>
      </c>
      <c r="F664" s="1" t="s">
        <v>13</v>
      </c>
      <c r="G664" s="1" t="s">
        <v>13</v>
      </c>
      <c r="H664" s="1" t="s">
        <v>15</v>
      </c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8">
        <v>27664</v>
      </c>
      <c r="B665" s="19" t="str">
        <f>HYPERLINK("http://vinhhong.binhgiang.haiduong.gov.vn/", "UBND Ủy ban nhân dân xã Vĩnh Hồng tỉnh Hải Dương")</f>
        <v>UBND Ủy ban nhân dân xã Vĩnh Hồng tỉnh Hải Dương</v>
      </c>
      <c r="C665" s="21" t="s">
        <v>16</v>
      </c>
      <c r="D665" s="22"/>
      <c r="E665" s="1" t="s">
        <v>13</v>
      </c>
      <c r="F665" s="1" t="s">
        <v>13</v>
      </c>
      <c r="G665" s="1" t="s">
        <v>13</v>
      </c>
      <c r="H665" s="1" t="s">
        <v>13</v>
      </c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8">
        <v>27665</v>
      </c>
      <c r="B666" s="19" t="s">
        <v>264</v>
      </c>
      <c r="C666" s="20" t="s">
        <v>13</v>
      </c>
      <c r="D666" s="21" t="s">
        <v>14</v>
      </c>
      <c r="E666" s="1" t="s">
        <v>13</v>
      </c>
      <c r="F666" s="1" t="s">
        <v>13</v>
      </c>
      <c r="G666" s="1" t="s">
        <v>13</v>
      </c>
      <c r="H666" s="1" t="s">
        <v>15</v>
      </c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8">
        <v>27666</v>
      </c>
      <c r="B667" s="19" t="str">
        <f>HYPERLINK("https://vinhkhe.vinhlinh.quangtri.gov.vn/xem-chi-tiet-gioi-thieu/-/view-article/1/0/1651139019488", "UBND Ủy ban nhân dân xã Vĩnh Khê _x000D__x000D_
 _x000D__x000D_
  tỉnh Quảng Trị")</f>
        <v>UBND Ủy ban nhân dân xã Vĩnh Khê _x000D__x000D_
 _x000D__x000D_
  tỉnh Quảng Trị</v>
      </c>
      <c r="C667" s="21" t="s">
        <v>16</v>
      </c>
      <c r="D667" s="22"/>
      <c r="E667" s="1" t="s">
        <v>13</v>
      </c>
      <c r="F667" s="1" t="s">
        <v>13</v>
      </c>
      <c r="G667" s="1" t="s">
        <v>13</v>
      </c>
      <c r="H667" s="1" t="s">
        <v>13</v>
      </c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8">
        <v>27667</v>
      </c>
      <c r="B668" s="19" t="s">
        <v>265</v>
      </c>
      <c r="C668" s="20" t="s">
        <v>13</v>
      </c>
      <c r="D668" s="21" t="s">
        <v>14</v>
      </c>
      <c r="E668" s="1" t="s">
        <v>13</v>
      </c>
      <c r="F668" s="1" t="s">
        <v>13</v>
      </c>
      <c r="G668" s="1" t="s">
        <v>13</v>
      </c>
      <c r="H668" s="1" t="s">
        <v>15</v>
      </c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8">
        <v>27668</v>
      </c>
      <c r="B669" s="19" t="str">
        <f>HYPERLINK("https://vinhthanh.binhdinh.gov.vn/Index.aspx?P=B02&amp;M=61&amp;I=070801079", "UBND Ủy ban nhân dân xã Vĩnh Kim _x000D__x000D_
 _x000D__x000D_
  tỉnh Bình Định")</f>
        <v>UBND Ủy ban nhân dân xã Vĩnh Kim _x000D__x000D_
 _x000D__x000D_
  tỉnh Bình Định</v>
      </c>
      <c r="C669" s="21" t="s">
        <v>16</v>
      </c>
      <c r="D669" s="22"/>
      <c r="E669" s="1" t="s">
        <v>13</v>
      </c>
      <c r="F669" s="1" t="s">
        <v>13</v>
      </c>
      <c r="G669" s="1" t="s">
        <v>13</v>
      </c>
      <c r="H669" s="1" t="s">
        <v>13</v>
      </c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8">
        <v>27669</v>
      </c>
      <c r="B670" s="19" t="s">
        <v>266</v>
      </c>
      <c r="C670" s="20" t="s">
        <v>13</v>
      </c>
      <c r="D670" s="21" t="s">
        <v>14</v>
      </c>
      <c r="E670" s="1" t="s">
        <v>13</v>
      </c>
      <c r="F670" s="1" t="s">
        <v>13</v>
      </c>
      <c r="G670" s="1" t="s">
        <v>13</v>
      </c>
      <c r="H670" s="1" t="s">
        <v>15</v>
      </c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8">
        <v>27670</v>
      </c>
      <c r="B671" s="19" t="str">
        <f>HYPERLINK("http://vinhquang.vinhthanh.binhdinh.gov.vn/Index.aspx?P=B02&amp;M=14&amp;I=021014288", "UBND Ủy ban nhân dân xã Vĩnh Lạc _x000D__x000D_
 _x000D__x000D_
  tỉnh Bình Định")</f>
        <v>UBND Ủy ban nhân dân xã Vĩnh Lạc _x000D__x000D_
 _x000D__x000D_
  tỉnh Bình Định</v>
      </c>
      <c r="C671" s="21" t="s">
        <v>16</v>
      </c>
      <c r="D671" s="22"/>
      <c r="E671" s="1" t="s">
        <v>13</v>
      </c>
      <c r="F671" s="1" t="s">
        <v>13</v>
      </c>
      <c r="G671" s="1" t="s">
        <v>13</v>
      </c>
      <c r="H671" s="1" t="s">
        <v>13</v>
      </c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8">
        <v>27671</v>
      </c>
      <c r="B672" s="19" t="s">
        <v>79</v>
      </c>
      <c r="C672" s="20" t="s">
        <v>13</v>
      </c>
      <c r="D672" s="21" t="s">
        <v>14</v>
      </c>
      <c r="E672" s="1" t="s">
        <v>13</v>
      </c>
      <c r="F672" s="1" t="s">
        <v>13</v>
      </c>
      <c r="G672" s="1" t="s">
        <v>13</v>
      </c>
      <c r="H672" s="1" t="s">
        <v>15</v>
      </c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8">
        <v>27672</v>
      </c>
      <c r="B673" s="19" t="str">
        <f>HYPERLINK("https://tamdao.vinhphuc.gov.vn/ct/cms/hethongchinhtri/uybanhuyen/Lists/xathitran/View_Detail.aspx?ItemID=24", "UBND Ủy ban nhân dânan xã Vĩnh Lợi tỉnh Tuyên Quang")</f>
        <v>UBND Ủy ban nhân dânan xã Vĩnh Lợi tỉnh Tuyên Quang</v>
      </c>
      <c r="C673" s="21" t="s">
        <v>16</v>
      </c>
      <c r="D673" s="22"/>
      <c r="E673" s="1" t="s">
        <v>13</v>
      </c>
      <c r="F673" s="1" t="s">
        <v>13</v>
      </c>
      <c r="G673" s="1" t="s">
        <v>13</v>
      </c>
      <c r="H673" s="1" t="s">
        <v>13</v>
      </c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8">
        <v>27673</v>
      </c>
      <c r="B674" s="19" t="str">
        <f>HYPERLINK("https://www.facebook.com/p/C%C3%B4ng-an-x%C3%A3-V%C4%A9nh-Long-100068525307147/", "Công an xã Vĩnh Long _x000D__x000D_
 _x000D__x000D_
  tỉnh Quảng Trị")</f>
        <v>Công an xã Vĩnh Long _x000D__x000D_
 _x000D__x000D_
  tỉnh Quảng Trị</v>
      </c>
      <c r="C674" s="21" t="s">
        <v>16</v>
      </c>
      <c r="D674" s="21" t="s">
        <v>14</v>
      </c>
      <c r="E674" s="1" t="s">
        <v>13</v>
      </c>
      <c r="F674" s="1" t="s">
        <v>13</v>
      </c>
      <c r="G674" s="1" t="s">
        <v>13</v>
      </c>
      <c r="H674" s="1" t="s">
        <v>15</v>
      </c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8">
        <v>27674</v>
      </c>
      <c r="B675" s="19" t="str">
        <f>HYPERLINK("https://vinhlong.vinhlinh.quangtri.gov.vn/", "UBND Ủy ban nhân dân xã Vĩnh Long _x000D__x000D_
 _x000D__x000D_
  tỉnh Quảng Trị")</f>
        <v>UBND Ủy ban nhân dân xã Vĩnh Long _x000D__x000D_
 _x000D__x000D_
  tỉnh Quảng Trị</v>
      </c>
      <c r="C675" s="21" t="s">
        <v>16</v>
      </c>
      <c r="D675" s="22"/>
      <c r="E675" s="1" t="s">
        <v>13</v>
      </c>
      <c r="F675" s="1" t="s">
        <v>13</v>
      </c>
      <c r="G675" s="1" t="s">
        <v>13</v>
      </c>
      <c r="H675" s="1" t="s">
        <v>13</v>
      </c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8">
        <v>27675</v>
      </c>
      <c r="B676" s="19" t="str">
        <f>HYPERLINK("https://www.facebook.com/p/C%C3%B4ng-an-x%C3%A3-V%C4%A9nh-Long-100068525307147/", "Công an xã Vĩnh Long _x000D__x000D_
 _x000D__x000D_
  tỉnh Vĩnh Long")</f>
        <v>Công an xã Vĩnh Long _x000D__x000D_
 _x000D__x000D_
  tỉnh Vĩnh Long</v>
      </c>
      <c r="C676" s="21" t="s">
        <v>16</v>
      </c>
      <c r="D676" s="21" t="s">
        <v>14</v>
      </c>
      <c r="E676" s="1" t="s">
        <v>13</v>
      </c>
      <c r="F676" s="1" t="s">
        <v>13</v>
      </c>
      <c r="G676" s="1" t="s">
        <v>13</v>
      </c>
      <c r="H676" s="1" t="s">
        <v>15</v>
      </c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8">
        <v>27676</v>
      </c>
      <c r="B677" s="19" t="str">
        <f>HYPERLINK("https://vinhlong.gov.vn/", "UBND Ủy ban nhân dân xã Vĩnh Long _x000D__x000D_
 _x000D__x000D_
  tỉnh Vĩnh Long")</f>
        <v>UBND Ủy ban nhân dân xã Vĩnh Long _x000D__x000D_
 _x000D__x000D_
  tỉnh Vĩnh Long</v>
      </c>
      <c r="C677" s="21" t="s">
        <v>16</v>
      </c>
      <c r="D677" s="22"/>
      <c r="E677" s="1" t="s">
        <v>13</v>
      </c>
      <c r="F677" s="1" t="s">
        <v>13</v>
      </c>
      <c r="G677" s="1" t="s">
        <v>13</v>
      </c>
      <c r="H677" s="1" t="s">
        <v>13</v>
      </c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8">
        <v>27677</v>
      </c>
      <c r="B678" s="19" t="str">
        <f>HYPERLINK("https://www.facebook.com/p/C%C3%B4ng-an-x%C3%A3-V%C4%A9nh-Ninh-huy%E1%BB%87n-Qu%E1%BA%A3ng-Ninh-t%E1%BB%89nh-Qu%E1%BA%A3ng-B%C3%ACnh-100071436484628/", "Công an xã Vĩnh Ninh tỉnh Quảng Bình")</f>
        <v>Công an xã Vĩnh Ninh tỉnh Quảng Bình</v>
      </c>
      <c r="C678" s="21" t="s">
        <v>16</v>
      </c>
      <c r="D678" s="21" t="s">
        <v>14</v>
      </c>
      <c r="E678" s="1" t="s">
        <v>13</v>
      </c>
      <c r="F678" s="1" t="s">
        <v>13</v>
      </c>
      <c r="G678" s="1" t="s">
        <v>13</v>
      </c>
      <c r="H678" s="1" t="s">
        <v>15</v>
      </c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8">
        <v>27678</v>
      </c>
      <c r="B679" s="19" t="str">
        <f>HYPERLINK("https://vinhninh.quangbinh.gov.vn/", "UBND Ủy ban nhân dân xã Vĩnh Ninh tỉnh Quảng Bình")</f>
        <v>UBND Ủy ban nhân dân xã Vĩnh Ninh tỉnh Quảng Bình</v>
      </c>
      <c r="C679" s="21" t="s">
        <v>16</v>
      </c>
      <c r="D679" s="22"/>
      <c r="E679" s="1" t="s">
        <v>13</v>
      </c>
      <c r="F679" s="1" t="s">
        <v>13</v>
      </c>
      <c r="G679" s="1" t="s">
        <v>13</v>
      </c>
      <c r="H679" s="1" t="s">
        <v>13</v>
      </c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8">
        <v>27679</v>
      </c>
      <c r="B680" s="19" t="str">
        <f>HYPERLINK("https://www.facebook.com/p/Tu%E1%BB%95i-tr%E1%BA%BB-C%C3%B4ng-an-t%E1%BB%89nh-Ki%C3%AAn-Giang-100064349125717/", "Công an xã Vĩnh Phong _x000D__x000D_
 _x000D__x000D_
  tỉnh Kiên Giang")</f>
        <v>Công an xã Vĩnh Phong _x000D__x000D_
 _x000D__x000D_
  tỉnh Kiên Giang</v>
      </c>
      <c r="C680" s="21" t="s">
        <v>16</v>
      </c>
      <c r="D680" s="21" t="s">
        <v>14</v>
      </c>
      <c r="E680" s="1" t="s">
        <v>13</v>
      </c>
      <c r="F680" s="1" t="s">
        <v>13</v>
      </c>
      <c r="G680" s="1" t="s">
        <v>13</v>
      </c>
      <c r="H680" s="1" t="s">
        <v>15</v>
      </c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8">
        <v>27680</v>
      </c>
      <c r="B681" s="19" t="str">
        <f>HYPERLINK("https://vinhthuan.kiengiang.gov.vn/m/138/4445/Xa-Vinh-Phong-to-chuc-ky-hop-thu-nhat-kien-toan-cac-chuc-danh-HDND-UBND.html", "UBND Ủy ban nhân dân xã Vĩnh Phong _x000D__x000D_
 _x000D__x000D_
  tỉnh Kiên Giang")</f>
        <v>UBND Ủy ban nhân dân xã Vĩnh Phong _x000D__x000D_
 _x000D__x000D_
  tỉnh Kiên Giang</v>
      </c>
      <c r="C681" s="21" t="s">
        <v>16</v>
      </c>
      <c r="D681" s="22"/>
      <c r="E681" s="1" t="s">
        <v>13</v>
      </c>
      <c r="F681" s="1" t="s">
        <v>13</v>
      </c>
      <c r="G681" s="1" t="s">
        <v>13</v>
      </c>
      <c r="H681" s="1" t="s">
        <v>13</v>
      </c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8">
        <v>27681</v>
      </c>
      <c r="B682" s="19" t="str">
        <f>HYPERLINK("https://www.facebook.com/p/Tu%E1%BB%95i-tr%E1%BA%BB-C%C3%B4ng-an-Th%C3%A0nh-ph%E1%BB%91-V%C4%A9nh-Y%C3%AAn-100066497717181/?locale=gl_ES", "Công an xã Vĩnh Tân _x000D__x000D_
 _x000D__x000D_
  tỉnh Quảng Bình")</f>
        <v>Công an xã Vĩnh Tân _x000D__x000D_
 _x000D__x000D_
  tỉnh Quảng Bình</v>
      </c>
      <c r="C682" s="21" t="s">
        <v>16</v>
      </c>
      <c r="D682" s="21" t="s">
        <v>14</v>
      </c>
      <c r="E682" s="1" t="s">
        <v>13</v>
      </c>
      <c r="F682" s="1" t="s">
        <v>13</v>
      </c>
      <c r="G682" s="1" t="s">
        <v>13</v>
      </c>
      <c r="H682" s="1" t="s">
        <v>15</v>
      </c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8">
        <v>27682</v>
      </c>
      <c r="B683" s="19" t="str">
        <f>HYPERLINK("http://vinhtan.tanuyen.binhduong.gov.vn/", "UBND Ủy ban nhân dân xã Vĩnh Tân _x000D__x000D_
 _x000D__x000D_
  tỉnh Quảng Bình")</f>
        <v>UBND Ủy ban nhân dân xã Vĩnh Tân _x000D__x000D_
 _x000D__x000D_
  tỉnh Quảng Bình</v>
      </c>
      <c r="C683" s="21" t="s">
        <v>16</v>
      </c>
      <c r="D683" s="22"/>
      <c r="E683" s="1" t="s">
        <v>13</v>
      </c>
      <c r="F683" s="1" t="s">
        <v>13</v>
      </c>
      <c r="G683" s="1" t="s">
        <v>13</v>
      </c>
      <c r="H683" s="1" t="s">
        <v>13</v>
      </c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8">
        <v>27683</v>
      </c>
      <c r="B684" s="19" t="str">
        <f>HYPERLINK("https://www.facebook.com/TuoitreConganbentre/", "Công an xã Vĩnh Thành tỉnh Bến Tre")</f>
        <v>Công an xã Vĩnh Thành tỉnh Bến Tre</v>
      </c>
      <c r="C684" s="21" t="s">
        <v>16</v>
      </c>
      <c r="D684" s="21" t="s">
        <v>14</v>
      </c>
      <c r="E684" s="1" t="s">
        <v>13</v>
      </c>
      <c r="F684" s="1" t="s">
        <v>13</v>
      </c>
      <c r="G684" s="1" t="s">
        <v>13</v>
      </c>
      <c r="H684" s="1" t="s">
        <v>15</v>
      </c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8">
        <v>27684</v>
      </c>
      <c r="B685" s="19" t="str">
        <f>HYPERLINK("https://vinhthanh.cholach.bentre.gov.vn/", "UBND Ủy ban nhân dân xã Vĩnh Thành tỉnh Bến Tre")</f>
        <v>UBND Ủy ban nhân dân xã Vĩnh Thành tỉnh Bến Tre</v>
      </c>
      <c r="C685" s="21" t="s">
        <v>16</v>
      </c>
      <c r="D685" s="22"/>
      <c r="E685" s="1" t="s">
        <v>13</v>
      </c>
      <c r="F685" s="1" t="s">
        <v>13</v>
      </c>
      <c r="G685" s="1" t="s">
        <v>13</v>
      </c>
      <c r="H685" s="1" t="s">
        <v>13</v>
      </c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8">
        <v>27685</v>
      </c>
      <c r="B686" s="19" t="s">
        <v>267</v>
      </c>
      <c r="C686" s="20" t="s">
        <v>13</v>
      </c>
      <c r="D686" s="21" t="s">
        <v>14</v>
      </c>
      <c r="E686" s="1" t="s">
        <v>13</v>
      </c>
      <c r="F686" s="1" t="s">
        <v>13</v>
      </c>
      <c r="G686" s="1" t="s">
        <v>13</v>
      </c>
      <c r="H686" s="1" t="s">
        <v>15</v>
      </c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8">
        <v>27686</v>
      </c>
      <c r="B687" s="19" t="str">
        <f>HYPERLINK("https://vinhtuong.vinhphuc.gov.vn/ct/cms/tintuc/Lists/CACXATHITRAN/View_Detail.aspx?ItemID=2", "UBND Ủy ban nhân dân xã Vĩnh Thịnh _x000D__x000D_
 _x000D__x000D_
  tỉnh Thanh Hóa")</f>
        <v>UBND Ủy ban nhân dân xã Vĩnh Thịnh _x000D__x000D_
 _x000D__x000D_
  tỉnh Thanh Hóa</v>
      </c>
      <c r="C687" s="21" t="s">
        <v>16</v>
      </c>
      <c r="D687" s="22"/>
      <c r="E687" s="1" t="s">
        <v>13</v>
      </c>
      <c r="F687" s="1" t="s">
        <v>13</v>
      </c>
      <c r="G687" s="1" t="s">
        <v>13</v>
      </c>
      <c r="H687" s="1" t="s">
        <v>13</v>
      </c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8">
        <v>27687</v>
      </c>
      <c r="B688" s="19" t="str">
        <f>HYPERLINK("https://www.facebook.com/p/Tu%E1%BB%95i-tr%E1%BA%BB-C%C3%B4ng-an-Th%C3%A0nh-ph%E1%BB%91-V%C4%A9nh-Y%C3%AAn-100066497717181/?locale=gl_ES", "Công an xã Vĩnh Thịnh _x000D__x000D_
 _x000D__x000D_
  tỉnh Bình Định")</f>
        <v>Công an xã Vĩnh Thịnh _x000D__x000D_
 _x000D__x000D_
  tỉnh Bình Định</v>
      </c>
      <c r="C688" s="21" t="s">
        <v>16</v>
      </c>
      <c r="D688" s="21" t="s">
        <v>14</v>
      </c>
      <c r="E688" s="1" t="s">
        <v>13</v>
      </c>
      <c r="F688" s="1" t="s">
        <v>13</v>
      </c>
      <c r="G688" s="1" t="s">
        <v>13</v>
      </c>
      <c r="H688" s="1" t="s">
        <v>15</v>
      </c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8">
        <v>27688</v>
      </c>
      <c r="B689" s="19" t="str">
        <f>HYPERLINK("https://vinhthanh.binhdinh.gov.vn/Index.aspx?P=B02&amp;M=61&amp;I=070755555", "UBND Ủy ban nhân dân xã Vĩnh Thịnh _x000D__x000D_
 _x000D__x000D_
  tỉnh Bình Định")</f>
        <v>UBND Ủy ban nhân dân xã Vĩnh Thịnh _x000D__x000D_
 _x000D__x000D_
  tỉnh Bình Định</v>
      </c>
      <c r="C689" s="21" t="s">
        <v>16</v>
      </c>
      <c r="D689" s="22"/>
      <c r="E689" s="1" t="s">
        <v>13</v>
      </c>
      <c r="F689" s="1" t="s">
        <v>13</v>
      </c>
      <c r="G689" s="1" t="s">
        <v>13</v>
      </c>
      <c r="H689" s="1" t="s">
        <v>13</v>
      </c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8">
        <v>27689</v>
      </c>
      <c r="B690" s="19" t="s">
        <v>268</v>
      </c>
      <c r="C690" s="20" t="s">
        <v>13</v>
      </c>
      <c r="D690" s="21" t="s">
        <v>14</v>
      </c>
      <c r="E690" s="1" t="s">
        <v>13</v>
      </c>
      <c r="F690" s="1" t="s">
        <v>13</v>
      </c>
      <c r="G690" s="1" t="s">
        <v>13</v>
      </c>
      <c r="H690" s="1" t="s">
        <v>15</v>
      </c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8">
        <v>27690</v>
      </c>
      <c r="B691" s="19" t="str">
        <f>HYPERLINK("https://vinhthanh.phuoclong.baclieu.gov.vn/Ban-tin-chi-tiet.html/008/4958/4977/08/202311270004743/Bantin_008_4957_4992_02", "UBND Ủy ban nhân dân xã Vĩnh Thanh _x000D__x000D_
 _x000D__x000D_
  tỉnh Bạc Liêu")</f>
        <v>UBND Ủy ban nhân dân xã Vĩnh Thanh _x000D__x000D_
 _x000D__x000D_
  tỉnh Bạc Liêu</v>
      </c>
      <c r="C691" s="21" t="s">
        <v>16</v>
      </c>
      <c r="D691" s="22"/>
      <c r="E691" s="1" t="s">
        <v>13</v>
      </c>
      <c r="F691" s="1" t="s">
        <v>13</v>
      </c>
      <c r="G691" s="1" t="s">
        <v>13</v>
      </c>
      <c r="H691" s="1" t="s">
        <v>13</v>
      </c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8">
        <v>27691</v>
      </c>
      <c r="B692" s="19" t="str">
        <f>HYPERLINK("https://www.facebook.com/CAXVINHTRACH/?locale=hi_IN", "Công an xã Vĩnh Trạch Đông tỉnh Bạc Liêu")</f>
        <v>Công an xã Vĩnh Trạch Đông tỉnh Bạc Liêu</v>
      </c>
      <c r="C692" s="21" t="s">
        <v>16</v>
      </c>
      <c r="D692" s="21" t="s">
        <v>14</v>
      </c>
      <c r="E692" s="1" t="s">
        <v>13</v>
      </c>
      <c r="F692" s="1" t="s">
        <v>13</v>
      </c>
      <c r="G692" s="1" t="s">
        <v>13</v>
      </c>
      <c r="H692" s="1" t="s">
        <v>15</v>
      </c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8">
        <v>27692</v>
      </c>
      <c r="B693" s="19" t="str">
        <f>HYPERLINK("https://baclieu.gov.vn/dsnpn", "UBND Ủy ban nhân dân xã Vĩnh Trạch Đông tỉnh Bạc Liêu")</f>
        <v>UBND Ủy ban nhân dân xã Vĩnh Trạch Đông tỉnh Bạc Liêu</v>
      </c>
      <c r="C693" s="21" t="s">
        <v>16</v>
      </c>
      <c r="D693" s="22"/>
      <c r="E693" s="1" t="s">
        <v>13</v>
      </c>
      <c r="F693" s="1" t="s">
        <v>13</v>
      </c>
      <c r="G693" s="1" t="s">
        <v>13</v>
      </c>
      <c r="H693" s="1" t="s">
        <v>13</v>
      </c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8">
        <v>27693</v>
      </c>
      <c r="B694" s="19" t="s">
        <v>269</v>
      </c>
      <c r="C694" s="20" t="s">
        <v>13</v>
      </c>
      <c r="D694" s="21" t="s">
        <v>14</v>
      </c>
      <c r="E694" s="1" t="s">
        <v>13</v>
      </c>
      <c r="F694" s="1" t="s">
        <v>13</v>
      </c>
      <c r="G694" s="1" t="s">
        <v>13</v>
      </c>
      <c r="H694" s="1" t="s">
        <v>15</v>
      </c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8">
        <v>27694</v>
      </c>
      <c r="B695" s="19" t="str">
        <f>HYPERLINK("https://vuthu.thaibinh.gov.vn/", "UBND Ủy ban nhân dânn xã Vũ Đài_x000D__x000D_
 _x000D__x000D_
  tỉnh Thái Bình")</f>
        <v>UBND Ủy ban nhân dânn xã Vũ Đài_x000D__x000D_
 _x000D__x000D_
  tỉnh Thái Bình</v>
      </c>
      <c r="C695" s="21" t="s">
        <v>16</v>
      </c>
      <c r="D695" s="22"/>
      <c r="E695" s="1" t="s">
        <v>13</v>
      </c>
      <c r="F695" s="1" t="s">
        <v>13</v>
      </c>
      <c r="G695" s="1" t="s">
        <v>13</v>
      </c>
      <c r="H695" s="1" t="s">
        <v>13</v>
      </c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8">
        <v>27695</v>
      </c>
      <c r="B696" s="19" t="s">
        <v>80</v>
      </c>
      <c r="C696" s="20" t="s">
        <v>13</v>
      </c>
      <c r="D696" s="21" t="s">
        <v>14</v>
      </c>
      <c r="E696" s="1" t="s">
        <v>13</v>
      </c>
      <c r="F696" s="1" t="s">
        <v>13</v>
      </c>
      <c r="G696" s="1" t="s">
        <v>13</v>
      </c>
      <c r="H696" s="1" t="s">
        <v>15</v>
      </c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8">
        <v>27696</v>
      </c>
      <c r="B697" s="19" t="str">
        <f>HYPERLINK("https://xavubinh.hoabinh.gov.vn/", "UBND Ủy ban nhân dân xã Vũ Bình tỉnh Hòa Bình")</f>
        <v>UBND Ủy ban nhân dân xã Vũ Bình tỉnh Hòa Bình</v>
      </c>
      <c r="C697" s="21" t="s">
        <v>16</v>
      </c>
      <c r="D697" s="22"/>
      <c r="E697" s="1" t="s">
        <v>13</v>
      </c>
      <c r="F697" s="1" t="s">
        <v>13</v>
      </c>
      <c r="G697" s="1" t="s">
        <v>13</v>
      </c>
      <c r="H697" s="1" t="s">
        <v>13</v>
      </c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8">
        <v>27697</v>
      </c>
      <c r="B698" s="19" t="s">
        <v>81</v>
      </c>
      <c r="C698" s="20" t="s">
        <v>13</v>
      </c>
      <c r="D698" s="21" t="s">
        <v>14</v>
      </c>
      <c r="E698" s="1" t="s">
        <v>13</v>
      </c>
      <c r="F698" s="1" t="s">
        <v>13</v>
      </c>
      <c r="G698" s="1" t="s">
        <v>13</v>
      </c>
      <c r="H698" s="1" t="s">
        <v>15</v>
      </c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8">
        <v>27698</v>
      </c>
      <c r="B699" s="19" t="str">
        <f>HYPERLINK("https://vuminh.nguyenbinh.caobang.gov.vn/", "UBND Ủy ban nhân dân xã Vũ Minh tỉnh Cao Bằng")</f>
        <v>UBND Ủy ban nhân dân xã Vũ Minh tỉnh Cao Bằng</v>
      </c>
      <c r="C699" s="21" t="s">
        <v>16</v>
      </c>
      <c r="D699" s="22"/>
      <c r="E699" s="1" t="s">
        <v>13</v>
      </c>
      <c r="F699" s="1" t="s">
        <v>13</v>
      </c>
      <c r="G699" s="1" t="s">
        <v>13</v>
      </c>
      <c r="H699" s="1" t="s">
        <v>13</v>
      </c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8">
        <v>27699</v>
      </c>
      <c r="B700" s="19" t="str">
        <f>HYPERLINK("https://www.facebook.com/p/C%C3%B4ng-an-x%C3%A3-V%C5%A9-X%C3%A1-L%E1%BB%A5c-Nam-B%E1%BA%AFc-Giang-100066610848128/", "Công an xã Vũ Xá tỉnh Bắc Giang")</f>
        <v>Công an xã Vũ Xá tỉnh Bắc Giang</v>
      </c>
      <c r="C700" s="21" t="s">
        <v>16</v>
      </c>
      <c r="D700" s="21" t="s">
        <v>14</v>
      </c>
      <c r="E700" s="1" t="s">
        <v>13</v>
      </c>
      <c r="F700" s="1" t="s">
        <v>13</v>
      </c>
      <c r="G700" s="1" t="s">
        <v>13</v>
      </c>
      <c r="H700" s="1" t="s">
        <v>15</v>
      </c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8">
        <v>27700</v>
      </c>
      <c r="B701" s="19" t="str">
        <f>HYPERLINK("https://bacgiang.gov.vn/web/ubnd-xa-vu-xa", "UBND Ủy ban nhân dân xã Vũ Xá tỉnh Bắc Giang")</f>
        <v>UBND Ủy ban nhân dân xã Vũ Xá tỉnh Bắc Giang</v>
      </c>
      <c r="C701" s="21" t="s">
        <v>16</v>
      </c>
      <c r="D701" s="22"/>
      <c r="E701" s="1" t="s">
        <v>13</v>
      </c>
      <c r="F701" s="1" t="s">
        <v>13</v>
      </c>
      <c r="G701" s="1" t="s">
        <v>13</v>
      </c>
      <c r="H701" s="1" t="s">
        <v>13</v>
      </c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8">
        <v>27701</v>
      </c>
      <c r="B702" s="19" t="str">
        <f>HYPERLINK("https://www.facebook.com/p/C%C3%B4ng-an-x%C3%A3-V%E1%BA%A1n-Th%E1%BA%AFng-N%C3%B4ng-C%E1%BB%91ng-Thanh-Ho%C3%A1-100063504129400/", "Công an xã Vạn Thắng _x000D__x000D_
 _x000D__x000D_
  tỉnh Thanh Hóa")</f>
        <v>Công an xã Vạn Thắng _x000D__x000D_
 _x000D__x000D_
  tỉnh Thanh Hóa</v>
      </c>
      <c r="C702" s="21" t="s">
        <v>16</v>
      </c>
      <c r="D702" s="21" t="s">
        <v>14</v>
      </c>
      <c r="E702" s="1" t="s">
        <v>13</v>
      </c>
      <c r="F702" s="1" t="s">
        <v>13</v>
      </c>
      <c r="G702" s="1" t="s">
        <v>13</v>
      </c>
      <c r="H702" s="1" t="s">
        <v>15</v>
      </c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8">
        <v>27702</v>
      </c>
      <c r="B703" s="19" t="str">
        <f>HYPERLINK("https://vanhoa.nongcong.thanhhoa.gov.vn/web/trang-chu/he-thong-chinh-tri/uy-ban-nhan-dan-xa", "UBND Ủy ban nhân dân xã Vạn Thắng _x000D__x000D_
 _x000D__x000D_
  tỉnh Thanh Hóa")</f>
        <v>UBND Ủy ban nhân dân xã Vạn Thắng _x000D__x000D_
 _x000D__x000D_
  tỉnh Thanh Hóa</v>
      </c>
      <c r="C703" s="21" t="s">
        <v>16</v>
      </c>
      <c r="D703" s="22"/>
      <c r="E703" s="1" t="s">
        <v>13</v>
      </c>
      <c r="F703" s="1" t="s">
        <v>13</v>
      </c>
      <c r="G703" s="1" t="s">
        <v>13</v>
      </c>
      <c r="H703" s="1" t="s">
        <v>13</v>
      </c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8">
        <v>27703</v>
      </c>
      <c r="B704" s="19" t="str">
        <f>HYPERLINK("https://www.facebook.com/p/C%C3%B4ng-an-x%C3%A3-V%E1%BA%A1n-Th%E1%BA%AFng-N%C3%B4ng-C%E1%BB%91ng-Thanh-Ho%C3%A1-100063504129400/", "Công an xã Vạn Thắng _x000D__x000D_
 _x000D__x000D_
  tỉnh Thanh Hóa")</f>
        <v>Công an xã Vạn Thắng _x000D__x000D_
 _x000D__x000D_
  tỉnh Thanh Hóa</v>
      </c>
      <c r="C704" s="21" t="s">
        <v>16</v>
      </c>
      <c r="D704" s="21" t="s">
        <v>14</v>
      </c>
      <c r="E704" s="1" t="s">
        <v>13</v>
      </c>
      <c r="F704" s="1" t="s">
        <v>13</v>
      </c>
      <c r="G704" s="1" t="s">
        <v>13</v>
      </c>
      <c r="H704" s="1" t="s">
        <v>15</v>
      </c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8">
        <v>27704</v>
      </c>
      <c r="B705" s="19" t="str">
        <f>HYPERLINK("https://vanhoa.nongcong.thanhhoa.gov.vn/web/trang-chu/he-thong-chinh-tri/uy-ban-nhan-dan-xa", "UBND Ủy ban nhân dân xã Vạn Thắng _x000D__x000D_
 _x000D__x000D_
  tỉnh Thanh Hóa")</f>
        <v>UBND Ủy ban nhân dân xã Vạn Thắng _x000D__x000D_
 _x000D__x000D_
  tỉnh Thanh Hóa</v>
      </c>
      <c r="C705" s="21" t="s">
        <v>16</v>
      </c>
      <c r="D705" s="22"/>
      <c r="E705" s="1" t="s">
        <v>13</v>
      </c>
      <c r="F705" s="1" t="s">
        <v>13</v>
      </c>
      <c r="G705" s="1" t="s">
        <v>13</v>
      </c>
      <c r="H705" s="1" t="s">
        <v>13</v>
      </c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8">
        <v>27705</v>
      </c>
      <c r="B706" s="19" t="str">
        <f>HYPERLINK("https://www.facebook.com/p/C%C3%B4ng-an-x%C3%A3-V%E1%BA%A1n-Th%E1%BB%8D-huy%E1%BB%87n-%C4%90%E1%BA%A1i-T%E1%BB%AB-t%E1%BB%89nh-Th%C3%A1i-Nguy%C3%AAn-100071344072113/", "Công an xã Vạn Thọ tỉnh Thái Nguyên")</f>
        <v>Công an xã Vạn Thọ tỉnh Thái Nguyên</v>
      </c>
      <c r="C706" s="21" t="s">
        <v>16</v>
      </c>
      <c r="D706" s="21" t="s">
        <v>14</v>
      </c>
      <c r="E706" s="1" t="s">
        <v>13</v>
      </c>
      <c r="F706" s="1" t="s">
        <v>13</v>
      </c>
      <c r="G706" s="1" t="s">
        <v>13</v>
      </c>
      <c r="H706" s="1" t="s">
        <v>15</v>
      </c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8">
        <v>27706</v>
      </c>
      <c r="B707" s="19" t="str">
        <f>HYPERLINK("https://vantho.daitu.thainguyen.gov.vn/", "UBND Ủy ban nhân dân xã Vạn Thọ tỉnh Thái Nguyên")</f>
        <v>UBND Ủy ban nhân dân xã Vạn Thọ tỉnh Thái Nguyên</v>
      </c>
      <c r="C707" s="21" t="s">
        <v>16</v>
      </c>
      <c r="D707" s="22"/>
      <c r="E707" s="1" t="s">
        <v>13</v>
      </c>
      <c r="F707" s="1" t="s">
        <v>13</v>
      </c>
      <c r="G707" s="1" t="s">
        <v>13</v>
      </c>
      <c r="H707" s="1" t="s">
        <v>13</v>
      </c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8">
        <v>27707</v>
      </c>
      <c r="B708" s="19" t="str">
        <f>HYPERLINK("https://www.facebook.com/p/C%C3%B4ng-an-x%C3%A3-Vang-Qu%E1%BB%9Bi-%C4%90%C3%B4ng-100069790532802/", "Công an xã Vang Quới Đông _x000D__x000D_
 _x000D__x000D_
  tỉnh Bến Tre")</f>
        <v>Công an xã Vang Quới Đông _x000D__x000D_
 _x000D__x000D_
  tỉnh Bến Tre</v>
      </c>
      <c r="C708" s="21" t="s">
        <v>16</v>
      </c>
      <c r="D708" s="21" t="s">
        <v>14</v>
      </c>
      <c r="E708" s="1" t="s">
        <v>13</v>
      </c>
      <c r="F708" s="1" t="s">
        <v>13</v>
      </c>
      <c r="G708" s="1" t="s">
        <v>13</v>
      </c>
      <c r="H708" s="1" t="s">
        <v>15</v>
      </c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8">
        <v>27708</v>
      </c>
      <c r="B709" s="19" t="str">
        <f>HYPERLINK("https://binhdai.bentre.gov.vn/vangquoidong", "UBND Ủy ban nhân dân xã Vang Quới Đông _x000D__x000D_
 _x000D__x000D_
  tỉnh Bến Tre")</f>
        <v>UBND Ủy ban nhân dân xã Vang Quới Đông _x000D__x000D_
 _x000D__x000D_
  tỉnh Bến Tre</v>
      </c>
      <c r="C709" s="21" t="s">
        <v>16</v>
      </c>
      <c r="D709" s="22"/>
      <c r="E709" s="1" t="s">
        <v>13</v>
      </c>
      <c r="F709" s="1" t="s">
        <v>13</v>
      </c>
      <c r="G709" s="1" t="s">
        <v>13</v>
      </c>
      <c r="H709" s="1" t="s">
        <v>13</v>
      </c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8">
        <v>27709</v>
      </c>
      <c r="B710" s="19" t="str">
        <f>HYPERLINK("https://www.facebook.com/p/C%C3%B4ng-an-x%C3%A3-Vang-Qu%E1%BB%9Bi-T%C3%A2y-B%C3%ACnh-%C4%90%E1%BA%A1i-B%E1%BA%BFn-Tre-100069673776628/", "Công an xã Vang Quới Tây tỉnh Bến Tre")</f>
        <v>Công an xã Vang Quới Tây tỉnh Bến Tre</v>
      </c>
      <c r="C710" s="21" t="s">
        <v>16</v>
      </c>
      <c r="D710" s="21" t="s">
        <v>14</v>
      </c>
      <c r="E710" s="1" t="s">
        <v>13</v>
      </c>
      <c r="F710" s="1" t="s">
        <v>13</v>
      </c>
      <c r="G710" s="1" t="s">
        <v>13</v>
      </c>
      <c r="H710" s="1" t="s">
        <v>15</v>
      </c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8">
        <v>27710</v>
      </c>
      <c r="B711" s="19" t="str">
        <f>HYPERLINK("https://binhdai.bentre.gov.vn/vangquoitay", "UBND Ủy ban nhân dân xã Vang Quới Tây tỉnh Bến Tre")</f>
        <v>UBND Ủy ban nhân dân xã Vang Quới Tây tỉnh Bến Tre</v>
      </c>
      <c r="C711" s="21" t="s">
        <v>16</v>
      </c>
      <c r="D711" s="22"/>
      <c r="E711" s="1" t="s">
        <v>13</v>
      </c>
      <c r="F711" s="1" t="s">
        <v>13</v>
      </c>
      <c r="G711" s="1" t="s">
        <v>13</v>
      </c>
      <c r="H711" s="1" t="s">
        <v>13</v>
      </c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8">
        <v>27711</v>
      </c>
      <c r="B712" s="19" t="s">
        <v>270</v>
      </c>
      <c r="C712" s="20" t="s">
        <v>13</v>
      </c>
      <c r="D712" s="21" t="s">
        <v>14</v>
      </c>
      <c r="E712" s="1" t="s">
        <v>13</v>
      </c>
      <c r="F712" s="1" t="s">
        <v>13</v>
      </c>
      <c r="G712" s="1" t="s">
        <v>13</v>
      </c>
      <c r="H712" s="1" t="s">
        <v>15</v>
      </c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8">
        <v>27712</v>
      </c>
      <c r="B713" s="19" t="str">
        <f>HYPERLINK("https://vanyen.yenbai.gov.vn/to-chuc-bo-may/cac-xa-thi-tran/?UserKey=Xa-Vien-Son", "UBND Ủy ban nhân dân xã Viễn Sơn _x000D__x000D_
 _x000D__x000D_
  tỉnh Yên Bái")</f>
        <v>UBND Ủy ban nhân dân xã Viễn Sơn _x000D__x000D_
 _x000D__x000D_
  tỉnh Yên Bái</v>
      </c>
      <c r="C713" s="21" t="s">
        <v>16</v>
      </c>
      <c r="D713" s="22"/>
      <c r="E713" s="1" t="s">
        <v>13</v>
      </c>
      <c r="F713" s="1" t="s">
        <v>13</v>
      </c>
      <c r="G713" s="1" t="s">
        <v>13</v>
      </c>
      <c r="H713" s="1" t="s">
        <v>13</v>
      </c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8">
        <v>27713</v>
      </c>
      <c r="B714" s="19" t="str">
        <f>HYPERLINK("https://www.facebook.com/p/C%C3%B4ng-an-x%C3%A3-Vi%E1%BB%87t-%C4%90o%C3%A0n-Ti%C3%AAn-Du-B%E1%BA%AFc-Ninh-100083199434016/", "Công an xã Việt Đoàn tỉnh Bắc Ninh")</f>
        <v>Công an xã Việt Đoàn tỉnh Bắc Ninh</v>
      </c>
      <c r="C714" s="21" t="s">
        <v>16</v>
      </c>
      <c r="D714" s="21" t="s">
        <v>14</v>
      </c>
      <c r="E714" s="1" t="s">
        <v>13</v>
      </c>
      <c r="F714" s="1" t="s">
        <v>13</v>
      </c>
      <c r="G714" s="1" t="s">
        <v>13</v>
      </c>
      <c r="H714" s="1" t="s">
        <v>15</v>
      </c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8">
        <v>27714</v>
      </c>
      <c r="B715" s="19" t="str">
        <f>HYPERLINK("https://www.bacninh.gov.vn/web/xa-viet-oan", "UBND Ủy ban nhân dân xã Việt Đoàn tỉnh Bắc Ninh")</f>
        <v>UBND Ủy ban nhân dân xã Việt Đoàn tỉnh Bắc Ninh</v>
      </c>
      <c r="C715" s="21" t="s">
        <v>16</v>
      </c>
      <c r="D715" s="22"/>
      <c r="E715" s="1" t="s">
        <v>13</v>
      </c>
      <c r="F715" s="1" t="s">
        <v>13</v>
      </c>
      <c r="G715" s="1" t="s">
        <v>13</v>
      </c>
      <c r="H715" s="1" t="s">
        <v>13</v>
      </c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8">
        <v>27715</v>
      </c>
      <c r="B716" s="19" t="s">
        <v>271</v>
      </c>
      <c r="C716" s="20" t="s">
        <v>13</v>
      </c>
      <c r="D716" s="21" t="s">
        <v>14</v>
      </c>
      <c r="E716" s="1" t="s">
        <v>13</v>
      </c>
      <c r="F716" s="1" t="s">
        <v>13</v>
      </c>
      <c r="G716" s="1" t="s">
        <v>13</v>
      </c>
      <c r="H716" s="1" t="s">
        <v>15</v>
      </c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8">
        <v>27716</v>
      </c>
      <c r="B717" s="19" t="str">
        <f>HYPERLINK("https://tranyen.yenbai.gov.vn/xa-thi-tran/xa-viet-cuong", "UBND Ủy ban nhân dân xã Việt Cường _x000D__x000D_
 _x000D__x000D_
  tỉnh Yên Bái")</f>
        <v>UBND Ủy ban nhân dân xã Việt Cường _x000D__x000D_
 _x000D__x000D_
  tỉnh Yên Bái</v>
      </c>
      <c r="C717" s="21" t="s">
        <v>16</v>
      </c>
      <c r="D717" s="22"/>
      <c r="E717" s="1" t="s">
        <v>13</v>
      </c>
      <c r="F717" s="1" t="s">
        <v>13</v>
      </c>
      <c r="G717" s="1" t="s">
        <v>13</v>
      </c>
      <c r="H717" s="1" t="s">
        <v>13</v>
      </c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8">
        <v>27717</v>
      </c>
      <c r="B718" s="19" t="str">
        <f>HYPERLINK("https://www.facebook.com/p/C%C3%B4ng-an-x%C3%A3-Vi%E1%BB%87t-H%C3%B9ng-Qu%E1%BA%BF-V%C3%B5-B%E1%BA%AFc-Ninh-100080269400368/", "Công an xã Việt Hùng tỉnh Bắc Ninh")</f>
        <v>Công an xã Việt Hùng tỉnh Bắc Ninh</v>
      </c>
      <c r="C718" s="21" t="s">
        <v>16</v>
      </c>
      <c r="D718" s="21" t="s">
        <v>14</v>
      </c>
      <c r="E718" s="1" t="s">
        <v>13</v>
      </c>
      <c r="F718" s="1" t="s">
        <v>13</v>
      </c>
      <c r="G718" s="1" t="s">
        <v>13</v>
      </c>
      <c r="H718" s="1" t="s">
        <v>15</v>
      </c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8">
        <v>27718</v>
      </c>
      <c r="B719" s="19" t="str">
        <f>HYPERLINK("https://www.bacninh.gov.vn/web/viet-hung/lien-he", "UBND Ủy ban nhân dân xã Việt Hùng tỉnh Bắc Ninh")</f>
        <v>UBND Ủy ban nhân dân xã Việt Hùng tỉnh Bắc Ninh</v>
      </c>
      <c r="C719" s="21" t="s">
        <v>16</v>
      </c>
      <c r="D719" s="22"/>
      <c r="E719" s="1" t="s">
        <v>13</v>
      </c>
      <c r="F719" s="1" t="s">
        <v>13</v>
      </c>
      <c r="G719" s="1" t="s">
        <v>13</v>
      </c>
      <c r="H719" s="1" t="s">
        <v>13</v>
      </c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8">
        <v>27719</v>
      </c>
      <c r="B720" s="19" t="s">
        <v>82</v>
      </c>
      <c r="C720" s="20" t="s">
        <v>13</v>
      </c>
      <c r="D720" s="21" t="s">
        <v>14</v>
      </c>
      <c r="E720" s="1" t="s">
        <v>13</v>
      </c>
      <c r="F720" s="1" t="s">
        <v>13</v>
      </c>
      <c r="G720" s="1" t="s">
        <v>13</v>
      </c>
      <c r="H720" s="1" t="s">
        <v>15</v>
      </c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8">
        <v>27720</v>
      </c>
      <c r="B721" s="19" t="str">
        <f>HYPERLINK("https://yenbai.gov.vn/noidung/tintuc/Pages/chi-tiet-tin-tuc.aspx?ItemID=21827&amp;l=Tintrongtinh%3Futm_source=ditatompel.com&amp;lv=5", "UBND Ủy ban nhân dân xã Việt Hồng tỉnh Yên Bái")</f>
        <v>UBND Ủy ban nhân dân xã Việt Hồng tỉnh Yên Bái</v>
      </c>
      <c r="C721" s="21" t="s">
        <v>16</v>
      </c>
      <c r="D721" s="22"/>
      <c r="E721" s="1" t="s">
        <v>13</v>
      </c>
      <c r="F721" s="1" t="s">
        <v>13</v>
      </c>
      <c r="G721" s="1" t="s">
        <v>13</v>
      </c>
      <c r="H721" s="1" t="s">
        <v>13</v>
      </c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8">
        <v>27721</v>
      </c>
      <c r="B722" s="19" t="s">
        <v>83</v>
      </c>
      <c r="C722" s="20" t="s">
        <v>13</v>
      </c>
      <c r="D722" s="21" t="s">
        <v>14</v>
      </c>
      <c r="E722" s="1" t="s">
        <v>13</v>
      </c>
      <c r="F722" s="1" t="s">
        <v>13</v>
      </c>
      <c r="G722" s="1" t="s">
        <v>13</v>
      </c>
      <c r="H722" s="1" t="s">
        <v>15</v>
      </c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8">
        <v>27722</v>
      </c>
      <c r="B723" s="19" t="str">
        <f>HYPERLINK("https://haiphong.gov.vn/", "UBND Ủy ban nhân dân xã Việt Hồng tỉnh Hải Dương")</f>
        <v>UBND Ủy ban nhân dân xã Việt Hồng tỉnh Hải Dương</v>
      </c>
      <c r="C723" s="21" t="s">
        <v>16</v>
      </c>
      <c r="D723" s="22"/>
      <c r="E723" s="1" t="s">
        <v>13</v>
      </c>
      <c r="F723" s="1" t="s">
        <v>13</v>
      </c>
      <c r="G723" s="1" t="s">
        <v>13</v>
      </c>
      <c r="H723" s="1" t="s">
        <v>13</v>
      </c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8">
        <v>27723</v>
      </c>
      <c r="B724" s="19" t="s">
        <v>84</v>
      </c>
      <c r="C724" s="20" t="s">
        <v>13</v>
      </c>
      <c r="D724" s="21" t="s">
        <v>14</v>
      </c>
      <c r="E724" s="1" t="s">
        <v>13</v>
      </c>
      <c r="F724" s="1" t="s">
        <v>13</v>
      </c>
      <c r="G724" s="1" t="s">
        <v>13</v>
      </c>
      <c r="H724" s="1" t="s">
        <v>15</v>
      </c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8">
        <v>27724</v>
      </c>
      <c r="B725" s="19" t="str">
        <f>HYPERLINK("https://sotnmt.hungyen.gov.vn/VanBanMoi/tuanquang.PDF", "UBND Ủy ban nhân dân xã Việt Hoà tỉnh Hưng Yên")</f>
        <v>UBND Ủy ban nhân dân xã Việt Hoà tỉnh Hưng Yên</v>
      </c>
      <c r="C725" s="21" t="s">
        <v>16</v>
      </c>
      <c r="D725" s="22"/>
      <c r="E725" s="1" t="s">
        <v>13</v>
      </c>
      <c r="F725" s="1" t="s">
        <v>13</v>
      </c>
      <c r="G725" s="1" t="s">
        <v>13</v>
      </c>
      <c r="H725" s="1" t="s">
        <v>13</v>
      </c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8">
        <v>27725</v>
      </c>
      <c r="B726" s="19" t="s">
        <v>272</v>
      </c>
      <c r="C726" s="20" t="s">
        <v>13</v>
      </c>
      <c r="D726" s="21" t="s">
        <v>14</v>
      </c>
      <c r="E726" s="1" t="s">
        <v>13</v>
      </c>
      <c r="F726" s="1" t="s">
        <v>13</v>
      </c>
      <c r="G726" s="1" t="s">
        <v>13</v>
      </c>
      <c r="H726" s="1" t="s">
        <v>15</v>
      </c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8">
        <v>27726</v>
      </c>
      <c r="B727" s="19" t="str">
        <f>HYPERLINK("http://vietlong.socson.hanoi.gov.vn/", "UBND Ủy ban nhân dân xã Việt Long _x000D__x000D_
 _x000D__x000D_
  thành phố Hà Nội")</f>
        <v>UBND Ủy ban nhân dân xã Việt Long _x000D__x000D_
 _x000D__x000D_
  thành phố Hà Nội</v>
      </c>
      <c r="C727" s="21" t="s">
        <v>16</v>
      </c>
      <c r="D727" s="22"/>
      <c r="E727" s="1" t="s">
        <v>13</v>
      </c>
      <c r="F727" s="1" t="s">
        <v>13</v>
      </c>
      <c r="G727" s="1" t="s">
        <v>13</v>
      </c>
      <c r="H727" s="1" t="s">
        <v>13</v>
      </c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8">
        <v>27727</v>
      </c>
      <c r="B728" s="19" t="s">
        <v>85</v>
      </c>
      <c r="C728" s="20" t="s">
        <v>13</v>
      </c>
      <c r="D728" s="21" t="s">
        <v>14</v>
      </c>
      <c r="E728" s="1" t="s">
        <v>13</v>
      </c>
      <c r="F728" s="1" t="s">
        <v>13</v>
      </c>
      <c r="G728" s="1" t="s">
        <v>13</v>
      </c>
      <c r="H728" s="1" t="s">
        <v>15</v>
      </c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8">
        <v>27728</v>
      </c>
      <c r="B729" s="19" t="str">
        <f>HYPERLINK("https://tranyen.yenbai.gov.vn/xa-thi-tran/xa-viet-thanh", "UBND Ủy ban nhân dân xã Việt Thành tỉnh Yên Bái")</f>
        <v>UBND Ủy ban nhân dân xã Việt Thành tỉnh Yên Bái</v>
      </c>
      <c r="C729" s="21" t="s">
        <v>16</v>
      </c>
      <c r="D729" s="22"/>
      <c r="E729" s="1" t="s">
        <v>13</v>
      </c>
      <c r="F729" s="1" t="s">
        <v>13</v>
      </c>
      <c r="G729" s="1" t="s">
        <v>13</v>
      </c>
      <c r="H729" s="1" t="s">
        <v>13</v>
      </c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8">
        <v>27729</v>
      </c>
      <c r="B730" s="19" t="s">
        <v>273</v>
      </c>
      <c r="C730" s="20" t="s">
        <v>13</v>
      </c>
      <c r="D730" s="21" t="s">
        <v>14</v>
      </c>
      <c r="E730" s="1" t="s">
        <v>13</v>
      </c>
      <c r="F730" s="1" t="s">
        <v>13</v>
      </c>
      <c r="G730" s="1" t="s">
        <v>13</v>
      </c>
      <c r="H730" s="1" t="s">
        <v>15</v>
      </c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8">
        <v>27730</v>
      </c>
      <c r="B731" s="19" t="str">
        <f>HYPERLINK("https://halang.caobang.gov.vn/ubnd-xa-vinh-quy", "UBND Ủy ban nhân dân xã Vinh Quý _x000D__x000D_
 _x000D__x000D_
  tỉnh Cao Bằng")</f>
        <v>UBND Ủy ban nhân dân xã Vinh Quý _x000D__x000D_
 _x000D__x000D_
  tỉnh Cao Bằng</v>
      </c>
      <c r="C731" s="21" t="s">
        <v>16</v>
      </c>
      <c r="D731" s="22"/>
      <c r="E731" s="1" t="s">
        <v>13</v>
      </c>
      <c r="F731" s="1" t="s">
        <v>13</v>
      </c>
      <c r="G731" s="1" t="s">
        <v>13</v>
      </c>
      <c r="H731" s="1" t="s">
        <v>13</v>
      </c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8">
        <v>27731</v>
      </c>
      <c r="B732" s="19" t="str">
        <f>HYPERLINK("https://www.facebook.com/p/C%C3%B4ng-an-x%C3%A3-Vinh-Ti%E1%BB%81n-huy%E1%BB%87n-T%C3%A2n-S%C6%A1n-t%E1%BB%89nh-Ph%C3%BA-Th%E1%BB%8D-100067904854302/", "Công an xã Vinh Tiền tỉnh Phú Thọ")</f>
        <v>Công an xã Vinh Tiền tỉnh Phú Thọ</v>
      </c>
      <c r="C732" s="21" t="s">
        <v>16</v>
      </c>
      <c r="D732" s="21" t="s">
        <v>14</v>
      </c>
      <c r="E732" s="1" t="s">
        <v>13</v>
      </c>
      <c r="F732" s="1" t="s">
        <v>13</v>
      </c>
      <c r="G732" s="1" t="s">
        <v>13</v>
      </c>
      <c r="H732" s="1" t="s">
        <v>15</v>
      </c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8">
        <v>27732</v>
      </c>
      <c r="B733" s="19" t="str">
        <f>HYPERLINK("https://tanson.phutho.gov.vn/Chuyen-muc-tin/Chi-tiet-tin/t/xa-vinh-tien/title/291/ctitle/78", "UBND Ủy ban nhân dân xã Vinh Tiền tỉnh Phú Thọ")</f>
        <v>UBND Ủy ban nhân dân xã Vinh Tiền tỉnh Phú Thọ</v>
      </c>
      <c r="C733" s="21" t="s">
        <v>16</v>
      </c>
      <c r="D733" s="22"/>
      <c r="E733" s="1" t="s">
        <v>13</v>
      </c>
      <c r="F733" s="1" t="s">
        <v>13</v>
      </c>
      <c r="G733" s="1" t="s">
        <v>13</v>
      </c>
      <c r="H733" s="1" t="s">
        <v>13</v>
      </c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8">
        <v>27733</v>
      </c>
      <c r="B734" s="19" t="s">
        <v>274</v>
      </c>
      <c r="C734" s="20" t="s">
        <v>13</v>
      </c>
      <c r="D734" s="21" t="s">
        <v>14</v>
      </c>
      <c r="E734" s="1" t="s">
        <v>13</v>
      </c>
      <c r="F734" s="1" t="s">
        <v>13</v>
      </c>
      <c r="G734" s="1" t="s">
        <v>13</v>
      </c>
      <c r="H734" s="1" t="s">
        <v>15</v>
      </c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8">
        <v>27734</v>
      </c>
      <c r="B735" s="19" t="str">
        <f>HYPERLINK("https://xaluong.tuongduong.nghean.gov.vn/", "UBND Ủy ban nhân dân xã Xá Lượng _x000D__x000D_
 _x000D__x000D_
  tỉnh Nghệ An")</f>
        <v>UBND Ủy ban nhân dân xã Xá Lượng _x000D__x000D_
 _x000D__x000D_
  tỉnh Nghệ An</v>
      </c>
      <c r="C735" s="21" t="s">
        <v>16</v>
      </c>
      <c r="D735" s="22"/>
      <c r="E735" s="1" t="s">
        <v>13</v>
      </c>
      <c r="F735" s="1" t="s">
        <v>13</v>
      </c>
      <c r="G735" s="1" t="s">
        <v>13</v>
      </c>
      <c r="H735" s="1" t="s">
        <v>13</v>
      </c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8">
        <v>27735</v>
      </c>
      <c r="B736" s="19" t="s">
        <v>275</v>
      </c>
      <c r="C736" s="20" t="s">
        <v>13</v>
      </c>
      <c r="D736" s="21" t="s">
        <v>14</v>
      </c>
      <c r="E736" s="1" t="s">
        <v>13</v>
      </c>
      <c r="F736" s="1" t="s">
        <v>13</v>
      </c>
      <c r="G736" s="1" t="s">
        <v>13</v>
      </c>
      <c r="H736" s="1" t="s">
        <v>15</v>
      </c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8">
        <v>27736</v>
      </c>
      <c r="B737" s="19" t="str">
        <f>HYPERLINK("https://stttt.dienbien.gov.vn/vi/about/danh-sach-nguoi-phat-ngon-tinh-dien-bien-nam-2018.html", "UBND Ủy ban nhân dân xã Xá Nhè _x000D__x000D_
 _x000D__x000D_
  tỉnh Điện Biên")</f>
        <v>UBND Ủy ban nhân dân xã Xá Nhè _x000D__x000D_
 _x000D__x000D_
  tỉnh Điện Biên</v>
      </c>
      <c r="C737" s="21" t="s">
        <v>16</v>
      </c>
      <c r="D737" s="22"/>
      <c r="E737" s="1" t="s">
        <v>13</v>
      </c>
      <c r="F737" s="1" t="s">
        <v>13</v>
      </c>
      <c r="G737" s="1" t="s">
        <v>13</v>
      </c>
      <c r="H737" s="1" t="s">
        <v>13</v>
      </c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8">
        <v>27737</v>
      </c>
      <c r="B738" s="19" t="str">
        <f>HYPERLINK("https://www.facebook.com/p/C%C3%B4ng-An-X%C3%A3-X%C3%ADch-Th%E1%BB%95-huy%E1%BB%87n-Nho-Quan-100071329603605/", "Công an xã Xích Thổ tỉnh Ninh Bình")</f>
        <v>Công an xã Xích Thổ tỉnh Ninh Bình</v>
      </c>
      <c r="C738" s="21" t="s">
        <v>16</v>
      </c>
      <c r="D738" s="21" t="s">
        <v>14</v>
      </c>
      <c r="E738" s="1" t="s">
        <v>13</v>
      </c>
      <c r="F738" s="1" t="s">
        <v>13</v>
      </c>
      <c r="G738" s="1" t="s">
        <v>13</v>
      </c>
      <c r="H738" s="1" t="s">
        <v>15</v>
      </c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8">
        <v>27738</v>
      </c>
      <c r="B739" s="19" t="str">
        <f>HYPERLINK("https://xichtho.nhoquan.ninhbinh.gov.vn/", "UBND Ủy ban nhân dân xã Xích Thổ tỉnh Ninh Bình")</f>
        <v>UBND Ủy ban nhân dân xã Xích Thổ tỉnh Ninh Bình</v>
      </c>
      <c r="C739" s="21" t="s">
        <v>16</v>
      </c>
      <c r="D739" s="22"/>
      <c r="E739" s="1" t="s">
        <v>13</v>
      </c>
      <c r="F739" s="1" t="s">
        <v>13</v>
      </c>
      <c r="G739" s="1" t="s">
        <v>13</v>
      </c>
      <c r="H739" s="1" t="s">
        <v>13</v>
      </c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8">
        <v>27739</v>
      </c>
      <c r="B740" s="19" t="s">
        <v>276</v>
      </c>
      <c r="C740" s="20" t="s">
        <v>13</v>
      </c>
      <c r="D740" s="21" t="s">
        <v>14</v>
      </c>
      <c r="E740" s="1" t="s">
        <v>13</v>
      </c>
      <c r="F740" s="1" t="s">
        <v>13</v>
      </c>
      <c r="G740" s="1" t="s">
        <v>13</v>
      </c>
      <c r="H740" s="1" t="s">
        <v>15</v>
      </c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8">
        <v>27740</v>
      </c>
      <c r="B741" s="19" t="str">
        <f>HYPERLINK("https://huyendakglei.kontum.gov.vn/", "UBND Ủy ban nhân dân xã Xốp _x000D__x000D_
 _x000D__x000D_
  tỉnh Kon Tum")</f>
        <v>UBND Ủy ban nhân dân xã Xốp _x000D__x000D_
 _x000D__x000D_
  tỉnh Kon Tum</v>
      </c>
      <c r="C741" s="21" t="s">
        <v>16</v>
      </c>
      <c r="D741" s="22"/>
      <c r="E741" s="1" t="s">
        <v>13</v>
      </c>
      <c r="F741" s="1" t="s">
        <v>13</v>
      </c>
      <c r="G741" s="1" t="s">
        <v>13</v>
      </c>
      <c r="H741" s="1" t="s">
        <v>13</v>
      </c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8">
        <v>27741</v>
      </c>
      <c r="B742" s="19" t="str">
        <f>HYPERLINK("https://www.facebook.com/huyendoantanson/?locale=vi_VN", "Công an xã Xuân Đài _x000D__x000D_
 _x000D__x000D_
  tỉnh Phú Thọ")</f>
        <v>Công an xã Xuân Đài _x000D__x000D_
 _x000D__x000D_
  tỉnh Phú Thọ</v>
      </c>
      <c r="C742" s="21" t="s">
        <v>16</v>
      </c>
      <c r="D742" s="21" t="s">
        <v>14</v>
      </c>
      <c r="E742" s="1" t="s">
        <v>13</v>
      </c>
      <c r="F742" s="1" t="s">
        <v>13</v>
      </c>
      <c r="G742" s="1" t="s">
        <v>13</v>
      </c>
      <c r="H742" s="1" t="s">
        <v>15</v>
      </c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8">
        <v>27742</v>
      </c>
      <c r="B743" s="19" t="str">
        <f>HYPERLINK("https://tanson.phutho.gov.vn/Chuyen-muc-tin/Chi-tiet-tin/t/xa-xuan-dai/title/292/ctitle/78", "UBND Ủy ban nhân dân xã Xuân Đài _x000D__x000D_
 _x000D__x000D_
  tỉnh Phú Thọ")</f>
        <v>UBND Ủy ban nhân dân xã Xuân Đài _x000D__x000D_
 _x000D__x000D_
  tỉnh Phú Thọ</v>
      </c>
      <c r="C743" s="21" t="s">
        <v>16</v>
      </c>
      <c r="D743" s="22"/>
      <c r="E743" s="1" t="s">
        <v>13</v>
      </c>
      <c r="F743" s="1" t="s">
        <v>13</v>
      </c>
      <c r="G743" s="1" t="s">
        <v>13</v>
      </c>
      <c r="H743" s="1" t="s">
        <v>13</v>
      </c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8">
        <v>27743</v>
      </c>
      <c r="B744" s="19" t="s">
        <v>277</v>
      </c>
      <c r="C744" s="20" t="s">
        <v>13</v>
      </c>
      <c r="D744" s="21" t="s">
        <v>14</v>
      </c>
      <c r="E744" s="1" t="s">
        <v>13</v>
      </c>
      <c r="F744" s="1" t="s">
        <v>13</v>
      </c>
      <c r="G744" s="1" t="s">
        <v>13</v>
      </c>
      <c r="H744" s="1" t="s">
        <v>15</v>
      </c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8">
        <v>27744</v>
      </c>
      <c r="B745" s="19" t="str">
        <f>HYPERLINK("https://xuanphu.thoxuan.thanhhoa.gov.vn/", "UBND Ủy ban nhân dân xã Xuân An _x000D__x000D_
 _x000D__x000D_
  tỉnh Phú Thọ")</f>
        <v>UBND Ủy ban nhân dân xã Xuân An _x000D__x000D_
 _x000D__x000D_
  tỉnh Phú Thọ</v>
      </c>
      <c r="C745" s="21" t="s">
        <v>16</v>
      </c>
      <c r="D745" s="22"/>
      <c r="E745" s="1" t="s">
        <v>13</v>
      </c>
      <c r="F745" s="1" t="s">
        <v>13</v>
      </c>
      <c r="G745" s="1" t="s">
        <v>13</v>
      </c>
      <c r="H745" s="1" t="s">
        <v>13</v>
      </c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8">
        <v>27745</v>
      </c>
      <c r="B746" s="19" t="s">
        <v>86</v>
      </c>
      <c r="C746" s="20" t="s">
        <v>13</v>
      </c>
      <c r="D746" s="21" t="s">
        <v>14</v>
      </c>
      <c r="E746" s="1" t="s">
        <v>13</v>
      </c>
      <c r="F746" s="1" t="s">
        <v>13</v>
      </c>
      <c r="G746" s="1" t="s">
        <v>13</v>
      </c>
      <c r="H746" s="1" t="s">
        <v>15</v>
      </c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8">
        <v>27746</v>
      </c>
      <c r="B747" s="19" t="str">
        <f>HYPERLINK("https://xuancanh.donganh.hanoi.gov.vn/", "UBND Ủy ban nhân dân xã Xuân Cảnh thành phố Hà Nội")</f>
        <v>UBND Ủy ban nhân dân xã Xuân Cảnh thành phố Hà Nội</v>
      </c>
      <c r="C747" s="21" t="s">
        <v>16</v>
      </c>
      <c r="D747" s="22"/>
      <c r="E747" s="1" t="s">
        <v>13</v>
      </c>
      <c r="F747" s="1" t="s">
        <v>13</v>
      </c>
      <c r="G747" s="1" t="s">
        <v>13</v>
      </c>
      <c r="H747" s="1" t="s">
        <v>13</v>
      </c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8">
        <v>27747</v>
      </c>
      <c r="B748" s="19" t="str">
        <f>HYPERLINK("https://www.facebook.com/p/Tu%E1%BB%95i-tr%E1%BA%BB-C%C3%B4ng-an-TP-S%E1%BA%A7m-S%C6%A1n-100069346653553/?locale=fr_FR", "Công an xã Xuân Chính _x000D__x000D_
 _x000D__x000D_
  tỉnh Thanh Hóa")</f>
        <v>Công an xã Xuân Chính _x000D__x000D_
 _x000D__x000D_
  tỉnh Thanh Hóa</v>
      </c>
      <c r="C748" s="21" t="s">
        <v>16</v>
      </c>
      <c r="D748" s="21" t="s">
        <v>14</v>
      </c>
      <c r="E748" s="1" t="s">
        <v>13</v>
      </c>
      <c r="F748" s="1" t="s">
        <v>13</v>
      </c>
      <c r="G748" s="1" t="s">
        <v>13</v>
      </c>
      <c r="H748" s="1" t="s">
        <v>15</v>
      </c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8">
        <v>27748</v>
      </c>
      <c r="B749" s="19" t="str">
        <f>HYPERLINK("https://xuansinh.thoxuan.thanhhoa.gov.vn/web/trang-chu/bo-may-hanh-chinh/bo-may-hanh-chinh-uy-ban-nhan-dan-xa-xuan-sinh.html", "UBND Ủy ban nhân dân xã Xuân Chính _x000D__x000D_
 _x000D__x000D_
  tỉnh Thanh Hóa")</f>
        <v>UBND Ủy ban nhân dân xã Xuân Chính _x000D__x000D_
 _x000D__x000D_
  tỉnh Thanh Hóa</v>
      </c>
      <c r="C749" s="21" t="s">
        <v>16</v>
      </c>
      <c r="D749" s="22"/>
      <c r="E749" s="1" t="s">
        <v>13</v>
      </c>
      <c r="F749" s="1" t="s">
        <v>13</v>
      </c>
      <c r="G749" s="1" t="s">
        <v>13</v>
      </c>
      <c r="H749" s="1" t="s">
        <v>13</v>
      </c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8">
        <v>27749</v>
      </c>
      <c r="B750" s="19" t="str">
        <f>HYPERLINK("https://www.facebook.com/223075009186177", "Công an xã Xuân Dục tỉnh Hưng Yên")</f>
        <v>Công an xã Xuân Dục tỉnh Hưng Yên</v>
      </c>
      <c r="C750" s="21" t="s">
        <v>16</v>
      </c>
      <c r="D750" s="21" t="s">
        <v>14</v>
      </c>
      <c r="E750" s="1" t="s">
        <v>13</v>
      </c>
      <c r="F750" s="1" t="s">
        <v>13</v>
      </c>
      <c r="G750" s="1" t="s">
        <v>13</v>
      </c>
      <c r="H750" s="1" t="s">
        <v>15</v>
      </c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8">
        <v>27750</v>
      </c>
      <c r="B751" s="19" t="str">
        <f>HYPERLINK("https://congan.hungyen.gov.vn/khanh-thanh-ban-giao-tru-so-lam-viec-cong-an-xa-xuan-duc-thi-xa-my-hao-c229235.html", "UBND Ủy ban nhân dân xã Xuân Dục tỉnh Hưng Yên")</f>
        <v>UBND Ủy ban nhân dân xã Xuân Dục tỉnh Hưng Yên</v>
      </c>
      <c r="C751" s="21" t="s">
        <v>16</v>
      </c>
      <c r="D751" s="22"/>
      <c r="E751" s="1" t="s">
        <v>13</v>
      </c>
      <c r="F751" s="1" t="s">
        <v>13</v>
      </c>
      <c r="G751" s="1" t="s">
        <v>13</v>
      </c>
      <c r="H751" s="1" t="s">
        <v>13</v>
      </c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8">
        <v>27751</v>
      </c>
      <c r="B752" s="19" t="str">
        <f>HYPERLINK("https://www.facebook.com/p/Tu%E1%BB%95i-tr%E1%BA%BB-C%C3%B4ng-an-TP-S%E1%BA%A7m-S%C6%A1n-100069346653553/?locale=fr_FR", "Công an xã Xuân Du _x000D__x000D_
 _x000D__x000D_
  tỉnh Thanh Hóa")</f>
        <v>Công an xã Xuân Du _x000D__x000D_
 _x000D__x000D_
  tỉnh Thanh Hóa</v>
      </c>
      <c r="C752" s="21" t="s">
        <v>16</v>
      </c>
      <c r="D752" s="21" t="s">
        <v>14</v>
      </c>
      <c r="E752" s="1" t="s">
        <v>13</v>
      </c>
      <c r="F752" s="1" t="s">
        <v>13</v>
      </c>
      <c r="G752" s="1" t="s">
        <v>13</v>
      </c>
      <c r="H752" s="1" t="s">
        <v>15</v>
      </c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8">
        <v>27752</v>
      </c>
      <c r="B753" s="19" t="str">
        <f>HYPERLINK("https://xuandu.nhuthanh.thanhhoa.gov.vn/web/danh-ba-co-quan-chuc-nang", "UBND Ủy ban nhân dân xã Xuân Du _x000D__x000D_
 _x000D__x000D_
  tỉnh Thanh Hóa")</f>
        <v>UBND Ủy ban nhân dân xã Xuân Du _x000D__x000D_
 _x000D__x000D_
  tỉnh Thanh Hóa</v>
      </c>
      <c r="C753" s="21" t="s">
        <v>16</v>
      </c>
      <c r="D753" s="22"/>
      <c r="E753" s="1" t="s">
        <v>13</v>
      </c>
      <c r="F753" s="1" t="s">
        <v>13</v>
      </c>
      <c r="G753" s="1" t="s">
        <v>13</v>
      </c>
      <c r="H753" s="1" t="s">
        <v>13</v>
      </c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8">
        <v>27753</v>
      </c>
      <c r="B754" s="19" t="s">
        <v>278</v>
      </c>
      <c r="C754" s="20" t="s">
        <v>13</v>
      </c>
      <c r="D754" s="21" t="s">
        <v>14</v>
      </c>
      <c r="E754" s="1" t="s">
        <v>13</v>
      </c>
      <c r="F754" s="1" t="s">
        <v>13</v>
      </c>
      <c r="G754" s="1" t="s">
        <v>13</v>
      </c>
      <c r="H754" s="1" t="s">
        <v>15</v>
      </c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8">
        <v>27754</v>
      </c>
      <c r="B755" s="19" t="str">
        <f>HYPERLINK("https://xuangiang.thoxuan.thanhhoa.gov.vn/web/trang-chu/bo-may-hanh-chinh/uy-ban-nhan-dan-xa", "UBND Ủy ban nhân dân xã Xuân Giang _x000D__x000D_
 _x000D__x000D_
  tỉnh Thanh Hóa")</f>
        <v>UBND Ủy ban nhân dân xã Xuân Giang _x000D__x000D_
 _x000D__x000D_
  tỉnh Thanh Hóa</v>
      </c>
      <c r="C755" s="21" t="s">
        <v>16</v>
      </c>
      <c r="D755" s="22"/>
      <c r="E755" s="1" t="s">
        <v>13</v>
      </c>
      <c r="F755" s="1" t="s">
        <v>13</v>
      </c>
      <c r="G755" s="1" t="s">
        <v>13</v>
      </c>
      <c r="H755" s="1" t="s">
        <v>13</v>
      </c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8">
        <v>27755</v>
      </c>
      <c r="B756" s="19" t="str">
        <f>HYPERLINK("https://www.facebook.com/conganxuanhoa.tx/", "Công an xã Xuân Hòa _x000D__x000D_
 _x000D__x000D_
  tỉnh Thanh Hóa")</f>
        <v>Công an xã Xuân Hòa _x000D__x000D_
 _x000D__x000D_
  tỉnh Thanh Hóa</v>
      </c>
      <c r="C756" s="21" t="s">
        <v>16</v>
      </c>
      <c r="D756" s="21" t="s">
        <v>14</v>
      </c>
      <c r="E756" s="1" t="s">
        <v>13</v>
      </c>
      <c r="F756" s="1" t="s">
        <v>13</v>
      </c>
      <c r="G756" s="1" t="s">
        <v>13</v>
      </c>
      <c r="H756" s="1" t="s">
        <v>15</v>
      </c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8">
        <v>27756</v>
      </c>
      <c r="B757" s="19" t="str">
        <f>HYPERLINK("https://xuanhoa.nhuxuan.thanhhoa.gov.vn/web/trang-chu/he-thong-chinh-tri/uy-ban-nhan-dan-xa", "UBND Ủy ban nhân dân xã Xuân Hòa _x000D__x000D_
 _x000D__x000D_
  tỉnh Thanh Hóa")</f>
        <v>UBND Ủy ban nhân dân xã Xuân Hòa _x000D__x000D_
 _x000D__x000D_
  tỉnh Thanh Hóa</v>
      </c>
      <c r="C757" s="21" t="s">
        <v>16</v>
      </c>
      <c r="D757" s="22"/>
      <c r="E757" s="1" t="s">
        <v>13</v>
      </c>
      <c r="F757" s="1" t="s">
        <v>13</v>
      </c>
      <c r="G757" s="1" t="s">
        <v>13</v>
      </c>
      <c r="H757" s="1" t="s">
        <v>13</v>
      </c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8">
        <v>27757</v>
      </c>
      <c r="B758" s="19" t="str">
        <f>HYPERLINK("https://www.facebook.com/p/C%C3%B4ng-an-x%C3%A3-Xu%C3%A2n-H%E1%BB%93ng-100057327824815/", "Công an xã Xuân Hồng tỉnh Thanh Hóa")</f>
        <v>Công an xã Xuân Hồng tỉnh Thanh Hóa</v>
      </c>
      <c r="C758" s="21" t="s">
        <v>16</v>
      </c>
      <c r="D758" s="21" t="s">
        <v>14</v>
      </c>
      <c r="E758" s="1" t="s">
        <v>13</v>
      </c>
      <c r="F758" s="1" t="s">
        <v>13</v>
      </c>
      <c r="G758" s="1" t="s">
        <v>13</v>
      </c>
      <c r="H758" s="1" t="s">
        <v>15</v>
      </c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8">
        <v>27758</v>
      </c>
      <c r="B759" s="19" t="str">
        <f>HYPERLINK("https://xuanhong.thoxuan.thanhhoa.gov.vn/web/trang-chu/bo-may-hanh-chinh/uy-ban-nhan-dan-xa", "UBND Ủy ban nhân dân xã Xuân Hồng tỉnh Thanh Hóa")</f>
        <v>UBND Ủy ban nhân dân xã Xuân Hồng tỉnh Thanh Hóa</v>
      </c>
      <c r="C759" s="21" t="s">
        <v>16</v>
      </c>
      <c r="D759" s="22"/>
      <c r="E759" s="1" t="s">
        <v>13</v>
      </c>
      <c r="F759" s="1" t="s">
        <v>13</v>
      </c>
      <c r="G759" s="1" t="s">
        <v>13</v>
      </c>
      <c r="H759" s="1" t="s">
        <v>13</v>
      </c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8">
        <v>27759</v>
      </c>
      <c r="B760" s="19" t="str">
        <f>HYPERLINK("https://www.facebook.com/p/C%C3%B4ng-an-x%C3%A3-Xu%C3%A2n-H%E1%BB%93ng-100057327824815/", "Công an xã Xuân Hồng tỉnh Thanh Hóa")</f>
        <v>Công an xã Xuân Hồng tỉnh Thanh Hóa</v>
      </c>
      <c r="C760" s="21" t="s">
        <v>16</v>
      </c>
      <c r="D760" s="21" t="s">
        <v>14</v>
      </c>
      <c r="E760" s="1" t="s">
        <v>13</v>
      </c>
      <c r="F760" s="1" t="s">
        <v>13</v>
      </c>
      <c r="G760" s="1" t="s">
        <v>13</v>
      </c>
      <c r="H760" s="1" t="s">
        <v>15</v>
      </c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8">
        <v>27760</v>
      </c>
      <c r="B761" s="19" t="str">
        <f>HYPERLINK("https://xuanhong.thoxuan.thanhhoa.gov.vn/web/trang-chu/bo-may-hanh-chinh/uy-ban-nhan-dan-xa", "UBND Ủy ban nhân dân xã Xuân Hồng tỉnh Thanh Hóa")</f>
        <v>UBND Ủy ban nhân dân xã Xuân Hồng tỉnh Thanh Hóa</v>
      </c>
      <c r="C761" s="21" t="s">
        <v>16</v>
      </c>
      <c r="D761" s="22"/>
      <c r="E761" s="1" t="s">
        <v>13</v>
      </c>
      <c r="F761" s="1" t="s">
        <v>13</v>
      </c>
      <c r="G761" s="1" t="s">
        <v>13</v>
      </c>
      <c r="H761" s="1" t="s">
        <v>13</v>
      </c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8">
        <v>27761</v>
      </c>
      <c r="B762" s="19" t="str">
        <f>HYPERLINK("https://www.facebook.com/people/C%C3%B4ng-an-x%C3%A3-Xu%C3%A2n-H%E1%BB%99i-Nghi-Xu%C3%A2n-H%C3%A0-T%C4%A9nh/100068868740393/", "Công an xã Xuân Hội tỉnh Hà Tĩnh")</f>
        <v>Công an xã Xuân Hội tỉnh Hà Tĩnh</v>
      </c>
      <c r="C762" s="21" t="s">
        <v>16</v>
      </c>
      <c r="D762" s="21" t="s">
        <v>14</v>
      </c>
      <c r="E762" s="1" t="s">
        <v>87</v>
      </c>
      <c r="F762" s="1" t="s">
        <v>13</v>
      </c>
      <c r="G762" s="1" t="s">
        <v>88</v>
      </c>
      <c r="H762" s="1" t="s">
        <v>13</v>
      </c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8">
        <v>27762</v>
      </c>
      <c r="B763" s="19" t="str">
        <f>HYPERLINK("http://xuanhoi.nghixuan.hatinh.gov.vn/", "UBND Ủy ban nhân dân xã Xuân Hội tỉnh Hà Tĩnh")</f>
        <v>UBND Ủy ban nhân dân xã Xuân Hội tỉnh Hà Tĩnh</v>
      </c>
      <c r="C763" s="21" t="s">
        <v>16</v>
      </c>
      <c r="D763" s="22"/>
      <c r="E763" s="1" t="s">
        <v>13</v>
      </c>
      <c r="F763" s="1" t="s">
        <v>13</v>
      </c>
      <c r="G763" s="1" t="s">
        <v>13</v>
      </c>
      <c r="H763" s="1" t="s">
        <v>13</v>
      </c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8">
        <v>27763</v>
      </c>
      <c r="B764" s="19" t="s">
        <v>89</v>
      </c>
      <c r="C764" s="20" t="s">
        <v>13</v>
      </c>
      <c r="D764" s="21" t="s">
        <v>14</v>
      </c>
      <c r="E764" s="1" t="s">
        <v>13</v>
      </c>
      <c r="F764" s="1" t="s">
        <v>13</v>
      </c>
      <c r="G764" s="1" t="s">
        <v>13</v>
      </c>
      <c r="H764" s="1" t="s">
        <v>15</v>
      </c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8">
        <v>27764</v>
      </c>
      <c r="B765" s="19" t="str">
        <f>HYPERLINK("https://xuanhiep.vinhlong.gov.vn/", "UBND Ủy ban nhân dân xã Xuân Hiệp tỉnh Vĩnh Long")</f>
        <v>UBND Ủy ban nhân dân xã Xuân Hiệp tỉnh Vĩnh Long</v>
      </c>
      <c r="C765" s="21" t="s">
        <v>16</v>
      </c>
      <c r="D765" s="22"/>
      <c r="E765" s="1" t="s">
        <v>13</v>
      </c>
      <c r="F765" s="1" t="s">
        <v>13</v>
      </c>
      <c r="G765" s="1" t="s">
        <v>13</v>
      </c>
      <c r="H765" s="1" t="s">
        <v>13</v>
      </c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8">
        <v>27765</v>
      </c>
      <c r="B766" s="19" t="str">
        <f>HYPERLINK("https://www.facebook.com/p/C%C3%B4ng-an-x%C3%A3-Xu%C3%A2n-Ho%C3%A0-Nh%C6%B0-Xu%C3%A2n-Thanh-Ho%C3%A1-100063482105408/?locale=de_DE", "Công an xã Xuân Hoà tỉnh Thanh Hóa")</f>
        <v>Công an xã Xuân Hoà tỉnh Thanh Hóa</v>
      </c>
      <c r="C766" s="21" t="s">
        <v>16</v>
      </c>
      <c r="D766" s="21" t="s">
        <v>14</v>
      </c>
      <c r="E766" s="1" t="s">
        <v>13</v>
      </c>
      <c r="F766" s="1" t="s">
        <v>13</v>
      </c>
      <c r="G766" s="1" t="s">
        <v>13</v>
      </c>
      <c r="H766" s="1" t="s">
        <v>15</v>
      </c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8">
        <v>27766</v>
      </c>
      <c r="B767" s="19" t="str">
        <f>HYPERLINK("https://xuanhoa.nhuxuan.thanhhoa.gov.vn/web/trang-chu/he-thong-chinh-tri/uy-ban-nhan-dan-xa", "UBND Ủy ban nhân dân xã Xuân Hoà tỉnh Thanh Hóa")</f>
        <v>UBND Ủy ban nhân dân xã Xuân Hoà tỉnh Thanh Hóa</v>
      </c>
      <c r="C767" s="21" t="s">
        <v>16</v>
      </c>
      <c r="D767" s="22"/>
      <c r="E767" s="1" t="s">
        <v>13</v>
      </c>
      <c r="F767" s="1" t="s">
        <v>13</v>
      </c>
      <c r="G767" s="1" t="s">
        <v>13</v>
      </c>
      <c r="H767" s="1" t="s">
        <v>13</v>
      </c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8">
        <v>27767</v>
      </c>
      <c r="B768" s="19" t="str">
        <f>HYPERLINK("https://www.facebook.com/p/C%C3%B4ng-an-x%C3%A3-Xu%C3%A2n-Huy-100067791016460/", "Công an xã Xuân Huy _x000D__x000D_
 _x000D__x000D_
  tỉnh Phú Thọ")</f>
        <v>Công an xã Xuân Huy _x000D__x000D_
 _x000D__x000D_
  tỉnh Phú Thọ</v>
      </c>
      <c r="C768" s="21" t="s">
        <v>16</v>
      </c>
      <c r="D768" s="21" t="s">
        <v>14</v>
      </c>
      <c r="E768" s="1" t="s">
        <v>13</v>
      </c>
      <c r="F768" s="1" t="s">
        <v>13</v>
      </c>
      <c r="G768" s="1" t="s">
        <v>13</v>
      </c>
      <c r="H768" s="1" t="s">
        <v>15</v>
      </c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8">
        <v>27768</v>
      </c>
      <c r="B769" s="19" t="str">
        <f>HYPERLINK("https://xuanhuy.lamthao.phutho.gov.vn/", "UBND Ủy ban nhân dân xã Xuân Huy _x000D__x000D_
 _x000D__x000D_
  tỉnh Phú Thọ")</f>
        <v>UBND Ủy ban nhân dân xã Xuân Huy _x000D__x000D_
 _x000D__x000D_
  tỉnh Phú Thọ</v>
      </c>
      <c r="C769" s="21" t="s">
        <v>16</v>
      </c>
      <c r="D769" s="22"/>
      <c r="E769" s="1" t="s">
        <v>13</v>
      </c>
      <c r="F769" s="1" t="s">
        <v>13</v>
      </c>
      <c r="G769" s="1" t="s">
        <v>13</v>
      </c>
      <c r="H769" s="1" t="s">
        <v>13</v>
      </c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8">
        <v>27769</v>
      </c>
      <c r="B770" s="19" t="str">
        <f>HYPERLINK("https://www.facebook.com/p/C%C3%B4ng-An-T%E1%BB%89nh-B%E1%BA%AFc-Ninh-100067184832103/", "Công an phường Xuân Lâm _x000D__x000D_
 _x000D__x000D_
  tỉnh Bắc Ninh")</f>
        <v>Công an phường Xuân Lâm _x000D__x000D_
 _x000D__x000D_
  tỉnh Bắc Ninh</v>
      </c>
      <c r="C770" s="21" t="s">
        <v>16</v>
      </c>
      <c r="D770" s="21" t="s">
        <v>14</v>
      </c>
      <c r="E770" s="1" t="s">
        <v>13</v>
      </c>
      <c r="F770" s="1" t="s">
        <v>13</v>
      </c>
      <c r="G770" s="1" t="s">
        <v>13</v>
      </c>
      <c r="H770" s="1" t="s">
        <v>15</v>
      </c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8">
        <v>27770</v>
      </c>
      <c r="B771" s="19" t="str">
        <f>HYPERLINK("https://www.bacninh.gov.vn/web/xa-xuan-lam/news/-/details/20940549/to-chuc-bo-may-xa-xuan-lam", "UBND Ủy ban nhân dân phường Xuân Lâm _x000D__x000D_
 _x000D__x000D_
  tỉnh Bắc Ninh")</f>
        <v>UBND Ủy ban nhân dân phường Xuân Lâm _x000D__x000D_
 _x000D__x000D_
  tỉnh Bắc Ninh</v>
      </c>
      <c r="C771" s="21" t="s">
        <v>16</v>
      </c>
      <c r="D771" s="22"/>
      <c r="E771" s="1" t="s">
        <v>13</v>
      </c>
      <c r="F771" s="1" t="s">
        <v>13</v>
      </c>
      <c r="G771" s="1" t="s">
        <v>13</v>
      </c>
      <c r="H771" s="1" t="s">
        <v>13</v>
      </c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8">
        <v>27771</v>
      </c>
      <c r="B772" s="19" t="s">
        <v>279</v>
      </c>
      <c r="C772" s="20" t="s">
        <v>13</v>
      </c>
      <c r="D772" s="21" t="s">
        <v>14</v>
      </c>
      <c r="E772" s="1" t="s">
        <v>13</v>
      </c>
      <c r="F772" s="1" t="s">
        <v>13</v>
      </c>
      <c r="G772" s="1" t="s">
        <v>13</v>
      </c>
      <c r="H772" s="1" t="s">
        <v>15</v>
      </c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8">
        <v>27772</v>
      </c>
      <c r="B773" s="19" t="str">
        <f>HYPERLINK("http://xuanlinh.nghixuan.hatinh.gov.vn/", "UBND Ủy ban nhân dân xã Xuân Lĩnh _x000D__x000D_
 _x000D__x000D_
  tỉnh Thanh Hóa")</f>
        <v>UBND Ủy ban nhân dân xã Xuân Lĩnh _x000D__x000D_
 _x000D__x000D_
  tỉnh Thanh Hóa</v>
      </c>
      <c r="C773" s="21" t="s">
        <v>16</v>
      </c>
      <c r="D773" s="22"/>
      <c r="E773" s="1" t="s">
        <v>13</v>
      </c>
      <c r="F773" s="1" t="s">
        <v>13</v>
      </c>
      <c r="G773" s="1" t="s">
        <v>13</v>
      </c>
      <c r="H773" s="1" t="s">
        <v>13</v>
      </c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8">
        <v>27773</v>
      </c>
      <c r="B774" s="19" t="str">
        <f>HYPERLINK("https://www.facebook.com/p/C%C3%B4ng-an-x%C3%A3-Xu%C3%A2n-L%E1%BA%ADp-100033418363231/", "Công an xã Xuân Lập _x000D__x000D_
 _x000D__x000D_
  tỉnh Thanh Hóa")</f>
        <v>Công an xã Xuân Lập _x000D__x000D_
 _x000D__x000D_
  tỉnh Thanh Hóa</v>
      </c>
      <c r="C774" s="21" t="s">
        <v>16</v>
      </c>
      <c r="D774" s="21" t="s">
        <v>14</v>
      </c>
      <c r="E774" s="1" t="s">
        <v>13</v>
      </c>
      <c r="F774" s="1" t="s">
        <v>13</v>
      </c>
      <c r="G774" s="1" t="s">
        <v>13</v>
      </c>
      <c r="H774" s="1" t="s">
        <v>15</v>
      </c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8">
        <v>27774</v>
      </c>
      <c r="B775" s="19" t="str">
        <f>HYPERLINK("https://xuanlap.thoxuan.thanhhoa.gov.vn/", "UBND Ủy ban nhân dân xã Xuân Lập _x000D__x000D_
 _x000D__x000D_
  tỉnh Thanh Hóa")</f>
        <v>UBND Ủy ban nhân dân xã Xuân Lập _x000D__x000D_
 _x000D__x000D_
  tỉnh Thanh Hóa</v>
      </c>
      <c r="C775" s="21" t="s">
        <v>16</v>
      </c>
      <c r="D775" s="22"/>
      <c r="E775" s="1" t="s">
        <v>13</v>
      </c>
      <c r="F775" s="1" t="s">
        <v>13</v>
      </c>
      <c r="G775" s="1" t="s">
        <v>13</v>
      </c>
      <c r="H775" s="1" t="s">
        <v>13</v>
      </c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8">
        <v>27775</v>
      </c>
      <c r="B776" s="19" t="s">
        <v>280</v>
      </c>
      <c r="C776" s="20" t="s">
        <v>13</v>
      </c>
      <c r="D776" s="21" t="s">
        <v>14</v>
      </c>
      <c r="E776" s="1" t="s">
        <v>13</v>
      </c>
      <c r="F776" s="1" t="s">
        <v>13</v>
      </c>
      <c r="G776" s="1" t="s">
        <v>13</v>
      </c>
      <c r="H776" s="1" t="s">
        <v>15</v>
      </c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8">
        <v>27776</v>
      </c>
      <c r="B777" s="19" t="str">
        <f>HYPERLINK("http://lambinh.tuyenquang.gov.vn/vi/tin-bai/dong-chi-pho-chu-tich-ubnd-tinh-nguyen-the-giang-du-ngay-hoi-dai-doan-ket-toan-dan-toc-tai-xa-xuan-lap?type=NEWS&amp;id=131513", "UBND Ủy ban nhân dân xã Xuân Lập _x000D__x000D_
 _x000D__x000D_
  tỉnh Tuyên Quang")</f>
        <v>UBND Ủy ban nhân dân xã Xuân Lập _x000D__x000D_
 _x000D__x000D_
  tỉnh Tuyên Quang</v>
      </c>
      <c r="C777" s="21" t="s">
        <v>16</v>
      </c>
      <c r="D777" s="22"/>
      <c r="E777" s="1" t="s">
        <v>13</v>
      </c>
      <c r="F777" s="1" t="s">
        <v>13</v>
      </c>
      <c r="G777" s="1" t="s">
        <v>13</v>
      </c>
      <c r="H777" s="1" t="s">
        <v>13</v>
      </c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8">
        <v>27777</v>
      </c>
      <c r="B778" s="19" t="str">
        <f>HYPERLINK("https://www.facebook.com/p/C%C3%B4ng-an-x%C3%A3-Xu%C3%A2n-L%E1%BA%B9-huy%E1%BB%87n-Th%C6%B0%E1%BB%9Dng-Xu%C3%A2n-100069546632976/", "Công an xã Xuân Lẹ tỉnh Thanh Hóa")</f>
        <v>Công an xã Xuân Lẹ tỉnh Thanh Hóa</v>
      </c>
      <c r="C778" s="21" t="s">
        <v>16</v>
      </c>
      <c r="D778" s="21" t="s">
        <v>14</v>
      </c>
      <c r="E778" s="1" t="s">
        <v>13</v>
      </c>
      <c r="F778" s="1" t="s">
        <v>13</v>
      </c>
      <c r="G778" s="1" t="s">
        <v>13</v>
      </c>
      <c r="H778" s="1" t="s">
        <v>15</v>
      </c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8">
        <v>27778</v>
      </c>
      <c r="B779" s="19" t="str">
        <f>HYPERLINK("https://xuansinh.thoxuan.thanhhoa.gov.vn/web/trang-chu/bo-may-hanh-chinh/bo-may-hanh-chinh-uy-ban-nhan-dan-xa-xuan-sinh.html", "UBND Ủy ban nhân dân xã Xuân Lẹ tỉnh Thanh Hóa")</f>
        <v>UBND Ủy ban nhân dân xã Xuân Lẹ tỉnh Thanh Hóa</v>
      </c>
      <c r="C779" s="21" t="s">
        <v>16</v>
      </c>
      <c r="D779" s="22"/>
      <c r="E779" s="1" t="s">
        <v>13</v>
      </c>
      <c r="F779" s="1" t="s">
        <v>13</v>
      </c>
      <c r="G779" s="1" t="s">
        <v>13</v>
      </c>
      <c r="H779" s="1" t="s">
        <v>13</v>
      </c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8">
        <v>27779</v>
      </c>
      <c r="B780" s="19" t="str">
        <f>HYPERLINK("https://www.facebook.com/1873105886179165", "Công an xã Xuân Lộc _x000D__x000D_
 _x000D__x000D_
  tỉnh Phú Thọ")</f>
        <v>Công an xã Xuân Lộc _x000D__x000D_
 _x000D__x000D_
  tỉnh Phú Thọ</v>
      </c>
      <c r="C780" s="21" t="s">
        <v>16</v>
      </c>
      <c r="D780" s="21" t="s">
        <v>14</v>
      </c>
      <c r="E780" s="1" t="s">
        <v>13</v>
      </c>
      <c r="F780" s="1" t="s">
        <v>13</v>
      </c>
      <c r="G780" s="1" t="s">
        <v>13</v>
      </c>
      <c r="H780" s="1" t="s">
        <v>15</v>
      </c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8">
        <v>27780</v>
      </c>
      <c r="B781" s="19" t="str">
        <f>HYPERLINK("https://thanhthuy.phutho.gov.vn/", "UBND Ủy ban nhân dân xã Xuân Lộc _x000D__x000D_
 _x000D__x000D_
  tỉnh Phú Thọ")</f>
        <v>UBND Ủy ban nhân dân xã Xuân Lộc _x000D__x000D_
 _x000D__x000D_
  tỉnh Phú Thọ</v>
      </c>
      <c r="C781" s="21" t="s">
        <v>16</v>
      </c>
      <c r="D781" s="22"/>
      <c r="E781" s="1" t="s">
        <v>13</v>
      </c>
      <c r="F781" s="1" t="s">
        <v>13</v>
      </c>
      <c r="G781" s="1" t="s">
        <v>13</v>
      </c>
      <c r="H781" s="1" t="s">
        <v>13</v>
      </c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8">
        <v>27781</v>
      </c>
      <c r="B782" s="19" t="str">
        <f>HYPERLINK("https://www.facebook.com/p/C%C3%B4ng-an-X%C3%A3-Xu%C3%A2n-L%E1%BB%99c-huy%E1%BB%87n-Can-L%E1%BB%99c-t%E1%BB%89nh-H%C3%A0-T%C4%A9nh-100063686341582/", "Công an xã Xuân Lộc _x000D__x000D_
 _x000D__x000D_
  tỉnh Hà Tĩnh")</f>
        <v>Công an xã Xuân Lộc _x000D__x000D_
 _x000D__x000D_
  tỉnh Hà Tĩnh</v>
      </c>
      <c r="C782" s="21" t="s">
        <v>16</v>
      </c>
      <c r="D782" s="21" t="s">
        <v>14</v>
      </c>
      <c r="E782" s="1" t="s">
        <v>13</v>
      </c>
      <c r="F782" s="1" t="s">
        <v>13</v>
      </c>
      <c r="G782" s="1" t="s">
        <v>13</v>
      </c>
      <c r="H782" s="1" t="s">
        <v>15</v>
      </c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8">
        <v>27782</v>
      </c>
      <c r="B783" s="19" t="str">
        <f>HYPERLINK("https://hscvcl.hatinh.gov.vn/canloc/vbpq.nsf/B88BE2D39728380F4725865E00103CD5/$file/QD-UY-BAN-BAU-CU-HDND-CAP-XA-NHIEM-KY-2021-2026(ubxaxuanloccl)(15.01.2021_09h41p53).docx", "UBND Ủy ban nhân dân xã Xuân Lộc _x000D__x000D_
 _x000D__x000D_
  tỉnh Hà Tĩnh")</f>
        <v>UBND Ủy ban nhân dân xã Xuân Lộc _x000D__x000D_
 _x000D__x000D_
  tỉnh Hà Tĩnh</v>
      </c>
      <c r="C783" s="21" t="s">
        <v>16</v>
      </c>
      <c r="D783" s="22"/>
      <c r="E783" s="1" t="s">
        <v>13</v>
      </c>
      <c r="F783" s="1" t="s">
        <v>13</v>
      </c>
      <c r="G783" s="1" t="s">
        <v>13</v>
      </c>
      <c r="H783" s="1" t="s">
        <v>13</v>
      </c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8">
        <v>27783</v>
      </c>
      <c r="B784" s="19" t="s">
        <v>281</v>
      </c>
      <c r="C784" s="20" t="s">
        <v>13</v>
      </c>
      <c r="D784" s="21" t="s">
        <v>14</v>
      </c>
      <c r="E784" s="1" t="s">
        <v>13</v>
      </c>
      <c r="F784" s="1" t="s">
        <v>13</v>
      </c>
      <c r="G784" s="1" t="s">
        <v>13</v>
      </c>
      <c r="H784" s="1" t="s">
        <v>15</v>
      </c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8">
        <v>27784</v>
      </c>
      <c r="B785" s="19" t="str">
        <f>HYPERLINK("https://xuanloc.dongnai.gov.vn/", "UBND Ủy ban nhân dân xã Xuân Lộc _x000D__x000D_
 _x000D__x000D_
  tỉnh Thanh Hóa")</f>
        <v>UBND Ủy ban nhân dân xã Xuân Lộc _x000D__x000D_
 _x000D__x000D_
  tỉnh Thanh Hóa</v>
      </c>
      <c r="C785" s="21" t="s">
        <v>16</v>
      </c>
      <c r="D785" s="22"/>
      <c r="E785" s="1" t="s">
        <v>13</v>
      </c>
      <c r="F785" s="1" t="s">
        <v>13</v>
      </c>
      <c r="G785" s="1" t="s">
        <v>13</v>
      </c>
      <c r="H785" s="1" t="s">
        <v>13</v>
      </c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8">
        <v>27785</v>
      </c>
      <c r="B786" s="19" t="s">
        <v>90</v>
      </c>
      <c r="C786" s="20" t="s">
        <v>13</v>
      </c>
      <c r="D786" s="21" t="s">
        <v>14</v>
      </c>
      <c r="E786" s="1" t="s">
        <v>13</v>
      </c>
      <c r="F786" s="1" t="s">
        <v>13</v>
      </c>
      <c r="G786" s="1" t="s">
        <v>13</v>
      </c>
      <c r="H786" s="1" t="s">
        <v>15</v>
      </c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8">
        <v>27786</v>
      </c>
      <c r="B787" s="19" t="str">
        <f>HYPERLINK("https://xuanloc.dongnai.gov.vn/", "UBND Ủy ban nhân dân xã Xuân Lộc tỉnh Thanh Hóa")</f>
        <v>UBND Ủy ban nhân dân xã Xuân Lộc tỉnh Thanh Hóa</v>
      </c>
      <c r="C787" s="21" t="s">
        <v>16</v>
      </c>
      <c r="D787" s="22"/>
      <c r="E787" s="1" t="s">
        <v>13</v>
      </c>
      <c r="F787" s="1" t="s">
        <v>13</v>
      </c>
      <c r="G787" s="1" t="s">
        <v>13</v>
      </c>
      <c r="H787" s="1" t="s">
        <v>13</v>
      </c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8">
        <v>27787</v>
      </c>
      <c r="B788" s="19" t="str">
        <f>HYPERLINK("https://www.facebook.com/p/Tu%E1%BB%95i-tr%E1%BA%BB-C%C3%B4ng-an-t%E1%BB%89nh-B%E1%BA%AFc-K%E1%BA%A1n-100057574024652/", "Công an xã Xuân La _x000D__x000D_
 _x000D__x000D_
  tỉnh Bắc Kạn")</f>
        <v>Công an xã Xuân La _x000D__x000D_
 _x000D__x000D_
  tỉnh Bắc Kạn</v>
      </c>
      <c r="C788" s="21" t="s">
        <v>16</v>
      </c>
      <c r="D788" s="21" t="s">
        <v>14</v>
      </c>
      <c r="E788" s="1" t="s">
        <v>13</v>
      </c>
      <c r="F788" s="1" t="s">
        <v>13</v>
      </c>
      <c r="G788" s="1" t="s">
        <v>13</v>
      </c>
      <c r="H788" s="1" t="s">
        <v>15</v>
      </c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8">
        <v>27788</v>
      </c>
      <c r="B789" s="19" t="str">
        <f>HYPERLINK("https://xuanla.pacnam.gov.vn/", "UBND Ủy ban nhân dân xã Xuân La _x000D__x000D_
 _x000D__x000D_
  tỉnh Bắc Kạn")</f>
        <v>UBND Ủy ban nhân dân xã Xuân La _x000D__x000D_
 _x000D__x000D_
  tỉnh Bắc Kạn</v>
      </c>
      <c r="C789" s="21" t="s">
        <v>16</v>
      </c>
      <c r="D789" s="22"/>
      <c r="E789" s="1" t="s">
        <v>13</v>
      </c>
      <c r="F789" s="1" t="s">
        <v>13</v>
      </c>
      <c r="G789" s="1" t="s">
        <v>13</v>
      </c>
      <c r="H789" s="1" t="s">
        <v>13</v>
      </c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8">
        <v>27789</v>
      </c>
      <c r="B790" s="19" t="str">
        <f>HYPERLINK("https://www.facebook.com/p/C%C3%B4ng-an-x%C3%A3-Xu%C3%A2n-Lai-Th%E1%BB%8D-Xu%C3%A2n-100064785799423/", "Công an xã Xuân Lai tỉnh Thanh Hóa")</f>
        <v>Công an xã Xuân Lai tỉnh Thanh Hóa</v>
      </c>
      <c r="C790" s="21" t="s">
        <v>16</v>
      </c>
      <c r="D790" s="21" t="s">
        <v>14</v>
      </c>
      <c r="E790" s="1" t="s">
        <v>13</v>
      </c>
      <c r="F790" s="1" t="s">
        <v>13</v>
      </c>
      <c r="G790" s="1" t="s">
        <v>13</v>
      </c>
      <c r="H790" s="1" t="s">
        <v>15</v>
      </c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8">
        <v>27790</v>
      </c>
      <c r="B791" s="19" t="str">
        <f>HYPERLINK("https://xuanlai.thoxuan.thanhhoa.gov.vn/", "UBND Ủy ban nhân dân xã Xuân Lai tỉnh Thanh Hóa")</f>
        <v>UBND Ủy ban nhân dân xã Xuân Lai tỉnh Thanh Hóa</v>
      </c>
      <c r="C791" s="21" t="s">
        <v>16</v>
      </c>
      <c r="D791" s="22"/>
      <c r="E791" s="1" t="s">
        <v>13</v>
      </c>
      <c r="F791" s="1" t="s">
        <v>13</v>
      </c>
      <c r="G791" s="1" t="s">
        <v>13</v>
      </c>
      <c r="H791" s="1" t="s">
        <v>13</v>
      </c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8">
        <v>27791</v>
      </c>
      <c r="B792" s="19" t="str">
        <f>HYPERLINK("https://www.facebook.com/p/C%C3%B4ng-an-x%C3%A3-Xu%C3%A2n-L%C4%A9nh-100066855864669/", "Công an xã xuân Linh _x000D__x000D_
 _x000D__x000D_
  tỉnh Hà Tĩnh")</f>
        <v>Công an xã xuân Linh _x000D__x000D_
 _x000D__x000D_
  tỉnh Hà Tĩnh</v>
      </c>
      <c r="C792" s="21" t="s">
        <v>16</v>
      </c>
      <c r="D792" s="21" t="s">
        <v>14</v>
      </c>
      <c r="E792" s="1" t="s">
        <v>13</v>
      </c>
      <c r="F792" s="1" t="s">
        <v>13</v>
      </c>
      <c r="G792" s="1" t="s">
        <v>13</v>
      </c>
      <c r="H792" s="1" t="s">
        <v>15</v>
      </c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8">
        <v>27792</v>
      </c>
      <c r="B793" s="19" t="str">
        <f>HYPERLINK("http://xuanlinh.nghixuan.hatinh.gov.vn/", "UBND Ủy ban nhân dân xã xuân Linh _x000D__x000D_
 _x000D__x000D_
  tỉnh Hà Tĩnh")</f>
        <v>UBND Ủy ban nhân dân xã xuân Linh _x000D__x000D_
 _x000D__x000D_
  tỉnh Hà Tĩnh</v>
      </c>
      <c r="C793" s="21" t="s">
        <v>16</v>
      </c>
      <c r="D793" s="22"/>
      <c r="E793" s="1" t="s">
        <v>13</v>
      </c>
      <c r="F793" s="1" t="s">
        <v>13</v>
      </c>
      <c r="G793" s="1" t="s">
        <v>13</v>
      </c>
      <c r="H793" s="1" t="s">
        <v>13</v>
      </c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8">
        <v>27793</v>
      </c>
      <c r="B794" s="19" t="str">
        <f>HYPERLINK("https://www.facebook.com/p/C%C3%B4ng-an-x%C3%A3-Xu%C3%A2n-Lao-100058435895075/", "Công an xã Xuân Lao _x000D__x000D_
 _x000D__x000D_
  tỉnh Điện Biên")</f>
        <v>Công an xã Xuân Lao _x000D__x000D_
 _x000D__x000D_
  tỉnh Điện Biên</v>
      </c>
      <c r="C794" s="21" t="s">
        <v>16</v>
      </c>
      <c r="D794" s="21" t="s">
        <v>14</v>
      </c>
      <c r="E794" s="1" t="s">
        <v>13</v>
      </c>
      <c r="F794" s="1" t="s">
        <v>13</v>
      </c>
      <c r="G794" s="1" t="s">
        <v>13</v>
      </c>
      <c r="H794" s="1" t="s">
        <v>15</v>
      </c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8">
        <v>27794</v>
      </c>
      <c r="B795" s="19" t="str">
        <f>HYPERLINK("https://stttt.dienbien.gov.vn/vi/about/danh-sach-nguoi-phat-ngon-tinh-dien-bien-nam-2018.html", "UBND Ủy ban nhân dân xã Xuân Lao _x000D__x000D_
 _x000D__x000D_
  tỉnh Điện Biên")</f>
        <v>UBND Ủy ban nhân dân xã Xuân Lao _x000D__x000D_
 _x000D__x000D_
  tỉnh Điện Biên</v>
      </c>
      <c r="C795" s="21" t="s">
        <v>16</v>
      </c>
      <c r="D795" s="22"/>
      <c r="E795" s="1" t="s">
        <v>13</v>
      </c>
      <c r="F795" s="1" t="s">
        <v>13</v>
      </c>
      <c r="G795" s="1" t="s">
        <v>13</v>
      </c>
      <c r="H795" s="1" t="s">
        <v>13</v>
      </c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8">
        <v>27795</v>
      </c>
      <c r="B796" s="19" t="str">
        <f>HYPERLINK("https://www.facebook.com/p/C%C3%B4ng-an-x%C3%A3-Xu%C3%A2n-Li%C3%AAn-100067547894849/", "Công an xã Xuân Liên _x000D__x000D_
 _x000D__x000D_
  tỉnh Hà Tĩnh")</f>
        <v>Công an xã Xuân Liên _x000D__x000D_
 _x000D__x000D_
  tỉnh Hà Tĩnh</v>
      </c>
      <c r="C796" s="21" t="s">
        <v>16</v>
      </c>
      <c r="D796" s="21" t="s">
        <v>14</v>
      </c>
      <c r="E796" s="1" t="s">
        <v>13</v>
      </c>
      <c r="F796" s="1" t="s">
        <v>13</v>
      </c>
      <c r="G796" s="1" t="s">
        <v>13</v>
      </c>
      <c r="H796" s="1" t="s">
        <v>15</v>
      </c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8">
        <v>27796</v>
      </c>
      <c r="B797" s="19" t="str">
        <f>HYPERLINK("http://xuanlien.nghixuan.hatinh.gov.vn/", "UBND Ủy ban nhân dân xã Xuân Liên _x000D__x000D_
 _x000D__x000D_
  tỉnh Hà Tĩnh")</f>
        <v>UBND Ủy ban nhân dân xã Xuân Liên _x000D__x000D_
 _x000D__x000D_
  tỉnh Hà Tĩnh</v>
      </c>
      <c r="C797" s="21" t="s">
        <v>16</v>
      </c>
      <c r="D797" s="22"/>
      <c r="E797" s="1" t="s">
        <v>13</v>
      </c>
      <c r="F797" s="1" t="s">
        <v>13</v>
      </c>
      <c r="G797" s="1" t="s">
        <v>13</v>
      </c>
      <c r="H797" s="1" t="s">
        <v>13</v>
      </c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8">
        <v>27797</v>
      </c>
      <c r="B798" s="19" t="str">
        <f>HYPERLINK("https://www.facebook.com/p/C%C3%B4ng-an-x%C3%A3-Xu%C3%A2n-Minh-Th%E1%BB%8D-Xu%C3%A2n-100068097211386/", "Công an xã Xuân Minh tỉnh Thanh Hóa")</f>
        <v>Công an xã Xuân Minh tỉnh Thanh Hóa</v>
      </c>
      <c r="C798" s="21" t="s">
        <v>16</v>
      </c>
      <c r="D798" s="21" t="s">
        <v>14</v>
      </c>
      <c r="E798" s="1" t="s">
        <v>13</v>
      </c>
      <c r="F798" s="1" t="s">
        <v>13</v>
      </c>
      <c r="G798" s="1" t="s">
        <v>13</v>
      </c>
      <c r="H798" s="1" t="s">
        <v>15</v>
      </c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8">
        <v>27798</v>
      </c>
      <c r="B799" s="19" t="str">
        <f>HYPERLINK("https://xuanminh.thoxuan.thanhhoa.gov.vn/web/trang-chu/pho-bien-tuyen-truyen/ke-hoach-cua-ubnd-xa-xuan-minh-ve-viec-lay-y-kien-nhan-dan-ve-du-thao-luat-dat-dai-sua-doi.html", "UBND Ủy ban nhân dân xã Xuân Minh tỉnh Thanh Hóa")</f>
        <v>UBND Ủy ban nhân dân xã Xuân Minh tỉnh Thanh Hóa</v>
      </c>
      <c r="C799" s="21" t="s">
        <v>16</v>
      </c>
      <c r="D799" s="22"/>
      <c r="E799" s="1" t="s">
        <v>13</v>
      </c>
      <c r="F799" s="1" t="s">
        <v>13</v>
      </c>
      <c r="G799" s="1" t="s">
        <v>13</v>
      </c>
      <c r="H799" s="1" t="s">
        <v>13</v>
      </c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8">
        <v>27799</v>
      </c>
      <c r="B800" s="19" t="str">
        <f>HYPERLINK("https://www.facebook.com/p/C%C3%B4ng-an-x%C3%A3-Xu%C3%A2n-Ninh-100066546561529/", "Công an xã Xuân Ninh _x000D__x000D_
 _x000D__x000D_
  tỉnh Quảng Ninh")</f>
        <v>Công an xã Xuân Ninh _x000D__x000D_
 _x000D__x000D_
  tỉnh Quảng Ninh</v>
      </c>
      <c r="C800" s="21" t="s">
        <v>16</v>
      </c>
      <c r="D800" s="21" t="s">
        <v>14</v>
      </c>
      <c r="E800" s="1" t="s">
        <v>13</v>
      </c>
      <c r="F800" s="1" t="s">
        <v>13</v>
      </c>
      <c r="G800" s="1" t="s">
        <v>13</v>
      </c>
      <c r="H800" s="1" t="s">
        <v>15</v>
      </c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8">
        <v>27800</v>
      </c>
      <c r="B801" s="19" t="str">
        <f>HYPERLINK("https://xuanninh.quangbinh.gov.vn/", "UBND Ủy ban nhân dân xã Xuân Ninh _x000D__x000D_
 _x000D__x000D_
  tỉnh Quảng Ninh")</f>
        <v>UBND Ủy ban nhân dân xã Xuân Ninh _x000D__x000D_
 _x000D__x000D_
  tỉnh Quảng Ninh</v>
      </c>
      <c r="C801" s="21" t="s">
        <v>16</v>
      </c>
      <c r="D801" s="22"/>
      <c r="E801" s="1" t="s">
        <v>13</v>
      </c>
      <c r="F801" s="1" t="s">
        <v>13</v>
      </c>
      <c r="G801" s="1" t="s">
        <v>13</v>
      </c>
      <c r="H801" s="1" t="s">
        <v>13</v>
      </c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8">
        <v>27801</v>
      </c>
      <c r="B802" s="19" t="str">
        <f>HYPERLINK("https://www.facebook.com/xuanphu000/", "Công an xã Xuân Phú tỉnh Thanh Hóa")</f>
        <v>Công an xã Xuân Phú tỉnh Thanh Hóa</v>
      </c>
      <c r="C802" s="21" t="s">
        <v>16</v>
      </c>
      <c r="D802" s="21" t="s">
        <v>14</v>
      </c>
      <c r="E802" s="1" t="s">
        <v>13</v>
      </c>
      <c r="F802" s="1" t="s">
        <v>13</v>
      </c>
      <c r="G802" s="1" t="s">
        <v>13</v>
      </c>
      <c r="H802" s="1" t="s">
        <v>15</v>
      </c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8">
        <v>27802</v>
      </c>
      <c r="B803" s="19" t="str">
        <f>HYPERLINK("https://xuanphu.thoxuan.thanhhoa.gov.vn/", "UBND Ủy ban nhân dân xã Xuân Phú tỉnh Thanh Hóa")</f>
        <v>UBND Ủy ban nhân dân xã Xuân Phú tỉnh Thanh Hóa</v>
      </c>
      <c r="C803" s="21" t="s">
        <v>16</v>
      </c>
      <c r="D803" s="22"/>
      <c r="E803" s="1" t="s">
        <v>13</v>
      </c>
      <c r="F803" s="1" t="s">
        <v>13</v>
      </c>
      <c r="G803" s="1" t="s">
        <v>13</v>
      </c>
      <c r="H803" s="1" t="s">
        <v>13</v>
      </c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8">
        <v>27803</v>
      </c>
      <c r="B804" s="19" t="s">
        <v>282</v>
      </c>
      <c r="C804" s="20" t="s">
        <v>13</v>
      </c>
      <c r="D804" s="21" t="s">
        <v>14</v>
      </c>
      <c r="E804" s="1" t="s">
        <v>13</v>
      </c>
      <c r="F804" s="1" t="s">
        <v>13</v>
      </c>
      <c r="G804" s="1" t="s">
        <v>13</v>
      </c>
      <c r="H804" s="1" t="s">
        <v>15</v>
      </c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8">
        <v>27804</v>
      </c>
      <c r="B805" s="19" t="str">
        <f>HYPERLINK("https://xuansinh.thoxuan.thanhhoa.gov.vn/web/trang-chu/bo-may-hanh-chinh/bo-may-hanh-chinh-uy-ban-nhan-dan-xa-xuan-sinh.html", "UBND Ủy ban nhân dân xã Xuân Quan _x000D__x000D_
 _x000D__x000D_
  tỉnh Thanh Hóa")</f>
        <v>UBND Ủy ban nhân dân xã Xuân Quan _x000D__x000D_
 _x000D__x000D_
  tỉnh Thanh Hóa</v>
      </c>
      <c r="C805" s="21" t="s">
        <v>16</v>
      </c>
      <c r="D805" s="22"/>
      <c r="E805" s="1" t="s">
        <v>13</v>
      </c>
      <c r="F805" s="1" t="s">
        <v>13</v>
      </c>
      <c r="G805" s="1" t="s">
        <v>13</v>
      </c>
      <c r="H805" s="1" t="s">
        <v>13</v>
      </c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8">
        <v>27805</v>
      </c>
      <c r="B806" s="19" t="str">
        <f>HYPERLINK("https://www.facebook.com/reel/513201648108160/", "Công an xã xuân sơn _x000D__x000D_
 _x000D__x000D_
  tỉnh Phú Thọ")</f>
        <v>Công an xã xuân sơn _x000D__x000D_
 _x000D__x000D_
  tỉnh Phú Thọ</v>
      </c>
      <c r="C806" s="21" t="s">
        <v>16</v>
      </c>
      <c r="D806" s="21" t="s">
        <v>14</v>
      </c>
      <c r="E806" s="1" t="s">
        <v>13</v>
      </c>
      <c r="F806" s="1" t="s">
        <v>13</v>
      </c>
      <c r="G806" s="1" t="s">
        <v>13</v>
      </c>
      <c r="H806" s="1" t="s">
        <v>15</v>
      </c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8">
        <v>27806</v>
      </c>
      <c r="B807" s="19" t="str">
        <f>HYPERLINK("https://tanson.phutho.gov.vn/Chuyen-muc-tin/Chi-tiet-tin/t/xa-xuan-son/title/293/ctitle/78", "UBND Ủy ban nhân dân xã xuân sơn _x000D__x000D_
 _x000D__x000D_
  tỉnh Phú Thọ")</f>
        <v>UBND Ủy ban nhân dân xã xuân sơn _x000D__x000D_
 _x000D__x000D_
  tỉnh Phú Thọ</v>
      </c>
      <c r="C807" s="21" t="s">
        <v>16</v>
      </c>
      <c r="D807" s="22"/>
      <c r="E807" s="1" t="s">
        <v>13</v>
      </c>
      <c r="F807" s="1" t="s">
        <v>13</v>
      </c>
      <c r="G807" s="1" t="s">
        <v>13</v>
      </c>
      <c r="H807" s="1" t="s">
        <v>13</v>
      </c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8">
        <v>27807</v>
      </c>
      <c r="B808" s="19" t="str">
        <f>HYPERLINK("https://www.facebook.com/p/C%C3%B4ng-an-X%C3%A3-Xu%C3%A2n-T%C3%A2n-Xu%C3%A2n-Tr%C6%B0%E1%BB%9Dng-Nam-%C4%90%E1%BB%8Bnh-100081772332944/", "Công an xã Xuân Tân tỉnh Nam Định")</f>
        <v>Công an xã Xuân Tân tỉnh Nam Định</v>
      </c>
      <c r="C808" s="21" t="s">
        <v>16</v>
      </c>
      <c r="D808" s="21" t="s">
        <v>14</v>
      </c>
      <c r="E808" s="1" t="s">
        <v>13</v>
      </c>
      <c r="F808" s="1" t="s">
        <v>13</v>
      </c>
      <c r="G808" s="1" t="s">
        <v>13</v>
      </c>
      <c r="H808" s="1" t="s">
        <v>15</v>
      </c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8">
        <v>27808</v>
      </c>
      <c r="B809" s="19" t="str">
        <f>HYPERLINK("https://xuantan-xuantruong.namdinh.gov.vn/uy-ban-nhan-dan/uy-ban-nhan-dan-xa-xuan-tan-296894", "UBND Ủy ban nhân dân xã Xuân Tân tỉnh Nam Định")</f>
        <v>UBND Ủy ban nhân dân xã Xuân Tân tỉnh Nam Định</v>
      </c>
      <c r="C809" s="21" t="s">
        <v>16</v>
      </c>
      <c r="D809" s="22"/>
      <c r="E809" s="1" t="s">
        <v>13</v>
      </c>
      <c r="F809" s="1" t="s">
        <v>13</v>
      </c>
      <c r="G809" s="1" t="s">
        <v>13</v>
      </c>
      <c r="H809" s="1" t="s">
        <v>13</v>
      </c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8">
        <v>27809</v>
      </c>
      <c r="B810" s="19" t="s">
        <v>283</v>
      </c>
      <c r="C810" s="20" t="s">
        <v>13</v>
      </c>
      <c r="D810" s="21" t="s">
        <v>14</v>
      </c>
      <c r="E810" s="1" t="s">
        <v>13</v>
      </c>
      <c r="F810" s="1" t="s">
        <v>13</v>
      </c>
      <c r="G810" s="1" t="s">
        <v>13</v>
      </c>
      <c r="H810" s="1" t="s">
        <v>15</v>
      </c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8">
        <v>27810</v>
      </c>
      <c r="B811" s="19" t="str">
        <f>HYPERLINK("https://xuantin.thoxuan.thanhhoa.gov.vn/", "UBND Ủy ban nhân dân xã Xuân Tín _x000D__x000D_
 _x000D__x000D_
  tỉnh Thanh Hóa")</f>
        <v>UBND Ủy ban nhân dân xã Xuân Tín _x000D__x000D_
 _x000D__x000D_
  tỉnh Thanh Hóa</v>
      </c>
      <c r="C811" s="21" t="s">
        <v>16</v>
      </c>
      <c r="D811" s="22"/>
      <c r="E811" s="1" t="s">
        <v>13</v>
      </c>
      <c r="F811" s="1" t="s">
        <v>13</v>
      </c>
      <c r="G811" s="1" t="s">
        <v>13</v>
      </c>
      <c r="H811" s="1" t="s">
        <v>13</v>
      </c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8">
        <v>27811</v>
      </c>
      <c r="B812" s="19" t="s">
        <v>91</v>
      </c>
      <c r="C812" s="20" t="s">
        <v>13</v>
      </c>
      <c r="D812" s="21" t="s">
        <v>14</v>
      </c>
      <c r="E812" s="1" t="s">
        <v>13</v>
      </c>
      <c r="F812" s="1" t="s">
        <v>13</v>
      </c>
      <c r="G812" s="1" t="s">
        <v>13</v>
      </c>
      <c r="H812" s="1" t="s">
        <v>15</v>
      </c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8">
        <v>27812</v>
      </c>
      <c r="B813" s="19" t="str">
        <f>HYPERLINK("https://yenbai.gov.vn/dai-hoi-dang-bo/noidung/tintuc/Pages/chi-tiet-tin-tuc.aspx?ItemID=952&amp;l=Tinhoatdong", "UBND Ủy ban nhân dân xã Xuân Tầm tỉnh Yên Bái")</f>
        <v>UBND Ủy ban nhân dân xã Xuân Tầm tỉnh Yên Bái</v>
      </c>
      <c r="C813" s="21" t="s">
        <v>16</v>
      </c>
      <c r="D813" s="22"/>
      <c r="E813" s="1" t="s">
        <v>13</v>
      </c>
      <c r="F813" s="1" t="s">
        <v>13</v>
      </c>
      <c r="G813" s="1" t="s">
        <v>13</v>
      </c>
      <c r="H813" s="1" t="s">
        <v>13</v>
      </c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8">
        <v>27813</v>
      </c>
      <c r="B814" s="19" t="str">
        <f>HYPERLINK("https://www.facebook.com/p/C%C3%B4ng-an-x%C3%A3-Xu%C3%A2n-Th%C3%A0nh-100063499509521/", "Công an xã Xuân Thành _x000D__x000D_
 _x000D__x000D_
  tỉnh Nghệ An")</f>
        <v>Công an xã Xuân Thành _x000D__x000D_
 _x000D__x000D_
  tỉnh Nghệ An</v>
      </c>
      <c r="C814" s="21" t="s">
        <v>16</v>
      </c>
      <c r="D814" s="21" t="s">
        <v>14</v>
      </c>
      <c r="E814" s="1" t="s">
        <v>13</v>
      </c>
      <c r="F814" s="1" t="s">
        <v>13</v>
      </c>
      <c r="G814" s="1" t="s">
        <v>13</v>
      </c>
      <c r="H814" s="1" t="s">
        <v>15</v>
      </c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8">
        <v>27814</v>
      </c>
      <c r="B815" s="19" t="str">
        <f>HYPERLINK("https://nghean.gov.vn/kinh-te/xa-xuan-thanh-huyen-yen-thanh-ky-niem-70-nam-ngay-thanh-lap-va-don-bang-cong-nhan-xa-dat-chuan-n-580485", "UBND Ủy ban nhân dân xã Xuân Thành _x000D__x000D_
 _x000D__x000D_
  tỉnh Nghệ An")</f>
        <v>UBND Ủy ban nhân dân xã Xuân Thành _x000D__x000D_
 _x000D__x000D_
  tỉnh Nghệ An</v>
      </c>
      <c r="C815" s="21" t="s">
        <v>16</v>
      </c>
      <c r="D815" s="22"/>
      <c r="E815" s="1" t="s">
        <v>13</v>
      </c>
      <c r="F815" s="1" t="s">
        <v>13</v>
      </c>
      <c r="G815" s="1" t="s">
        <v>13</v>
      </c>
      <c r="H815" s="1" t="s">
        <v>13</v>
      </c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8">
        <v>27815</v>
      </c>
      <c r="B816" s="19" t="str">
        <f>HYPERLINK("https://www.facebook.com/p/C%C3%B4ng-an-x%C3%A3-Xu%C3%A2n-Th%C3%A1i-huy%E1%BB%87n-Nh%C6%B0-Thanh-100080163405815/", "Công an xã Xuân Thái tỉnh Thanh Hóa")</f>
        <v>Công an xã Xuân Thái tỉnh Thanh Hóa</v>
      </c>
      <c r="C816" s="21" t="s">
        <v>16</v>
      </c>
      <c r="D816" s="21" t="s">
        <v>14</v>
      </c>
      <c r="E816" s="1" t="s">
        <v>13</v>
      </c>
      <c r="F816" s="1" t="s">
        <v>13</v>
      </c>
      <c r="G816" s="1" t="s">
        <v>13</v>
      </c>
      <c r="H816" s="1" t="s">
        <v>15</v>
      </c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8">
        <v>27816</v>
      </c>
      <c r="B817" s="19" t="str">
        <f>HYPERLINK("https://xuanthai.nhuthanh.thanhhoa.gov.vn/", "UBND Ủy ban nhân dân xã Xuân Thái tỉnh Thanh Hóa")</f>
        <v>UBND Ủy ban nhân dân xã Xuân Thái tỉnh Thanh Hóa</v>
      </c>
      <c r="C817" s="21" t="s">
        <v>16</v>
      </c>
      <c r="D817" s="22"/>
      <c r="E817" s="1" t="s">
        <v>13</v>
      </c>
      <c r="F817" s="1" t="s">
        <v>13</v>
      </c>
      <c r="G817" s="1" t="s">
        <v>13</v>
      </c>
      <c r="H817" s="1" t="s">
        <v>13</v>
      </c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8">
        <v>27817</v>
      </c>
      <c r="B818" s="19" t="s">
        <v>284</v>
      </c>
      <c r="C818" s="20" t="s">
        <v>13</v>
      </c>
      <c r="D818" s="21" t="s">
        <v>14</v>
      </c>
      <c r="E818" s="1" t="s">
        <v>13</v>
      </c>
      <c r="F818" s="1" t="s">
        <v>13</v>
      </c>
      <c r="G818" s="1" t="s">
        <v>13</v>
      </c>
      <c r="H818" s="1" t="s">
        <v>15</v>
      </c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8">
        <v>27818</v>
      </c>
      <c r="B819" s="19" t="str">
        <f>HYPERLINK("https://hdnd.laocai.gov.vn/xa-phuong-thi-tran/hdnd-xa-xuan-thuong-to-chuc-ky-hop-thu-chin-bau-bo-sung-chuc-danh-chu-tich-ubnd-xa-nhiem-ky-2021-1171456", "UBND Ủy ban nhân dân xã Xuân Thượng _x000D__x000D_
 _x000D__x000D_
  tỉnh Lào Cai")</f>
        <v>UBND Ủy ban nhân dân xã Xuân Thượng _x000D__x000D_
 _x000D__x000D_
  tỉnh Lào Cai</v>
      </c>
      <c r="C819" s="21" t="s">
        <v>16</v>
      </c>
      <c r="D819" s="22"/>
      <c r="E819" s="1" t="s">
        <v>13</v>
      </c>
      <c r="F819" s="1" t="s">
        <v>13</v>
      </c>
      <c r="G819" s="1" t="s">
        <v>13</v>
      </c>
      <c r="H819" s="1" t="s">
        <v>13</v>
      </c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8">
        <v>27819</v>
      </c>
      <c r="B820" s="19" t="str">
        <f>HYPERLINK("https://www.facebook.com/p/C%C3%B4ng-an-x%C3%A3-Xu%C3%A2n-Th%E1%BB%8Bnh-huy%E1%BB%87n-Tri%E1%BB%87u-S%C6%A1n-t%E1%BB%89nh-Thanh-H%C3%B3a-100063900770557/", "Công an xã Xuân Thịnh tỉnh Thanh Hóa")</f>
        <v>Công an xã Xuân Thịnh tỉnh Thanh Hóa</v>
      </c>
      <c r="C820" s="21" t="s">
        <v>16</v>
      </c>
      <c r="D820" s="21" t="s">
        <v>14</v>
      </c>
      <c r="E820" s="1" t="s">
        <v>13</v>
      </c>
      <c r="F820" s="1" t="s">
        <v>13</v>
      </c>
      <c r="G820" s="1" t="s">
        <v>13</v>
      </c>
      <c r="H820" s="1" t="s">
        <v>15</v>
      </c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8">
        <v>27820</v>
      </c>
      <c r="B821" s="19" t="str">
        <f>HYPERLINK("http://xuanthinh.trieuson.thanhhoa.gov.vn/", "UBND Ủy ban nhân dân xã Xuân Thịnh tỉnh Thanh Hóa")</f>
        <v>UBND Ủy ban nhân dân xã Xuân Thịnh tỉnh Thanh Hóa</v>
      </c>
      <c r="C821" s="21" t="s">
        <v>16</v>
      </c>
      <c r="D821" s="22"/>
      <c r="E821" s="1" t="s">
        <v>13</v>
      </c>
      <c r="F821" s="1" t="s">
        <v>13</v>
      </c>
      <c r="G821" s="1" t="s">
        <v>13</v>
      </c>
      <c r="H821" s="1" t="s">
        <v>13</v>
      </c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8">
        <v>27821</v>
      </c>
      <c r="B822" s="19" t="str">
        <f>HYPERLINK("https://www.facebook.com/p/C%C3%B4ng-an-x%C3%A3-Xu%C3%A2n-Th%E1%BB%8D-huy%E1%BB%87n-Tri%E1%BB%87u-S%C6%A1n-t%E1%BB%89nh-Thanh-Ho%C3%A1-100063498731518/", "Công an xã Xuân Thọ tỉnh Thanh Hóa")</f>
        <v>Công an xã Xuân Thọ tỉnh Thanh Hóa</v>
      </c>
      <c r="C822" s="21" t="s">
        <v>16</v>
      </c>
      <c r="D822" s="21" t="s">
        <v>14</v>
      </c>
      <c r="E822" s="1" t="s">
        <v>13</v>
      </c>
      <c r="F822" s="1" t="s">
        <v>13</v>
      </c>
      <c r="G822" s="1" t="s">
        <v>13</v>
      </c>
      <c r="H822" s="1" t="s">
        <v>15</v>
      </c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8">
        <v>27822</v>
      </c>
      <c r="B823" s="19" t="str">
        <f>HYPERLINK("https://thoxuan.thanhhoa.gov.vn/", "UBND Ủy ban nhân dân xã Xuân Thọ tỉnh Thanh Hóa")</f>
        <v>UBND Ủy ban nhân dân xã Xuân Thọ tỉnh Thanh Hóa</v>
      </c>
      <c r="C823" s="21" t="s">
        <v>16</v>
      </c>
      <c r="D823" s="22"/>
      <c r="E823" s="1" t="s">
        <v>13</v>
      </c>
      <c r="F823" s="1" t="s">
        <v>13</v>
      </c>
      <c r="G823" s="1" t="s">
        <v>13</v>
      </c>
      <c r="H823" s="1" t="s">
        <v>13</v>
      </c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8">
        <v>27823</v>
      </c>
      <c r="B824" s="19" t="str">
        <f>HYPERLINK("https://www.facebook.com/p/C%C3%B4ng-an-x%C3%A3-Xu%C3%A2n-Thi%C3%AAn-100069689112137/", "Công an xã Xuân Thiên _x000D__x000D_
 _x000D__x000D_
  tỉnh Đồng Nai")</f>
        <v>Công an xã Xuân Thiên _x000D__x000D_
 _x000D__x000D_
  tỉnh Đồng Nai</v>
      </c>
      <c r="C824" s="21" t="s">
        <v>16</v>
      </c>
      <c r="D824" s="21" t="s">
        <v>14</v>
      </c>
      <c r="E824" s="1" t="s">
        <v>13</v>
      </c>
      <c r="F824" s="1" t="s">
        <v>13</v>
      </c>
      <c r="G824" s="1" t="s">
        <v>13</v>
      </c>
      <c r="H824" s="1" t="s">
        <v>15</v>
      </c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8">
        <v>27824</v>
      </c>
      <c r="B825" s="19" t="str">
        <f>HYPERLINK("https://xuanloc.dongnai.gov.vn/", "UBND Ủy ban nhân dân xã Xuân Thiên _x000D__x000D_
 _x000D__x000D_
  tỉnh Đồng Nai")</f>
        <v>UBND Ủy ban nhân dân xã Xuân Thiên _x000D__x000D_
 _x000D__x000D_
  tỉnh Đồng Nai</v>
      </c>
      <c r="C825" s="21" t="s">
        <v>16</v>
      </c>
      <c r="D825" s="22"/>
      <c r="E825" s="1" t="s">
        <v>13</v>
      </c>
      <c r="F825" s="1" t="s">
        <v>13</v>
      </c>
      <c r="G825" s="1" t="s">
        <v>13</v>
      </c>
      <c r="H825" s="1" t="s">
        <v>13</v>
      </c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8">
        <v>27825</v>
      </c>
      <c r="B826" s="19" t="s">
        <v>285</v>
      </c>
      <c r="C826" s="20" t="s">
        <v>13</v>
      </c>
      <c r="D826" s="21" t="s">
        <v>14</v>
      </c>
      <c r="E826" s="1" t="s">
        <v>13</v>
      </c>
      <c r="F826" s="1" t="s">
        <v>13</v>
      </c>
      <c r="G826" s="1" t="s">
        <v>13</v>
      </c>
      <c r="H826" s="1" t="s">
        <v>15</v>
      </c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8">
        <v>27826</v>
      </c>
      <c r="B827" s="19" t="str">
        <f>HYPERLINK("https://dichvucong.namdinh.gov.vn/portaldvc/KenhTin/dich-vu-cong-truc-tuyen.aspx?_dv=E4662776-0DAA-C999-A752-B2C23C32899B", "UBND Ủy ban nhân dân xã Xuân Thuỷ _x000D__x000D_
 _x000D__x000D_
  tỉnh Nam Định")</f>
        <v>UBND Ủy ban nhân dân xã Xuân Thuỷ _x000D__x000D_
 _x000D__x000D_
  tỉnh Nam Định</v>
      </c>
      <c r="C827" s="21" t="s">
        <v>16</v>
      </c>
      <c r="D827" s="22"/>
      <c r="E827" s="1" t="s">
        <v>13</v>
      </c>
      <c r="F827" s="1" t="s">
        <v>13</v>
      </c>
      <c r="G827" s="1" t="s">
        <v>13</v>
      </c>
      <c r="H827" s="1" t="s">
        <v>13</v>
      </c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8">
        <v>27827</v>
      </c>
      <c r="B828" s="19" t="s">
        <v>286</v>
      </c>
      <c r="C828" s="20" t="s">
        <v>13</v>
      </c>
      <c r="D828" s="21" t="s">
        <v>14</v>
      </c>
      <c r="E828" s="1" t="s">
        <v>13</v>
      </c>
      <c r="F828" s="1" t="s">
        <v>13</v>
      </c>
      <c r="G828" s="1" t="s">
        <v>13</v>
      </c>
      <c r="H828" s="1" t="s">
        <v>15</v>
      </c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8">
        <v>27828</v>
      </c>
      <c r="B829" s="19" t="str">
        <f>HYPERLINK("https://xuantruong.thoxuan.thanhhoa.gov.vn/", "UBND Ủy ban nhân dân xã Xuân Trường _x000D__x000D_
 _x000D__x000D_
  tỉnh Thanh Hóa")</f>
        <v>UBND Ủy ban nhân dân xã Xuân Trường _x000D__x000D_
 _x000D__x000D_
  tỉnh Thanh Hóa</v>
      </c>
      <c r="C829" s="21" t="s">
        <v>16</v>
      </c>
      <c r="D829" s="22"/>
      <c r="E829" s="1" t="s">
        <v>13</v>
      </c>
      <c r="F829" s="1" t="s">
        <v>13</v>
      </c>
      <c r="G829" s="1" t="s">
        <v>13</v>
      </c>
      <c r="H829" s="1" t="s">
        <v>13</v>
      </c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8">
        <v>27829</v>
      </c>
      <c r="B830" s="19" t="s">
        <v>286</v>
      </c>
      <c r="C830" s="20" t="s">
        <v>13</v>
      </c>
      <c r="D830" s="21" t="s">
        <v>14</v>
      </c>
      <c r="E830" s="1" t="s">
        <v>13</v>
      </c>
      <c r="F830" s="1" t="s">
        <v>13</v>
      </c>
      <c r="G830" s="1" t="s">
        <v>13</v>
      </c>
      <c r="H830" s="1" t="s">
        <v>15</v>
      </c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8">
        <v>27830</v>
      </c>
      <c r="B831" s="19" t="str">
        <f>HYPERLINK("https://xuantruong.thoxuan.thanhhoa.gov.vn/", "UBND Ủy ban nhân dân xã Xuân Trường _x000D__x000D_
 _x000D__x000D_
  tỉnh Thanh Hóa")</f>
        <v>UBND Ủy ban nhân dân xã Xuân Trường _x000D__x000D_
 _x000D__x000D_
  tỉnh Thanh Hóa</v>
      </c>
      <c r="C831" s="21" t="s">
        <v>16</v>
      </c>
      <c r="D831" s="22"/>
      <c r="E831" s="1" t="s">
        <v>13</v>
      </c>
      <c r="F831" s="1" t="s">
        <v>13</v>
      </c>
      <c r="G831" s="1" t="s">
        <v>13</v>
      </c>
      <c r="H831" s="1" t="s">
        <v>13</v>
      </c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18">
        <v>27831</v>
      </c>
      <c r="B832" s="19" t="s">
        <v>287</v>
      </c>
      <c r="C832" s="20" t="s">
        <v>13</v>
      </c>
      <c r="D832" s="21" t="s">
        <v>14</v>
      </c>
      <c r="E832" s="1" t="s">
        <v>13</v>
      </c>
      <c r="F832" s="1" t="s">
        <v>13</v>
      </c>
      <c r="G832" s="1" t="s">
        <v>13</v>
      </c>
      <c r="H832" s="1" t="s">
        <v>15</v>
      </c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18">
        <v>27832</v>
      </c>
      <c r="B833" s="19" t="str">
        <f>HYPERLINK("https://xaxuathoa.hoabinh.gov.vn/", "UBND Ủy ban nhân dânn xã Xuất Hoá_x000D__x000D_
 _x000D__x000D_
  tỉnh Hòa Bình")</f>
        <v>UBND Ủy ban nhân dânn xã Xuất Hoá_x000D__x000D_
 _x000D__x000D_
  tỉnh Hòa Bình</v>
      </c>
      <c r="C833" s="21" t="s">
        <v>16</v>
      </c>
      <c r="D833" s="22"/>
      <c r="E833" s="1" t="s">
        <v>13</v>
      </c>
      <c r="F833" s="1" t="s">
        <v>13</v>
      </c>
      <c r="G833" s="1" t="s">
        <v>13</v>
      </c>
      <c r="H833" s="1" t="s">
        <v>13</v>
      </c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8">
        <v>27833</v>
      </c>
      <c r="B834" s="19" t="str">
        <f>HYPERLINK("https://www.facebook.com/p/C%C3%B4ng-an-x%C3%A3-Y%C3%AAn-%C4%90%E1%BB%95-huy%E1%BB%87n-Ph%C3%BA-L%C6%B0%C6%A1ng-100080020227235/", "Công an xã Yên Đổ tỉnh Thái Nguyên")</f>
        <v>Công an xã Yên Đổ tỉnh Thái Nguyên</v>
      </c>
      <c r="C834" s="21" t="s">
        <v>16</v>
      </c>
      <c r="D834" s="21" t="s">
        <v>14</v>
      </c>
      <c r="E834" s="1" t="s">
        <v>13</v>
      </c>
      <c r="F834" s="1" t="s">
        <v>13</v>
      </c>
      <c r="G834" s="1" t="s">
        <v>13</v>
      </c>
      <c r="H834" s="1" t="s">
        <v>15</v>
      </c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18">
        <v>27834</v>
      </c>
      <c r="B835" s="19" t="str">
        <f>HYPERLINK("https://yendo.phuluong.thainguyen.gov.vn/uy-ban-nhan-dan", "UBND Ủy ban nhân dân xã Yên Đổ tỉnh Thái Nguyên")</f>
        <v>UBND Ủy ban nhân dân xã Yên Đổ tỉnh Thái Nguyên</v>
      </c>
      <c r="C835" s="21" t="s">
        <v>16</v>
      </c>
      <c r="D835" s="22"/>
      <c r="E835" s="1" t="s">
        <v>13</v>
      </c>
      <c r="F835" s="1" t="s">
        <v>13</v>
      </c>
      <c r="G835" s="1" t="s">
        <v>13</v>
      </c>
      <c r="H835" s="1" t="s">
        <v>13</v>
      </c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5">
      <c r="A836" s="18">
        <v>27835</v>
      </c>
      <c r="B836" s="19" t="str">
        <f>HYPERLINK("https://www.facebook.com/p/C%C3%B4ng-an-x%C3%A3-Y%C3%AAn-B%E1%BB%93ng-L%E1%BA%A1c-Thu%E1%BB%B7-Ho%C3%A0-B%C3%ACnh-100065312000900/", "Công an xã Yên Bồng tỉnh Hòa Bình")</f>
        <v>Công an xã Yên Bồng tỉnh Hòa Bình</v>
      </c>
      <c r="C836" s="21" t="s">
        <v>16</v>
      </c>
      <c r="D836" s="21" t="s">
        <v>14</v>
      </c>
      <c r="E836" s="1" t="s">
        <v>13</v>
      </c>
      <c r="F836" s="1" t="s">
        <v>13</v>
      </c>
      <c r="G836" s="1" t="s">
        <v>13</v>
      </c>
      <c r="H836" s="1" t="s">
        <v>15</v>
      </c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5">
      <c r="A837" s="18">
        <v>27836</v>
      </c>
      <c r="B837" s="19" t="str">
        <f>HYPERLINK("https://lacthuy.hoabinh.gov.vn/index.php/thong-tin-co-quan/ubnd-ca-c-xa-tha-tra-n/1107-xa-ya-n-ba-ng", "UBND Ủy ban nhân dân xã Yên Bồng tỉnh Hòa Bình")</f>
        <v>UBND Ủy ban nhân dân xã Yên Bồng tỉnh Hòa Bình</v>
      </c>
      <c r="C837" s="21" t="s">
        <v>16</v>
      </c>
      <c r="D837" s="22"/>
      <c r="E837" s="1" t="s">
        <v>13</v>
      </c>
      <c r="F837" s="1" t="s">
        <v>13</v>
      </c>
      <c r="G837" s="1" t="s">
        <v>13</v>
      </c>
      <c r="H837" s="1" t="s">
        <v>13</v>
      </c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5">
      <c r="A838" s="18">
        <v>27837</v>
      </c>
      <c r="B838" s="19" t="s">
        <v>288</v>
      </c>
      <c r="C838" s="20" t="s">
        <v>13</v>
      </c>
      <c r="D838" s="21" t="s">
        <v>14</v>
      </c>
      <c r="E838" s="1" t="s">
        <v>13</v>
      </c>
      <c r="F838" s="1" t="s">
        <v>13</v>
      </c>
      <c r="G838" s="1" t="s">
        <v>13</v>
      </c>
      <c r="H838" s="1" t="s">
        <v>15</v>
      </c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18">
        <v>27838</v>
      </c>
      <c r="B839" s="19" t="str">
        <f>HYPERLINK("https://backan.gov.vn/Pages/van-ban.aspx?uid=4fc9b8cb-116a-4275-8ca8-57a8bd45a00e&amp;itemid=4200", "UBND Ủy ban nhân dân xã Yên Cư _x000D__x000D_
 _x000D__x000D_
  tỉnh Bắc Kạn")</f>
        <v>UBND Ủy ban nhân dân xã Yên Cư _x000D__x000D_
 _x000D__x000D_
  tỉnh Bắc Kạn</v>
      </c>
      <c r="C839" s="21" t="s">
        <v>16</v>
      </c>
      <c r="D839" s="22"/>
      <c r="E839" s="1" t="s">
        <v>13</v>
      </c>
      <c r="F839" s="1" t="s">
        <v>13</v>
      </c>
      <c r="G839" s="1" t="s">
        <v>13</v>
      </c>
      <c r="H839" s="1" t="s">
        <v>13</v>
      </c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5">
      <c r="A840" s="18">
        <v>27839</v>
      </c>
      <c r="B840" s="19" t="str">
        <f>HYPERLINK("https://www.facebook.com/people/C%C3%B4ng-an-x%C3%A3-Y%C3%AAn-Ch%C3%ADnh/100071867406660/", "Công an xã Yên Chính _x000D__x000D_
 _x000D__x000D_
  tỉnh Nam Định")</f>
        <v>Công an xã Yên Chính _x000D__x000D_
 _x000D__x000D_
  tỉnh Nam Định</v>
      </c>
      <c r="C840" s="21" t="s">
        <v>16</v>
      </c>
      <c r="D840" s="21" t="s">
        <v>14</v>
      </c>
      <c r="E840" s="1" t="s">
        <v>13</v>
      </c>
      <c r="F840" s="1" t="s">
        <v>13</v>
      </c>
      <c r="G840" s="1" t="s">
        <v>13</v>
      </c>
      <c r="H840" s="1" t="s">
        <v>15</v>
      </c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5">
      <c r="A841" s="18">
        <v>27840</v>
      </c>
      <c r="B841" s="19" t="str">
        <f>HYPERLINK("https://yenchinh.namdinh.gov.vn/uy-ban-nhan-dan-51754", "UBND Ủy ban nhân dân xã Yên Chính _x000D__x000D_
 _x000D__x000D_
  tỉnh Nam Định")</f>
        <v>UBND Ủy ban nhân dân xã Yên Chính _x000D__x000D_
 _x000D__x000D_
  tỉnh Nam Định</v>
      </c>
      <c r="C841" s="21" t="s">
        <v>16</v>
      </c>
      <c r="D841" s="22"/>
      <c r="E841" s="1" t="s">
        <v>13</v>
      </c>
      <c r="F841" s="1" t="s">
        <v>13</v>
      </c>
      <c r="G841" s="1" t="s">
        <v>13</v>
      </c>
      <c r="H841" s="1" t="s">
        <v>13</v>
      </c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5">
      <c r="A842" s="18">
        <v>27841</v>
      </c>
      <c r="B842" s="19" t="s">
        <v>92</v>
      </c>
      <c r="C842" s="20" t="s">
        <v>13</v>
      </c>
      <c r="D842" s="21" t="s">
        <v>14</v>
      </c>
      <c r="E842" s="1" t="s">
        <v>13</v>
      </c>
      <c r="F842" s="1" t="s">
        <v>13</v>
      </c>
      <c r="G842" s="1" t="s">
        <v>13</v>
      </c>
      <c r="H842" s="1" t="s">
        <v>15</v>
      </c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18">
        <v>27842</v>
      </c>
      <c r="B843" s="19" t="str">
        <f>HYPERLINK("https://dichvucong.namdinh.gov.vn/portaldvc/KenhTin/dich-vu-cong-truc-tuyen.aspx?_dv=B53D9860-F22E-3B93-A023-31FB71C1237C", "UBND Ủy ban nhân dân xã Yên Hưng tỉnh Nam Định")</f>
        <v>UBND Ủy ban nhân dân xã Yên Hưng tỉnh Nam Định</v>
      </c>
      <c r="C843" s="21" t="s">
        <v>16</v>
      </c>
      <c r="D843" s="22"/>
      <c r="E843" s="1" t="s">
        <v>13</v>
      </c>
      <c r="F843" s="1" t="s">
        <v>13</v>
      </c>
      <c r="G843" s="1" t="s">
        <v>13</v>
      </c>
      <c r="H843" s="1" t="s">
        <v>13</v>
      </c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5">
      <c r="A844" s="18">
        <v>27843</v>
      </c>
      <c r="B844" s="19" t="str">
        <f>HYPERLINK("https://www.facebook.com/tuoitrecongansonla/", "Công an xã Yên Hưng tỉnh Sơn La")</f>
        <v>Công an xã Yên Hưng tỉnh Sơn La</v>
      </c>
      <c r="C844" s="21" t="s">
        <v>16</v>
      </c>
      <c r="D844" s="21" t="s">
        <v>14</v>
      </c>
      <c r="E844" s="1" t="s">
        <v>13</v>
      </c>
      <c r="F844" s="1" t="s">
        <v>13</v>
      </c>
      <c r="G844" s="1" t="s">
        <v>13</v>
      </c>
      <c r="H844" s="1" t="s">
        <v>15</v>
      </c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5">
      <c r="A845" s="18">
        <v>27844</v>
      </c>
      <c r="B845" s="19" t="str">
        <f>HYPERLINK("https://songma.sonla.gov.vn/1344/37342/72598/578824/uy-ban-mttq-viet-nam-xa/phat-dong-quyen-gop-ung-ho-dong-bao-mien-trung-tay-nguyen-khac-phuc-thiet-hai-do-thien-tai-gay-r", "UBND Ủy ban nhân dân xã Yên Hưng tỉnh Sơn La")</f>
        <v>UBND Ủy ban nhân dân xã Yên Hưng tỉnh Sơn La</v>
      </c>
      <c r="C845" s="21" t="s">
        <v>16</v>
      </c>
      <c r="D845" s="22"/>
      <c r="E845" s="1" t="s">
        <v>13</v>
      </c>
      <c r="F845" s="1" t="s">
        <v>13</v>
      </c>
      <c r="G845" s="1" t="s">
        <v>13</v>
      </c>
      <c r="H845" s="1" t="s">
        <v>13</v>
      </c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5">
      <c r="A846" s="18">
        <v>27845</v>
      </c>
      <c r="B846" s="19" t="str">
        <f>HYPERLINK("https://www.facebook.com/p/C%C3%B4ng-an-x%C3%A3-Y%C3%AAn-H%C6%B0ng-Y%C3%AAn-M%C3%B4-Ninh-B%C3%ACnh-100079904653113/", "Công an xã Yên Hưng tỉnh Ninh Bình")</f>
        <v>Công an xã Yên Hưng tỉnh Ninh Bình</v>
      </c>
      <c r="C846" s="21" t="s">
        <v>16</v>
      </c>
      <c r="D846" s="21" t="s">
        <v>14</v>
      </c>
      <c r="E846" s="1" t="s">
        <v>13</v>
      </c>
      <c r="F846" s="1" t="s">
        <v>13</v>
      </c>
      <c r="G846" s="1" t="s">
        <v>13</v>
      </c>
      <c r="H846" s="1" t="s">
        <v>15</v>
      </c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5">
      <c r="A847" s="18">
        <v>27846</v>
      </c>
      <c r="B847" s="19" t="str">
        <f>HYPERLINK("https://yenhung.yenmo.ninhbinh.gov.vn/", "UBND Ủy ban nhân dân xã Yên Hưng tỉnh Ninh Bình")</f>
        <v>UBND Ủy ban nhân dân xã Yên Hưng tỉnh Ninh Bình</v>
      </c>
      <c r="C847" s="21" t="s">
        <v>16</v>
      </c>
      <c r="D847" s="22"/>
      <c r="E847" s="1" t="s">
        <v>13</v>
      </c>
      <c r="F847" s="1" t="s">
        <v>13</v>
      </c>
      <c r="G847" s="1" t="s">
        <v>13</v>
      </c>
      <c r="H847" s="1" t="s">
        <v>13</v>
      </c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5">
      <c r="A848" s="18">
        <v>27847</v>
      </c>
      <c r="B848" s="19" t="str">
        <f>HYPERLINK("https://www.facebook.com/ConganxaYenHoDucThoHaTinh/", "Công an xã Yên Hồ tỉnh Hà Tĩnh")</f>
        <v>Công an xã Yên Hồ tỉnh Hà Tĩnh</v>
      </c>
      <c r="C848" s="21" t="s">
        <v>16</v>
      </c>
      <c r="D848" s="21" t="s">
        <v>14</v>
      </c>
      <c r="E848" s="1" t="s">
        <v>13</v>
      </c>
      <c r="F848" s="1" t="s">
        <v>13</v>
      </c>
      <c r="G848" s="1" t="s">
        <v>13</v>
      </c>
      <c r="H848" s="1" t="s">
        <v>15</v>
      </c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5">
      <c r="A849" s="18">
        <v>27848</v>
      </c>
      <c r="B849" s="19" t="str">
        <f>HYPERLINK("https://yenho.ductho.hatinh.gov.vn/YenHo/pages/2024-11-01/HOI-DONG-PHOI-HOP-PHO-BIEN-GIAO-DUC-PHAP-LUAT-XA-Y-480681.aspx", "UBND Ủy ban nhân dân xã Yên Hồ tỉnh Hà Tĩnh")</f>
        <v>UBND Ủy ban nhân dân xã Yên Hồ tỉnh Hà Tĩnh</v>
      </c>
      <c r="C849" s="21" t="s">
        <v>16</v>
      </c>
      <c r="D849" s="22"/>
      <c r="E849" s="1" t="s">
        <v>13</v>
      </c>
      <c r="F849" s="1" t="s">
        <v>13</v>
      </c>
      <c r="G849" s="1" t="s">
        <v>13</v>
      </c>
      <c r="H849" s="1" t="s">
        <v>13</v>
      </c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5">
      <c r="A850" s="18">
        <v>27849</v>
      </c>
      <c r="B850" s="19" t="s">
        <v>93</v>
      </c>
      <c r="C850" s="20" t="s">
        <v>13</v>
      </c>
      <c r="D850" s="21" t="s">
        <v>14</v>
      </c>
      <c r="E850" s="1" t="s">
        <v>13</v>
      </c>
      <c r="F850" s="1" t="s">
        <v>13</v>
      </c>
      <c r="G850" s="1" t="s">
        <v>13</v>
      </c>
      <c r="H850" s="1" t="s">
        <v>15</v>
      </c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5">
      <c r="A851" s="18">
        <v>27850</v>
      </c>
      <c r="B851" s="19" t="str">
        <f>HYPERLINK("https://yenkhanh.namdinh.gov.vn/uy-ban-nhan-dan", "UBND Ủy ban nhân dân xã Yên Khánh tỉnh Nam Định")</f>
        <v>UBND Ủy ban nhân dân xã Yên Khánh tỉnh Nam Định</v>
      </c>
      <c r="C851" s="21" t="s">
        <v>16</v>
      </c>
      <c r="D851" s="22"/>
      <c r="E851" s="1" t="s">
        <v>13</v>
      </c>
      <c r="F851" s="1" t="s">
        <v>13</v>
      </c>
      <c r="G851" s="1" t="s">
        <v>13</v>
      </c>
      <c r="H851" s="1" t="s">
        <v>13</v>
      </c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5">
      <c r="A852" s="18">
        <v>27851</v>
      </c>
      <c r="B852" s="19" t="str">
        <f>HYPERLINK("https://www.facebook.com/p/C%C3%B4ng-an-x%C3%A3-Y%C3%AAn-L%C3%A3ng-%C4%90%E1%BA%A1i-T%E1%BB%AB-Th%C3%A1i-Nguy%C3%AAn-100070363596125/", "Công an xã Yên Lãng tỉnh Thái Nguyên")</f>
        <v>Công an xã Yên Lãng tỉnh Thái Nguyên</v>
      </c>
      <c r="C852" s="21" t="s">
        <v>16</v>
      </c>
      <c r="D852" s="21" t="s">
        <v>14</v>
      </c>
      <c r="E852" s="1" t="s">
        <v>13</v>
      </c>
      <c r="F852" s="1" t="s">
        <v>13</v>
      </c>
      <c r="G852" s="1" t="s">
        <v>13</v>
      </c>
      <c r="H852" s="1" t="s">
        <v>15</v>
      </c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5">
      <c r="A853" s="18">
        <v>27852</v>
      </c>
      <c r="B853" s="19" t="str">
        <f>HYPERLINK("https://yenlang.daitu.thainguyen.gov.vn/", "UBND Ủy ban nhân dân xã Yên Lãng tỉnh Thái Nguyên")</f>
        <v>UBND Ủy ban nhân dân xã Yên Lãng tỉnh Thái Nguyên</v>
      </c>
      <c r="C853" s="21" t="s">
        <v>16</v>
      </c>
      <c r="D853" s="22"/>
      <c r="E853" s="1" t="s">
        <v>13</v>
      </c>
      <c r="F853" s="1" t="s">
        <v>13</v>
      </c>
      <c r="G853" s="1" t="s">
        <v>13</v>
      </c>
      <c r="H853" s="1" t="s">
        <v>13</v>
      </c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5">
      <c r="A854" s="18">
        <v>27853</v>
      </c>
      <c r="B854" s="19" t="str">
        <f>HYPERLINK("https://www.facebook.com/p/C%C3%B4ng-an-x%C3%A3-Y%C3%AAn-L%C6%B0%C6%A1ng-%C3%9D-Y%C3%AAn-Nam-%C4%90%E1%BB%8Bnh-100071153246794/", "Công an xã Yên Lương tỉnh Nam Định")</f>
        <v>Công an xã Yên Lương tỉnh Nam Định</v>
      </c>
      <c r="C854" s="21" t="s">
        <v>16</v>
      </c>
      <c r="D854" s="21" t="s">
        <v>14</v>
      </c>
      <c r="E854" s="1" t="s">
        <v>13</v>
      </c>
      <c r="F854" s="1" t="s">
        <v>13</v>
      </c>
      <c r="G854" s="1" t="s">
        <v>13</v>
      </c>
      <c r="H854" s="1" t="s">
        <v>15</v>
      </c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5">
      <c r="A855" s="18">
        <v>27854</v>
      </c>
      <c r="B855" s="19" t="str">
        <f>HYPERLINK("https://yenluong.namdinh.gov.vn/", "UBND Ủy ban nhân dân xã Yên Lương tỉnh Nam Định")</f>
        <v>UBND Ủy ban nhân dân xã Yên Lương tỉnh Nam Định</v>
      </c>
      <c r="C855" s="21" t="s">
        <v>16</v>
      </c>
      <c r="D855" s="22"/>
      <c r="E855" s="1" t="s">
        <v>13</v>
      </c>
      <c r="F855" s="1" t="s">
        <v>13</v>
      </c>
      <c r="G855" s="1" t="s">
        <v>13</v>
      </c>
      <c r="H855" s="1" t="s">
        <v>13</v>
      </c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5">
      <c r="A856" s="18">
        <v>27855</v>
      </c>
      <c r="B856" s="19" t="str">
        <f>HYPERLINK("https://www.facebook.com/p/C%C3%B4ng-an-x%C3%A3-Y%C3%AAn-L%C6%B0%C6%A1ng-%C3%9D-Y%C3%AAn-Nam-%C4%90%E1%BB%8Bnh-100071153246794/", "Công an xã Yên Lương tỉnh Nam Định")</f>
        <v>Công an xã Yên Lương tỉnh Nam Định</v>
      </c>
      <c r="C856" s="21" t="s">
        <v>16</v>
      </c>
      <c r="D856" s="21" t="s">
        <v>14</v>
      </c>
      <c r="E856" s="1" t="s">
        <v>13</v>
      </c>
      <c r="F856" s="1" t="s">
        <v>13</v>
      </c>
      <c r="G856" s="1" t="s">
        <v>13</v>
      </c>
      <c r="H856" s="1" t="s">
        <v>15</v>
      </c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5">
      <c r="A857" s="18">
        <v>27856</v>
      </c>
      <c r="B857" s="19" t="str">
        <f>HYPERLINK("https://yenluong.namdinh.gov.vn/", "UBND Ủy ban nhân dân xã Yên Lương tỉnh Nam Định")</f>
        <v>UBND Ủy ban nhân dân xã Yên Lương tỉnh Nam Định</v>
      </c>
      <c r="C857" s="21" t="s">
        <v>16</v>
      </c>
      <c r="D857" s="22"/>
      <c r="E857" s="1" t="s">
        <v>13</v>
      </c>
      <c r="F857" s="1" t="s">
        <v>13</v>
      </c>
      <c r="G857" s="1" t="s">
        <v>13</v>
      </c>
      <c r="H857" s="1" t="s">
        <v>13</v>
      </c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5">
      <c r="A858" s="18">
        <v>27857</v>
      </c>
      <c r="B858" s="19" t="str">
        <f>HYPERLINK("https://www.facebook.com/p/C%C3%B4ng-an-x%C3%A3-Y%C3%AAn-L%E1%BA%A1c-Y%C3%AAn-%C4%90%E1%BB%8Bnh-Thanh-Ho%C3%A1-100063880762008/", "Công an xã Yên Lạc tỉnh Thanh Hóa")</f>
        <v>Công an xã Yên Lạc tỉnh Thanh Hóa</v>
      </c>
      <c r="C858" s="21" t="s">
        <v>16</v>
      </c>
      <c r="D858" s="21" t="s">
        <v>14</v>
      </c>
      <c r="E858" s="1" t="s">
        <v>13</v>
      </c>
      <c r="F858" s="1" t="s">
        <v>13</v>
      </c>
      <c r="G858" s="1" t="s">
        <v>13</v>
      </c>
      <c r="H858" s="1" t="s">
        <v>15</v>
      </c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5">
      <c r="A859" s="18">
        <v>27858</v>
      </c>
      <c r="B859" s="19" t="str">
        <f>HYPERLINK("https://yenlac.nhuthanh.thanhhoa.gov.vn/", "UBND Ủy ban nhân dân xã Yên Lạc tỉnh Thanh Hóa")</f>
        <v>UBND Ủy ban nhân dân xã Yên Lạc tỉnh Thanh Hóa</v>
      </c>
      <c r="C859" s="21" t="s">
        <v>16</v>
      </c>
      <c r="D859" s="22"/>
      <c r="E859" s="1" t="s">
        <v>13</v>
      </c>
      <c r="F859" s="1" t="s">
        <v>13</v>
      </c>
      <c r="G859" s="1" t="s">
        <v>13</v>
      </c>
      <c r="H859" s="1" t="s">
        <v>13</v>
      </c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5">
      <c r="A860" s="18">
        <v>27859</v>
      </c>
      <c r="B860" s="19" t="s">
        <v>289</v>
      </c>
      <c r="C860" s="20" t="s">
        <v>13</v>
      </c>
      <c r="D860" s="21" t="s">
        <v>14</v>
      </c>
      <c r="E860" s="1" t="s">
        <v>13</v>
      </c>
      <c r="F860" s="1" t="s">
        <v>13</v>
      </c>
      <c r="G860" s="1" t="s">
        <v>13</v>
      </c>
      <c r="H860" s="1" t="s">
        <v>15</v>
      </c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5">
      <c r="A861" s="18">
        <v>27860</v>
      </c>
      <c r="B861" s="19" t="str">
        <f>HYPERLINK("http://congbao.phutho.gov.vn/cong-bao.html?a=1&amp;gazetteid=190587&amp;gazettetype=0&amp;publishyear=2023", "UBND Ủy ban nhân dân xã Yên Luật _x000D__x000D_
 _x000D__x000D_
  tỉnh Phú Thọ")</f>
        <v>UBND Ủy ban nhân dân xã Yên Luật _x000D__x000D_
 _x000D__x000D_
  tỉnh Phú Thọ</v>
      </c>
      <c r="C861" s="21" t="s">
        <v>16</v>
      </c>
      <c r="D861" s="22"/>
      <c r="E861" s="1" t="s">
        <v>13</v>
      </c>
      <c r="F861" s="1" t="s">
        <v>13</v>
      </c>
      <c r="G861" s="1" t="s">
        <v>13</v>
      </c>
      <c r="H861" s="1" t="s">
        <v>13</v>
      </c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5">
      <c r="A862" s="18">
        <v>27861</v>
      </c>
      <c r="B862" s="19" t="s">
        <v>290</v>
      </c>
      <c r="C862" s="20" t="s">
        <v>13</v>
      </c>
      <c r="D862" s="21" t="s">
        <v>14</v>
      </c>
      <c r="E862" s="1" t="s">
        <v>13</v>
      </c>
      <c r="F862" s="1" t="s">
        <v>13</v>
      </c>
      <c r="G862" s="1" t="s">
        <v>13</v>
      </c>
      <c r="H862" s="1" t="s">
        <v>15</v>
      </c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5">
      <c r="A863" s="18">
        <v>27862</v>
      </c>
      <c r="B863" s="19" t="str">
        <f>HYPERLINK("https://yenmac.yenmo.ninhbinh.gov.vn/", "UBND Ủy ban nhân dân xã Yên Mạc _x000D__x000D_
 _x000D__x000D_
  tỉnh Ninh Bình")</f>
        <v>UBND Ủy ban nhân dân xã Yên Mạc _x000D__x000D_
 _x000D__x000D_
  tỉnh Ninh Bình</v>
      </c>
      <c r="C863" s="21" t="s">
        <v>16</v>
      </c>
      <c r="D863" s="22"/>
      <c r="E863" s="1" t="s">
        <v>13</v>
      </c>
      <c r="F863" s="1" t="s">
        <v>13</v>
      </c>
      <c r="G863" s="1" t="s">
        <v>13</v>
      </c>
      <c r="H863" s="1" t="s">
        <v>13</v>
      </c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5">
      <c r="A864" s="18">
        <v>27863</v>
      </c>
      <c r="B864" s="19" t="str">
        <f>HYPERLINK("https://www.facebook.com/p/C%C3%B4ng-An-X%C3%A3-Y%C3%AAn-M%E1%BB%B9-100076954121688/", "Công an xã Yên Mỹ _x000D__x000D_
 _x000D__x000D_
  tỉnh Ninh Bình")</f>
        <v>Công an xã Yên Mỹ _x000D__x000D_
 _x000D__x000D_
  tỉnh Ninh Bình</v>
      </c>
      <c r="C864" s="21" t="s">
        <v>16</v>
      </c>
      <c r="D864" s="21" t="s">
        <v>14</v>
      </c>
      <c r="E864" s="1" t="s">
        <v>13</v>
      </c>
      <c r="F864" s="1" t="s">
        <v>13</v>
      </c>
      <c r="G864" s="1" t="s">
        <v>13</v>
      </c>
      <c r="H864" s="1" t="s">
        <v>15</v>
      </c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5">
      <c r="A865" s="18">
        <v>27864</v>
      </c>
      <c r="B865" s="19" t="str">
        <f>HYPERLINK("https://yenmo.ninhbinh.gov.vn/gioi-thieu/xa-yen-my", "UBND Ủy ban nhân dân xã Yên Mỹ _x000D__x000D_
 _x000D__x000D_
  tỉnh Ninh Bình")</f>
        <v>UBND Ủy ban nhân dân xã Yên Mỹ _x000D__x000D_
 _x000D__x000D_
  tỉnh Ninh Bình</v>
      </c>
      <c r="C865" s="21" t="s">
        <v>16</v>
      </c>
      <c r="D865" s="22"/>
      <c r="E865" s="1" t="s">
        <v>13</v>
      </c>
      <c r="F865" s="1" t="s">
        <v>13</v>
      </c>
      <c r="G865" s="1" t="s">
        <v>13</v>
      </c>
      <c r="H865" s="1" t="s">
        <v>13</v>
      </c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5">
      <c r="A866" s="18">
        <v>27865</v>
      </c>
      <c r="B866" s="19" t="str">
        <f>HYPERLINK("https://www.facebook.com/p/C%C3%B4ng-an-x%C3%A3-Y%C3%AAn-M%E1%BB%B9-huy%E1%BB%87n-N%C3%B4ng-C%E1%BB%91ng-100063982177806/", "Công an xã Yên Mỹ _x000D__x000D_
 _x000D__x000D_
  tỉnh Thanh Hóa")</f>
        <v>Công an xã Yên Mỹ _x000D__x000D_
 _x000D__x000D_
  tỉnh Thanh Hóa</v>
      </c>
      <c r="C866" s="21" t="s">
        <v>16</v>
      </c>
      <c r="D866" s="21" t="s">
        <v>14</v>
      </c>
      <c r="E866" s="1" t="s">
        <v>13</v>
      </c>
      <c r="F866" s="1" t="s">
        <v>13</v>
      </c>
      <c r="G866" s="1" t="s">
        <v>13</v>
      </c>
      <c r="H866" s="1" t="s">
        <v>15</v>
      </c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5">
      <c r="A867" s="18">
        <v>27866</v>
      </c>
      <c r="B867" s="19" t="str">
        <f>HYPERLINK("https://yenmy.nongcong.thanhhoa.gov.vn/", "UBND Ủy ban nhân dân xã Yên Mỹ _x000D__x000D_
 _x000D__x000D_
  tỉnh Thanh Hóa")</f>
        <v>UBND Ủy ban nhân dân xã Yên Mỹ _x000D__x000D_
 _x000D__x000D_
  tỉnh Thanh Hóa</v>
      </c>
      <c r="C867" s="21" t="s">
        <v>16</v>
      </c>
      <c r="D867" s="22"/>
      <c r="E867" s="1" t="s">
        <v>13</v>
      </c>
      <c r="F867" s="1" t="s">
        <v>13</v>
      </c>
      <c r="G867" s="1" t="s">
        <v>13</v>
      </c>
      <c r="H867" s="1" t="s">
        <v>13</v>
      </c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5">
      <c r="A868" s="18">
        <v>27867</v>
      </c>
      <c r="B868" s="19" t="s">
        <v>291</v>
      </c>
      <c r="C868" s="20" t="s">
        <v>13</v>
      </c>
      <c r="D868" s="21" t="s">
        <v>14</v>
      </c>
      <c r="E868" s="1" t="s">
        <v>13</v>
      </c>
      <c r="F868" s="1" t="s">
        <v>13</v>
      </c>
      <c r="G868" s="1" t="s">
        <v>13</v>
      </c>
      <c r="H868" s="1" t="s">
        <v>15</v>
      </c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5">
      <c r="A869" s="18">
        <v>27868</v>
      </c>
      <c r="B869" s="19" t="str">
        <f>HYPERLINK("https://yenna.tuongduong.nghean.gov.vn/", "UBND Ủy ban nhân dân xã Yên Na _x000D__x000D_
 _x000D__x000D_
  tỉnh Nghệ An")</f>
        <v>UBND Ủy ban nhân dân xã Yên Na _x000D__x000D_
 _x000D__x000D_
  tỉnh Nghệ An</v>
      </c>
      <c r="C869" s="21" t="s">
        <v>16</v>
      </c>
      <c r="D869" s="22"/>
      <c r="E869" s="1" t="s">
        <v>13</v>
      </c>
      <c r="F869" s="1" t="s">
        <v>13</v>
      </c>
      <c r="G869" s="1" t="s">
        <v>13</v>
      </c>
      <c r="H869" s="1" t="s">
        <v>13</v>
      </c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5">
      <c r="A870" s="18">
        <v>27869</v>
      </c>
      <c r="B870" s="19" t="s">
        <v>94</v>
      </c>
      <c r="C870" s="20" t="s">
        <v>13</v>
      </c>
      <c r="D870" s="21" t="s">
        <v>14</v>
      </c>
      <c r="E870" s="1" t="s">
        <v>13</v>
      </c>
      <c r="F870" s="1" t="s">
        <v>13</v>
      </c>
      <c r="G870" s="1" t="s">
        <v>13</v>
      </c>
      <c r="H870" s="1" t="s">
        <v>15</v>
      </c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5">
      <c r="A871" s="18">
        <v>27870</v>
      </c>
      <c r="B871" s="19" t="str">
        <f>HYPERLINK("https://yenphuc.namdinh.gov.vn/uy-ban-nhan-dan", "UBND Ủy ban nhân dân xã Yên Nhân tỉnh Nam Định")</f>
        <v>UBND Ủy ban nhân dân xã Yên Nhân tỉnh Nam Định</v>
      </c>
      <c r="C871" s="21" t="s">
        <v>16</v>
      </c>
      <c r="D871" s="22"/>
      <c r="E871" s="1" t="s">
        <v>13</v>
      </c>
      <c r="F871" s="1" t="s">
        <v>13</v>
      </c>
      <c r="G871" s="1" t="s">
        <v>13</v>
      </c>
      <c r="H871" s="1" t="s">
        <v>13</v>
      </c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5">
      <c r="A872" s="18">
        <v>27871</v>
      </c>
      <c r="B872" s="19" t="s">
        <v>292</v>
      </c>
      <c r="C872" s="20" t="s">
        <v>13</v>
      </c>
      <c r="D872" s="21" t="s">
        <v>14</v>
      </c>
      <c r="E872" s="1" t="s">
        <v>13</v>
      </c>
      <c r="F872" s="1" t="s">
        <v>13</v>
      </c>
      <c r="G872" s="1" t="s">
        <v>13</v>
      </c>
      <c r="H872" s="1" t="s">
        <v>15</v>
      </c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5">
      <c r="A873" s="18">
        <v>27872</v>
      </c>
      <c r="B873" s="19" t="str">
        <f>HYPERLINK("https://yenphuc.namdinh.gov.vn/uy-ban-nhan-dan", "UBND Ủy ban nhân dân xã Yên Nhân _x000D__x000D_
 _x000D__x000D_
  tỉnh Nam Định")</f>
        <v>UBND Ủy ban nhân dân xã Yên Nhân _x000D__x000D_
 _x000D__x000D_
  tỉnh Nam Định</v>
      </c>
      <c r="C873" s="21" t="s">
        <v>16</v>
      </c>
      <c r="D873" s="22"/>
      <c r="E873" s="1" t="s">
        <v>13</v>
      </c>
      <c r="F873" s="1" t="s">
        <v>13</v>
      </c>
      <c r="G873" s="1" t="s">
        <v>13</v>
      </c>
      <c r="H873" s="1" t="s">
        <v>13</v>
      </c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5">
      <c r="A874" s="18">
        <v>27873</v>
      </c>
      <c r="B874" s="19" t="s">
        <v>293</v>
      </c>
      <c r="C874" s="20" t="s">
        <v>13</v>
      </c>
      <c r="D874" s="21" t="s">
        <v>14</v>
      </c>
      <c r="E874" s="1" t="s">
        <v>13</v>
      </c>
      <c r="F874" s="1" t="s">
        <v>13</v>
      </c>
      <c r="G874" s="1" t="s">
        <v>13</v>
      </c>
      <c r="H874" s="1" t="s">
        <v>15</v>
      </c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5">
      <c r="A875" s="18">
        <v>27874</v>
      </c>
      <c r="B875" s="19" t="str">
        <f>HYPERLINK("https://yennhan.thuongxuan.thanhhoa.gov.vn/uy-ban-nhan-dan-xa", "UBND Ủy ban nhân dân xã Yên Nhân _x000D__x000D_
 _x000D__x000D_
  tỉnh Thanh Hóa")</f>
        <v>UBND Ủy ban nhân dân xã Yên Nhân _x000D__x000D_
 _x000D__x000D_
  tỉnh Thanh Hóa</v>
      </c>
      <c r="C875" s="21" t="s">
        <v>16</v>
      </c>
      <c r="D875" s="22"/>
      <c r="E875" s="1" t="s">
        <v>13</v>
      </c>
      <c r="F875" s="1" t="s">
        <v>13</v>
      </c>
      <c r="G875" s="1" t="s">
        <v>13</v>
      </c>
      <c r="H875" s="1" t="s">
        <v>13</v>
      </c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5">
      <c r="A876" s="18">
        <v>27875</v>
      </c>
      <c r="B876" s="19" t="str">
        <f>HYPERLINK("https://www.facebook.com/p/C%C3%B4ng-an-x%C3%A3-Y%C3%AAn-Ninh-%C3%9D-Y%C3%AAn-Nam-%C4%90%E1%BB%8Bnh-100071185885211/", "Công an xã Yên Ninh tỉnh Nam Định")</f>
        <v>Công an xã Yên Ninh tỉnh Nam Định</v>
      </c>
      <c r="C876" s="21" t="s">
        <v>16</v>
      </c>
      <c r="D876" s="21" t="s">
        <v>14</v>
      </c>
      <c r="E876" s="1" t="s">
        <v>13</v>
      </c>
      <c r="F876" s="1" t="s">
        <v>13</v>
      </c>
      <c r="G876" s="1" t="s">
        <v>13</v>
      </c>
      <c r="H876" s="1" t="s">
        <v>15</v>
      </c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5">
      <c r="A877" s="18">
        <v>27876</v>
      </c>
      <c r="B877" s="19" t="str">
        <f>HYPERLINK("https://yenninh.namdinh.gov.vn/gioi-thieu", "UBND Ủy ban nhân dân xã Yên Ninh tỉnh Nam Định")</f>
        <v>UBND Ủy ban nhân dân xã Yên Ninh tỉnh Nam Định</v>
      </c>
      <c r="C877" s="21" t="s">
        <v>16</v>
      </c>
      <c r="D877" s="22"/>
      <c r="E877" s="1" t="s">
        <v>13</v>
      </c>
      <c r="F877" s="1" t="s">
        <v>13</v>
      </c>
      <c r="G877" s="1" t="s">
        <v>13</v>
      </c>
      <c r="H877" s="1" t="s">
        <v>13</v>
      </c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5">
      <c r="A878" s="18">
        <v>27877</v>
      </c>
      <c r="B878" s="19" t="s">
        <v>95</v>
      </c>
      <c r="C878" s="20" t="s">
        <v>13</v>
      </c>
      <c r="D878" s="21" t="s">
        <v>14</v>
      </c>
      <c r="E878" s="1" t="s">
        <v>13</v>
      </c>
      <c r="F878" s="1" t="s">
        <v>13</v>
      </c>
      <c r="G878" s="1" t="s">
        <v>13</v>
      </c>
      <c r="H878" s="1" t="s">
        <v>15</v>
      </c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5">
      <c r="A879" s="18">
        <v>27878</v>
      </c>
      <c r="B879" s="19" t="str">
        <f>HYPERLINK("https://yenninh.phuluong.thainguyen.gov.vn/", "UBND Ủy ban nhân dân xã Yên Ninh tỉnh Thái Nguyên")</f>
        <v>UBND Ủy ban nhân dân xã Yên Ninh tỉnh Thái Nguyên</v>
      </c>
      <c r="C879" s="21" t="s">
        <v>16</v>
      </c>
      <c r="D879" s="22"/>
      <c r="E879" s="1" t="s">
        <v>13</v>
      </c>
      <c r="F879" s="1" t="s">
        <v>13</v>
      </c>
      <c r="G879" s="1" t="s">
        <v>13</v>
      </c>
      <c r="H879" s="1" t="s">
        <v>13</v>
      </c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5">
      <c r="A880" s="18">
        <v>27879</v>
      </c>
      <c r="B880" s="19" t="str">
        <f>HYPERLINK("https://www.facebook.com/p/C%C3%B4ng-an-x%C3%A3-Y%C3%AAn-Ph%C3%BA-L%E1%BA%A1c-S%C6%A1n-Ho%C3%A0-B%C3%ACnh-100071499145931/", "Công an xã Yên Phú tỉnh Hòa Bình")</f>
        <v>Công an xã Yên Phú tỉnh Hòa Bình</v>
      </c>
      <c r="C880" s="21" t="s">
        <v>16</v>
      </c>
      <c r="D880" s="21" t="s">
        <v>14</v>
      </c>
      <c r="E880" s="1" t="s">
        <v>13</v>
      </c>
      <c r="F880" s="1" t="s">
        <v>13</v>
      </c>
      <c r="G880" s="1" t="s">
        <v>13</v>
      </c>
      <c r="H880" s="1" t="s">
        <v>15</v>
      </c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5">
      <c r="A881" s="18">
        <v>27880</v>
      </c>
      <c r="B881" s="19" t="str">
        <f>HYPERLINK("https://xayenphu.hoabinh.gov.vn/", "UBND Ủy ban nhân dân xã Yên Phú tỉnh Hòa Bình")</f>
        <v>UBND Ủy ban nhân dân xã Yên Phú tỉnh Hòa Bình</v>
      </c>
      <c r="C881" s="21" t="s">
        <v>16</v>
      </c>
      <c r="D881" s="22"/>
      <c r="E881" s="1" t="s">
        <v>13</v>
      </c>
      <c r="F881" s="1" t="s">
        <v>13</v>
      </c>
      <c r="G881" s="1" t="s">
        <v>13</v>
      </c>
      <c r="H881" s="1" t="s">
        <v>13</v>
      </c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5">
      <c r="A882" s="18">
        <v>27881</v>
      </c>
      <c r="B882" s="19" t="str">
        <f>HYPERLINK("https://www.facebook.com/people/C%C3%B4ng-an-X%C3%A3-T%C3%A2n-Minh-%C3%9D-Y%C3%AAn-Nam-%C4%90%E1%BB%8Bnh/100066970965336/", "Công an xã Yên Tân tỉnh Nam Định")</f>
        <v>Công an xã Yên Tân tỉnh Nam Định</v>
      </c>
      <c r="C882" s="21" t="s">
        <v>16</v>
      </c>
      <c r="D882" s="21" t="s">
        <v>14</v>
      </c>
      <c r="E882" s="1" t="s">
        <v>13</v>
      </c>
      <c r="F882" s="1" t="s">
        <v>13</v>
      </c>
      <c r="G882" s="1" t="s">
        <v>96</v>
      </c>
      <c r="H882" s="1" t="s">
        <v>13</v>
      </c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5">
      <c r="A883" s="18">
        <v>27882</v>
      </c>
      <c r="B883" s="19" t="str">
        <f>HYPERLINK("https://dichvucong.namdinh.gov.vn/portaldvc/KenhTin/dich-vu-cong-truc-tuyen.aspx?_dv=C36FA72F-DC13-9A32-8913-9997863F1103", "UBND Ủy ban nhân dân xã Yên Tân tỉnh Nam Định")</f>
        <v>UBND Ủy ban nhân dân xã Yên Tân tỉnh Nam Định</v>
      </c>
      <c r="C883" s="21" t="s">
        <v>16</v>
      </c>
      <c r="D883" s="22"/>
      <c r="E883" s="1" t="s">
        <v>13</v>
      </c>
      <c r="F883" s="1" t="s">
        <v>13</v>
      </c>
      <c r="G883" s="1" t="s">
        <v>13</v>
      </c>
      <c r="H883" s="1" t="s">
        <v>13</v>
      </c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5">
      <c r="A884" s="18">
        <v>27883</v>
      </c>
      <c r="B884" s="19" t="str">
        <f>HYPERLINK("https://www.facebook.com/p/C%C3%B4ng-an-huy%E1%BB%87n-Y%C3%AAn-M%C3%B4-100033535308059/?locale=nl_NL", "Công an xã Yên Từ tỉnh Ninh Bình")</f>
        <v>Công an xã Yên Từ tỉnh Ninh Bình</v>
      </c>
      <c r="C884" s="21" t="s">
        <v>16</v>
      </c>
      <c r="D884" s="21" t="s">
        <v>14</v>
      </c>
      <c r="E884" s="1" t="s">
        <v>13</v>
      </c>
      <c r="F884" s="1" t="s">
        <v>13</v>
      </c>
      <c r="G884" s="1" t="s">
        <v>13</v>
      </c>
      <c r="H884" s="1" t="s">
        <v>15</v>
      </c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5">
      <c r="A885" s="18">
        <v>27884</v>
      </c>
      <c r="B885" s="19" t="str">
        <f>HYPERLINK("https://yentu.yenmo.ninhbinh.gov.vn/", "UBND Ủy ban nhân dân xã Yên Từ tỉnh Ninh Bình")</f>
        <v>UBND Ủy ban nhân dân xã Yên Từ tỉnh Ninh Bình</v>
      </c>
      <c r="C885" s="21" t="s">
        <v>16</v>
      </c>
      <c r="D885" s="22"/>
      <c r="E885" s="1" t="s">
        <v>13</v>
      </c>
      <c r="F885" s="1" t="s">
        <v>13</v>
      </c>
      <c r="G885" s="1" t="s">
        <v>13</v>
      </c>
      <c r="H885" s="1" t="s">
        <v>13</v>
      </c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5">
      <c r="A886" s="18">
        <v>27885</v>
      </c>
      <c r="B886" s="19" t="s">
        <v>97</v>
      </c>
      <c r="C886" s="20" t="s">
        <v>13</v>
      </c>
      <c r="D886" s="21" t="s">
        <v>14</v>
      </c>
      <c r="E886" s="1" t="s">
        <v>13</v>
      </c>
      <c r="F886" s="1" t="s">
        <v>13</v>
      </c>
      <c r="G886" s="1" t="s">
        <v>13</v>
      </c>
      <c r="H886" s="1" t="s">
        <v>15</v>
      </c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5">
      <c r="A887" s="18">
        <v>27886</v>
      </c>
      <c r="B887" s="19" t="str">
        <f>HYPERLINK("https://yenthanh.yenmo.ninhbinh.gov.vn/", "UBND Ủy ban nhân dân xã Yên Thành tỉnh Nam Định")</f>
        <v>UBND Ủy ban nhân dân xã Yên Thành tỉnh Nam Định</v>
      </c>
      <c r="C887" s="21" t="s">
        <v>16</v>
      </c>
      <c r="D887" s="22"/>
      <c r="E887" s="1" t="s">
        <v>13</v>
      </c>
      <c r="F887" s="1" t="s">
        <v>13</v>
      </c>
      <c r="G887" s="1" t="s">
        <v>13</v>
      </c>
      <c r="H887" s="1" t="s">
        <v>13</v>
      </c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5">
      <c r="A888" s="18">
        <v>27887</v>
      </c>
      <c r="B888" s="19" t="s">
        <v>294</v>
      </c>
      <c r="C888" s="20" t="s">
        <v>13</v>
      </c>
      <c r="D888" s="21" t="s">
        <v>14</v>
      </c>
      <c r="E888" s="1" t="s">
        <v>13</v>
      </c>
      <c r="F888" s="1" t="s">
        <v>13</v>
      </c>
      <c r="G888" s="1" t="s">
        <v>13</v>
      </c>
      <c r="H888" s="1" t="s">
        <v>15</v>
      </c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5">
      <c r="A889" s="18">
        <v>27888</v>
      </c>
      <c r="B889" s="19" t="str">
        <f>HYPERLINK("https://yenthanh.yenmo.ninhbinh.gov.vn/", "UBND Ủy ban nhân dân xã Yên Thành _x000D__x000D_
 _x000D__x000D_
  tỉnh Nam Định")</f>
        <v>UBND Ủy ban nhân dân xã Yên Thành _x000D__x000D_
 _x000D__x000D_
  tỉnh Nam Định</v>
      </c>
      <c r="C889" s="21" t="s">
        <v>16</v>
      </c>
      <c r="D889" s="22"/>
      <c r="E889" s="1" t="s">
        <v>13</v>
      </c>
      <c r="F889" s="1" t="s">
        <v>13</v>
      </c>
      <c r="G889" s="1" t="s">
        <v>13</v>
      </c>
      <c r="H889" s="1" t="s">
        <v>13</v>
      </c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5">
      <c r="A890" s="18">
        <v>27889</v>
      </c>
      <c r="B890" s="19" t="s">
        <v>98</v>
      </c>
      <c r="C890" s="20" t="s">
        <v>13</v>
      </c>
      <c r="D890" s="21" t="s">
        <v>14</v>
      </c>
      <c r="E890" s="1" t="s">
        <v>13</v>
      </c>
      <c r="F890" s="1" t="s">
        <v>13</v>
      </c>
      <c r="G890" s="1" t="s">
        <v>13</v>
      </c>
      <c r="H890" s="1" t="s">
        <v>15</v>
      </c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5">
      <c r="A891" s="18">
        <v>27890</v>
      </c>
      <c r="B891" s="19" t="str">
        <f>HYPERLINK("https://yenthang.namdinh.gov.vn/uy-ban-nhan-dan/ubnd-xa-yen-thang-218106", "UBND Ủy ban nhân dân xã Yên Thắng tỉnh Yên Bái")</f>
        <v>UBND Ủy ban nhân dân xã Yên Thắng tỉnh Yên Bái</v>
      </c>
      <c r="C891" s="21" t="s">
        <v>16</v>
      </c>
      <c r="D891" s="22"/>
      <c r="E891" s="1" t="s">
        <v>13</v>
      </c>
      <c r="F891" s="1" t="s">
        <v>13</v>
      </c>
      <c r="G891" s="1" t="s">
        <v>13</v>
      </c>
      <c r="H891" s="1" t="s">
        <v>13</v>
      </c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5">
      <c r="A892" s="18">
        <v>27891</v>
      </c>
      <c r="B892" s="19" t="str">
        <f>HYPERLINK("https://www.facebook.com/p/C%C3%B4ng-an-x%C3%A3-Y%C3%AAn-Th%E1%BB%8D-%C3%9D-Y%C3%AAn-Nam-%C4%90%E1%BB%8Bnh-100066994927287/", "Công an xã Yên Thọ tỉnh Nam Định")</f>
        <v>Công an xã Yên Thọ tỉnh Nam Định</v>
      </c>
      <c r="C892" s="21" t="s">
        <v>16</v>
      </c>
      <c r="D892" s="21" t="s">
        <v>14</v>
      </c>
      <c r="E892" s="1" t="s">
        <v>13</v>
      </c>
      <c r="F892" s="1" t="s">
        <v>13</v>
      </c>
      <c r="G892" s="1" t="s">
        <v>13</v>
      </c>
      <c r="H892" s="1" t="s">
        <v>15</v>
      </c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5">
      <c r="A893" s="18">
        <v>27892</v>
      </c>
      <c r="B893" s="19" t="str">
        <f>HYPERLINK("https://yentho.namdinh.gov.vn/", "UBND Ủy ban nhân dân xã Yên Thọ tỉnh Nam Định")</f>
        <v>UBND Ủy ban nhân dân xã Yên Thọ tỉnh Nam Định</v>
      </c>
      <c r="C893" s="21" t="s">
        <v>16</v>
      </c>
      <c r="D893" s="22"/>
      <c r="E893" s="1" t="s">
        <v>13</v>
      </c>
      <c r="F893" s="1" t="s">
        <v>13</v>
      </c>
      <c r="G893" s="1" t="s">
        <v>13</v>
      </c>
      <c r="H893" s="1" t="s">
        <v>13</v>
      </c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5">
      <c r="A894" s="18">
        <v>27893</v>
      </c>
      <c r="B894" s="19" t="str">
        <f>HYPERLINK("https://www.facebook.com/p/C%C3%B4ng-an-x%C3%A3-Y%C3%AAn-Th%E1%BB%8D-%C3%9D-Y%C3%AAn-Nam-%C4%90%E1%BB%8Bnh-100066994927287/", "Công an xã Yên Thọ _x000D__x000D_
 _x000D__x000D_
  tỉnh Nam Định")</f>
        <v>Công an xã Yên Thọ _x000D__x000D_
 _x000D__x000D_
  tỉnh Nam Định</v>
      </c>
      <c r="C894" s="21" t="s">
        <v>16</v>
      </c>
      <c r="D894" s="21" t="s">
        <v>14</v>
      </c>
      <c r="E894" s="1" t="s">
        <v>13</v>
      </c>
      <c r="F894" s="1" t="s">
        <v>13</v>
      </c>
      <c r="G894" s="1" t="s">
        <v>13</v>
      </c>
      <c r="H894" s="1" t="s">
        <v>15</v>
      </c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5">
      <c r="A895" s="18">
        <v>27894</v>
      </c>
      <c r="B895" s="19" t="str">
        <f>HYPERLINK("https://yentho.namdinh.gov.vn/", "UBND Ủy ban nhân dân xã Yên Thọ _x000D__x000D_
 _x000D__x000D_
  tỉnh Nam Định")</f>
        <v>UBND Ủy ban nhân dân xã Yên Thọ _x000D__x000D_
 _x000D__x000D_
  tỉnh Nam Định</v>
      </c>
      <c r="C895" s="21" t="s">
        <v>16</v>
      </c>
      <c r="D895" s="22"/>
      <c r="E895" s="1" t="s">
        <v>13</v>
      </c>
      <c r="F895" s="1" t="s">
        <v>13</v>
      </c>
      <c r="G895" s="1" t="s">
        <v>13</v>
      </c>
      <c r="H895" s="1" t="s">
        <v>13</v>
      </c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5">
      <c r="A896" s="18">
        <v>27895</v>
      </c>
      <c r="B896" s="19" t="s">
        <v>99</v>
      </c>
      <c r="C896" s="20" t="s">
        <v>13</v>
      </c>
      <c r="D896" s="21" t="s">
        <v>14</v>
      </c>
      <c r="E896" s="1" t="s">
        <v>13</v>
      </c>
      <c r="F896" s="1" t="s">
        <v>13</v>
      </c>
      <c r="G896" s="1" t="s">
        <v>13</v>
      </c>
      <c r="H896" s="1" t="s">
        <v>15</v>
      </c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5">
      <c r="A897" s="18">
        <v>27896</v>
      </c>
      <c r="B897" s="19" t="str">
        <f>HYPERLINK("https://yentrach.phuluong.thainguyen.gov.vn/uy-ban-nhan-dan", "UBND Ủy ban nhân dân xã Yên Trạch tỉnh Thái Nguyên")</f>
        <v>UBND Ủy ban nhân dân xã Yên Trạch tỉnh Thái Nguyên</v>
      </c>
      <c r="C897" s="21" t="s">
        <v>16</v>
      </c>
      <c r="D897" s="22"/>
      <c r="E897" s="1" t="s">
        <v>13</v>
      </c>
      <c r="F897" s="1" t="s">
        <v>13</v>
      </c>
      <c r="G897" s="1" t="s">
        <v>13</v>
      </c>
      <c r="H897" s="1" t="s">
        <v>13</v>
      </c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5">
      <c r="A898" s="18">
        <v>27897</v>
      </c>
      <c r="B898" s="19" t="str">
        <f>HYPERLINK("https://www.facebook.com/p/Trung-t%C3%A2m-V%C4%83n-h%C3%B3aTh%E1%BB%83-thao-v%C3%A0-Truy%E1%BB%81n-th%C3%B4ng-huy%E1%BB%87n-Y%C3%AAn-Th%E1%BB%A7y-100039718763296/", "Công an xã Yên Trị _x000D__x000D_
 _x000D__x000D_
  tỉnh Hòa Bình")</f>
        <v>Công an xã Yên Trị _x000D__x000D_
 _x000D__x000D_
  tỉnh Hòa Bình</v>
      </c>
      <c r="C898" s="21" t="s">
        <v>16</v>
      </c>
      <c r="D898" s="21" t="s">
        <v>14</v>
      </c>
      <c r="E898" s="1" t="s">
        <v>13</v>
      </c>
      <c r="F898" s="1" t="s">
        <v>13</v>
      </c>
      <c r="G898" s="1" t="s">
        <v>13</v>
      </c>
      <c r="H898" s="1" t="s">
        <v>15</v>
      </c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5">
      <c r="A899" s="18">
        <v>27898</v>
      </c>
      <c r="B899" s="19" t="str">
        <f>HYPERLINK("https://xayentri.hoabinh.gov.vn/", "UBND Ủy ban nhân dân xã Yên Trị _x000D__x000D_
 _x000D__x000D_
  tỉnh Hòa Bình")</f>
        <v>UBND Ủy ban nhân dân xã Yên Trị _x000D__x000D_
 _x000D__x000D_
  tỉnh Hòa Bình</v>
      </c>
      <c r="C899" s="21" t="s">
        <v>16</v>
      </c>
      <c r="D899" s="22"/>
      <c r="E899" s="1" t="s">
        <v>13</v>
      </c>
      <c r="F899" s="1" t="s">
        <v>13</v>
      </c>
      <c r="G899" s="1" t="s">
        <v>13</v>
      </c>
      <c r="H899" s="1" t="s">
        <v>13</v>
      </c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5">
      <c r="A900" s="18">
        <v>27899</v>
      </c>
      <c r="B900" s="19" t="str">
        <f>HYPERLINK("https://www.facebook.com/p/C%C3%B4ng-an-x%C3%A3-Y%C3%AAn-Trung-%C3%9D-Y%C3%AAn-Nam-%C4%90%E1%BB%8Bnh-100066534833248/", "Công an xã Yên Trung tỉnh Nam Định")</f>
        <v>Công an xã Yên Trung tỉnh Nam Định</v>
      </c>
      <c r="C900" s="21" t="s">
        <v>16</v>
      </c>
      <c r="D900" s="21" t="s">
        <v>14</v>
      </c>
      <c r="E900" s="1" t="s">
        <v>13</v>
      </c>
      <c r="F900" s="1" t="s">
        <v>13</v>
      </c>
      <c r="G900" s="1" t="s">
        <v>13</v>
      </c>
      <c r="H900" s="1" t="s">
        <v>15</v>
      </c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5">
      <c r="A901" s="18">
        <v>27900</v>
      </c>
      <c r="B901" s="19" t="str">
        <f>HYPERLINK("https://yentien.namdinh.gov.vn/ubnd/thuong-truc-ubnd-xa-yen-tien-236273", "UBND Ủy ban nhân dân xã Yên Trung tỉnh Nam Định")</f>
        <v>UBND Ủy ban nhân dân xã Yên Trung tỉnh Nam Định</v>
      </c>
      <c r="C901" s="21" t="s">
        <v>16</v>
      </c>
      <c r="D901" s="22"/>
      <c r="E901" s="1" t="s">
        <v>13</v>
      </c>
      <c r="F901" s="1" t="s">
        <v>13</v>
      </c>
      <c r="G901" s="1" t="s">
        <v>13</v>
      </c>
      <c r="H901" s="1" t="s">
        <v>13</v>
      </c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5">
      <c r="A902" s="18">
        <v>27901</v>
      </c>
      <c r="B902" s="19" t="str">
        <f>HYPERLINK("https://www.facebook.com/p/C%C3%B4ng-an-x%C3%A3-Y%C3%AAn-Trung-Y%C3%AAn-%C4%90%E1%BB%8Bnh-Thanh-Ho%C3%A1-100063904026428/", "Công an xã Yên Trung tỉnh Thanh Hóa")</f>
        <v>Công an xã Yên Trung tỉnh Thanh Hóa</v>
      </c>
      <c r="C902" s="21" t="s">
        <v>16</v>
      </c>
      <c r="D902" s="21" t="s">
        <v>14</v>
      </c>
      <c r="E902" s="1" t="s">
        <v>13</v>
      </c>
      <c r="F902" s="1" t="s">
        <v>13</v>
      </c>
      <c r="G902" s="1" t="s">
        <v>13</v>
      </c>
      <c r="H902" s="1" t="s">
        <v>15</v>
      </c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5">
      <c r="A903" s="18">
        <v>27902</v>
      </c>
      <c r="B903" s="19" t="str">
        <f>HYPERLINK("https://qppl.thanhhoa.gov.vn/vbpq_thanhhoa.nsf/1A82B2F4C695AB2E47258797000D9F47/$file/DT-VBDTPT37974816-11-20211637570597640hoangmc23.11.2021_10h32p11_thinv_23-11-2021-13-59-49_signed.pdf", "UBND Ủy ban nhân dân xã Yên Trung tỉnh Thanh Hóa")</f>
        <v>UBND Ủy ban nhân dân xã Yên Trung tỉnh Thanh Hóa</v>
      </c>
      <c r="C903" s="21" t="s">
        <v>16</v>
      </c>
      <c r="D903" s="22"/>
      <c r="E903" s="1" t="s">
        <v>13</v>
      </c>
      <c r="F903" s="1" t="s">
        <v>13</v>
      </c>
      <c r="G903" s="1" t="s">
        <v>13</v>
      </c>
      <c r="H903" s="1" t="s">
        <v>13</v>
      </c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5">
      <c r="A904" s="18">
        <v>27903</v>
      </c>
      <c r="B904" s="19" t="s">
        <v>295</v>
      </c>
      <c r="C904" s="20" t="s">
        <v>13</v>
      </c>
      <c r="D904" s="21" t="s">
        <v>14</v>
      </c>
      <c r="E904" s="1" t="s">
        <v>13</v>
      </c>
      <c r="F904" s="1" t="s">
        <v>13</v>
      </c>
      <c r="G904" s="1" t="s">
        <v>13</v>
      </c>
      <c r="H904" s="1" t="s">
        <v>15</v>
      </c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5">
      <c r="A905" s="18">
        <v>27904</v>
      </c>
      <c r="B905" s="19" t="str">
        <f>HYPERLINK("https://backan.toaan.gov.vn/webcenter/portal/backan/chitietthongbao?dDocName=TAND021917", "UBND Ủy ban nhân dân xã Yến Dương _x000D__x000D_
 _x000D__x000D_
  tỉnh Bắc Kạn")</f>
        <v>UBND Ủy ban nhân dân xã Yến Dương _x000D__x000D_
 _x000D__x000D_
  tỉnh Bắc Kạn</v>
      </c>
      <c r="C905" s="21" t="s">
        <v>16</v>
      </c>
      <c r="D905" s="22"/>
      <c r="E905" s="1" t="s">
        <v>13</v>
      </c>
      <c r="F905" s="1" t="s">
        <v>13</v>
      </c>
      <c r="G905" s="1" t="s">
        <v>13</v>
      </c>
      <c r="H905" s="1" t="s">
        <v>13</v>
      </c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5">
      <c r="A906" s="18">
        <v>27905</v>
      </c>
      <c r="B906" s="19" t="str">
        <f>HYPERLINK("https://www.facebook.com/p/C%C3%B4ng-an-x%C3%A3-Y%E1%BA%BFt-Ki%C3%AAu-Gia-L%E1%BB%99c-100063711360255/", "Công an xã Yết Kiêu tỉnh Hải Dương")</f>
        <v>Công an xã Yết Kiêu tỉnh Hải Dương</v>
      </c>
      <c r="C906" s="21" t="s">
        <v>16</v>
      </c>
      <c r="D906" s="21" t="s">
        <v>14</v>
      </c>
      <c r="E906" s="1" t="s">
        <v>13</v>
      </c>
      <c r="F906" s="1" t="s">
        <v>13</v>
      </c>
      <c r="G906" s="1" t="s">
        <v>13</v>
      </c>
      <c r="H906" s="1" t="s">
        <v>15</v>
      </c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5">
      <c r="A907" s="18">
        <v>27906</v>
      </c>
      <c r="B907" s="19" t="str">
        <f>HYPERLINK("http://yetkieu.gialoc.haiduong.gov.vn/", "UBND Ủy ban nhân dân xã Yết Kiêu tỉnh Hải Dương")</f>
        <v>UBND Ủy ban nhân dân xã Yết Kiêu tỉnh Hải Dương</v>
      </c>
      <c r="C907" s="21" t="s">
        <v>16</v>
      </c>
      <c r="D907" s="22"/>
      <c r="E907" s="1" t="s">
        <v>13</v>
      </c>
      <c r="F907" s="1" t="s">
        <v>13</v>
      </c>
      <c r="G907" s="1" t="s">
        <v>13</v>
      </c>
      <c r="H907" s="1" t="s">
        <v>13</v>
      </c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5">
      <c r="A908" s="18">
        <v>27907</v>
      </c>
      <c r="B908" s="19" t="s">
        <v>296</v>
      </c>
      <c r="C908" s="20" t="s">
        <v>13</v>
      </c>
      <c r="D908" s="21" t="s">
        <v>14</v>
      </c>
      <c r="E908" s="1" t="s">
        <v>13</v>
      </c>
      <c r="F908" s="1" t="s">
        <v>13</v>
      </c>
      <c r="G908" s="1" t="s">
        <v>13</v>
      </c>
      <c r="H908" s="1" t="s">
        <v>15</v>
      </c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5">
      <c r="A909" s="18">
        <v>27908</v>
      </c>
      <c r="B909" s="19" t="str">
        <f>HYPERLINK("https://vksnd.gialai.gov.vn/Cong-to-Kiem-sat/Kien-nghi-yeu-cau-UBND-va-Cong-an-cac-xa-Phu-An-Ya-Hoi-cua-huyen-Dak-Po-khac-phuc-vi-pham-trong-cong-tac-thi-hanh-an-hinh-su-va-tiep-nhan-xu-ly-nguon-tin-ve-toi-pham-1026.html", "UBND Ủy ban nhân dân xã Ya Hội _x000D__x000D_
 _x000D__x000D_
  tỉnh Gia Lai")</f>
        <v>UBND Ủy ban nhân dân xã Ya Hội _x000D__x000D_
 _x000D__x000D_
  tỉnh Gia Lai</v>
      </c>
      <c r="C909" s="21" t="s">
        <v>16</v>
      </c>
      <c r="D909" s="22"/>
      <c r="E909" s="1" t="s">
        <v>13</v>
      </c>
      <c r="F909" s="1" t="s">
        <v>13</v>
      </c>
      <c r="G909" s="1" t="s">
        <v>13</v>
      </c>
      <c r="H909" s="1" t="s">
        <v>13</v>
      </c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5">
      <c r="A910" s="18">
        <v>27909</v>
      </c>
      <c r="B910" s="19" t="s">
        <v>297</v>
      </c>
      <c r="C910" s="20" t="s">
        <v>13</v>
      </c>
      <c r="D910" s="21" t="s">
        <v>14</v>
      </c>
      <c r="E910" s="1" t="s">
        <v>13</v>
      </c>
      <c r="F910" s="1" t="s">
        <v>13</v>
      </c>
      <c r="G910" s="1" t="s">
        <v>13</v>
      </c>
      <c r="H910" s="1" t="s">
        <v>15</v>
      </c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5">
      <c r="A911" s="18">
        <v>27910</v>
      </c>
      <c r="B911" s="19" t="str">
        <f>HYPERLINK("https://kongchro.gialai.gov.vn/Xa-Ya-Ma/Tin-tuc.aspx", "UBND Ủy ban nhân dân xã Ya Ma _x000D__x000D_
 _x000D__x000D_
  tỉnh Gia Lai")</f>
        <v>UBND Ủy ban nhân dân xã Ya Ma _x000D__x000D_
 _x000D__x000D_
  tỉnh Gia Lai</v>
      </c>
      <c r="C911" s="21" t="s">
        <v>16</v>
      </c>
      <c r="D911" s="22"/>
      <c r="E911" s="1" t="s">
        <v>13</v>
      </c>
      <c r="F911" s="1" t="s">
        <v>13</v>
      </c>
      <c r="G911" s="1" t="s">
        <v>13</v>
      </c>
      <c r="H911" s="1" t="s">
        <v>13</v>
      </c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5">
      <c r="A912" s="18">
        <v>27911</v>
      </c>
      <c r="B912" s="19" t="s">
        <v>297</v>
      </c>
      <c r="C912" s="20" t="s">
        <v>13</v>
      </c>
      <c r="D912" s="21" t="s">
        <v>14</v>
      </c>
      <c r="E912" s="1" t="s">
        <v>13</v>
      </c>
      <c r="F912" s="1" t="s">
        <v>13</v>
      </c>
      <c r="G912" s="1" t="s">
        <v>13</v>
      </c>
      <c r="H912" s="1" t="s">
        <v>15</v>
      </c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5">
      <c r="A913" s="18">
        <v>27912</v>
      </c>
      <c r="B913" s="19" t="str">
        <f>HYPERLINK("https://kongchro.gialai.gov.vn/Xa-Ya-Ma/Tin-tuc.aspx", "UBND Ủy ban nhân dân xã Ya Ma _x000D__x000D_
 _x000D__x000D_
  tỉnh Gia Lai")</f>
        <v>UBND Ủy ban nhân dân xã Ya Ma _x000D__x000D_
 _x000D__x000D_
  tỉnh Gia Lai</v>
      </c>
      <c r="C913" s="21" t="s">
        <v>16</v>
      </c>
      <c r="D913" s="22"/>
      <c r="E913" s="1" t="s">
        <v>13</v>
      </c>
      <c r="F913" s="1" t="s">
        <v>13</v>
      </c>
      <c r="G913" s="1" t="s">
        <v>13</v>
      </c>
      <c r="H913" s="1" t="s">
        <v>13</v>
      </c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5">
      <c r="A914" s="18">
        <v>27913</v>
      </c>
      <c r="B914" s="19" t="str">
        <f>HYPERLINK("https://www.facebook.com/p/C%C3%B4ng-an-xa%CC%83-Chr%C3%B4h-P%C6%A1nan-Phu%CC%81-Thi%C3%AA%CC%A3n-Gia-Lai-100064670594686/", "Công an xã Chrôh Pơnan tỉnh Gia Lai")</f>
        <v>Công an xã Chrôh Pơnan tỉnh Gia Lai</v>
      </c>
      <c r="C914" s="21" t="s">
        <v>16</v>
      </c>
      <c r="D914" s="21" t="s">
        <v>14</v>
      </c>
      <c r="E914" s="1" t="s">
        <v>13</v>
      </c>
      <c r="F914" s="1" t="s">
        <v>13</v>
      </c>
      <c r="G914" s="1" t="s">
        <v>13</v>
      </c>
      <c r="H914" s="1" t="s">
        <v>15</v>
      </c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5">
      <c r="A915" s="18">
        <v>27914</v>
      </c>
      <c r="B915" s="19" t="str">
        <f>HYPERLINK("https://phuthien.gialai.gov.vn/xa-chroh-ponan/Gioi-thieu/Qua-trinh-hinh-thanh-va-Phat-trien.aspx", "UBND Ủy ban nhân dân xã Chrôh Pơnan tỉnh Gia Lai")</f>
        <v>UBND Ủy ban nhân dân xã Chrôh Pơnan tỉnh Gia Lai</v>
      </c>
      <c r="C915" s="21" t="s">
        <v>16</v>
      </c>
      <c r="D915" s="22"/>
      <c r="E915" s="1" t="s">
        <v>13</v>
      </c>
      <c r="F915" s="1" t="s">
        <v>13</v>
      </c>
      <c r="G915" s="1" t="s">
        <v>13</v>
      </c>
      <c r="H915" s="1" t="s">
        <v>13</v>
      </c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5">
      <c r="A916" s="18">
        <v>27915</v>
      </c>
      <c r="B916" s="19" t="str">
        <f>HYPERLINK("https://www.facebook.com/p/C%C3%B4ng-an-xa%CC%83-Nh%C3%B4n-Mai-100079104690411/", "Công an xã Nhôn Mai _x000D__x000D_
 _x000D__x000D_
  tỉnh Nghệ An")</f>
        <v>Công an xã Nhôn Mai _x000D__x000D_
 _x000D__x000D_
  tỉnh Nghệ An</v>
      </c>
      <c r="C916" s="21" t="s">
        <v>16</v>
      </c>
      <c r="D916" s="21" t="s">
        <v>14</v>
      </c>
      <c r="E916" s="1" t="s">
        <v>13</v>
      </c>
      <c r="F916" s="1" t="s">
        <v>13</v>
      </c>
      <c r="G916" s="1" t="s">
        <v>13</v>
      </c>
      <c r="H916" s="1" t="s">
        <v>15</v>
      </c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5">
      <c r="A917" s="18">
        <v>27916</v>
      </c>
      <c r="B917" s="19" t="str">
        <f>HYPERLINK("https://nhonmai.tuongduong.nghean.gov.vn/", "UBND Ủy ban nhân dân xã Nhôn Mai _x000D__x000D_
 _x000D__x000D_
  tỉnh Nghệ An")</f>
        <v>UBND Ủy ban nhân dân xã Nhôn Mai _x000D__x000D_
 _x000D__x000D_
  tỉnh Nghệ An</v>
      </c>
      <c r="C917" s="21" t="s">
        <v>16</v>
      </c>
      <c r="D917" s="22"/>
      <c r="E917" s="1" t="s">
        <v>13</v>
      </c>
      <c r="F917" s="1" t="s">
        <v>13</v>
      </c>
      <c r="G917" s="1" t="s">
        <v>13</v>
      </c>
      <c r="H917" s="1" t="s">
        <v>13</v>
      </c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5">
      <c r="A918" s="18">
        <v>27917</v>
      </c>
      <c r="B918" s="19" t="s">
        <v>100</v>
      </c>
      <c r="C918" s="20" t="s">
        <v>13</v>
      </c>
      <c r="D918" s="21" t="s">
        <v>14</v>
      </c>
      <c r="E918" s="1" t="s">
        <v>13</v>
      </c>
      <c r="F918" s="1" t="s">
        <v>13</v>
      </c>
      <c r="G918" s="1" t="s">
        <v>13</v>
      </c>
      <c r="H918" s="1" t="s">
        <v>15</v>
      </c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5">
      <c r="A919" s="18">
        <v>27918</v>
      </c>
      <c r="B919" s="19" t="str">
        <f>HYPERLINK("https://m.chiemhoa.gov.vn/ubnd-xa-thi-tran.html", "UBND Ủy ban nhân dân xã Phú Bình tỉnh Tuyên Quang")</f>
        <v>UBND Ủy ban nhân dân xã Phú Bình tỉnh Tuyên Quang</v>
      </c>
      <c r="C919" s="21" t="s">
        <v>16</v>
      </c>
      <c r="D919" s="22"/>
      <c r="E919" s="1" t="s">
        <v>13</v>
      </c>
      <c r="F919" s="1" t="s">
        <v>13</v>
      </c>
      <c r="G919" s="1" t="s">
        <v>13</v>
      </c>
      <c r="H919" s="1" t="s">
        <v>13</v>
      </c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5">
      <c r="A920" s="18">
        <v>27919</v>
      </c>
      <c r="B920" s="19" t="s">
        <v>101</v>
      </c>
      <c r="C920" s="20" t="s">
        <v>13</v>
      </c>
      <c r="D920" s="21" t="s">
        <v>14</v>
      </c>
      <c r="E920" s="1" t="s">
        <v>13</v>
      </c>
      <c r="F920" s="1" t="s">
        <v>13</v>
      </c>
      <c r="G920" s="1" t="s">
        <v>13</v>
      </c>
      <c r="H920" s="1" t="s">
        <v>15</v>
      </c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18">
        <v>27920</v>
      </c>
      <c r="B921" s="19" t="str">
        <f>HYPERLINK("https://phulac.tuyphong.binhthuan.gov.vn/ubnd-xa/lanh-dao-uy-ban-nhan-dan-xa-phu-lac-887520", "UBND Ủy ban nhân dân xã Phú Lạc tỉnh Bình Thuận")</f>
        <v>UBND Ủy ban nhân dân xã Phú Lạc tỉnh Bình Thuận</v>
      </c>
      <c r="C921" s="21" t="s">
        <v>16</v>
      </c>
      <c r="D921" s="22"/>
      <c r="E921" s="1" t="s">
        <v>13</v>
      </c>
      <c r="F921" s="1" t="s">
        <v>13</v>
      </c>
      <c r="G921" s="1" t="s">
        <v>13</v>
      </c>
      <c r="H921" s="1" t="s">
        <v>13</v>
      </c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5">
      <c r="A922" s="18">
        <v>27921</v>
      </c>
      <c r="B922" s="19" t="s">
        <v>298</v>
      </c>
      <c r="C922" s="20" t="s">
        <v>13</v>
      </c>
      <c r="D922" s="21" t="s">
        <v>14</v>
      </c>
      <c r="E922" s="1" t="s">
        <v>13</v>
      </c>
      <c r="F922" s="1" t="s">
        <v>13</v>
      </c>
      <c r="G922" s="1" t="s">
        <v>13</v>
      </c>
      <c r="H922" s="1" t="s">
        <v>15</v>
      </c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5">
      <c r="A923" s="18">
        <v>27922</v>
      </c>
      <c r="B923" s="19" t="str">
        <f>HYPERLINK("https://www.hoabinh.gov.vn/tin-chi-tiet/-/bai-viet/dau-gia-quyen-su-dung-dat-thuc-hien-du-an-khu-nha-o-xom-bai-chao-xa-tu-son-huyen-kim-boi-47678-1631.html", "UBND Ủy ban nhân dân xã Tú Sơn _x000D__x000D_
 _x000D__x000D_
  tỉnh Hòa Bình")</f>
        <v>UBND Ủy ban nhân dân xã Tú Sơn _x000D__x000D_
 _x000D__x000D_
  tỉnh Hòa Bình</v>
      </c>
      <c r="C923" s="21" t="s">
        <v>16</v>
      </c>
      <c r="D923" s="22"/>
      <c r="E923" s="1" t="s">
        <v>13</v>
      </c>
      <c r="F923" s="1" t="s">
        <v>13</v>
      </c>
      <c r="G923" s="1" t="s">
        <v>13</v>
      </c>
      <c r="H923" s="1" t="s">
        <v>13</v>
      </c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5">
      <c r="A924" s="18">
        <v>27923</v>
      </c>
      <c r="B924" s="19" t="str">
        <f>HYPERLINK("https://www.facebook.com/p/C%C3%B4ng-an-xa%CC%83-Y%C3%AAn-S%C6%A1n-100069071174526/", "Công an xã Yên Sơn _x000D__x000D_
 _x000D__x000D_
  tỉnh Nghệ An")</f>
        <v>Công an xã Yên Sơn _x000D__x000D_
 _x000D__x000D_
  tỉnh Nghệ An</v>
      </c>
      <c r="C924" s="21" t="s">
        <v>16</v>
      </c>
      <c r="D924" s="21" t="s">
        <v>14</v>
      </c>
      <c r="E924" s="1" t="s">
        <v>13</v>
      </c>
      <c r="F924" s="1" t="s">
        <v>13</v>
      </c>
      <c r="G924" s="1" t="s">
        <v>13</v>
      </c>
      <c r="H924" s="1" t="s">
        <v>15</v>
      </c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5">
      <c r="A925" s="18">
        <v>27924</v>
      </c>
      <c r="B925" s="19" t="str">
        <f>HYPERLINK("https://yenson.doluong.nghean.gov.vn/", "UBND Ủy ban nhân dân xã Yên Sơn _x000D__x000D_
 _x000D__x000D_
  tỉnh Nghệ An")</f>
        <v>UBND Ủy ban nhân dân xã Yên Sơn _x000D__x000D_
 _x000D__x000D_
  tỉnh Nghệ An</v>
      </c>
      <c r="C925" s="21" t="s">
        <v>16</v>
      </c>
      <c r="D925" s="22"/>
      <c r="E925" s="1" t="s">
        <v>13</v>
      </c>
      <c r="F925" s="1" t="s">
        <v>13</v>
      </c>
      <c r="G925" s="1" t="s">
        <v>13</v>
      </c>
      <c r="H925" s="1" t="s">
        <v>13</v>
      </c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18">
        <v>27925</v>
      </c>
      <c r="B926" s="19" t="s">
        <v>102</v>
      </c>
      <c r="C926" s="20" t="s">
        <v>13</v>
      </c>
      <c r="D926" s="21" t="s">
        <v>14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5">
      <c r="A927" s="18">
        <v>27926</v>
      </c>
      <c r="B927" s="19" t="str">
        <f>HYPERLINK("https://vanban.hanoi.gov.vn/", "UBND Ủy ban nhân dânt cơ động thành phố Hà Nội")</f>
        <v>UBND Ủy ban nhân dânt cơ động thành phố Hà Nội</v>
      </c>
      <c r="C927" s="21" t="s">
        <v>16</v>
      </c>
      <c r="D927" s="22"/>
      <c r="E927" s="1" t="s">
        <v>13</v>
      </c>
      <c r="F927" s="1" t="s">
        <v>13</v>
      </c>
      <c r="G927" s="1" t="s">
        <v>13</v>
      </c>
      <c r="H927" s="1" t="s">
        <v>13</v>
      </c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5">
      <c r="A928" s="18">
        <v>27927</v>
      </c>
      <c r="B928" s="19" t="s">
        <v>103</v>
      </c>
      <c r="C928" s="20" t="s">
        <v>13</v>
      </c>
      <c r="D928" s="21" t="s">
        <v>14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5">
      <c r="A929" s="18">
        <v>27928</v>
      </c>
      <c r="B929" s="19" t="str">
        <f>HYPERLINK("https://lamdong.gov.vn/sites/stp/Lists/Qun%20l%20vn%20bn/Attachments/9948/kom%20cv%201082.pdf", "UBND Ủy ban nhân dânt cơ động K02 thành phố Hà Nội")</f>
        <v>UBND Ủy ban nhân dânt cơ động K02 thành phố Hà Nội</v>
      </c>
      <c r="C929" s="21" t="s">
        <v>16</v>
      </c>
      <c r="D929" s="22"/>
      <c r="E929" s="1" t="s">
        <v>13</v>
      </c>
      <c r="F929" s="1" t="s">
        <v>13</v>
      </c>
      <c r="G929" s="1" t="s">
        <v>13</v>
      </c>
      <c r="H929" s="1" t="s">
        <v>13</v>
      </c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5">
      <c r="A930" s="18">
        <v>27929</v>
      </c>
      <c r="B930" s="19" t="s">
        <v>299</v>
      </c>
      <c r="C930" s="20" t="s">
        <v>13</v>
      </c>
      <c r="D930" s="21" t="s">
        <v>14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5">
      <c r="A931" s="18">
        <v>27930</v>
      </c>
      <c r="B931" s="19" t="str">
        <f>HYPERLINK("https://www.dongnai.gov.vn/", "UBND Ủy ban nhân dânt cơ động tỉnh Đồng Nai _x000D__x000D_
 _x000D__x000D_
  tỉnh Đồng Nai")</f>
        <v>UBND Ủy ban nhân dânt cơ động tỉnh Đồng Nai _x000D__x000D_
 _x000D__x000D_
  tỉnh Đồng Nai</v>
      </c>
      <c r="C931" s="21" t="s">
        <v>16</v>
      </c>
      <c r="D931" s="22"/>
      <c r="E931" s="1" t="s">
        <v>13</v>
      </c>
      <c r="F931" s="1" t="s">
        <v>13</v>
      </c>
      <c r="G931" s="1" t="s">
        <v>13</v>
      </c>
      <c r="H931" s="1" t="s">
        <v>13</v>
      </c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5">
      <c r="A932" s="18">
        <v>27931</v>
      </c>
      <c r="B932" s="19" t="s">
        <v>300</v>
      </c>
      <c r="C932" s="20" t="s">
        <v>13</v>
      </c>
      <c r="D932" s="21" t="s">
        <v>14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5">
      <c r="A933" s="18">
        <v>27932</v>
      </c>
      <c r="B933" s="19" t="str">
        <f>HYPERLINK("https://baclieu.gov.vn/", "UBND Ủy ban nhân dânt cơ động tỉnh Bạc Liêu _x000D__x000D_
 _x000D__x000D_
  tỉnh Bạc Liêu")</f>
        <v>UBND Ủy ban nhân dânt cơ động tỉnh Bạc Liêu _x000D__x000D_
 _x000D__x000D_
  tỉnh Bạc Liêu</v>
      </c>
      <c r="C933" s="21" t="s">
        <v>16</v>
      </c>
      <c r="D933" s="22"/>
      <c r="E933" s="1" t="s">
        <v>13</v>
      </c>
      <c r="F933" s="1" t="s">
        <v>13</v>
      </c>
      <c r="G933" s="1" t="s">
        <v>13</v>
      </c>
      <c r="H933" s="1" t="s">
        <v>13</v>
      </c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5">
      <c r="A934" s="18">
        <v>27933</v>
      </c>
      <c r="B934" s="19" t="str">
        <f>HYPERLINK("https://www.facebook.com/catpsonla/", "Công an tỉnh Sơn La _x000D__x000D_
 _x000D__x000D_
  tỉnh Sơn La")</f>
        <v>Công an tỉnh Sơn La _x000D__x000D_
 _x000D__x000D_
  tỉnh Sơn La</v>
      </c>
      <c r="C934" s="21" t="s">
        <v>16</v>
      </c>
      <c r="D934" s="21" t="s">
        <v>14</v>
      </c>
      <c r="E934" s="1" t="s">
        <v>13</v>
      </c>
      <c r="F934" s="1" t="s">
        <v>13</v>
      </c>
      <c r="G934" s="1" t="s">
        <v>13</v>
      </c>
      <c r="H934" s="1" t="s">
        <v>15</v>
      </c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5">
      <c r="A935" s="18">
        <v>27934</v>
      </c>
      <c r="B935" s="19" t="str">
        <f>HYPERLINK("https://sonla.gov.vn/", "UBND Ủy ban nhân dân tỉnh Sơn La _x000D__x000D_
 _x000D__x000D_
  tỉnh Sơn La")</f>
        <v>UBND Ủy ban nhân dân tỉnh Sơn La _x000D__x000D_
 _x000D__x000D_
  tỉnh Sơn La</v>
      </c>
      <c r="C935" s="21" t="s">
        <v>16</v>
      </c>
      <c r="D935" s="22"/>
      <c r="E935" s="1" t="s">
        <v>13</v>
      </c>
      <c r="F935" s="1" t="s">
        <v>13</v>
      </c>
      <c r="G935" s="1" t="s">
        <v>13</v>
      </c>
      <c r="H935" s="1" t="s">
        <v>13</v>
      </c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5">
      <c r="A936" s="18">
        <v>27935</v>
      </c>
      <c r="B936" s="19" t="s">
        <v>301</v>
      </c>
      <c r="C936" s="20" t="s">
        <v>13</v>
      </c>
      <c r="D936" s="21" t="s">
        <v>14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5">
      <c r="A937" s="18">
        <v>27936</v>
      </c>
      <c r="B937" s="19" t="str">
        <f>HYPERLINK("https://hatinh.gov.vn/", "UBND Ủy ban nhân dânt cơ động Hà Tĩnh _x000D__x000D_
 _x000D__x000D_
  tỉnh Hà Tĩnh")</f>
        <v>UBND Ủy ban nhân dânt cơ động Hà Tĩnh _x000D__x000D_
 _x000D__x000D_
  tỉnh Hà Tĩnh</v>
      </c>
      <c r="C937" s="21" t="s">
        <v>16</v>
      </c>
      <c r="D937" s="22"/>
      <c r="E937" s="1" t="s">
        <v>13</v>
      </c>
      <c r="F937" s="1" t="s">
        <v>13</v>
      </c>
      <c r="G937" s="1" t="s">
        <v>13</v>
      </c>
      <c r="H937" s="1" t="s">
        <v>13</v>
      </c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5">
      <c r="A938" s="18">
        <v>27937</v>
      </c>
      <c r="B938" s="19" t="s">
        <v>302</v>
      </c>
      <c r="C938" s="20" t="s">
        <v>13</v>
      </c>
      <c r="D938" s="21" t="s">
        <v>14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5">
      <c r="A939" s="18">
        <v>27938</v>
      </c>
      <c r="B939" s="19" t="str">
        <f>HYPERLINK("https://congan.quangninh.gov.vn/dien-hinh-tien-tien/cong-an-quang-yen-van-dong-nguoi-dan-ban-giao-mat-bang-phuc-vu-du-an-24225.html", "UBND Ủy ban nhân dânảnh sát cơ động tỉnh Quảng Nam_x000D__x000D_
 _x000D__x000D_
  tỉnh Quảng Nam")</f>
        <v>UBND Ủy ban nhân dânảnh sát cơ động tỉnh Quảng Nam_x000D__x000D_
 _x000D__x000D_
  tỉnh Quảng Nam</v>
      </c>
      <c r="C939" s="21" t="s">
        <v>16</v>
      </c>
      <c r="D939" s="22"/>
      <c r="E939" s="1" t="s">
        <v>13</v>
      </c>
      <c r="F939" s="1" t="s">
        <v>13</v>
      </c>
      <c r="G939" s="1" t="s">
        <v>13</v>
      </c>
      <c r="H939" s="1" t="s">
        <v>13</v>
      </c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5">
      <c r="A940" s="18">
        <v>27939</v>
      </c>
      <c r="B940" s="19" t="s">
        <v>104</v>
      </c>
      <c r="C940" s="20" t="s">
        <v>13</v>
      </c>
      <c r="D940" s="21" t="s">
        <v>14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5">
      <c r="A941" s="18">
        <v>27940</v>
      </c>
      <c r="B941" s="19" t="str">
        <f>HYPERLINK("https://thoxuan.thanhhoa.gov.vn/", "UBND Ủy ban nhân dânt giao thông tỉnh Thanh Hóa")</f>
        <v>UBND Ủy ban nhân dânt giao thông tỉnh Thanh Hóa</v>
      </c>
      <c r="C941" s="21" t="s">
        <v>16</v>
      </c>
      <c r="D941" s="22"/>
      <c r="E941" s="1" t="s">
        <v>13</v>
      </c>
      <c r="F941" s="1" t="s">
        <v>13</v>
      </c>
      <c r="G941" s="1" t="s">
        <v>13</v>
      </c>
      <c r="H941" s="1" t="s">
        <v>13</v>
      </c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5">
      <c r="A942" s="18">
        <v>27941</v>
      </c>
      <c r="B942" s="19" t="s">
        <v>105</v>
      </c>
      <c r="C942" s="20" t="s">
        <v>13</v>
      </c>
      <c r="D942" s="21" t="s">
        <v>14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5">
      <c r="A943" s="18">
        <v>27942</v>
      </c>
      <c r="B943" s="19" t="str">
        <f>HYPERLINK("https://yenlap.phutho.gov.vn/", "UBND Ủy ban nhân dânt hình sự Yên Lập tỉnh Phú Thọ")</f>
        <v>UBND Ủy ban nhân dânt hình sự Yên Lập tỉnh Phú Thọ</v>
      </c>
      <c r="C943" s="21" t="s">
        <v>16</v>
      </c>
      <c r="D943" s="22"/>
      <c r="E943" s="1" t="s">
        <v>13</v>
      </c>
      <c r="F943" s="1" t="s">
        <v>13</v>
      </c>
      <c r="G943" s="1" t="s">
        <v>13</v>
      </c>
      <c r="H943" s="1" t="s">
        <v>13</v>
      </c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5">
      <c r="A944" s="18">
        <v>27943</v>
      </c>
      <c r="B944" s="19" t="str">
        <f>HYPERLINK("https://www.facebook.com/tuoitreconganbaclieu/?locale=vi_VN", "Công an tỉnh Bạc Liêu _x000D__x000D_
 _x000D__x000D_
  tỉnh Bạc Liêu")</f>
        <v>Công an tỉnh Bạc Liêu _x000D__x000D_
 _x000D__x000D_
  tỉnh Bạc Liêu</v>
      </c>
      <c r="C944" s="21" t="s">
        <v>16</v>
      </c>
      <c r="D944" s="21" t="s">
        <v>14</v>
      </c>
      <c r="E944" s="1" t="s">
        <v>13</v>
      </c>
      <c r="F944" s="1" t="s">
        <v>13</v>
      </c>
      <c r="G944" s="1" t="s">
        <v>13</v>
      </c>
      <c r="H944" s="1" t="s">
        <v>15</v>
      </c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5">
      <c r="A945" s="18">
        <v>27944</v>
      </c>
      <c r="B945" s="19" t="str">
        <f>HYPERLINK("https://baclieu.gov.vn/", "UBND Ủy ban nhân dân tỉnh Bạc Liêu _x000D__x000D_
 _x000D__x000D_
  tỉnh Bạc Liêu")</f>
        <v>UBND Ủy ban nhân dân tỉnh Bạc Liêu _x000D__x000D_
 _x000D__x000D_
  tỉnh Bạc Liêu</v>
      </c>
      <c r="C945" s="21" t="s">
        <v>16</v>
      </c>
      <c r="D945" s="22"/>
      <c r="E945" s="1" t="s">
        <v>13</v>
      </c>
      <c r="F945" s="1" t="s">
        <v>13</v>
      </c>
      <c r="G945" s="1" t="s">
        <v>13</v>
      </c>
      <c r="H945" s="1" t="s">
        <v>13</v>
      </c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5">
      <c r="A946" s="18">
        <v>27945</v>
      </c>
      <c r="B946" s="19" t="s">
        <v>303</v>
      </c>
      <c r="C946" s="20" t="s">
        <v>13</v>
      </c>
      <c r="D946" s="21" t="s">
        <v>14</v>
      </c>
      <c r="E946" s="1" t="s">
        <v>13</v>
      </c>
      <c r="F946" s="1" t="s">
        <v>13</v>
      </c>
      <c r="G946" s="1" t="s">
        <v>13</v>
      </c>
      <c r="H946" s="1" t="s">
        <v>15</v>
      </c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5">
      <c r="A947" s="18">
        <v>27946</v>
      </c>
      <c r="B947" s="19" t="str">
        <f>HYPERLINK("https://hungyen.gov.vn/", "UBND Ủy ban nhân dânn tỉnh Hưng Yên _x000D__x000D_
 _x000D__x000D_
  tỉnh Hưng Yên")</f>
        <v>UBND Ủy ban nhân dânn tỉnh Hưng Yên _x000D__x000D_
 _x000D__x000D_
  tỉnh Hưng Yên</v>
      </c>
      <c r="C947" s="21" t="s">
        <v>16</v>
      </c>
      <c r="D947" s="22"/>
      <c r="E947" s="1" t="s">
        <v>13</v>
      </c>
      <c r="F947" s="1" t="s">
        <v>13</v>
      </c>
      <c r="G947" s="1" t="s">
        <v>13</v>
      </c>
      <c r="H947" s="1" t="s">
        <v>13</v>
      </c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5">
      <c r="A948" s="18">
        <v>27947</v>
      </c>
      <c r="B948" s="19" t="s">
        <v>304</v>
      </c>
      <c r="C948" s="20" t="s">
        <v>13</v>
      </c>
      <c r="D948" s="21" t="s">
        <v>14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5">
      <c r="A949" s="18">
        <v>27948</v>
      </c>
      <c r="B949" s="19" t="str">
        <f>HYPERLINK("https://congbaokhanhhoa.gov.vn/van-ban-phap-luat-khac/VBKHAC_UBND", "UBND Ủy ban nhân dânt thành phố Nha Trang _x000D__x000D_
 _x000D__x000D_
  tỉnh Khánh Hòa")</f>
        <v>UBND Ủy ban nhân dânt thành phố Nha Trang _x000D__x000D_
 _x000D__x000D_
  tỉnh Khánh Hòa</v>
      </c>
      <c r="C949" s="21" t="s">
        <v>16</v>
      </c>
      <c r="D949" s="22"/>
      <c r="E949" s="1" t="s">
        <v>13</v>
      </c>
      <c r="F949" s="1" t="s">
        <v>13</v>
      </c>
      <c r="G949" s="1" t="s">
        <v>13</v>
      </c>
      <c r="H949" s="1" t="s">
        <v>13</v>
      </c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5">
      <c r="A950" s="18">
        <v>27949</v>
      </c>
      <c r="B950" s="19" t="s">
        <v>305</v>
      </c>
      <c r="C950" s="20" t="s">
        <v>13</v>
      </c>
      <c r="D950" s="21" t="s">
        <v>14</v>
      </c>
      <c r="E950" s="1" t="s">
        <v>13</v>
      </c>
      <c r="F950" s="1" t="s">
        <v>13</v>
      </c>
      <c r="G950" s="1" t="s">
        <v>13</v>
      </c>
      <c r="H950" s="1" t="s">
        <v>15</v>
      </c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5">
      <c r="A951" s="18">
        <v>27950</v>
      </c>
      <c r="B951" s="19" t="str">
        <f>HYPERLINK("https://quangtho.thuathienhue.gov.vn/", "UBND Ủy ban nhân dânn huyện Quảng Điền _x000D__x000D_
 _x000D__x000D_
  tỉnh THỪA THIÊN HUẾ")</f>
        <v>UBND Ủy ban nhân dânn huyện Quảng Điền _x000D__x000D_
 _x000D__x000D_
  tỉnh THỪA THIÊN HUẾ</v>
      </c>
      <c r="C951" s="21" t="s">
        <v>16</v>
      </c>
      <c r="D951" s="22"/>
      <c r="E951" s="1" t="s">
        <v>13</v>
      </c>
      <c r="F951" s="1" t="s">
        <v>13</v>
      </c>
      <c r="G951" s="1" t="s">
        <v>13</v>
      </c>
      <c r="H951" s="1" t="s">
        <v>13</v>
      </c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5">
      <c r="A952" s="18">
        <v>27951</v>
      </c>
      <c r="B952" s="19" t="s">
        <v>106</v>
      </c>
      <c r="C952" s="20" t="s">
        <v>13</v>
      </c>
      <c r="D952" s="21" t="s">
        <v>14</v>
      </c>
      <c r="E952" s="1" t="s">
        <v>13</v>
      </c>
      <c r="F952" s="1" t="s">
        <v>13</v>
      </c>
      <c r="G952" s="1" t="s">
        <v>13</v>
      </c>
      <c r="H952" s="1" t="s">
        <v>15</v>
      </c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5">
      <c r="A953" s="18">
        <v>27952</v>
      </c>
      <c r="B953" s="19" t="str">
        <f>HYPERLINK("https://dongba.thuathienhue.gov.vn/?gd=18&amp;cn=147&amp;cd=2", "UBND Ủy ban nhân dânn phường Đông Ba tỉnh THỪA THIÊN HUẾ")</f>
        <v>UBND Ủy ban nhân dânn phường Đông Ba tỉnh THỪA THIÊN HUẾ</v>
      </c>
      <c r="C953" s="21" t="s">
        <v>16</v>
      </c>
      <c r="D953" s="22"/>
      <c r="E953" s="1" t="s">
        <v>13</v>
      </c>
      <c r="F953" s="1" t="s">
        <v>13</v>
      </c>
      <c r="G953" s="1" t="s">
        <v>13</v>
      </c>
      <c r="H953" s="1" t="s">
        <v>13</v>
      </c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5">
      <c r="A954" s="18">
        <v>27953</v>
      </c>
      <c r="B954" s="19" t="s">
        <v>306</v>
      </c>
      <c r="C954" s="20" t="s">
        <v>13</v>
      </c>
      <c r="D954" s="21" t="s">
        <v>14</v>
      </c>
      <c r="E954" s="1" t="s">
        <v>13</v>
      </c>
      <c r="F954" s="1" t="s">
        <v>13</v>
      </c>
      <c r="G954" s="1" t="s">
        <v>13</v>
      </c>
      <c r="H954" s="1" t="s">
        <v>15</v>
      </c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5">
      <c r="A955" s="18">
        <v>27954</v>
      </c>
      <c r="B955" s="19" t="str">
        <f>HYPERLINK("https://xatraphu.trabong.quangngai.gov.vn/uy-ban-nhan-dan", "UBND Ủy ban nhân dânn xã Trà Phú _x000D__x000D_
 _x000D__x000D_
  tỉnh Quảng Ngãi")</f>
        <v>UBND Ủy ban nhân dânn xã Trà Phú _x000D__x000D_
 _x000D__x000D_
  tỉnh Quảng Ngãi</v>
      </c>
      <c r="C955" s="21" t="s">
        <v>16</v>
      </c>
      <c r="D955" s="22"/>
      <c r="E955" s="1" t="s">
        <v>13</v>
      </c>
      <c r="F955" s="1" t="s">
        <v>13</v>
      </c>
      <c r="G955" s="1" t="s">
        <v>13</v>
      </c>
      <c r="H955" s="1" t="s">
        <v>13</v>
      </c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5">
      <c r="A956" s="18">
        <v>27955</v>
      </c>
      <c r="B956" s="19" t="s">
        <v>307</v>
      </c>
      <c r="C956" s="20" t="s">
        <v>13</v>
      </c>
      <c r="D956" s="21" t="s">
        <v>14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5">
      <c r="A957" s="18">
        <v>27956</v>
      </c>
      <c r="B957" s="19" t="str">
        <f>HYPERLINK("https://www.danang.gov.vn/vi/chinh-quyen/chi-tiet?id=61686&amp;_c=96,100000011,100000012,100000013,100000014", "UBND Ủy ban nhân dânh Sát Điều Tra Tội Phạm Về Ma Túy _x000D__x000D_
 _x000D__x000D_
  thành phố Hà Nội")</f>
        <v>UBND Ủy ban nhân dânh Sát Điều Tra Tội Phạm Về Ma Túy _x000D__x000D_
 _x000D__x000D_
  thành phố Hà Nội</v>
      </c>
      <c r="C957" s="21" t="s">
        <v>16</v>
      </c>
      <c r="D957" s="22"/>
      <c r="E957" s="1" t="s">
        <v>13</v>
      </c>
      <c r="F957" s="1" t="s">
        <v>13</v>
      </c>
      <c r="G957" s="1" t="s">
        <v>13</v>
      </c>
      <c r="H957" s="1" t="s">
        <v>13</v>
      </c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5">
      <c r="A958" s="18">
        <v>27957</v>
      </c>
      <c r="B958" s="19" t="str">
        <f>HYPERLINK("https://www.facebook.com/cabgmbp/", "Công an huyện Bù Gia Mập _x000D__x000D_
 _x000D__x000D_
  tỉnh Bình Phước")</f>
        <v>Công an huyện Bù Gia Mập _x000D__x000D_
 _x000D__x000D_
  tỉnh Bình Phước</v>
      </c>
      <c r="C958" s="21" t="s">
        <v>16</v>
      </c>
      <c r="D958" s="21" t="s">
        <v>14</v>
      </c>
      <c r="E958" s="1" t="s">
        <v>13</v>
      </c>
      <c r="F958" s="1" t="s">
        <v>13</v>
      </c>
      <c r="G958" s="1" t="s">
        <v>13</v>
      </c>
      <c r="H958" s="1" t="s">
        <v>15</v>
      </c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5">
      <c r="A959" s="18">
        <v>27958</v>
      </c>
      <c r="B959" s="19" t="str">
        <f>HYPERLINK("https://bugiamap.binhphuoc.gov.vn/", "UBND Ủy ban nhân dân huyện Bù Gia Mập _x000D__x000D_
 _x000D__x000D_
  tỉnh Bình Phước")</f>
        <v>UBND Ủy ban nhân dân huyện Bù Gia Mập _x000D__x000D_
 _x000D__x000D_
  tỉnh Bình Phước</v>
      </c>
      <c r="C959" s="21" t="s">
        <v>16</v>
      </c>
      <c r="D959" s="22"/>
      <c r="E959" s="1" t="s">
        <v>13</v>
      </c>
      <c r="F959" s="1" t="s">
        <v>13</v>
      </c>
      <c r="G959" s="1" t="s">
        <v>13</v>
      </c>
      <c r="H959" s="1" t="s">
        <v>13</v>
      </c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5">
      <c r="A960" s="18">
        <v>27959</v>
      </c>
      <c r="B960" s="19" t="s">
        <v>107</v>
      </c>
      <c r="C960" s="20" t="s">
        <v>13</v>
      </c>
      <c r="D960" s="21" t="s">
        <v>14</v>
      </c>
      <c r="E960" s="1" t="s">
        <v>13</v>
      </c>
      <c r="F960" s="1" t="s">
        <v>13</v>
      </c>
      <c r="G960" s="1" t="s">
        <v>13</v>
      </c>
      <c r="H960" s="1" t="s">
        <v>15</v>
      </c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5">
      <c r="A961" s="18">
        <v>27960</v>
      </c>
      <c r="B961" s="19" t="str">
        <f>HYPERLINK("http://quyhop.gov.vn/", "UBND Ủy ban nhân dân huyện Quỳ Hợp tỉnh Nghệ An")</f>
        <v>UBND Ủy ban nhân dân huyện Quỳ Hợp tỉnh Nghệ An</v>
      </c>
      <c r="C961" s="21" t="s">
        <v>16</v>
      </c>
      <c r="D961" s="22"/>
      <c r="E961" s="1" t="s">
        <v>13</v>
      </c>
      <c r="F961" s="1" t="s">
        <v>13</v>
      </c>
      <c r="G961" s="1" t="s">
        <v>13</v>
      </c>
      <c r="H961" s="1" t="s">
        <v>13</v>
      </c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5">
      <c r="A962" s="18">
        <v>27961</v>
      </c>
      <c r="B962" s="19" t="str">
        <f>HYPERLINK("https://www.facebook.com/cachiengsinh/", "Công an phường Chiềng Sinh tỉnh Sơn La")</f>
        <v>Công an phường Chiềng Sinh tỉnh Sơn La</v>
      </c>
      <c r="C962" s="21" t="s">
        <v>16</v>
      </c>
      <c r="D962" s="21" t="s">
        <v>14</v>
      </c>
      <c r="E962" s="1" t="s">
        <v>13</v>
      </c>
      <c r="F962" s="1" t="s">
        <v>13</v>
      </c>
      <c r="G962" s="1" t="s">
        <v>13</v>
      </c>
      <c r="H962" s="1" t="s">
        <v>15</v>
      </c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5">
      <c r="A963" s="18">
        <v>27962</v>
      </c>
      <c r="B963" s="19" t="s">
        <v>108</v>
      </c>
      <c r="C963" s="21" t="s">
        <v>16</v>
      </c>
      <c r="D963" s="22"/>
      <c r="E963" s="1" t="s">
        <v>13</v>
      </c>
      <c r="F963" s="1" t="s">
        <v>13</v>
      </c>
      <c r="G963" s="1" t="s">
        <v>13</v>
      </c>
      <c r="H963" s="1" t="s">
        <v>13</v>
      </c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5">
      <c r="A964" s="18">
        <v>27963</v>
      </c>
      <c r="B964" s="19" t="s">
        <v>109</v>
      </c>
      <c r="C964" s="20" t="s">
        <v>13</v>
      </c>
      <c r="D964" s="21" t="s">
        <v>14</v>
      </c>
      <c r="E964" s="1" t="s">
        <v>13</v>
      </c>
      <c r="F964" s="1" t="s">
        <v>13</v>
      </c>
      <c r="G964" s="1" t="s">
        <v>13</v>
      </c>
      <c r="H964" s="1" t="s">
        <v>15</v>
      </c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5">
      <c r="A965" s="18">
        <v>27964</v>
      </c>
      <c r="B965" s="19" t="str">
        <f>HYPERLINK("https://huyendakglei.kontum.gov.vn/", "UBND Ủy ban nhân dân huyện Đăk Glei tỉnh Kon Tum")</f>
        <v>UBND Ủy ban nhân dân huyện Đăk Glei tỉnh Kon Tum</v>
      </c>
      <c r="C965" s="21" t="s">
        <v>16</v>
      </c>
      <c r="D965" s="22"/>
      <c r="E965" s="1" t="s">
        <v>13</v>
      </c>
      <c r="F965" s="1" t="s">
        <v>13</v>
      </c>
      <c r="G965" s="1" t="s">
        <v>13</v>
      </c>
      <c r="H965" s="1" t="s">
        <v>13</v>
      </c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5">
      <c r="A966" s="18">
        <v>27965</v>
      </c>
      <c r="B966" s="19" t="str">
        <f>HYPERLINK("https://www.facebook.com/CAH.BAOYEN/", "Công an huyện Bảo Yên _x000D__x000D_
 _x000D__x000D_
  tỉnh Lào Cai")</f>
        <v>Công an huyện Bảo Yên _x000D__x000D_
 _x000D__x000D_
  tỉnh Lào Cai</v>
      </c>
      <c r="C966" s="21" t="s">
        <v>16</v>
      </c>
      <c r="D966" s="21" t="s">
        <v>14</v>
      </c>
      <c r="E966" s="1" t="s">
        <v>13</v>
      </c>
      <c r="F966" s="1" t="s">
        <v>13</v>
      </c>
      <c r="G966" s="1" t="s">
        <v>13</v>
      </c>
      <c r="H966" s="1" t="s">
        <v>15</v>
      </c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5">
      <c r="A967" s="18">
        <v>27966</v>
      </c>
      <c r="B967" s="19" t="str">
        <f>HYPERLINK("https://baoyen.laocai.gov.vn/", "UBND Ủy ban nhân dân huyện Bảo Yên _x000D__x000D_
 _x000D__x000D_
  tỉnh Lào Cai")</f>
        <v>UBND Ủy ban nhân dân huyện Bảo Yên _x000D__x000D_
 _x000D__x000D_
  tỉnh Lào Cai</v>
      </c>
      <c r="C967" s="21" t="s">
        <v>16</v>
      </c>
      <c r="D967" s="22"/>
      <c r="E967" s="1" t="s">
        <v>13</v>
      </c>
      <c r="F967" s="1" t="s">
        <v>13</v>
      </c>
      <c r="G967" s="1" t="s">
        <v>13</v>
      </c>
      <c r="H967" s="1" t="s">
        <v>13</v>
      </c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5">
      <c r="A968" s="18">
        <v>27967</v>
      </c>
      <c r="B968" s="19" t="str">
        <f>HYPERLINK("https://www.facebook.com/p/C%C3%B4ng-an-Ph%C6%B0%E1%BB%9Dng-H%E1%BA%A3i-L%C4%A9nh-C%C3%B4ng-an-Th%E1%BB%8B-X%C3%A3-Nghi-S%C6%A1n-100064418660205/", "Công an phường Hải An tỉnh Thanh Hóa")</f>
        <v>Công an phường Hải An tỉnh Thanh Hóa</v>
      </c>
      <c r="C968" s="21" t="s">
        <v>16</v>
      </c>
      <c r="D968" s="21" t="s">
        <v>14</v>
      </c>
      <c r="E968" s="1" t="s">
        <v>13</v>
      </c>
      <c r="F968" s="1" t="s">
        <v>13</v>
      </c>
      <c r="G968" s="1" t="s">
        <v>13</v>
      </c>
      <c r="H968" s="1" t="s">
        <v>15</v>
      </c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5">
      <c r="A969" s="18">
        <v>27968</v>
      </c>
      <c r="B969" s="19" t="str">
        <f>HYPERLINK("https://haithanh.thixanghison.thanhhoa.gov.vn/", "UBND Ủy ban nhân dân phường Hải An tỉnh Thanh Hóa")</f>
        <v>UBND Ủy ban nhân dân phường Hải An tỉnh Thanh Hóa</v>
      </c>
      <c r="C969" s="21" t="s">
        <v>16</v>
      </c>
      <c r="D969" s="22"/>
      <c r="E969" s="1" t="s">
        <v>13</v>
      </c>
      <c r="F969" s="1" t="s">
        <v>13</v>
      </c>
      <c r="G969" s="1" t="s">
        <v>13</v>
      </c>
      <c r="H969" s="1" t="s">
        <v>13</v>
      </c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5">
      <c r="A970" s="18">
        <v>27969</v>
      </c>
      <c r="B970" s="19" t="str">
        <f>HYPERLINK("https://www.facebook.com/CAHANMINH/", "Công an huyện An Minh _x000D__x000D_
 _x000D__x000D_
  tỉnh Kiên Giang")</f>
        <v>Công an huyện An Minh _x000D__x000D_
 _x000D__x000D_
  tỉnh Kiên Giang</v>
      </c>
      <c r="C970" s="21" t="s">
        <v>16</v>
      </c>
      <c r="D970" s="21" t="s">
        <v>14</v>
      </c>
      <c r="E970" s="1" t="s">
        <v>13</v>
      </c>
      <c r="F970" s="1" t="s">
        <v>13</v>
      </c>
      <c r="G970" s="1" t="s">
        <v>13</v>
      </c>
      <c r="H970" s="1" t="s">
        <v>15</v>
      </c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5">
      <c r="A971" s="18">
        <v>27970</v>
      </c>
      <c r="B971" s="19" t="str">
        <f>HYPERLINK("https://anminh.kiengiang.gov.vn/", "UBND Ủy ban nhân dân huyện An Minh _x000D__x000D_
 _x000D__x000D_
  tỉnh Kiên Giang")</f>
        <v>UBND Ủy ban nhân dân huyện An Minh _x000D__x000D_
 _x000D__x000D_
  tỉnh Kiên Giang</v>
      </c>
      <c r="C971" s="21" t="s">
        <v>16</v>
      </c>
      <c r="D971" s="22"/>
      <c r="E971" s="1" t="s">
        <v>13</v>
      </c>
      <c r="F971" s="1" t="s">
        <v>13</v>
      </c>
      <c r="G971" s="1" t="s">
        <v>13</v>
      </c>
      <c r="H971" s="1" t="s">
        <v>13</v>
      </c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5">
      <c r="A972" s="18">
        <v>27971</v>
      </c>
      <c r="B972" s="19" t="str">
        <f>HYPERLINK("https://www.facebook.com/cahbudop/?locale=vi_VN", "Công an huyện Bù Đốp _x000D__x000D_
 _x000D__x000D_
  tỉnh Bình Phước")</f>
        <v>Công an huyện Bù Đốp _x000D__x000D_
 _x000D__x000D_
  tỉnh Bình Phước</v>
      </c>
      <c r="C972" s="21" t="s">
        <v>16</v>
      </c>
      <c r="D972" s="21" t="s">
        <v>14</v>
      </c>
      <c r="E972" s="1" t="s">
        <v>13</v>
      </c>
      <c r="F972" s="1" t="s">
        <v>13</v>
      </c>
      <c r="G972" s="1" t="s">
        <v>13</v>
      </c>
      <c r="H972" s="1" t="s">
        <v>15</v>
      </c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5">
      <c r="A973" s="18">
        <v>27972</v>
      </c>
      <c r="B973" s="19" t="str">
        <f>HYPERLINK("https://budop.binhphuoc.gov.vn/", "UBND Ủy ban nhân dân huyện Bù Đốp _x000D__x000D_
 _x000D__x000D_
  tỉnh Bình Phước")</f>
        <v>UBND Ủy ban nhân dân huyện Bù Đốp _x000D__x000D_
 _x000D__x000D_
  tỉnh Bình Phước</v>
      </c>
      <c r="C973" s="21" t="s">
        <v>16</v>
      </c>
      <c r="D973" s="22"/>
      <c r="E973" s="1" t="s">
        <v>13</v>
      </c>
      <c r="F973" s="1" t="s">
        <v>13</v>
      </c>
      <c r="G973" s="1" t="s">
        <v>13</v>
      </c>
      <c r="H973" s="1" t="s">
        <v>13</v>
      </c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5">
      <c r="A974" s="18">
        <v>27973</v>
      </c>
      <c r="B974" s="19" t="str">
        <f>HYPERLINK("https://www.facebook.com/congantinhquangbinh/", "Công an tỉnh Quảng Bình _x000D__x000D_
 _x000D__x000D_
  tỉnh Quảng Bình")</f>
        <v>Công an tỉnh Quảng Bình _x000D__x000D_
 _x000D__x000D_
  tỉnh Quảng Bình</v>
      </c>
      <c r="C974" s="21" t="s">
        <v>16</v>
      </c>
      <c r="D974" s="21" t="s">
        <v>14</v>
      </c>
      <c r="E974" s="1" t="s">
        <v>13</v>
      </c>
      <c r="F974" s="1" t="s">
        <v>13</v>
      </c>
      <c r="G974" s="1" t="s">
        <v>13</v>
      </c>
      <c r="H974" s="1" t="s">
        <v>15</v>
      </c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5">
      <c r="A975" s="18">
        <v>27974</v>
      </c>
      <c r="B975" s="19" t="str">
        <f>HYPERLINK("https://quangbinh.gov.vn/", "UBND Ủy ban nhân dân tỉnh Quảng Bình _x000D__x000D_
 _x000D__x000D_
  tỉnh Quảng Bình")</f>
        <v>UBND Ủy ban nhân dân tỉnh Quảng Bình _x000D__x000D_
 _x000D__x000D_
  tỉnh Quảng Bình</v>
      </c>
      <c r="C975" s="21" t="s">
        <v>16</v>
      </c>
      <c r="D975" s="22"/>
      <c r="E975" s="1" t="s">
        <v>13</v>
      </c>
      <c r="F975" s="1" t="s">
        <v>13</v>
      </c>
      <c r="G975" s="1" t="s">
        <v>13</v>
      </c>
      <c r="H975" s="1" t="s">
        <v>13</v>
      </c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5">
      <c r="A976" s="18">
        <v>27975</v>
      </c>
      <c r="B976" s="19" t="str">
        <f>HYPERLINK("https://www.facebook.com/cahgbg/", "Công an xã Hương Gián tỉnh Bắc Giang")</f>
        <v>Công an xã Hương Gián tỉnh Bắc Giang</v>
      </c>
      <c r="C976" s="21" t="s">
        <v>16</v>
      </c>
      <c r="D976" s="21" t="s">
        <v>14</v>
      </c>
      <c r="E976" s="1" t="s">
        <v>13</v>
      </c>
      <c r="F976" s="1" t="s">
        <v>13</v>
      </c>
      <c r="G976" s="1" t="s">
        <v>13</v>
      </c>
      <c r="H976" s="1" t="s">
        <v>15</v>
      </c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5">
      <c r="A977" s="18">
        <v>27976</v>
      </c>
      <c r="B977" s="19" t="str">
        <f>HYPERLINK("https://huonggian.yendung.bacgiang.gov.vn/", "UBND Ủy ban nhân dân xã Hương Gián tỉnh Bắc Giang")</f>
        <v>UBND Ủy ban nhân dân xã Hương Gián tỉnh Bắc Giang</v>
      </c>
      <c r="C977" s="21" t="s">
        <v>16</v>
      </c>
      <c r="D977" s="22"/>
      <c r="E977" s="1" t="s">
        <v>13</v>
      </c>
      <c r="F977" s="1" t="s">
        <v>13</v>
      </c>
      <c r="G977" s="1" t="s">
        <v>13</v>
      </c>
      <c r="H977" s="1" t="s">
        <v>13</v>
      </c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5">
      <c r="A978" s="18">
        <v>27977</v>
      </c>
      <c r="B978" s="19" t="str">
        <f>HYPERLINK("https://www.facebook.com/CAHGiaVien/", "Công an huyện Gia Viễn _x000D__x000D_
 _x000D__x000D_
  tỉnh Ninh Bình")</f>
        <v>Công an huyện Gia Viễn _x000D__x000D_
 _x000D__x000D_
  tỉnh Ninh Bình</v>
      </c>
      <c r="C978" s="21" t="s">
        <v>16</v>
      </c>
      <c r="D978" s="21" t="s">
        <v>14</v>
      </c>
      <c r="E978" s="1" t="s">
        <v>13</v>
      </c>
      <c r="F978" s="1" t="s">
        <v>13</v>
      </c>
      <c r="G978" s="1" t="s">
        <v>13</v>
      </c>
      <c r="H978" s="1" t="s">
        <v>15</v>
      </c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5">
      <c r="A979" s="18">
        <v>27978</v>
      </c>
      <c r="B979" s="19" t="str">
        <f>HYPERLINK("https://giavien.ninhbinh.gov.vn/", "UBND Ủy ban nhân dân huyện Gia Viễn _x000D__x000D_
 _x000D__x000D_
  tỉnh Ninh Bình")</f>
        <v>UBND Ủy ban nhân dân huyện Gia Viễn _x000D__x000D_
 _x000D__x000D_
  tỉnh Ninh Bình</v>
      </c>
      <c r="C979" s="21" t="s">
        <v>16</v>
      </c>
      <c r="D979" s="22"/>
      <c r="E979" s="1" t="s">
        <v>13</v>
      </c>
      <c r="F979" s="1" t="s">
        <v>13</v>
      </c>
      <c r="G979" s="1" t="s">
        <v>13</v>
      </c>
      <c r="H979" s="1" t="s">
        <v>13</v>
      </c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5">
      <c r="A980" s="18">
        <v>27979</v>
      </c>
      <c r="B980" s="19" t="str">
        <f>HYPERLINK("https://www.facebook.com/cahhiephoa/", "Công an huyện Hiệp Hoà _x000D__x000D_
 _x000D__x000D_
  tỉnh Bắc Giang")</f>
        <v>Công an huyện Hiệp Hoà _x000D__x000D_
 _x000D__x000D_
  tỉnh Bắc Giang</v>
      </c>
      <c r="C980" s="21" t="s">
        <v>16</v>
      </c>
      <c r="D980" s="21" t="s">
        <v>14</v>
      </c>
      <c r="E980" s="1" t="s">
        <v>13</v>
      </c>
      <c r="F980" s="1" t="s">
        <v>13</v>
      </c>
      <c r="G980" s="1" t="s">
        <v>13</v>
      </c>
      <c r="H980" s="1" t="s">
        <v>15</v>
      </c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5">
      <c r="A981" s="18">
        <v>27980</v>
      </c>
      <c r="B981" s="19" t="str">
        <f>HYPERLINK("https://hiephoa.bacgiang.gov.vn/", "UBND Ủy ban nhân dân huyện Hiệp Hoà _x000D__x000D_
 _x000D__x000D_
  tỉnh Bắc Giang")</f>
        <v>UBND Ủy ban nhân dân huyện Hiệp Hoà _x000D__x000D_
 _x000D__x000D_
  tỉnh Bắc Giang</v>
      </c>
      <c r="C981" s="21" t="s">
        <v>16</v>
      </c>
      <c r="D981" s="22"/>
      <c r="E981" s="1" t="s">
        <v>13</v>
      </c>
      <c r="F981" s="1" t="s">
        <v>13</v>
      </c>
      <c r="G981" s="1" t="s">
        <v>13</v>
      </c>
      <c r="H981" s="1" t="s">
        <v>13</v>
      </c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5">
      <c r="A982" s="18">
        <v>27981</v>
      </c>
      <c r="B982" s="19" t="str">
        <f>HYPERLINK("https://www.facebook.com/CAHhoabinh/", "Công an huyện Hòa Bình _x000D__x000D_
 _x000D__x000D_
  tỉnh Bạc Liêu")</f>
        <v>Công an huyện Hòa Bình _x000D__x000D_
 _x000D__x000D_
  tỉnh Bạc Liêu</v>
      </c>
      <c r="C982" s="21" t="s">
        <v>16</v>
      </c>
      <c r="D982" s="21" t="s">
        <v>14</v>
      </c>
      <c r="E982" s="1" t="s">
        <v>13</v>
      </c>
      <c r="F982" s="1" t="s">
        <v>13</v>
      </c>
      <c r="G982" s="1" t="s">
        <v>13</v>
      </c>
      <c r="H982" s="1" t="s">
        <v>15</v>
      </c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5">
      <c r="A983" s="18">
        <v>27982</v>
      </c>
      <c r="B983" s="19" t="str">
        <f>HYPERLINK("https://dichvucong.gov.vn/p/home/dvc-tthc-bonganh-tinhtp.html?id2=401377&amp;name2=UBND%20huy%E1%BB%87n%20H%C3%B2a%20B%C3%ACnh%20-%20T%E1%BB%89nh%20B%E1%BA%A1c%20Li%C3%AAu&amp;name1=UBND%20t%E1%BB%89nh%20B%E1%BA%A1c%20Li%C3%AAu&amp;id1=401037&amp;type_tinh_bo=2&amp;lan=2", "UBND Ủy ban nhân dân huyện Hòa Bình _x000D__x000D_
 _x000D__x000D_
  tỉnh Bạc Liêu")</f>
        <v>UBND Ủy ban nhân dân huyện Hòa Bình _x000D__x000D_
 _x000D__x000D_
  tỉnh Bạc Liêu</v>
      </c>
      <c r="C983" s="21" t="s">
        <v>16</v>
      </c>
      <c r="D983" s="22"/>
      <c r="E983" s="1" t="s">
        <v>13</v>
      </c>
      <c r="F983" s="1" t="s">
        <v>13</v>
      </c>
      <c r="G983" s="1" t="s">
        <v>13</v>
      </c>
      <c r="H983" s="1" t="s">
        <v>13</v>
      </c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5">
      <c r="A984" s="18">
        <v>27983</v>
      </c>
      <c r="B984" s="19" t="str">
        <f>HYPERLINK("https://www.facebook.com/CAHHoaiDuc/", "Công an huyện Hoài Đức _x000D__x000D_
 _x000D__x000D_
  thành phố Hà Nội")</f>
        <v>Công an huyện Hoài Đức _x000D__x000D_
 _x000D__x000D_
  thành phố Hà Nội</v>
      </c>
      <c r="C984" s="21" t="s">
        <v>16</v>
      </c>
      <c r="D984" s="21" t="s">
        <v>14</v>
      </c>
      <c r="E984" s="1" t="s">
        <v>13</v>
      </c>
      <c r="F984" s="1" t="s">
        <v>13</v>
      </c>
      <c r="G984" s="1" t="s">
        <v>13</v>
      </c>
      <c r="H984" s="1" t="s">
        <v>15</v>
      </c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5">
      <c r="A985" s="18">
        <v>27984</v>
      </c>
      <c r="B985" s="19" t="str">
        <f>HYPERLINK("http://hoaiduc.hanoi.gov.vn/", "UBND Ủy ban nhân dân huyện Hoài Đức _x000D__x000D_
 _x000D__x000D_
  thành phố Hà Nội")</f>
        <v>UBND Ủy ban nhân dân huyện Hoài Đức _x000D__x000D_
 _x000D__x000D_
  thành phố Hà Nội</v>
      </c>
      <c r="C985" s="21" t="s">
        <v>16</v>
      </c>
      <c r="D985" s="22"/>
      <c r="E985" s="1" t="s">
        <v>13</v>
      </c>
      <c r="F985" s="1" t="s">
        <v>13</v>
      </c>
      <c r="G985" s="1" t="s">
        <v>13</v>
      </c>
      <c r="H985" s="1" t="s">
        <v>13</v>
      </c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5">
      <c r="A986" s="18">
        <v>27985</v>
      </c>
      <c r="B986" s="19" t="str">
        <f>HYPERLINK("https://www.facebook.com/CAHKTHD/", "Công an huyện Kim Thành _x000D__x000D_
 _x000D__x000D_
  tỉnh Hải Dương")</f>
        <v>Công an huyện Kim Thành _x000D__x000D_
 _x000D__x000D_
  tỉnh Hải Dương</v>
      </c>
      <c r="C986" s="21" t="s">
        <v>16</v>
      </c>
      <c r="D986" s="21" t="s">
        <v>14</v>
      </c>
      <c r="E986" s="1" t="s">
        <v>13</v>
      </c>
      <c r="F986" s="1" t="s">
        <v>13</v>
      </c>
      <c r="G986" s="1" t="s">
        <v>13</v>
      </c>
      <c r="H986" s="1" t="s">
        <v>15</v>
      </c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5">
      <c r="A987" s="18">
        <v>27986</v>
      </c>
      <c r="B987" s="19" t="str">
        <f>HYPERLINK("https://kimthanh.haiduong.gov.vn/", "UBND Ủy ban nhân dân huyện Kim Thành _x000D__x000D_
 _x000D__x000D_
  tỉnh Hải Dương")</f>
        <v>UBND Ủy ban nhân dân huyện Kim Thành _x000D__x000D_
 _x000D__x000D_
  tỉnh Hải Dương</v>
      </c>
      <c r="C987" s="21" t="s">
        <v>16</v>
      </c>
      <c r="D987" s="22"/>
      <c r="E987" s="1" t="s">
        <v>13</v>
      </c>
      <c r="F987" s="1" t="s">
        <v>13</v>
      </c>
      <c r="G987" s="1" t="s">
        <v>13</v>
      </c>
      <c r="H987" s="1" t="s">
        <v>13</v>
      </c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5">
      <c r="A988" s="18">
        <v>27987</v>
      </c>
      <c r="B988" s="19" t="str">
        <f>HYPERLINK("https://www.facebook.com/p/C%C3%B4ng-an-th%E1%BB%8B-tr%E1%BA%A5n-L%C3%A2m-Thao-100081296978934/", "Công an huyện Lâm Thao _x000D__x000D_
 _x000D__x000D_
  tỉnh Phú Thọ")</f>
        <v>Công an huyện Lâm Thao _x000D__x000D_
 _x000D__x000D_
  tỉnh Phú Thọ</v>
      </c>
      <c r="C988" s="21" t="s">
        <v>16</v>
      </c>
      <c r="D988" s="21" t="s">
        <v>14</v>
      </c>
      <c r="E988" s="1" t="s">
        <v>13</v>
      </c>
      <c r="F988" s="1" t="s">
        <v>13</v>
      </c>
      <c r="G988" s="1" t="s">
        <v>13</v>
      </c>
      <c r="H988" s="1" t="s">
        <v>15</v>
      </c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5">
      <c r="A989" s="18">
        <v>27988</v>
      </c>
      <c r="B989" s="19" t="str">
        <f>HYPERLINK("https://lamthao.phutho.gov.vn/", "UBND Ủy ban nhân dân huyện Lâm Thao _x000D__x000D_
 _x000D__x000D_
  tỉnh Phú Thọ")</f>
        <v>UBND Ủy ban nhân dân huyện Lâm Thao _x000D__x000D_
 _x000D__x000D_
  tỉnh Phú Thọ</v>
      </c>
      <c r="C989" s="21" t="s">
        <v>16</v>
      </c>
      <c r="D989" s="22"/>
      <c r="E989" s="1" t="s">
        <v>13</v>
      </c>
      <c r="F989" s="1" t="s">
        <v>13</v>
      </c>
      <c r="G989" s="1" t="s">
        <v>13</v>
      </c>
      <c r="H989" s="1" t="s">
        <v>13</v>
      </c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5">
      <c r="A990" s="18">
        <v>27989</v>
      </c>
      <c r="B990" s="19" t="str">
        <f>HYPERLINK("https://www.facebook.com/CAHLYYB/", "Công an huyện Lục Yên tỉnh Yên Bái")</f>
        <v>Công an huyện Lục Yên tỉnh Yên Bái</v>
      </c>
      <c r="C990" s="21" t="s">
        <v>16</v>
      </c>
      <c r="D990" s="21" t="s">
        <v>14</v>
      </c>
      <c r="E990" s="1" t="s">
        <v>13</v>
      </c>
      <c r="F990" s="1" t="s">
        <v>13</v>
      </c>
      <c r="G990" s="1" t="s">
        <v>13</v>
      </c>
      <c r="H990" s="1" t="s">
        <v>15</v>
      </c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5">
      <c r="A991" s="18">
        <v>27990</v>
      </c>
      <c r="B991" s="19" t="str">
        <f>HYPERLINK("https://lucyen.yenbai.gov.vn/", "UBND Ủy ban nhân dân huyện Lục Yên tỉnh Yên Bái")</f>
        <v>UBND Ủy ban nhân dân huyện Lục Yên tỉnh Yên Bái</v>
      </c>
      <c r="C991" s="21" t="s">
        <v>16</v>
      </c>
      <c r="D991" s="22"/>
      <c r="E991" s="1" t="s">
        <v>13</v>
      </c>
      <c r="F991" s="1" t="s">
        <v>13</v>
      </c>
      <c r="G991" s="1" t="s">
        <v>13</v>
      </c>
      <c r="H991" s="1" t="s">
        <v>13</v>
      </c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5">
      <c r="A992" s="18">
        <v>27991</v>
      </c>
      <c r="B992" s="19" t="str">
        <f>HYPERLINK("https://www.facebook.com/cahmaichau28/?locale=vi_VN", "Công an huyện Mai Châu tỉnh Hòa Bình")</f>
        <v>Công an huyện Mai Châu tỉnh Hòa Bình</v>
      </c>
      <c r="C992" s="21" t="s">
        <v>16</v>
      </c>
      <c r="D992" s="21" t="s">
        <v>14</v>
      </c>
      <c r="E992" s="1" t="s">
        <v>13</v>
      </c>
      <c r="F992" s="1" t="s">
        <v>13</v>
      </c>
      <c r="G992" s="1" t="s">
        <v>13</v>
      </c>
      <c r="H992" s="1" t="s">
        <v>15</v>
      </c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5">
      <c r="A993" s="18">
        <v>27992</v>
      </c>
      <c r="B993" s="19" t="str">
        <f>HYPERLINK("https://maichau.hoabinh.gov.vn/index.php?lang=vi", "UBND Ủy ban nhân dân huyện Mai Châu tỉnh Hòa Bình")</f>
        <v>UBND Ủy ban nhân dân huyện Mai Châu tỉnh Hòa Bình</v>
      </c>
      <c r="C993" s="21" t="s">
        <v>16</v>
      </c>
      <c r="D993" s="22"/>
      <c r="E993" s="1" t="s">
        <v>13</v>
      </c>
      <c r="F993" s="1" t="s">
        <v>13</v>
      </c>
      <c r="G993" s="1" t="s">
        <v>13</v>
      </c>
      <c r="H993" s="1" t="s">
        <v>13</v>
      </c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5">
      <c r="A994" s="18">
        <v>27993</v>
      </c>
      <c r="B994" s="19" t="str">
        <f>HYPERLINK("https://www.facebook.com/CAHNAHANG/", "Công an huyện Na Hang _x000D__x000D_
 _x000D__x000D_
  tỉnh Tuyên Quang")</f>
        <v>Công an huyện Na Hang _x000D__x000D_
 _x000D__x000D_
  tỉnh Tuyên Quang</v>
      </c>
      <c r="C994" s="21" t="s">
        <v>16</v>
      </c>
      <c r="D994" s="21" t="s">
        <v>14</v>
      </c>
      <c r="E994" s="1" t="s">
        <v>13</v>
      </c>
      <c r="F994" s="1" t="s">
        <v>13</v>
      </c>
      <c r="G994" s="1" t="s">
        <v>13</v>
      </c>
      <c r="H994" s="1" t="s">
        <v>15</v>
      </c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5">
      <c r="A995" s="18">
        <v>27994</v>
      </c>
      <c r="B995" s="19" t="str">
        <f>HYPERLINK("https://nahang.tuyenquang.gov.vn/", "UBND Ủy ban nhân dân huyện Na Hang _x000D__x000D_
 _x000D__x000D_
  tỉnh Tuyên Quang")</f>
        <v>UBND Ủy ban nhân dân huyện Na Hang _x000D__x000D_
 _x000D__x000D_
  tỉnh Tuyên Quang</v>
      </c>
      <c r="C995" s="21" t="s">
        <v>16</v>
      </c>
      <c r="D995" s="22"/>
      <c r="E995" s="1" t="s">
        <v>13</v>
      </c>
      <c r="F995" s="1" t="s">
        <v>13</v>
      </c>
      <c r="G995" s="1" t="s">
        <v>13</v>
      </c>
      <c r="H995" s="1" t="s">
        <v>13</v>
      </c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5">
      <c r="A996" s="18">
        <v>27995</v>
      </c>
      <c r="B996" s="19" t="str">
        <f>HYPERLINK("https://www.facebook.com/CAHoaAnCB/", "Công an huyện Hoà An tỉnh Cao Bằng")</f>
        <v>Công an huyện Hoà An tỉnh Cao Bằng</v>
      </c>
      <c r="C996" s="21" t="s">
        <v>16</v>
      </c>
      <c r="D996" s="21" t="s">
        <v>14</v>
      </c>
      <c r="E996" s="1" t="s">
        <v>13</v>
      </c>
      <c r="F996" s="1" t="s">
        <v>13</v>
      </c>
      <c r="G996" s="1" t="s">
        <v>13</v>
      </c>
      <c r="H996" s="1" t="s">
        <v>15</v>
      </c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5">
      <c r="A997" s="18">
        <v>27996</v>
      </c>
      <c r="B997" s="19" t="str">
        <f>HYPERLINK("https://hoaan.caobang.gov.vn/", "UBND Ủy ban nhân dân huyện Hoà An tỉnh Cao Bằng")</f>
        <v>UBND Ủy ban nhân dân huyện Hoà An tỉnh Cao Bằng</v>
      </c>
      <c r="C997" s="21" t="s">
        <v>16</v>
      </c>
      <c r="D997" s="22"/>
      <c r="E997" s="1" t="s">
        <v>13</v>
      </c>
      <c r="F997" s="1" t="s">
        <v>13</v>
      </c>
      <c r="G997" s="1" t="s">
        <v>13</v>
      </c>
      <c r="H997" s="1" t="s">
        <v>13</v>
      </c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5">
      <c r="A998" s="18">
        <v>27997</v>
      </c>
      <c r="B998" s="19" t="str">
        <f>HYPERLINK("https://www.facebook.com/congantinhhoabinh/", "Công an tỉnh Hoà Bình _x000D__x000D_
 _x000D__x000D_
  tỉnh Hòa Bình")</f>
        <v>Công an tỉnh Hoà Bình _x000D__x000D_
 _x000D__x000D_
  tỉnh Hòa Bình</v>
      </c>
      <c r="C998" s="21" t="s">
        <v>16</v>
      </c>
      <c r="D998" s="21" t="s">
        <v>14</v>
      </c>
      <c r="E998" s="1" t="s">
        <v>13</v>
      </c>
      <c r="F998" s="1" t="s">
        <v>13</v>
      </c>
      <c r="G998" s="1" t="s">
        <v>13</v>
      </c>
      <c r="H998" s="1" t="s">
        <v>15</v>
      </c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5">
      <c r="A999" s="18">
        <v>27998</v>
      </c>
      <c r="B999" s="19" t="str">
        <f>HYPERLINK("https://www.hoabinh.gov.vn/", "UBND Ủy ban nhân dân tỉnh Hoà Bình _x000D__x000D_
 _x000D__x000D_
  tỉnh Hòa Bình")</f>
        <v>UBND Ủy ban nhân dân tỉnh Hoà Bình _x000D__x000D_
 _x000D__x000D_
  tỉnh Hòa Bình</v>
      </c>
      <c r="C999" s="21" t="s">
        <v>16</v>
      </c>
      <c r="D999" s="22"/>
      <c r="E999" s="1" t="s">
        <v>13</v>
      </c>
      <c r="F999" s="1" t="s">
        <v>13</v>
      </c>
      <c r="G999" s="1" t="s">
        <v>13</v>
      </c>
      <c r="H999" s="1" t="s">
        <v>13</v>
      </c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25">
      <c r="A1000" s="18">
        <v>27999</v>
      </c>
      <c r="B1000" s="19" t="str">
        <f>HYPERLINK("https://www.facebook.com/cahphuninh.pt/", "Công an huyện Phù Ninh _x000D__x000D_
 _x000D__x000D_
  tỉnh Phú Thọ")</f>
        <v>Công an huyện Phù Ninh _x000D__x000D_
 _x000D__x000D_
  tỉnh Phú Thọ</v>
      </c>
      <c r="C1000" s="21" t="s">
        <v>16</v>
      </c>
      <c r="D1000" s="21" t="s">
        <v>14</v>
      </c>
      <c r="E1000" s="1" t="s">
        <v>13</v>
      </c>
      <c r="F1000" s="1" t="s">
        <v>13</v>
      </c>
      <c r="G1000" s="1" t="s">
        <v>13</v>
      </c>
      <c r="H1000" s="1" t="s">
        <v>15</v>
      </c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25">
      <c r="A1001" s="18">
        <v>28000</v>
      </c>
      <c r="B1001" s="19" t="str">
        <f>HYPERLINK("https://phuninh.phutho.gov.vn/", "UBND Ủy ban nhân dân huyện Phù Ninh _x000D__x000D_
 _x000D__x000D_
  tỉnh Phú Thọ")</f>
        <v>UBND Ủy ban nhân dân huyện Phù Ninh _x000D__x000D_
 _x000D__x000D_
  tỉnh Phú Thọ</v>
      </c>
      <c r="C1001" s="21" t="s">
        <v>16</v>
      </c>
      <c r="D1001" s="22"/>
      <c r="E1001" s="1" t="s">
        <v>13</v>
      </c>
      <c r="F1001" s="1" t="s">
        <v>13</v>
      </c>
      <c r="G1001" s="1" t="s">
        <v>13</v>
      </c>
      <c r="H1001" s="1" t="s">
        <v>13</v>
      </c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25">
      <c r="A1002" s="18">
        <v>28001</v>
      </c>
      <c r="B1002" s="19" t="str">
        <f>HYPERLINK("https://www.facebook.com/cahthapmuoi/?locale=vi_VN", "Công an huyện Tháp Mười _x000D__x000D_
 _x000D__x000D_
  tỉnh Đồng Tháp")</f>
        <v>Công an huyện Tháp Mười _x000D__x000D_
 _x000D__x000D_
  tỉnh Đồng Tháp</v>
      </c>
      <c r="C1002" s="21" t="s">
        <v>16</v>
      </c>
      <c r="D1002" s="21" t="s">
        <v>14</v>
      </c>
      <c r="E1002" s="1" t="s">
        <v>13</v>
      </c>
      <c r="F1002" s="1" t="s">
        <v>13</v>
      </c>
      <c r="G1002" s="1" t="s">
        <v>13</v>
      </c>
      <c r="H1002" s="1" t="s">
        <v>15</v>
      </c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25">
      <c r="A1003" s="18">
        <v>28002</v>
      </c>
      <c r="B1003" s="19" t="str">
        <f>HYPERLINK("https://lichhop.dongthap.gov.vn/htm/", "UBND Ủy ban nhân dân huyện Tháp Mười _x000D__x000D_
 _x000D__x000D_
  tỉnh Đồng Tháp")</f>
        <v>UBND Ủy ban nhân dân huyện Tháp Mười _x000D__x000D_
 _x000D__x000D_
  tỉnh Đồng Tháp</v>
      </c>
      <c r="C1003" s="21" t="s">
        <v>16</v>
      </c>
      <c r="D1003" s="22"/>
      <c r="E1003" s="1" t="s">
        <v>13</v>
      </c>
      <c r="F1003" s="1" t="s">
        <v>13</v>
      </c>
      <c r="G1003" s="1" t="s">
        <v>13</v>
      </c>
      <c r="H1003" s="1" t="s">
        <v>13</v>
      </c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25">
      <c r="A1004" s="18">
        <v>28003</v>
      </c>
      <c r="B1004" s="19" t="str">
        <f>HYPERLINK("https://www.facebook.com/cahunghoa.hanoi/?locale=vi_VN", "Công an huyện Ứng Hoà thành phố Hà Nội")</f>
        <v>Công an huyện Ứng Hoà thành phố Hà Nội</v>
      </c>
      <c r="C1004" s="21" t="s">
        <v>16</v>
      </c>
      <c r="D1004" s="21" t="s">
        <v>14</v>
      </c>
      <c r="E1004" s="1" t="s">
        <v>13</v>
      </c>
      <c r="F1004" s="1" t="s">
        <v>13</v>
      </c>
      <c r="G1004" s="1" t="s">
        <v>13</v>
      </c>
      <c r="H1004" s="1" t="s">
        <v>15</v>
      </c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25">
      <c r="A1005" s="18">
        <v>28004</v>
      </c>
      <c r="B1005" s="19" t="str">
        <f>HYPERLINK("https://unghoa.thudo.gov.vn/", "UBND Ủy ban nhân dân huyện Ứng Hoà thành phố Hà Nội")</f>
        <v>UBND Ủy ban nhân dân huyện Ứng Hoà thành phố Hà Nội</v>
      </c>
      <c r="C1005" s="21" t="s">
        <v>16</v>
      </c>
      <c r="D1005" s="22"/>
      <c r="E1005" s="1" t="s">
        <v>13</v>
      </c>
      <c r="F1005" s="1" t="s">
        <v>13</v>
      </c>
      <c r="G1005" s="1" t="s">
        <v>13</v>
      </c>
      <c r="H1005" s="1" t="s">
        <v>13</v>
      </c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25">
      <c r="A1006" s="18">
        <v>28005</v>
      </c>
      <c r="B1006" s="19" t="str">
        <f>HYPERLINK("https://www.facebook.com/cahungnguyennghean/", "Công an huyện Hưng Nguyên tỉnh Nghệ An")</f>
        <v>Công an huyện Hưng Nguyên tỉnh Nghệ An</v>
      </c>
      <c r="C1006" s="21" t="s">
        <v>16</v>
      </c>
      <c r="D1006" s="21" t="s">
        <v>14</v>
      </c>
      <c r="E1006" s="1" t="s">
        <v>13</v>
      </c>
      <c r="F1006" s="1" t="s">
        <v>13</v>
      </c>
      <c r="G1006" s="1" t="s">
        <v>13</v>
      </c>
      <c r="H1006" s="1" t="s">
        <v>15</v>
      </c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25">
      <c r="A1007" s="18">
        <v>28006</v>
      </c>
      <c r="B1007" s="19" t="str">
        <f>HYPERLINK("https://hungnguyen.nghean.gov.vn/", "UBND Ủy ban nhân dân huyện Hưng Nguyên tỉnh Nghệ An")</f>
        <v>UBND Ủy ban nhân dân huyện Hưng Nguyên tỉnh Nghệ An</v>
      </c>
      <c r="C1007" s="21" t="s">
        <v>16</v>
      </c>
      <c r="D1007" s="22"/>
      <c r="E1007" s="1" t="s">
        <v>13</v>
      </c>
      <c r="F1007" s="1" t="s">
        <v>13</v>
      </c>
      <c r="G1007" s="1" t="s">
        <v>13</v>
      </c>
      <c r="H1007" s="1" t="s">
        <v>13</v>
      </c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25">
      <c r="A1008" s="18">
        <v>28007</v>
      </c>
      <c r="B1008" s="19" t="str">
        <f>HYPERLINK("https://www.facebook.com/cahuyenkimson/", "Công an huyện Kim Sơn _x000D__x000D_
 _x000D__x000D_
  tỉnh Ninh Bình")</f>
        <v>Công an huyện Kim Sơn _x000D__x000D_
 _x000D__x000D_
  tỉnh Ninh Bình</v>
      </c>
      <c r="C1008" s="21" t="s">
        <v>16</v>
      </c>
      <c r="D1008" s="21" t="s">
        <v>14</v>
      </c>
      <c r="E1008" s="1" t="s">
        <v>13</v>
      </c>
      <c r="F1008" s="1" t="s">
        <v>13</v>
      </c>
      <c r="G1008" s="1" t="s">
        <v>13</v>
      </c>
      <c r="H1008" s="1" t="s">
        <v>15</v>
      </c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25">
      <c r="A1009" s="18">
        <v>28008</v>
      </c>
      <c r="B1009" s="19" t="str">
        <f>HYPERLINK("https://kimson.ninhbinh.gov.vn/", "UBND Ủy ban nhân dân huyện Kim Sơn _x000D__x000D_
 _x000D__x000D_
  tỉnh Ninh Bình")</f>
        <v>UBND Ủy ban nhân dân huyện Kim Sơn _x000D__x000D_
 _x000D__x000D_
  tỉnh Ninh Bình</v>
      </c>
      <c r="C1009" s="21" t="s">
        <v>16</v>
      </c>
      <c r="D1009" s="22"/>
      <c r="E1009" s="1" t="s">
        <v>13</v>
      </c>
      <c r="F1009" s="1" t="s">
        <v>13</v>
      </c>
      <c r="G1009" s="1" t="s">
        <v>13</v>
      </c>
      <c r="H1009" s="1" t="s">
        <v>13</v>
      </c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25">
      <c r="A1010" s="18">
        <v>28009</v>
      </c>
      <c r="B1010" s="19" t="str">
        <f>HYPERLINK("https://www.facebook.com/CAHYD.THO/", "Công an huyện Yên Định _x000D__x000D_
 _x000D__x000D_
  tỉnh Thanh Hóa")</f>
        <v>Công an huyện Yên Định _x000D__x000D_
 _x000D__x000D_
  tỉnh Thanh Hóa</v>
      </c>
      <c r="C1010" s="21" t="s">
        <v>16</v>
      </c>
      <c r="D1010" s="21" t="s">
        <v>14</v>
      </c>
      <c r="E1010" s="1" t="s">
        <v>13</v>
      </c>
      <c r="F1010" s="1" t="s">
        <v>13</v>
      </c>
      <c r="G1010" s="1" t="s">
        <v>13</v>
      </c>
      <c r="H1010" s="1" t="s">
        <v>15</v>
      </c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25">
      <c r="A1011" s="18">
        <v>28010</v>
      </c>
      <c r="B1011" s="19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_x000D__x000D_
 _x000D__x000D_
  tỉnh Thanh Hóa")</f>
        <v>UBND Ủy ban nhân dân huyện Yên Định _x000D__x000D_
 _x000D__x000D_
  tỉnh Thanh Hóa</v>
      </c>
      <c r="C1011" s="21" t="s">
        <v>16</v>
      </c>
      <c r="D1011" s="22"/>
      <c r="E1011" s="1" t="s">
        <v>13</v>
      </c>
      <c r="F1011" s="1" t="s">
        <v>13</v>
      </c>
      <c r="G1011" s="1" t="s">
        <v>13</v>
      </c>
      <c r="H1011" s="1" t="s">
        <v>13</v>
      </c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25">
      <c r="A1012" s="18">
        <v>28011</v>
      </c>
      <c r="B1012" s="19" t="str">
        <f>HYPERLINK("https://www.facebook.com/cahyenphong/", "Công an huyện Yên Phong _x000D__x000D_
 _x000D__x000D_
  tỉnh Bắc Ninh")</f>
        <v>Công an huyện Yên Phong _x000D__x000D_
 _x000D__x000D_
  tỉnh Bắc Ninh</v>
      </c>
      <c r="C1012" s="21" t="s">
        <v>16</v>
      </c>
      <c r="D1012" s="21" t="s">
        <v>14</v>
      </c>
      <c r="E1012" s="1" t="s">
        <v>13</v>
      </c>
      <c r="F1012" s="1" t="s">
        <v>13</v>
      </c>
      <c r="G1012" s="1" t="s">
        <v>13</v>
      </c>
      <c r="H1012" s="1" t="s">
        <v>15</v>
      </c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25">
      <c r="A1013" s="18">
        <v>28012</v>
      </c>
      <c r="B1013" s="19" t="str">
        <f>HYPERLINK("https://yenphong.bacninh.gov.vn/", "UBND Ủy ban nhân dân huyện Yên Phong _x000D__x000D_
 _x000D__x000D_
  tỉnh Bắc Ninh")</f>
        <v>UBND Ủy ban nhân dân huyện Yên Phong _x000D__x000D_
 _x000D__x000D_
  tỉnh Bắc Ninh</v>
      </c>
      <c r="C1013" s="21" t="s">
        <v>16</v>
      </c>
      <c r="D1013" s="22"/>
      <c r="E1013" s="1" t="s">
        <v>13</v>
      </c>
      <c r="F1013" s="1" t="s">
        <v>13</v>
      </c>
      <c r="G1013" s="1" t="s">
        <v>13</v>
      </c>
      <c r="H1013" s="1" t="s">
        <v>13</v>
      </c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25">
      <c r="A1014" s="18">
        <v>28013</v>
      </c>
      <c r="B1014" s="19" t="str">
        <f>HYPERLINK("https://www.facebook.com/CALangGiang/?locale=vi_VN", "Công an huyện Lạng Giang tỉnh Bắc Giang")</f>
        <v>Công an huyện Lạng Giang tỉnh Bắc Giang</v>
      </c>
      <c r="C1014" s="21" t="s">
        <v>16</v>
      </c>
      <c r="D1014" s="21" t="s">
        <v>14</v>
      </c>
      <c r="E1014" s="1" t="s">
        <v>13</v>
      </c>
      <c r="F1014" s="1" t="s">
        <v>13</v>
      </c>
      <c r="G1014" s="1" t="s">
        <v>13</v>
      </c>
      <c r="H1014" s="1" t="s">
        <v>15</v>
      </c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25">
      <c r="A1015" s="18">
        <v>28014</v>
      </c>
      <c r="B1015" s="19" t="str">
        <f>HYPERLINK("https://langgiang.bacgiang.gov.vn/", "UBND Ủy ban nhân dân huyện Lạng Giang tỉnh Bắc Giang")</f>
        <v>UBND Ủy ban nhân dân huyện Lạng Giang tỉnh Bắc Giang</v>
      </c>
      <c r="C1015" s="21" t="s">
        <v>16</v>
      </c>
      <c r="D1015" s="22"/>
      <c r="E1015" s="1" t="s">
        <v>13</v>
      </c>
      <c r="F1015" s="1" t="s">
        <v>13</v>
      </c>
      <c r="G1015" s="1" t="s">
        <v>13</v>
      </c>
      <c r="H1015" s="1" t="s">
        <v>13</v>
      </c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25">
      <c r="A1016" s="18">
        <v>28015</v>
      </c>
      <c r="B1016" s="19" t="str">
        <f>HYPERLINK("https://www.facebook.com/ConganxaLangSon/", "Công an xã Lang Sơn _x000D__x000D_
 _x000D__x000D_
  tỉnh Bắc Giang")</f>
        <v>Công an xã Lang Sơn _x000D__x000D_
 _x000D__x000D_
  tỉnh Bắc Giang</v>
      </c>
      <c r="C1016" s="21" t="s">
        <v>16</v>
      </c>
      <c r="D1016" s="21" t="s">
        <v>14</v>
      </c>
      <c r="E1016" s="1" t="s">
        <v>13</v>
      </c>
      <c r="F1016" s="1" t="s">
        <v>13</v>
      </c>
      <c r="G1016" s="1" t="s">
        <v>13</v>
      </c>
      <c r="H1016" s="1" t="s">
        <v>15</v>
      </c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25">
      <c r="A1017" s="18">
        <v>28016</v>
      </c>
      <c r="B1017" s="19" t="str">
        <f>HYPERLINK("https://langson.yendung.bacgiang.gov.vn/", "UBND Ủy ban nhân dân xã Lang Sơn _x000D__x000D_
 _x000D__x000D_
  tỉnh Bắc Giang")</f>
        <v>UBND Ủy ban nhân dân xã Lang Sơn _x000D__x000D_
 _x000D__x000D_
  tỉnh Bắc Giang</v>
      </c>
      <c r="C1017" s="21" t="s">
        <v>16</v>
      </c>
      <c r="D1017" s="22"/>
      <c r="E1017" s="1" t="s">
        <v>13</v>
      </c>
      <c r="F1017" s="1" t="s">
        <v>13</v>
      </c>
      <c r="G1017" s="1" t="s">
        <v>13</v>
      </c>
      <c r="H1017" s="1" t="s">
        <v>13</v>
      </c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25">
      <c r="A1018" s="18">
        <v>28017</v>
      </c>
      <c r="B1018" s="19" t="str">
        <f>HYPERLINK("https://www.facebook.com/CALongChauYP/", "Công an xã Long Châu tỉnh Bắc Ninh")</f>
        <v>Công an xã Long Châu tỉnh Bắc Ninh</v>
      </c>
      <c r="C1018" s="21" t="s">
        <v>16</v>
      </c>
      <c r="D1018" s="21" t="s">
        <v>14</v>
      </c>
      <c r="E1018" s="1" t="s">
        <v>13</v>
      </c>
      <c r="F1018" s="1" t="s">
        <v>13</v>
      </c>
      <c r="G1018" s="1" t="s">
        <v>13</v>
      </c>
      <c r="H1018" s="1" t="s">
        <v>15</v>
      </c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25">
      <c r="A1019" s="18">
        <v>28018</v>
      </c>
      <c r="B1019" s="19" t="str">
        <f>HYPERLINK("https://www.bacninh.gov.vn/web/ubnd-xa-long-chau", "UBND Ủy ban nhân dân xã Long Châu tỉnh Bắc Ninh")</f>
        <v>UBND Ủy ban nhân dân xã Long Châu tỉnh Bắc Ninh</v>
      </c>
      <c r="C1019" s="21" t="s">
        <v>16</v>
      </c>
      <c r="D1019" s="22"/>
      <c r="E1019" s="1" t="s">
        <v>13</v>
      </c>
      <c r="F1019" s="1" t="s">
        <v>13</v>
      </c>
      <c r="G1019" s="1" t="s">
        <v>13</v>
      </c>
      <c r="H1019" s="1" t="s">
        <v>13</v>
      </c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25">
      <c r="A1020" s="18">
        <v>28019</v>
      </c>
      <c r="B1020" s="19" t="str">
        <f>HYPERLINK("https://www.facebook.com/camangthit/?locale=vi_VN", "Công an huyện Mang Thít _x000D__x000D_
 _x000D__x000D_
  tỉnh Vĩnh Long")</f>
        <v>Công an huyện Mang Thít _x000D__x000D_
 _x000D__x000D_
  tỉnh Vĩnh Long</v>
      </c>
      <c r="C1020" s="21" t="s">
        <v>16</v>
      </c>
      <c r="D1020" s="21" t="s">
        <v>14</v>
      </c>
      <c r="E1020" s="1" t="s">
        <v>13</v>
      </c>
      <c r="F1020" s="1" t="s">
        <v>13</v>
      </c>
      <c r="G1020" s="1" t="s">
        <v>13</v>
      </c>
      <c r="H1020" s="1" t="s">
        <v>15</v>
      </c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25">
      <c r="A1021" s="18">
        <v>28020</v>
      </c>
      <c r="B1021" s="19" t="str">
        <f>HYPERLINK("https://mangthit.vinhlong.gov.vn/", "UBND Ủy ban nhân dân huyện Mang Thít _x000D__x000D_
 _x000D__x000D_
  tỉnh Vĩnh Long")</f>
        <v>UBND Ủy ban nhân dân huyện Mang Thít _x000D__x000D_
 _x000D__x000D_
  tỉnh Vĩnh Long</v>
      </c>
      <c r="C1021" s="21" t="s">
        <v>16</v>
      </c>
      <c r="D1021" s="22"/>
      <c r="E1021" s="1" t="s">
        <v>13</v>
      </c>
      <c r="F1021" s="1" t="s">
        <v>13</v>
      </c>
      <c r="G1021" s="1" t="s">
        <v>13</v>
      </c>
      <c r="H1021" s="1" t="s">
        <v>13</v>
      </c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25">
      <c r="A1022" s="18">
        <v>28021</v>
      </c>
      <c r="B1022" s="19" t="s">
        <v>308</v>
      </c>
      <c r="C1022" s="20" t="s">
        <v>13</v>
      </c>
      <c r="D1022" s="21" t="s">
        <v>14</v>
      </c>
      <c r="E1022" s="1" t="s">
        <v>13</v>
      </c>
      <c r="F1022" s="1" t="s">
        <v>13</v>
      </c>
      <c r="G1022" s="1" t="s">
        <v>13</v>
      </c>
      <c r="H1022" s="1" t="s">
        <v>15</v>
      </c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25">
      <c r="A1023" s="18">
        <v>28022</v>
      </c>
      <c r="B1023" s="19" t="str">
        <f>HYPERLINK("https://xadongthanh.hocmon.gov.vn/", "UBND Ủy ban nhân dân xã Đông Thạnh _x000D__x000D_
 _x000D__x000D_
  thành phố Hồ Chí Minh")</f>
        <v>UBND Ủy ban nhân dân xã Đông Thạnh _x000D__x000D_
 _x000D__x000D_
  thành phố Hồ Chí Minh</v>
      </c>
      <c r="C1023" s="21" t="s">
        <v>16</v>
      </c>
      <c r="D1023" s="22"/>
      <c r="E1023" s="1" t="s">
        <v>13</v>
      </c>
      <c r="F1023" s="1" t="s">
        <v>13</v>
      </c>
      <c r="G1023" s="1" t="s">
        <v>13</v>
      </c>
      <c r="H1023" s="1" t="s">
        <v>13</v>
      </c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25">
      <c r="A1024" s="18">
        <v>28023</v>
      </c>
      <c r="B1024" s="19" t="str">
        <f>HYPERLINK("https://www.facebook.com/CANDHT/", "Công an xã Hương Liên _x000D__x000D_
 _x000D__x000D_
  tỉnh Hà Tĩnh")</f>
        <v>Công an xã Hương Liên _x000D__x000D_
 _x000D__x000D_
  tỉnh Hà Tĩnh</v>
      </c>
      <c r="C1024" s="21" t="s">
        <v>16</v>
      </c>
      <c r="D1024" s="21" t="s">
        <v>14</v>
      </c>
      <c r="E1024" s="1" t="s">
        <v>13</v>
      </c>
      <c r="F1024" s="1" t="s">
        <v>13</v>
      </c>
      <c r="G1024" s="1" t="s">
        <v>13</v>
      </c>
      <c r="H1024" s="1" t="s">
        <v>15</v>
      </c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25">
      <c r="A1025" s="18">
        <v>28024</v>
      </c>
      <c r="B1025" s="19" t="str">
        <f>HYPERLINK("https://congan.hatinh.gov.vn/tin-tuc-su-kien/tin-hoat-dong/giam-doc-cong-an-tinh-chung-vui-ngay-hoi-toan-dan-bao-ve-an-ninh-to-quoc-tai-xa-huong-lien-huyen-huong-khe_1660649318.caht", "UBND Ủy ban nhân dân xã Hương Liên _x000D__x000D_
 _x000D__x000D_
  tỉnh Hà Tĩnh")</f>
        <v>UBND Ủy ban nhân dân xã Hương Liên _x000D__x000D_
 _x000D__x000D_
  tỉnh Hà Tĩnh</v>
      </c>
      <c r="C1025" s="21" t="s">
        <v>16</v>
      </c>
      <c r="D1025" s="22"/>
      <c r="E1025" s="1" t="s">
        <v>13</v>
      </c>
      <c r="F1025" s="1" t="s">
        <v>13</v>
      </c>
      <c r="G1025" s="1" t="s">
        <v>13</v>
      </c>
      <c r="H1025" s="1" t="s">
        <v>13</v>
      </c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25">
      <c r="A1026" s="18">
        <v>28025</v>
      </c>
      <c r="B1026" s="19" t="s">
        <v>309</v>
      </c>
      <c r="C1026" s="20" t="s">
        <v>13</v>
      </c>
      <c r="D1026" s="21" t="s">
        <v>14</v>
      </c>
      <c r="E1026" s="1" t="s">
        <v>13</v>
      </c>
      <c r="F1026" s="1" t="s">
        <v>13</v>
      </c>
      <c r="G1026" s="1" t="s">
        <v>13</v>
      </c>
      <c r="H1026" s="1" t="s">
        <v>15</v>
      </c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25">
      <c r="A1027" s="18">
        <v>28026</v>
      </c>
      <c r="B1027" s="19" t="str">
        <f>HYPERLINK("https://binhphuoc.gov.vn/", "UBND Ủy ban nhân dân tỉnh Bình Phước _x000D__x000D_
 _x000D__x000D_
  tỉnh Bình Phước")</f>
        <v>UBND Ủy ban nhân dân tỉnh Bình Phước _x000D__x000D_
 _x000D__x000D_
  tỉnh Bình Phước</v>
      </c>
      <c r="C1027" s="21" t="s">
        <v>16</v>
      </c>
      <c r="D1027" s="22"/>
      <c r="E1027" s="1" t="s">
        <v>13</v>
      </c>
      <c r="F1027" s="1" t="s">
        <v>13</v>
      </c>
      <c r="G1027" s="1" t="s">
        <v>13</v>
      </c>
      <c r="H1027" s="1" t="s">
        <v>13</v>
      </c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25">
      <c r="A1028" s="18">
        <v>28027</v>
      </c>
      <c r="B1028" s="19" t="str">
        <f>HYPERLINK("https://www.facebook.com/ThanhnienxaNgocDong/", "Công an xã Ngọc Động tỉnh Sóc Trăng")</f>
        <v>Công an xã Ngọc Động tỉnh Sóc Trăng</v>
      </c>
      <c r="C1028" s="21" t="s">
        <v>16</v>
      </c>
      <c r="D1028" s="21" t="s">
        <v>14</v>
      </c>
      <c r="E1028" s="1" t="s">
        <v>13</v>
      </c>
      <c r="F1028" s="1" t="s">
        <v>13</v>
      </c>
      <c r="G1028" s="1" t="s">
        <v>13</v>
      </c>
      <c r="H1028" s="1" t="s">
        <v>15</v>
      </c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25">
      <c r="A1029" s="18">
        <v>28028</v>
      </c>
      <c r="B1029" s="19" t="str">
        <f>HYPERLINK("https://myxuyen.soctrang.gov.vn/huyenmyxuyen/1307/33259/57518/274891/UBND-Xa--Thi-tran/UBND-xa-Ngoc-Dong.aspx", "UBND Ủy ban nhân dân xã Ngọc Động tỉnh Sóc Trăng")</f>
        <v>UBND Ủy ban nhân dân xã Ngọc Động tỉnh Sóc Trăng</v>
      </c>
      <c r="C1029" s="21" t="s">
        <v>16</v>
      </c>
      <c r="D1029" s="22"/>
      <c r="E1029" s="1" t="s">
        <v>13</v>
      </c>
      <c r="F1029" s="1" t="s">
        <v>13</v>
      </c>
      <c r="G1029" s="1" t="s">
        <v>13</v>
      </c>
      <c r="H1029" s="1" t="s">
        <v>13</v>
      </c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25">
      <c r="A1030" s="18">
        <v>28029</v>
      </c>
      <c r="B1030" s="19" t="s">
        <v>310</v>
      </c>
      <c r="C1030" s="20" t="s">
        <v>13</v>
      </c>
      <c r="D1030" s="21" t="s">
        <v>14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25">
      <c r="A1031" s="18">
        <v>28030</v>
      </c>
      <c r="B1031" s="19" t="str">
        <f>HYPERLINK("https://vanban.hanoi.gov.vn/", "UBND Ủy ban nhân dânt Cơ Động _x000D__x000D_
 _x000D__x000D_
  thành phố Hà Nội")</f>
        <v>UBND Ủy ban nhân dânt Cơ Động _x000D__x000D_
 _x000D__x000D_
  thành phố Hà Nội</v>
      </c>
      <c r="C1031" s="21" t="s">
        <v>16</v>
      </c>
      <c r="D1031" s="22"/>
      <c r="E1031" s="1" t="s">
        <v>13</v>
      </c>
      <c r="F1031" s="1" t="s">
        <v>13</v>
      </c>
      <c r="G1031" s="1" t="s">
        <v>13</v>
      </c>
      <c r="H1031" s="1" t="s">
        <v>13</v>
      </c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25">
      <c r="A1032" s="18">
        <v>28031</v>
      </c>
      <c r="B1032" s="19" t="str">
        <f>HYPERLINK("https://www.facebook.com/canhsatdailanh/", "Công an xã Đại Lãnh _x000D__x000D_
 _x000D__x000D_
  tỉnh Khánh Hòa")</f>
        <v>Công an xã Đại Lãnh _x000D__x000D_
 _x000D__x000D_
  tỉnh Khánh Hòa</v>
      </c>
      <c r="C1032" s="21" t="s">
        <v>16</v>
      </c>
      <c r="D1032" s="21" t="s">
        <v>14</v>
      </c>
      <c r="E1032" s="1" t="s">
        <v>13</v>
      </c>
      <c r="F1032" s="1" t="s">
        <v>13</v>
      </c>
      <c r="G1032" s="1" t="s">
        <v>13</v>
      </c>
      <c r="H1032" s="1" t="s">
        <v>15</v>
      </c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25">
      <c r="A1033" s="18">
        <v>28032</v>
      </c>
      <c r="B1033" s="19" t="str">
        <f>HYPERLINK("https://dailanh.vanninh.khanhhoa.gov.vn/Default.aspx?TopicId=904c8c06-ed37-40c0-9cbc-dbecf41b9052", "UBND Ủy ban nhân dân xã Đại Lãnh _x000D__x000D_
 _x000D__x000D_
  tỉnh Khánh Hòa")</f>
        <v>UBND Ủy ban nhân dân xã Đại Lãnh _x000D__x000D_
 _x000D__x000D_
  tỉnh Khánh Hòa</v>
      </c>
      <c r="C1033" s="21" t="s">
        <v>16</v>
      </c>
      <c r="D1033" s="22"/>
      <c r="E1033" s="1" t="s">
        <v>13</v>
      </c>
      <c r="F1033" s="1" t="s">
        <v>13</v>
      </c>
      <c r="G1033" s="1" t="s">
        <v>13</v>
      </c>
      <c r="H1033" s="1" t="s">
        <v>13</v>
      </c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25">
      <c r="A1034" s="18">
        <v>28033</v>
      </c>
      <c r="B1034" s="19" t="s">
        <v>311</v>
      </c>
      <c r="C1034" s="20" t="s">
        <v>13</v>
      </c>
      <c r="D1034" s="21" t="s">
        <v>14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25">
      <c r="A1035" s="18">
        <v>28034</v>
      </c>
      <c r="B1035" s="19" t="str">
        <f>HYPERLINK("https://bentre.gov.vn/", "UBND Ủy ban nhân dânt giao thông tỉnh Bến Tre _x000D__x000D_
 _x000D__x000D_
  tỉnh Bến Tre")</f>
        <v>UBND Ủy ban nhân dânt giao thông tỉnh Bến Tre _x000D__x000D_
 _x000D__x000D_
  tỉnh Bến Tre</v>
      </c>
      <c r="C1035" s="21" t="s">
        <v>16</v>
      </c>
      <c r="D1035" s="22"/>
      <c r="E1035" s="1" t="s">
        <v>13</v>
      </c>
      <c r="F1035" s="1" t="s">
        <v>13</v>
      </c>
      <c r="G1035" s="1" t="s">
        <v>13</v>
      </c>
      <c r="H1035" s="1" t="s">
        <v>13</v>
      </c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25">
      <c r="A1036" s="18">
        <v>28035</v>
      </c>
      <c r="B1036" s="19" t="s">
        <v>110</v>
      </c>
      <c r="C1036" s="20" t="s">
        <v>13</v>
      </c>
      <c r="D1036" s="21" t="s">
        <v>14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25">
      <c r="A1037" s="18">
        <v>28036</v>
      </c>
      <c r="B1037" s="19" t="str">
        <f>HYPERLINK("https://www.tuyenquang.gov.vn/", "UBND Ủy ban nhân dânt giao thông tỉnh Tuyên Quang tỉnh Tuyên Quang")</f>
        <v>UBND Ủy ban nhân dânt giao thông tỉnh Tuyên Quang tỉnh Tuyên Quang</v>
      </c>
      <c r="C1037" s="21" t="s">
        <v>16</v>
      </c>
      <c r="D1037" s="22"/>
      <c r="E1037" s="1" t="s">
        <v>13</v>
      </c>
      <c r="F1037" s="1" t="s">
        <v>13</v>
      </c>
      <c r="G1037" s="1" t="s">
        <v>13</v>
      </c>
      <c r="H1037" s="1" t="s">
        <v>13</v>
      </c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25">
      <c r="A1038" s="18">
        <v>28037</v>
      </c>
      <c r="B1038" s="19" t="str">
        <f>HYPERLINK("https://www.facebook.com/xnctthue/", "Công an tỉnh Thừa Thiên Huế tỉnh THỪA THIÊN HUẾ")</f>
        <v>Công an tỉnh Thừa Thiên Huế tỉnh THỪA THIÊN HUẾ</v>
      </c>
      <c r="C1038" s="21" t="s">
        <v>16</v>
      </c>
      <c r="D1038" s="21" t="s">
        <v>14</v>
      </c>
      <c r="E1038" s="1" t="s">
        <v>13</v>
      </c>
      <c r="F1038" s="1" t="s">
        <v>13</v>
      </c>
      <c r="G1038" s="1" t="s">
        <v>13</v>
      </c>
      <c r="H1038" s="1" t="s">
        <v>15</v>
      </c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25">
      <c r="A1039" s="18">
        <v>28038</v>
      </c>
      <c r="B1039" s="19" t="str">
        <f>HYPERLINK("https://thuathienhue.gov.vn/", "UBND Ủy ban nhân dân tỉnh Thừa Thiên Huế tỉnh THỪA THIÊN HUẾ")</f>
        <v>UBND Ủy ban nhân dân tỉnh Thừa Thiên Huế tỉnh THỪA THIÊN HUẾ</v>
      </c>
      <c r="C1039" s="21" t="s">
        <v>16</v>
      </c>
      <c r="D1039" s="22"/>
      <c r="E1039" s="1" t="s">
        <v>13</v>
      </c>
      <c r="F1039" s="1" t="s">
        <v>13</v>
      </c>
      <c r="G1039" s="1" t="s">
        <v>13</v>
      </c>
      <c r="H1039" s="1" t="s">
        <v>13</v>
      </c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25">
      <c r="A1040" s="18">
        <v>28039</v>
      </c>
      <c r="B1040" s="19" t="str">
        <f>HYPERLINK("https://www.facebook.com/xnctthue/", "Công an tỉnh Thừa Thiên Huế tỉnh THỪA THIÊN HUẾ")</f>
        <v>Công an tỉnh Thừa Thiên Huế tỉnh THỪA THIÊN HUẾ</v>
      </c>
      <c r="C1040" s="21" t="s">
        <v>16</v>
      </c>
      <c r="D1040" s="21" t="s">
        <v>14</v>
      </c>
      <c r="E1040" s="1" t="s">
        <v>13</v>
      </c>
      <c r="F1040" s="1" t="s">
        <v>13</v>
      </c>
      <c r="G1040" s="1" t="s">
        <v>13</v>
      </c>
      <c r="H1040" s="1" t="s">
        <v>15</v>
      </c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25">
      <c r="A1041" s="18">
        <v>28040</v>
      </c>
      <c r="B1041" s="19" t="str">
        <f>HYPERLINK("https://thuathienhue.gov.vn/", "UBND Ủy ban nhân dân tỉnh Thừa Thiên Huế tỉnh THỪA THIÊN HUẾ")</f>
        <v>UBND Ủy ban nhân dân tỉnh Thừa Thiên Huế tỉnh THỪA THIÊN HUẾ</v>
      </c>
      <c r="C1041" s="21" t="s">
        <v>16</v>
      </c>
      <c r="D1041" s="22"/>
      <c r="E1041" s="1" t="s">
        <v>13</v>
      </c>
      <c r="F1041" s="1" t="s">
        <v>13</v>
      </c>
      <c r="G1041" s="1" t="s">
        <v>13</v>
      </c>
      <c r="H1041" s="1" t="s">
        <v>13</v>
      </c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25">
      <c r="A1042" s="18">
        <v>28041</v>
      </c>
      <c r="B1042" s="19" t="str">
        <f>HYPERLINK("https://www.facebook.com/catgialai/", "Công an tỉnh Gia Lai _x000D__x000D_
 _x000D__x000D_
  tỉnh Gia Lai")</f>
        <v>Công an tỉnh Gia Lai _x000D__x000D_
 _x000D__x000D_
  tỉnh Gia Lai</v>
      </c>
      <c r="C1042" s="21" t="s">
        <v>16</v>
      </c>
      <c r="D1042" s="21" t="s">
        <v>14</v>
      </c>
      <c r="E1042" s="1" t="s">
        <v>13</v>
      </c>
      <c r="F1042" s="1" t="s">
        <v>13</v>
      </c>
      <c r="G1042" s="1" t="s">
        <v>13</v>
      </c>
      <c r="H1042" s="1" t="s">
        <v>15</v>
      </c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25">
      <c r="A1043" s="18">
        <v>28042</v>
      </c>
      <c r="B1043" s="19" t="str">
        <f>HYPERLINK("https://gialai.gov.vn/", "UBND Ủy ban nhân dân tỉnh Gia Lai _x000D__x000D_
 _x000D__x000D_
  tỉnh Gia Lai")</f>
        <v>UBND Ủy ban nhân dân tỉnh Gia Lai _x000D__x000D_
 _x000D__x000D_
  tỉnh Gia Lai</v>
      </c>
      <c r="C1043" s="21" t="s">
        <v>16</v>
      </c>
      <c r="D1043" s="22"/>
      <c r="E1043" s="1" t="s">
        <v>13</v>
      </c>
      <c r="F1043" s="1" t="s">
        <v>13</v>
      </c>
      <c r="G1043" s="1" t="s">
        <v>13</v>
      </c>
      <c r="H1043" s="1" t="s">
        <v>13</v>
      </c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25">
      <c r="A1044" s="18">
        <v>28043</v>
      </c>
      <c r="B1044" s="19" t="s">
        <v>111</v>
      </c>
      <c r="C1044" s="20" t="s">
        <v>13</v>
      </c>
      <c r="D1044" s="21" t="s">
        <v>14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25">
      <c r="A1045" s="18">
        <v>28044</v>
      </c>
      <c r="B1045" s="19" t="str">
        <f>HYPERLINK("https://hanoi.gov.vn/", "UBND Ủy ban nhân dânt thành phố Hà Nội")</f>
        <v>UBND Ủy ban nhân dânt thành phố Hà Nội</v>
      </c>
      <c r="C1045" s="21" t="s">
        <v>16</v>
      </c>
      <c r="D1045" s="22"/>
      <c r="E1045" s="1" t="s">
        <v>13</v>
      </c>
      <c r="F1045" s="1" t="s">
        <v>13</v>
      </c>
      <c r="G1045" s="1" t="s">
        <v>13</v>
      </c>
      <c r="H1045" s="1" t="s">
        <v>13</v>
      </c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25">
      <c r="A1046" s="18">
        <v>28045</v>
      </c>
      <c r="B1046" s="19" t="str">
        <f>HYPERLINK("https://www.facebook.com/CongantinhPhuTho19/", "Công an tỉnh Phú Thọ tỉnh Phú Thọ")</f>
        <v>Công an tỉnh Phú Thọ tỉnh Phú Thọ</v>
      </c>
      <c r="C1046" s="21" t="s">
        <v>16</v>
      </c>
      <c r="D1046" s="21" t="s">
        <v>14</v>
      </c>
      <c r="E1046" s="1" t="s">
        <v>13</v>
      </c>
      <c r="F1046" s="1" t="s">
        <v>13</v>
      </c>
      <c r="G1046" s="1" t="s">
        <v>13</v>
      </c>
      <c r="H1046" s="1" t="s">
        <v>15</v>
      </c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25">
      <c r="A1047" s="18">
        <v>28046</v>
      </c>
      <c r="B1047" s="19" t="str">
        <f>HYPERLINK("https://phutho.gov.vn/Pages/Index.aspx", "UBND Ủy ban nhân dân tỉnh Phú Thọ tỉnh Phú Thọ")</f>
        <v>UBND Ủy ban nhân dân tỉnh Phú Thọ tỉnh Phú Thọ</v>
      </c>
      <c r="C1047" s="21" t="s">
        <v>16</v>
      </c>
      <c r="D1047" s="22"/>
      <c r="E1047" s="1" t="s">
        <v>13</v>
      </c>
      <c r="F1047" s="1" t="s">
        <v>13</v>
      </c>
      <c r="G1047" s="1" t="s">
        <v>13</v>
      </c>
      <c r="H1047" s="1" t="s">
        <v>13</v>
      </c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25">
      <c r="A1048" s="18">
        <v>28047</v>
      </c>
      <c r="B1048" s="19" t="str">
        <f>HYPERLINK("https://www.facebook.com/capbaovinhlk/", "Công an phường Bảo Vinh_x000D__x000D_
 _x000D__x000D_
  tỉnh Đồng Nai")</f>
        <v>Công an phường Bảo Vinh_x000D__x000D_
 _x000D__x000D_
  tỉnh Đồng Nai</v>
      </c>
      <c r="C1048" s="21" t="s">
        <v>16</v>
      </c>
      <c r="D1048" s="21" t="s">
        <v>14</v>
      </c>
      <c r="E1048" s="1" t="s">
        <v>13</v>
      </c>
      <c r="F1048" s="1" t="s">
        <v>13</v>
      </c>
      <c r="G1048" s="1" t="s">
        <v>13</v>
      </c>
      <c r="H1048" s="1" t="s">
        <v>15</v>
      </c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25">
      <c r="A1049" s="18">
        <v>28048</v>
      </c>
      <c r="B1049" s="19" t="str">
        <f>HYPERLINK("https://longkhanh.dongnai.gov.vn/pages/newsdetail.aspx?NewsId=15869&amp;CatId=102", "UBND Ủy ban nhân dân phường Bảo Vinh_x000D__x000D_
 _x000D__x000D_
  tỉnh Đồng Nai")</f>
        <v>UBND Ủy ban nhân dân phường Bảo Vinh_x000D__x000D_
 _x000D__x000D_
  tỉnh Đồng Nai</v>
      </c>
      <c r="C1049" s="21" t="s">
        <v>16</v>
      </c>
      <c r="D1049" s="22"/>
      <c r="E1049" s="1" t="s">
        <v>13</v>
      </c>
      <c r="F1049" s="1" t="s">
        <v>13</v>
      </c>
      <c r="G1049" s="1" t="s">
        <v>13</v>
      </c>
      <c r="H1049" s="1" t="s">
        <v>13</v>
      </c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25">
      <c r="A1050" s="18">
        <v>28049</v>
      </c>
      <c r="B1050" s="19" t="str">
        <f>HYPERLINK("https://www.facebook.com/CAPCHIENGCOI/", "Công an phường Chiềng Cơi tỉnh Sơn La")</f>
        <v>Công an phường Chiềng Cơi tỉnh Sơn La</v>
      </c>
      <c r="C1050" s="21" t="s">
        <v>16</v>
      </c>
      <c r="D1050" s="21" t="s">
        <v>14</v>
      </c>
      <c r="E1050" s="1" t="s">
        <v>13</v>
      </c>
      <c r="F1050" s="1" t="s">
        <v>13</v>
      </c>
      <c r="G1050" s="1" t="s">
        <v>13</v>
      </c>
      <c r="H1050" s="1" t="s">
        <v>15</v>
      </c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25">
      <c r="A1051" s="18">
        <v>28050</v>
      </c>
      <c r="B1051" s="19" t="str">
        <f>HYPERLINK("https://chiengcoi.thanhpho.sonla.gov.vn/lanh-dao-ubnd", "UBND Ủy ban nhân dân phường Chiềng Cơi tỉnh Sơn La")</f>
        <v>UBND Ủy ban nhân dân phường Chiềng Cơi tỉnh Sơn La</v>
      </c>
      <c r="C1051" s="21" t="s">
        <v>16</v>
      </c>
      <c r="D1051" s="22"/>
      <c r="E1051" s="1" t="s">
        <v>13</v>
      </c>
      <c r="F1051" s="1" t="s">
        <v>13</v>
      </c>
      <c r="G1051" s="1" t="s">
        <v>13</v>
      </c>
      <c r="H1051" s="1" t="s">
        <v>13</v>
      </c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25">
      <c r="A1052" s="18">
        <v>28051</v>
      </c>
      <c r="B1052" s="19" t="str">
        <f>HYPERLINK("https://www.facebook.com/capchiengle/", "Công an phường Chiềng Lề tỉnh Sơn La")</f>
        <v>Công an phường Chiềng Lề tỉnh Sơn La</v>
      </c>
      <c r="C1052" s="21" t="s">
        <v>16</v>
      </c>
      <c r="D1052" s="21" t="s">
        <v>14</v>
      </c>
      <c r="E1052" s="1" t="s">
        <v>13</v>
      </c>
      <c r="F1052" s="1" t="s">
        <v>13</v>
      </c>
      <c r="G1052" s="1" t="s">
        <v>13</v>
      </c>
      <c r="H1052" s="1" t="s">
        <v>15</v>
      </c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25">
      <c r="A1053" s="18">
        <v>28052</v>
      </c>
      <c r="B1053" s="19" t="str">
        <f>HYPERLINK("https://chiengle.thanhpho.sonla.gov.vn/", "UBND Ủy ban nhân dân phường Chiềng Lề tỉnh Sơn La")</f>
        <v>UBND Ủy ban nhân dân phường Chiềng Lề tỉnh Sơn La</v>
      </c>
      <c r="C1053" s="21" t="s">
        <v>16</v>
      </c>
      <c r="D1053" s="22"/>
      <c r="E1053" s="1" t="s">
        <v>13</v>
      </c>
      <c r="F1053" s="1" t="s">
        <v>13</v>
      </c>
      <c r="G1053" s="1" t="s">
        <v>13</v>
      </c>
      <c r="H1053" s="1" t="s">
        <v>13</v>
      </c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25">
      <c r="A1054" s="18">
        <v>28053</v>
      </c>
      <c r="B1054" s="19" t="str">
        <f>HYPERLINK("https://www.facebook.com/caphoathotay/", "Công an phường Hòa Thọ Tây _x000D__x000D_
 _x000D__x000D_
  thành phố Đà Nẵng")</f>
        <v>Công an phường Hòa Thọ Tây _x000D__x000D_
 _x000D__x000D_
  thành phố Đà Nẵng</v>
      </c>
      <c r="C1054" s="21" t="s">
        <v>16</v>
      </c>
      <c r="D1054" s="21" t="s">
        <v>14</v>
      </c>
      <c r="E1054" s="1" t="s">
        <v>13</v>
      </c>
      <c r="F1054" s="1" t="s">
        <v>13</v>
      </c>
      <c r="G1054" s="1" t="s">
        <v>13</v>
      </c>
      <c r="H1054" s="1" t="s">
        <v>15</v>
      </c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25">
      <c r="A1055" s="18">
        <v>28054</v>
      </c>
      <c r="B1055" s="19" t="str">
        <f>HYPERLINK("https://camle.danang.gov.vn/-on-vi-truc-thuoc", "UBND Ủy ban nhân dân phường Hòa Thọ Tây _x000D__x000D_
 _x000D__x000D_
  thành phố Đà Nẵng")</f>
        <v>UBND Ủy ban nhân dân phường Hòa Thọ Tây _x000D__x000D_
 _x000D__x000D_
  thành phố Đà Nẵng</v>
      </c>
      <c r="C1055" s="21" t="s">
        <v>16</v>
      </c>
      <c r="D1055" s="22"/>
      <c r="E1055" s="1" t="s">
        <v>13</v>
      </c>
      <c r="F1055" s="1" t="s">
        <v>13</v>
      </c>
      <c r="G1055" s="1" t="s">
        <v>13</v>
      </c>
      <c r="H1055" s="1" t="s">
        <v>13</v>
      </c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25">
      <c r="A1056" s="18">
        <v>28055</v>
      </c>
      <c r="B1056" s="19" t="str">
        <f>HYPERLINK("https://www.facebook.com/caphopminh/", "Công an phường Hợp Minh _x000D__x000D_
 _x000D__x000D_
  tỉnh Yên Bái")</f>
        <v>Công an phường Hợp Minh _x000D__x000D_
 _x000D__x000D_
  tỉnh Yên Bái</v>
      </c>
      <c r="C1056" s="21" t="s">
        <v>16</v>
      </c>
      <c r="D1056" s="21" t="s">
        <v>14</v>
      </c>
      <c r="E1056" s="1" t="s">
        <v>13</v>
      </c>
      <c r="F1056" s="1" t="s">
        <v>13</v>
      </c>
      <c r="G1056" s="1" t="s">
        <v>13</v>
      </c>
      <c r="H1056" s="1" t="s">
        <v>15</v>
      </c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25">
      <c r="A1057" s="18">
        <v>28056</v>
      </c>
      <c r="B1057" s="19" t="str">
        <f>HYPERLINK("https://www.yenbai.gov.vn/", "UBND Ủy ban nhân dân phường Hợp Minh _x000D__x000D_
 _x000D__x000D_
  tỉnh Yên Bái")</f>
        <v>UBND Ủy ban nhân dân phường Hợp Minh _x000D__x000D_
 _x000D__x000D_
  tỉnh Yên Bái</v>
      </c>
      <c r="C1057" s="21" t="s">
        <v>16</v>
      </c>
      <c r="D1057" s="22"/>
      <c r="E1057" s="1" t="s">
        <v>13</v>
      </c>
      <c r="F1057" s="1" t="s">
        <v>13</v>
      </c>
      <c r="G1057" s="1" t="s">
        <v>13</v>
      </c>
      <c r="H1057" s="1" t="s">
        <v>13</v>
      </c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25">
      <c r="A1058" s="18">
        <v>28057</v>
      </c>
      <c r="B1058" s="19" t="str">
        <f>HYPERLINK("https://www.facebook.com/p/C%C3%B4ng-an-x%C3%A3-Ph%C3%BA-L%C3%A2m-100081836477317/", "Công an xã Phú Lâm tỉnh Đồng Nai")</f>
        <v>Công an xã Phú Lâm tỉnh Đồng Nai</v>
      </c>
      <c r="C1058" s="21" t="s">
        <v>16</v>
      </c>
      <c r="D1058" s="21" t="s">
        <v>14</v>
      </c>
      <c r="E1058" s="1" t="s">
        <v>13</v>
      </c>
      <c r="F1058" s="1" t="s">
        <v>13</v>
      </c>
      <c r="G1058" s="1" t="s">
        <v>13</v>
      </c>
      <c r="H1058" s="1" t="s">
        <v>15</v>
      </c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25">
      <c r="A1059" s="18">
        <v>28058</v>
      </c>
      <c r="B1059" s="19" t="str">
        <f>HYPERLINK("https://phulam.phutan.angiang.gov.vn/", "UBND Ủy ban nhân dân xã Phú Lâm tỉnh Đồng Nai")</f>
        <v>UBND Ủy ban nhân dân xã Phú Lâm tỉnh Đồng Nai</v>
      </c>
      <c r="C1059" s="21" t="s">
        <v>16</v>
      </c>
      <c r="D1059" s="22"/>
      <c r="E1059" s="1" t="s">
        <v>13</v>
      </c>
      <c r="F1059" s="1" t="s">
        <v>13</v>
      </c>
      <c r="G1059" s="1" t="s">
        <v>13</v>
      </c>
      <c r="H1059" s="1" t="s">
        <v>13</v>
      </c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25">
      <c r="A1060" s="18">
        <v>28059</v>
      </c>
      <c r="B1060" s="19" t="s">
        <v>112</v>
      </c>
      <c r="C1060" s="20" t="s">
        <v>13</v>
      </c>
      <c r="D1060" s="21" t="s">
        <v>14</v>
      </c>
      <c r="E1060" s="1" t="s">
        <v>13</v>
      </c>
      <c r="F1060" s="1" t="s">
        <v>13</v>
      </c>
      <c r="G1060" s="1" t="s">
        <v>13</v>
      </c>
      <c r="H1060" s="1" t="s">
        <v>15</v>
      </c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25">
      <c r="A1061" s="18">
        <v>28060</v>
      </c>
      <c r="B1061" s="19" t="str">
        <f>HYPERLINK("http://congbao.tuyenquang.gov.vn/van-ban/noi-ban-hanh/uy-ban-nhan-dan-tinh/trang-171.html", "UBND Ủy ban nhân dân phường Hưng Thành tỉnh Tuyên Quang")</f>
        <v>UBND Ủy ban nhân dân phường Hưng Thành tỉnh Tuyên Quang</v>
      </c>
      <c r="C1061" s="21" t="s">
        <v>16</v>
      </c>
      <c r="D1061" s="22"/>
      <c r="E1061" s="1" t="s">
        <v>13</v>
      </c>
      <c r="F1061" s="1" t="s">
        <v>13</v>
      </c>
      <c r="G1061" s="1" t="s">
        <v>13</v>
      </c>
      <c r="H1061" s="1" t="s">
        <v>13</v>
      </c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25">
      <c r="A1062" s="18">
        <v>28061</v>
      </c>
      <c r="B1062" s="19" t="str">
        <f>HYPERLINK("https://www.facebook.com/caphuongdongtien/", "Công an phường Đồng Tiến tỉnh Thái Nguyên")</f>
        <v>Công an phường Đồng Tiến tỉnh Thái Nguyên</v>
      </c>
      <c r="C1062" s="21" t="s">
        <v>16</v>
      </c>
      <c r="D1062" s="21" t="s">
        <v>14</v>
      </c>
      <c r="E1062" s="1" t="s">
        <v>13</v>
      </c>
      <c r="F1062" s="1" t="s">
        <v>13</v>
      </c>
      <c r="G1062" s="1" t="s">
        <v>13</v>
      </c>
      <c r="H1062" s="1" t="s">
        <v>15</v>
      </c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25">
      <c r="A1063" s="18">
        <v>28062</v>
      </c>
      <c r="B1063" s="19" t="str">
        <f>HYPERLINK("https://dongtien.phoyen.thainguyen.gov.vn/", "UBND Ủy ban nhân dân phường Đồng Tiến tỉnh Thái Nguyên")</f>
        <v>UBND Ủy ban nhân dân phường Đồng Tiến tỉnh Thái Nguyên</v>
      </c>
      <c r="C1063" s="21" t="s">
        <v>16</v>
      </c>
      <c r="D1063" s="22"/>
      <c r="E1063" s="1" t="s">
        <v>13</v>
      </c>
      <c r="F1063" s="1" t="s">
        <v>13</v>
      </c>
      <c r="G1063" s="1" t="s">
        <v>13</v>
      </c>
      <c r="H1063" s="1" t="s">
        <v>13</v>
      </c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25">
      <c r="A1064" s="18">
        <v>28063</v>
      </c>
      <c r="B1064" s="19" t="str">
        <f>HYPERLINK("https://www.facebook.com/caphuongkythinh/", "Công an phường Kỳ Thịnh tỉnh Hà Tĩnh")</f>
        <v>Công an phường Kỳ Thịnh tỉnh Hà Tĩnh</v>
      </c>
      <c r="C1064" s="21" t="s">
        <v>16</v>
      </c>
      <c r="D1064" s="21" t="s">
        <v>14</v>
      </c>
      <c r="E1064" s="1" t="s">
        <v>13</v>
      </c>
      <c r="F1064" s="1" t="s">
        <v>13</v>
      </c>
      <c r="G1064" s="1" t="s">
        <v>13</v>
      </c>
      <c r="H1064" s="1" t="s">
        <v>15</v>
      </c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25">
      <c r="A1065" s="18">
        <v>28064</v>
      </c>
      <c r="B1065" s="19" t="str">
        <f>HYPERLINK("https://vienkiemsat.hatinh.gov.vn/vks/portal/read/tin-chuyen-nganh/news/vien-kiem-sat-nhan-dan-thi-xa-ky-anh-tinh-ha-tinh-truc-tiep-kiem-sat-viec-thi-ha.html", "UBND Ủy ban nhân dân phường Kỳ Thịnh tỉnh Hà Tĩnh")</f>
        <v>UBND Ủy ban nhân dân phường Kỳ Thịnh tỉnh Hà Tĩnh</v>
      </c>
      <c r="C1065" s="21" t="s">
        <v>16</v>
      </c>
      <c r="D1065" s="22"/>
      <c r="E1065" s="1" t="s">
        <v>13</v>
      </c>
      <c r="F1065" s="1" t="s">
        <v>13</v>
      </c>
      <c r="G1065" s="1" t="s">
        <v>13</v>
      </c>
      <c r="H1065" s="1" t="s">
        <v>13</v>
      </c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25">
      <c r="A1066" s="18">
        <v>28065</v>
      </c>
      <c r="B1066" s="19" t="str">
        <f>HYPERLINK("https://www.facebook.com/capLamSon/?locale=vi_VN", "Công an phường Lam Sơn tỉnh Thanh Hóa")</f>
        <v>Công an phường Lam Sơn tỉnh Thanh Hóa</v>
      </c>
      <c r="C1066" s="21" t="s">
        <v>16</v>
      </c>
      <c r="D1066" s="21" t="s">
        <v>14</v>
      </c>
      <c r="E1066" s="1" t="s">
        <v>13</v>
      </c>
      <c r="F1066" s="1" t="s">
        <v>13</v>
      </c>
      <c r="G1066" s="1" t="s">
        <v>13</v>
      </c>
      <c r="H1066" s="1" t="s">
        <v>15</v>
      </c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25">
      <c r="A1067" s="18">
        <v>28066</v>
      </c>
      <c r="B1067" s="19" t="str">
        <f>HYPERLINK("https://lamson.bimson.thanhhoa.gov.vn/", "UBND Ủy ban nhân dân phường Lam Sơn tỉnh Thanh Hóa")</f>
        <v>UBND Ủy ban nhân dân phường Lam Sơn tỉnh Thanh Hóa</v>
      </c>
      <c r="C1067" s="21" t="s">
        <v>16</v>
      </c>
      <c r="D1067" s="22"/>
      <c r="E1067" s="1" t="s">
        <v>13</v>
      </c>
      <c r="F1067" s="1" t="s">
        <v>13</v>
      </c>
      <c r="G1067" s="1" t="s">
        <v>13</v>
      </c>
      <c r="H1067" s="1" t="s">
        <v>13</v>
      </c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25">
      <c r="A1068" s="18">
        <v>28067</v>
      </c>
      <c r="B1068" s="19" t="str">
        <f>HYPERLINK("https://www.facebook.com/caplongphuoc.phuoclong/", "Công an phường Long Phước tỉnh Bình Phước")</f>
        <v>Công an phường Long Phước tỉnh Bình Phước</v>
      </c>
      <c r="C1068" s="21" t="s">
        <v>16</v>
      </c>
      <c r="D1068" s="21" t="s">
        <v>14</v>
      </c>
      <c r="E1068" s="1" t="s">
        <v>13</v>
      </c>
      <c r="F1068" s="1" t="s">
        <v>13</v>
      </c>
      <c r="G1068" s="1" t="s">
        <v>13</v>
      </c>
      <c r="H1068" s="1" t="s">
        <v>15</v>
      </c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25">
      <c r="A1069" s="18">
        <v>28068</v>
      </c>
      <c r="B1069" s="19" t="str">
        <f>HYPERLINK("https://longphuoc.phuoclong.binhphuoc.gov.vn/", "UBND Ủy ban nhân dân phường Long Phước tỉnh Bình Phước")</f>
        <v>UBND Ủy ban nhân dân phường Long Phước tỉnh Bình Phước</v>
      </c>
      <c r="C1069" s="21" t="s">
        <v>16</v>
      </c>
      <c r="D1069" s="22"/>
      <c r="E1069" s="1" t="s">
        <v>13</v>
      </c>
      <c r="F1069" s="1" t="s">
        <v>13</v>
      </c>
      <c r="G1069" s="1" t="s">
        <v>13</v>
      </c>
      <c r="H1069" s="1" t="s">
        <v>13</v>
      </c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25">
      <c r="A1070" s="18">
        <v>28069</v>
      </c>
      <c r="B1070" s="19" t="str">
        <f>HYPERLINK("https://www.facebook.com/CAPMinhTan/?locale=br_FR", "Công an phường Minh Tân tỉnh Yên Bái")</f>
        <v>Công an phường Minh Tân tỉnh Yên Bái</v>
      </c>
      <c r="C1070" s="21" t="s">
        <v>16</v>
      </c>
      <c r="D1070" s="21" t="s">
        <v>14</v>
      </c>
      <c r="E1070" s="1" t="s">
        <v>13</v>
      </c>
      <c r="F1070" s="1" t="s">
        <v>13</v>
      </c>
      <c r="G1070" s="1" t="s">
        <v>13</v>
      </c>
      <c r="H1070" s="1" t="s">
        <v>15</v>
      </c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25">
      <c r="A1071" s="18">
        <v>28070</v>
      </c>
      <c r="B1071" s="19" t="str">
        <f>HYPERLINK("http://minhtan.thanhphoyenbai.yenbai.gov.vn/?page_id=192", "UBND Ủy ban nhân dân phường Minh Tân tỉnh Yên Bái")</f>
        <v>UBND Ủy ban nhân dân phường Minh Tân tỉnh Yên Bái</v>
      </c>
      <c r="C1071" s="21" t="s">
        <v>16</v>
      </c>
      <c r="D1071" s="22"/>
      <c r="E1071" s="1" t="s">
        <v>13</v>
      </c>
      <c r="F1071" s="1" t="s">
        <v>13</v>
      </c>
      <c r="G1071" s="1" t="s">
        <v>13</v>
      </c>
      <c r="H1071" s="1" t="s">
        <v>13</v>
      </c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25">
      <c r="A1072" s="18">
        <v>28071</v>
      </c>
      <c r="B1072" s="19" t="s">
        <v>312</v>
      </c>
      <c r="C1072" s="20" t="s">
        <v>13</v>
      </c>
      <c r="D1072" s="21" t="s">
        <v>14</v>
      </c>
      <c r="E1072" s="1" t="s">
        <v>13</v>
      </c>
      <c r="F1072" s="1" t="s">
        <v>13</v>
      </c>
      <c r="G1072" s="1" t="s">
        <v>13</v>
      </c>
      <c r="H1072" s="1" t="s">
        <v>15</v>
      </c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25">
      <c r="A1073" s="18">
        <v>28072</v>
      </c>
      <c r="B1073" s="19" t="str">
        <f>HYPERLINK("https://pacnam.gov.vn/", "UBND Ủy ban nhân dân huyện Pác Nặm _x000D__x000D_
 _x000D__x000D_
  tỉnh Bắc Kạn")</f>
        <v>UBND Ủy ban nhân dân huyện Pác Nặm _x000D__x000D_
 _x000D__x000D_
  tỉnh Bắc Kạn</v>
      </c>
      <c r="C1073" s="21" t="s">
        <v>16</v>
      </c>
      <c r="D1073" s="22"/>
      <c r="E1073" s="1" t="s">
        <v>13</v>
      </c>
      <c r="F1073" s="1" t="s">
        <v>13</v>
      </c>
      <c r="G1073" s="1" t="s">
        <v>13</v>
      </c>
      <c r="H1073" s="1" t="s">
        <v>13</v>
      </c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25">
      <c r="A1074" s="18">
        <v>28073</v>
      </c>
      <c r="B1074" s="19" t="str">
        <f>HYPERLINK("https://www.facebook.com/tuoitreconganninhbinh/", "Công an phường Nam Bình _x000D__x000D_
 _x000D__x000D_
  tỉnh Ninh Bình")</f>
        <v>Công an phường Nam Bình _x000D__x000D_
 _x000D__x000D_
  tỉnh Ninh Bình</v>
      </c>
      <c r="C1074" s="21" t="s">
        <v>16</v>
      </c>
      <c r="D1074" s="21" t="s">
        <v>14</v>
      </c>
      <c r="E1074" s="1" t="s">
        <v>13</v>
      </c>
      <c r="F1074" s="1" t="s">
        <v>13</v>
      </c>
      <c r="G1074" s="1" t="s">
        <v>13</v>
      </c>
      <c r="H1074" s="1" t="s">
        <v>15</v>
      </c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25">
      <c r="A1075" s="18">
        <v>28074</v>
      </c>
      <c r="B1075" s="19" t="str">
        <f>HYPERLINK("https://nambinh.tpninhbinh.ninhbinh.gov.vn/", "UBND Ủy ban nhân dân phường Nam Bình _x000D__x000D_
 _x000D__x000D_
  tỉnh Ninh Bình")</f>
        <v>UBND Ủy ban nhân dân phường Nam Bình _x000D__x000D_
 _x000D__x000D_
  tỉnh Ninh Bình</v>
      </c>
      <c r="C1075" s="21" t="s">
        <v>16</v>
      </c>
      <c r="D1075" s="22"/>
      <c r="E1075" s="1" t="s">
        <v>13</v>
      </c>
      <c r="F1075" s="1" t="s">
        <v>13</v>
      </c>
      <c r="G1075" s="1" t="s">
        <v>13</v>
      </c>
      <c r="H1075" s="1" t="s">
        <v>13</v>
      </c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25">
      <c r="A1076" s="18">
        <v>28075</v>
      </c>
      <c r="B1076" s="19" t="str">
        <f>HYPERLINK("https://www.facebook.com/capphudong/", "Công an phường Phù Đổng tỉnh Gia Lai")</f>
        <v>Công an phường Phù Đổng tỉnh Gia Lai</v>
      </c>
      <c r="C1076" s="21" t="s">
        <v>16</v>
      </c>
      <c r="D1076" s="21" t="s">
        <v>14</v>
      </c>
      <c r="E1076" s="1" t="s">
        <v>13</v>
      </c>
      <c r="F1076" s="1" t="s">
        <v>13</v>
      </c>
      <c r="G1076" s="1" t="s">
        <v>13</v>
      </c>
      <c r="H1076" s="1" t="s">
        <v>15</v>
      </c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25">
      <c r="A1077" s="18">
        <v>28076</v>
      </c>
      <c r="B1077" s="19" t="str">
        <f>HYPERLINK("https://congbobanan.toaan.gov.vn/3ta921174t1cvn/", "UBND Ủy ban nhân dân phường Phù Đổng tỉnh Gia Lai")</f>
        <v>UBND Ủy ban nhân dân phường Phù Đổng tỉnh Gia Lai</v>
      </c>
      <c r="C1077" s="21" t="s">
        <v>16</v>
      </c>
      <c r="D1077" s="22"/>
      <c r="E1077" s="1" t="s">
        <v>13</v>
      </c>
      <c r="F1077" s="1" t="s">
        <v>13</v>
      </c>
      <c r="G1077" s="1" t="s">
        <v>13</v>
      </c>
      <c r="H1077" s="1" t="s">
        <v>13</v>
      </c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25">
      <c r="A1078" s="18">
        <v>28077</v>
      </c>
      <c r="B1078" s="19" t="str">
        <f>HYPERLINK("https://www.facebook.com/capquangtam.tpth/", "Công an phường Quảng Tâm tỉnh Thanh Hóa")</f>
        <v>Công an phường Quảng Tâm tỉnh Thanh Hóa</v>
      </c>
      <c r="C1078" s="21" t="s">
        <v>16</v>
      </c>
      <c r="D1078" s="21" t="s">
        <v>14</v>
      </c>
      <c r="E1078" s="1" t="s">
        <v>13</v>
      </c>
      <c r="F1078" s="1" t="s">
        <v>13</v>
      </c>
      <c r="G1078" s="1" t="s">
        <v>13</v>
      </c>
      <c r="H1078" s="1" t="s">
        <v>15</v>
      </c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25">
      <c r="A1079" s="18">
        <v>28078</v>
      </c>
      <c r="B1079" s="19" t="str">
        <f>HYPERLINK("https://tpthanhhoa.thanhhoa.gov.vn/web/gioi-thieu-chung/tin-tuc/chinh-tri/dang-bo-phuong-quang-tam-ky-niem-70-nam-ngay-thanh-lap-va-ra-mat-cuon-lich-su-dang-bo-giai-doan-1954-2024.html", "UBND Ủy ban nhân dân phường Quảng Tâm tỉnh Thanh Hóa")</f>
        <v>UBND Ủy ban nhân dân phường Quảng Tâm tỉnh Thanh Hóa</v>
      </c>
      <c r="C1079" s="21" t="s">
        <v>16</v>
      </c>
      <c r="D1079" s="22"/>
      <c r="E1079" s="1" t="s">
        <v>13</v>
      </c>
      <c r="F1079" s="1" t="s">
        <v>13</v>
      </c>
      <c r="G1079" s="1" t="s">
        <v>13</v>
      </c>
      <c r="H1079" s="1" t="s">
        <v>13</v>
      </c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25">
      <c r="A1080" s="18">
        <v>28079</v>
      </c>
      <c r="B1080" s="19" t="str">
        <f>HYPERLINK("https://www.facebook.com/CAPSuoiHoa.TPBN/", "Công an phường Suối Hoa tỉnh Bắc Ninh")</f>
        <v>Công an phường Suối Hoa tỉnh Bắc Ninh</v>
      </c>
      <c r="C1080" s="21" t="s">
        <v>16</v>
      </c>
      <c r="D1080" s="21" t="s">
        <v>14</v>
      </c>
      <c r="E1080" s="1" t="s">
        <v>13</v>
      </c>
      <c r="F1080" s="1" t="s">
        <v>13</v>
      </c>
      <c r="G1080" s="1" t="s">
        <v>13</v>
      </c>
      <c r="H1080" s="1" t="s">
        <v>15</v>
      </c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25">
      <c r="A1081" s="18">
        <v>28080</v>
      </c>
      <c r="B1081" s="19" t="str">
        <f>HYPERLINK("https://www.bacninh.gov.vn/web/phuongsuoihoa/thong-tin-lien-he", "UBND Ủy ban nhân dân phường Suối Hoa tỉnh Bắc Ninh")</f>
        <v>UBND Ủy ban nhân dân phường Suối Hoa tỉnh Bắc Ninh</v>
      </c>
      <c r="C1081" s="21" t="s">
        <v>16</v>
      </c>
      <c r="D1081" s="22"/>
      <c r="E1081" s="1" t="s">
        <v>13</v>
      </c>
      <c r="F1081" s="1" t="s">
        <v>13</v>
      </c>
      <c r="G1081" s="1" t="s">
        <v>13</v>
      </c>
      <c r="H1081" s="1" t="s">
        <v>13</v>
      </c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25">
      <c r="A1082" s="18">
        <v>28081</v>
      </c>
      <c r="B1082" s="19" t="str">
        <f>HYPERLINK("https://www.facebook.com/captandan02373812113/", "Công an phường Tân Dân tỉnh Thanh Hóa")</f>
        <v>Công an phường Tân Dân tỉnh Thanh Hóa</v>
      </c>
      <c r="C1082" s="21" t="s">
        <v>16</v>
      </c>
      <c r="D1082" s="21" t="s">
        <v>14</v>
      </c>
      <c r="E1082" s="1" t="s">
        <v>13</v>
      </c>
      <c r="F1082" s="1" t="s">
        <v>13</v>
      </c>
      <c r="G1082" s="1" t="s">
        <v>13</v>
      </c>
      <c r="H1082" s="1" t="s">
        <v>15</v>
      </c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25">
      <c r="A1083" s="18">
        <v>28082</v>
      </c>
      <c r="B1083" s="19" t="str">
        <f>HYPERLINK("https://tandan.thixanghison.thanhhoa.gov.vn/web/trang-chu/tong-quan/chuc-nang-nhiem-vu-cua-ubnd-phuong-tan-dan.html", "UBND Ủy ban nhân dân phường Tân Dân tỉnh Thanh Hóa")</f>
        <v>UBND Ủy ban nhân dân phường Tân Dân tỉnh Thanh Hóa</v>
      </c>
      <c r="C1083" s="21" t="s">
        <v>16</v>
      </c>
      <c r="D1083" s="22"/>
      <c r="E1083" s="1" t="s">
        <v>13</v>
      </c>
      <c r="F1083" s="1" t="s">
        <v>13</v>
      </c>
      <c r="G1083" s="1" t="s">
        <v>13</v>
      </c>
      <c r="H1083" s="1" t="s">
        <v>13</v>
      </c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25">
      <c r="A1084" s="18">
        <v>28083</v>
      </c>
      <c r="B1084" s="19" t="str">
        <f>HYPERLINK("https://www.facebook.com/CAPvinuocquenthanvidanphucvu/", "Công an phường Hiệp Ninh tỉnh TÂY NINH")</f>
        <v>Công an phường Hiệp Ninh tỉnh TÂY NINH</v>
      </c>
      <c r="C1084" s="21" t="s">
        <v>16</v>
      </c>
      <c r="D1084" s="21" t="s">
        <v>14</v>
      </c>
      <c r="E1084" s="1" t="s">
        <v>13</v>
      </c>
      <c r="F1084" s="1" t="s">
        <v>13</v>
      </c>
      <c r="G1084" s="1" t="s">
        <v>13</v>
      </c>
      <c r="H1084" s="1" t="s">
        <v>15</v>
      </c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25">
      <c r="A1085" s="18">
        <v>28084</v>
      </c>
      <c r="B1085" s="19" t="str">
        <f>HYPERLINK("https://hiepninh.tayninh.gov.vn/", "UBND Ủy ban nhân dân phường Hiệp Ninh tỉnh TÂY NINH")</f>
        <v>UBND Ủy ban nhân dân phường Hiệp Ninh tỉnh TÂY NINH</v>
      </c>
      <c r="C1085" s="21" t="s">
        <v>16</v>
      </c>
      <c r="D1085" s="22"/>
      <c r="E1085" s="1" t="s">
        <v>13</v>
      </c>
      <c r="F1085" s="1" t="s">
        <v>13</v>
      </c>
      <c r="G1085" s="1" t="s">
        <v>13</v>
      </c>
      <c r="H1085" s="1" t="s">
        <v>13</v>
      </c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25">
      <c r="A1086" s="18">
        <v>28085</v>
      </c>
      <c r="B1086" s="19" t="str">
        <f>HYPERLINK("https://www.facebook.com/TuoitreConganhuyenPhuXuyen/", "Công an huyện Phú Xuyên thành phố Hà Nội")</f>
        <v>Công an huyện Phú Xuyên thành phố Hà Nội</v>
      </c>
      <c r="C1086" s="21" t="s">
        <v>16</v>
      </c>
      <c r="D1086" s="21" t="s">
        <v>14</v>
      </c>
      <c r="E1086" s="1" t="s">
        <v>13</v>
      </c>
      <c r="F1086" s="1" t="s">
        <v>13</v>
      </c>
      <c r="G1086" s="1" t="s">
        <v>13</v>
      </c>
      <c r="H1086" s="1" t="s">
        <v>15</v>
      </c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25">
      <c r="A1087" s="18">
        <v>28086</v>
      </c>
      <c r="B1087" s="19" t="str">
        <f>HYPERLINK("http://phuxuyen.hanoi.gov.vn/", "UBND Ủy ban nhân dân huyện Phú Xuyên thành phố Hà Nội")</f>
        <v>UBND Ủy ban nhân dân huyện Phú Xuyên thành phố Hà Nội</v>
      </c>
      <c r="C1087" s="21" t="s">
        <v>16</v>
      </c>
      <c r="D1087" s="22"/>
      <c r="E1087" s="1" t="s">
        <v>13</v>
      </c>
      <c r="F1087" s="1" t="s">
        <v>13</v>
      </c>
      <c r="G1087" s="1" t="s">
        <v>13</v>
      </c>
      <c r="H1087" s="1" t="s">
        <v>13</v>
      </c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25">
      <c r="A1088" s="18">
        <v>28087</v>
      </c>
      <c r="B1088" s="19" t="str">
        <f>HYPERLINK("https://www.facebook.com/CAQ6HCM/", "Công an quận 6 thành phố Hồ Chí Minh")</f>
        <v>Công an quận 6 thành phố Hồ Chí Minh</v>
      </c>
      <c r="C1088" s="21" t="s">
        <v>16</v>
      </c>
      <c r="D1088" s="21" t="s">
        <v>14</v>
      </c>
      <c r="E1088" s="1" t="s">
        <v>13</v>
      </c>
      <c r="F1088" s="1" t="s">
        <v>13</v>
      </c>
      <c r="G1088" s="1" t="s">
        <v>13</v>
      </c>
      <c r="H1088" s="1" t="s">
        <v>15</v>
      </c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25">
      <c r="A1089" s="18">
        <v>28088</v>
      </c>
      <c r="B1089" s="19" t="str">
        <f>HYPERLINK("http://www.quan6.hochiminhcity.gov.vn/gioithieu/Pages/lanhdaoubnd.aspx", "UBND Ủy ban nhân dân quận 6 thành phố Hồ Chí Minh")</f>
        <v>UBND Ủy ban nhân dân quận 6 thành phố Hồ Chí Minh</v>
      </c>
      <c r="C1089" s="21" t="s">
        <v>16</v>
      </c>
      <c r="D1089" s="22"/>
      <c r="E1089" s="1" t="s">
        <v>13</v>
      </c>
      <c r="F1089" s="1" t="s">
        <v>13</v>
      </c>
      <c r="G1089" s="1" t="s">
        <v>13</v>
      </c>
      <c r="H1089" s="1" t="s">
        <v>13</v>
      </c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25">
      <c r="A1090" s="18">
        <v>28089</v>
      </c>
      <c r="B1090" s="19" t="str">
        <f>HYPERLINK("https://www.facebook.com/CAQCamLe/?locale=vi_VN", "Công an quận Cẩm Lệ thành phố Đà Nẵng")</f>
        <v>Công an quận Cẩm Lệ thành phố Đà Nẵng</v>
      </c>
      <c r="C1090" s="21" t="s">
        <v>16</v>
      </c>
      <c r="D1090" s="21" t="s">
        <v>14</v>
      </c>
      <c r="E1090" s="1" t="s">
        <v>13</v>
      </c>
      <c r="F1090" s="1" t="s">
        <v>13</v>
      </c>
      <c r="G1090" s="1" t="s">
        <v>13</v>
      </c>
      <c r="H1090" s="1" t="s">
        <v>15</v>
      </c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25">
      <c r="A1091" s="18">
        <v>28090</v>
      </c>
      <c r="B1091" s="19" t="str">
        <f>HYPERLINK("https://camle.danang.gov.vn/", "UBND Ủy ban nhân dân quận Cẩm Lệ thành phố Đà Nẵng")</f>
        <v>UBND Ủy ban nhân dân quận Cẩm Lệ thành phố Đà Nẵng</v>
      </c>
      <c r="C1091" s="21" t="s">
        <v>16</v>
      </c>
      <c r="D1091" s="22"/>
      <c r="E1091" s="1" t="s">
        <v>13</v>
      </c>
      <c r="F1091" s="1" t="s">
        <v>13</v>
      </c>
      <c r="G1091" s="1" t="s">
        <v>13</v>
      </c>
      <c r="H1091" s="1" t="s">
        <v>13</v>
      </c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25">
      <c r="A1092" s="18">
        <v>28091</v>
      </c>
      <c r="B1092" s="19" t="str">
        <f>HYPERLINK("https://www.facebook.com/CAQHongBang/", "Công an quận Hồng Bàng thành phố Hải Phòng")</f>
        <v>Công an quận Hồng Bàng thành phố Hải Phòng</v>
      </c>
      <c r="C1092" s="21" t="s">
        <v>16</v>
      </c>
      <c r="D1092" s="21" t="s">
        <v>14</v>
      </c>
      <c r="E1092" s="1" t="s">
        <v>13</v>
      </c>
      <c r="F1092" s="1" t="s">
        <v>13</v>
      </c>
      <c r="G1092" s="1" t="s">
        <v>13</v>
      </c>
      <c r="H1092" s="1" t="s">
        <v>15</v>
      </c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25">
      <c r="A1093" s="18">
        <v>28092</v>
      </c>
      <c r="B1093" s="19" t="str">
        <f>HYPERLINK("https://hongbang.haiphong.gov.vn/", "UBND Ủy ban nhân dân quận Hồng Bàng thành phố Hải Phòng")</f>
        <v>UBND Ủy ban nhân dân quận Hồng Bàng thành phố Hải Phòng</v>
      </c>
      <c r="C1093" s="21" t="s">
        <v>16</v>
      </c>
      <c r="D1093" s="22"/>
      <c r="E1093" s="1" t="s">
        <v>13</v>
      </c>
      <c r="F1093" s="1" t="s">
        <v>13</v>
      </c>
      <c r="G1093" s="1" t="s">
        <v>13</v>
      </c>
      <c r="H1093" s="1" t="s">
        <v>13</v>
      </c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25">
      <c r="A1094" s="18">
        <v>28093</v>
      </c>
      <c r="B1094" s="19" t="str">
        <f>HYPERLINK("https://www.facebook.com/caqs.36/?locale=vi_VN", "Công an huyện Quan Sơn tỉnh Thanh Hóa")</f>
        <v>Công an huyện Quan Sơn tỉnh Thanh Hóa</v>
      </c>
      <c r="C1094" s="21" t="s">
        <v>16</v>
      </c>
      <c r="D1094" s="21" t="s">
        <v>14</v>
      </c>
      <c r="E1094" s="1" t="s">
        <v>13</v>
      </c>
      <c r="F1094" s="1" t="s">
        <v>13</v>
      </c>
      <c r="G1094" s="1" t="s">
        <v>13</v>
      </c>
      <c r="H1094" s="1" t="s">
        <v>15</v>
      </c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25">
      <c r="A1095" s="18">
        <v>28094</v>
      </c>
      <c r="B1095" s="19" t="str">
        <f>HYPERLINK("https://hscv1.thanhhoa.gov.vn/quanson/lichct.nsf/lich/C1312AFFFDFD657647258B190023D6C1", "UBND Ủy ban nhân dân huyện Quan Sơn tỉnh Thanh Hóa")</f>
        <v>UBND Ủy ban nhân dân huyện Quan Sơn tỉnh Thanh Hóa</v>
      </c>
      <c r="C1095" s="21" t="s">
        <v>16</v>
      </c>
      <c r="D1095" s="22"/>
      <c r="E1095" s="1" t="s">
        <v>13</v>
      </c>
      <c r="F1095" s="1" t="s">
        <v>13</v>
      </c>
      <c r="G1095" s="1" t="s">
        <v>13</v>
      </c>
      <c r="H1095" s="1" t="s">
        <v>13</v>
      </c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25">
      <c r="A1096" s="18">
        <v>28095</v>
      </c>
      <c r="B1096" s="19" t="str">
        <f>HYPERLINK("https://www.facebook.com/CAQTX/", "Công an quận Thanh Xuân thành phố Hà Nội")</f>
        <v>Công an quận Thanh Xuân thành phố Hà Nội</v>
      </c>
      <c r="C1096" s="21" t="s">
        <v>16</v>
      </c>
      <c r="D1096" s="21" t="s">
        <v>14</v>
      </c>
      <c r="E1096" s="1" t="s">
        <v>13</v>
      </c>
      <c r="F1096" s="1" t="s">
        <v>13</v>
      </c>
      <c r="G1096" s="1" t="s">
        <v>13</v>
      </c>
      <c r="H1096" s="1" t="s">
        <v>15</v>
      </c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25">
      <c r="A1097" s="18">
        <v>28096</v>
      </c>
      <c r="B1097" s="19" t="str">
        <f>HYPERLINK("https://thanhxuan.hanoi.gov.vn/", "UBND Ủy ban nhân dân quận Thanh Xuân thành phố Hà Nội")</f>
        <v>UBND Ủy ban nhân dân quận Thanh Xuân thành phố Hà Nội</v>
      </c>
      <c r="C1097" s="21" t="s">
        <v>16</v>
      </c>
      <c r="D1097" s="22"/>
      <c r="E1097" s="1" t="s">
        <v>13</v>
      </c>
      <c r="F1097" s="1" t="s">
        <v>13</v>
      </c>
      <c r="G1097" s="1" t="s">
        <v>13</v>
      </c>
      <c r="H1097" s="1" t="s">
        <v>13</v>
      </c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25">
      <c r="A1098" s="18">
        <v>28097</v>
      </c>
      <c r="B1098" s="19" t="str">
        <f>HYPERLINK("https://www.facebook.com/p/C%C3%B4ng-an-huy%E1%BB%87n-B%E1%BA%A3o-L%C3%A2m-Cao-B%E1%BA%B1ng-100083205493107/", "Công an xã huyện Bảo Lâm tỉnh Cao Bằng")</f>
        <v>Công an xã huyện Bảo Lâm tỉnh Cao Bằng</v>
      </c>
      <c r="C1098" s="21" t="s">
        <v>16</v>
      </c>
      <c r="D1098" s="21" t="s">
        <v>14</v>
      </c>
      <c r="E1098" s="1" t="s">
        <v>13</v>
      </c>
      <c r="F1098" s="1" t="s">
        <v>13</v>
      </c>
      <c r="G1098" s="1" t="s">
        <v>13</v>
      </c>
      <c r="H1098" s="1" t="s">
        <v>15</v>
      </c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25">
      <c r="A1099" s="18">
        <v>28098</v>
      </c>
      <c r="B1099" s="19" t="str">
        <f>HYPERLINK("https://baolam.caobang.gov.vn/", "UBND Ủy ban nhân dân xã huyện Bảo Lâm tỉnh Cao Bằng")</f>
        <v>UBND Ủy ban nhân dân xã huyện Bảo Lâm tỉnh Cao Bằng</v>
      </c>
      <c r="C1099" s="21" t="s">
        <v>16</v>
      </c>
      <c r="D1099" s="22"/>
      <c r="E1099" s="1" t="s">
        <v>13</v>
      </c>
      <c r="F1099" s="1" t="s">
        <v>13</v>
      </c>
      <c r="G1099" s="1" t="s">
        <v>13</v>
      </c>
      <c r="H1099" s="1" t="s">
        <v>13</v>
      </c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25">
      <c r="A1100" s="18">
        <v>28099</v>
      </c>
      <c r="B1100" s="19" t="str">
        <f>HYPERLINK("https://www.facebook.com/xuatnhapcanhquangtri/", "Công an tỉnh Quảng Trị tỉnh Quảng Trị")</f>
        <v>Công an tỉnh Quảng Trị tỉnh Quảng Trị</v>
      </c>
      <c r="C1100" s="21" t="s">
        <v>16</v>
      </c>
      <c r="D1100" s="21" t="s">
        <v>14</v>
      </c>
      <c r="E1100" s="1" t="s">
        <v>13</v>
      </c>
      <c r="F1100" s="1" t="s">
        <v>13</v>
      </c>
      <c r="G1100" s="1" t="s">
        <v>13</v>
      </c>
      <c r="H1100" s="1" t="s">
        <v>15</v>
      </c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25">
      <c r="A1101" s="18">
        <v>28100</v>
      </c>
      <c r="B1101" s="19" t="str">
        <f>HYPERLINK("https://www.quangtri.gov.vn/", "UBND Ủy ban nhân dân tỉnh Quảng Trị tỉnh Quảng Trị")</f>
        <v>UBND Ủy ban nhân dân tỉnh Quảng Trị tỉnh Quảng Trị</v>
      </c>
      <c r="C1101" s="21" t="s">
        <v>16</v>
      </c>
      <c r="D1101" s="22"/>
      <c r="E1101" s="1" t="s">
        <v>13</v>
      </c>
      <c r="F1101" s="1" t="s">
        <v>13</v>
      </c>
      <c r="G1101" s="1" t="s">
        <v>13</v>
      </c>
      <c r="H1101" s="1" t="s">
        <v>13</v>
      </c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25">
      <c r="A1102" s="18">
        <v>28101</v>
      </c>
      <c r="B1102" s="19" t="str">
        <f>HYPERLINK("https://www.facebook.com/ConganQuynhNhai/", "Công an huyện Quỳnh Nhai tỉnh Sơn La")</f>
        <v>Công an huyện Quỳnh Nhai tỉnh Sơn La</v>
      </c>
      <c r="C1102" s="21" t="s">
        <v>16</v>
      </c>
      <c r="D1102" s="21" t="s">
        <v>14</v>
      </c>
      <c r="E1102" s="1" t="s">
        <v>13</v>
      </c>
      <c r="F1102" s="1" t="s">
        <v>13</v>
      </c>
      <c r="G1102" s="1" t="s">
        <v>13</v>
      </c>
      <c r="H1102" s="1" t="s">
        <v>15</v>
      </c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25">
      <c r="A1103" s="18">
        <v>28102</v>
      </c>
      <c r="B1103" s="19" t="str">
        <f>HYPERLINK("https://quynhnhai.sonla.gov.vn/", "UBND Ủy ban nhân dân huyện Quỳnh Nhai tỉnh Sơn La")</f>
        <v>UBND Ủy ban nhân dân huyện Quỳnh Nhai tỉnh Sơn La</v>
      </c>
      <c r="C1103" s="21" t="s">
        <v>16</v>
      </c>
      <c r="D1103" s="22"/>
      <c r="E1103" s="1" t="s">
        <v>13</v>
      </c>
      <c r="F1103" s="1" t="s">
        <v>13</v>
      </c>
      <c r="G1103" s="1" t="s">
        <v>13</v>
      </c>
      <c r="H1103" s="1" t="s">
        <v>13</v>
      </c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25">
      <c r="A1104" s="18">
        <v>28103</v>
      </c>
      <c r="B1104" s="19" t="str">
        <f>HYPERLINK("https://www.facebook.com/catienthuan/", "Công an xã Tiên Thuận tỉnh TÂY NINH")</f>
        <v>Công an xã Tiên Thuận tỉnh TÂY NINH</v>
      </c>
      <c r="C1104" s="21" t="s">
        <v>16</v>
      </c>
      <c r="D1104" s="21" t="s">
        <v>14</v>
      </c>
      <c r="E1104" s="1" t="s">
        <v>13</v>
      </c>
      <c r="F1104" s="1" t="s">
        <v>13</v>
      </c>
      <c r="G1104" s="1" t="s">
        <v>13</v>
      </c>
      <c r="H1104" s="1" t="s">
        <v>15</v>
      </c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25">
      <c r="A1105" s="18">
        <v>28104</v>
      </c>
      <c r="B1105" s="19" t="str">
        <f>HYPERLINK("https://bencau.tayninh.gov.vn/vi/news/xa-tien-thuan/li-n-h-x-ti-n-thu-n-56.html", "UBND Ủy ban nhân dân xã Tiên Thuận tỉnh TÂY NINH")</f>
        <v>UBND Ủy ban nhân dân xã Tiên Thuận tỉnh TÂY NINH</v>
      </c>
      <c r="C1105" s="21" t="s">
        <v>16</v>
      </c>
      <c r="D1105" s="22"/>
      <c r="E1105" s="1" t="s">
        <v>13</v>
      </c>
      <c r="F1105" s="1" t="s">
        <v>13</v>
      </c>
      <c r="G1105" s="1" t="s">
        <v>13</v>
      </c>
      <c r="H1105" s="1" t="s">
        <v>13</v>
      </c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25">
      <c r="A1106" s="18">
        <v>28105</v>
      </c>
      <c r="B1106" s="19" t="s">
        <v>113</v>
      </c>
      <c r="C1106" s="20" t="s">
        <v>13</v>
      </c>
      <c r="D1106" s="21" t="s">
        <v>14</v>
      </c>
      <c r="E1106" s="1" t="s">
        <v>13</v>
      </c>
      <c r="F1106" s="1" t="s">
        <v>13</v>
      </c>
      <c r="G1106" s="1" t="s">
        <v>13</v>
      </c>
      <c r="H1106" s="1" t="s">
        <v>15</v>
      </c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25">
      <c r="A1107" s="18">
        <v>28106</v>
      </c>
      <c r="B1107" s="19" t="str">
        <f>HYPERLINK("https://www.travinh.gov.vn/", "UBND Ủy ban nhân dân tỉnh Trà Vinh tỉnh Trà Vinh")</f>
        <v>UBND Ủy ban nhân dân tỉnh Trà Vinh tỉnh Trà Vinh</v>
      </c>
      <c r="C1107" s="21" t="s">
        <v>16</v>
      </c>
      <c r="D1107" s="22"/>
      <c r="E1107" s="1" t="s">
        <v>13</v>
      </c>
      <c r="F1107" s="1" t="s">
        <v>13</v>
      </c>
      <c r="G1107" s="1" t="s">
        <v>13</v>
      </c>
      <c r="H1107" s="1" t="s">
        <v>13</v>
      </c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25">
      <c r="A1108" s="18">
        <v>28107</v>
      </c>
      <c r="B1108" s="19" t="str">
        <f>HYPERLINK("https://www.facebook.com/CATPBG/?locale=vi_VN", "Công an thành phố Bắc Giang tỉnh Bắc Giang")</f>
        <v>Công an thành phố Bắc Giang tỉnh Bắc Giang</v>
      </c>
      <c r="C1108" s="21" t="s">
        <v>16</v>
      </c>
      <c r="D1108" s="21" t="s">
        <v>14</v>
      </c>
      <c r="E1108" s="1" t="s">
        <v>13</v>
      </c>
      <c r="F1108" s="1" t="s">
        <v>13</v>
      </c>
      <c r="G1108" s="1" t="s">
        <v>13</v>
      </c>
      <c r="H1108" s="1" t="s">
        <v>15</v>
      </c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25">
      <c r="A1109" s="18">
        <v>28108</v>
      </c>
      <c r="B1109" s="19" t="str">
        <f>HYPERLINK("https://tpbacgiang.bacgiang.gov.vn/", "UBND Ủy ban nhân dân thành phố Bắc Giang tỉnh Bắc Giang")</f>
        <v>UBND Ủy ban nhân dân thành phố Bắc Giang tỉnh Bắc Giang</v>
      </c>
      <c r="C1109" s="21" t="s">
        <v>16</v>
      </c>
      <c r="D1109" s="22"/>
      <c r="E1109" s="1" t="s">
        <v>13</v>
      </c>
      <c r="F1109" s="1" t="s">
        <v>13</v>
      </c>
      <c r="G1109" s="1" t="s">
        <v>13</v>
      </c>
      <c r="H1109" s="1" t="s">
        <v>13</v>
      </c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25">
      <c r="A1110" s="18">
        <v>28109</v>
      </c>
      <c r="B1110" s="19" t="s">
        <v>114</v>
      </c>
      <c r="C1110" s="20" t="s">
        <v>13</v>
      </c>
      <c r="D1110" s="21" t="s">
        <v>14</v>
      </c>
      <c r="E1110" s="1" t="s">
        <v>13</v>
      </c>
      <c r="F1110" s="1" t="s">
        <v>13</v>
      </c>
      <c r="G1110" s="1" t="s">
        <v>13</v>
      </c>
      <c r="H1110" s="1" t="s">
        <v>15</v>
      </c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25">
      <c r="A1111" s="18">
        <v>28110</v>
      </c>
      <c r="B1111" s="19" t="str">
        <f>HYPERLINK("https://buonmathuot.daklak.gov.vn/", "UBND Ủy ban nhân dân thành phố Buôn Ma Thuột tỉnh Đắk Lắk")</f>
        <v>UBND Ủy ban nhân dân thành phố Buôn Ma Thuột tỉnh Đắk Lắk</v>
      </c>
      <c r="C1111" s="21" t="s">
        <v>16</v>
      </c>
      <c r="D1111" s="22"/>
      <c r="E1111" s="1" t="s">
        <v>13</v>
      </c>
      <c r="F1111" s="1" t="s">
        <v>13</v>
      </c>
      <c r="G1111" s="1" t="s">
        <v>13</v>
      </c>
      <c r="H1111" s="1" t="s">
        <v>13</v>
      </c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25">
      <c r="A1112" s="18">
        <v>28111</v>
      </c>
      <c r="B1112" s="19" t="str">
        <f>HYPERLINK("https://www.facebook.com/Benhviendakhoatinhdienbien/?locale=vi_VN", "Công an phường Noong Bua tỉnh Điện Biên")</f>
        <v>Công an phường Noong Bua tỉnh Điện Biên</v>
      </c>
      <c r="C1112" s="21" t="s">
        <v>16</v>
      </c>
      <c r="D1112" s="21" t="s">
        <v>14</v>
      </c>
      <c r="E1112" s="1" t="s">
        <v>13</v>
      </c>
      <c r="F1112" s="1" t="s">
        <v>13</v>
      </c>
      <c r="G1112" s="1" t="s">
        <v>13</v>
      </c>
      <c r="H1112" s="1" t="s">
        <v>15</v>
      </c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25">
      <c r="A1113" s="18">
        <v>28112</v>
      </c>
      <c r="B1113" s="19" t="str">
        <f>HYPERLINK("https://www.toaan.gov.vn/webcenter/ShowProperty?nodeId=/UCMServer/TAND077356", "UBND Ủy ban nhân dân phường Noong Bua tỉnh Điện Biên")</f>
        <v>UBND Ủy ban nhân dân phường Noong Bua tỉnh Điện Biên</v>
      </c>
      <c r="C1113" s="21" t="s">
        <v>16</v>
      </c>
      <c r="D1113" s="22"/>
      <c r="E1113" s="1" t="s">
        <v>13</v>
      </c>
      <c r="F1113" s="1" t="s">
        <v>13</v>
      </c>
      <c r="G1113" s="1" t="s">
        <v>13</v>
      </c>
      <c r="H1113" s="1" t="s">
        <v>13</v>
      </c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25">
      <c r="A1114" s="18">
        <v>28113</v>
      </c>
      <c r="B1114" s="19" t="str">
        <f>HYPERLINK("https://www.facebook.com/catphatinh/?locale=vi_VN", "Công an thành phố Hà Tĩnh tỉnh Hà Tĩnh")</f>
        <v>Công an thành phố Hà Tĩnh tỉnh Hà Tĩnh</v>
      </c>
      <c r="C1114" s="21" t="s">
        <v>16</v>
      </c>
      <c r="D1114" s="21" t="s">
        <v>14</v>
      </c>
      <c r="E1114" s="1" t="s">
        <v>13</v>
      </c>
      <c r="F1114" s="1" t="s">
        <v>13</v>
      </c>
      <c r="G1114" s="1" t="s">
        <v>13</v>
      </c>
      <c r="H1114" s="1" t="s">
        <v>15</v>
      </c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25">
      <c r="A1115" s="18">
        <v>28114</v>
      </c>
      <c r="B1115" s="19" t="str">
        <f>HYPERLINK("https://hatinh.gov.vn/", "UBND Ủy ban nhân dân thành phố Hà Tĩnh tỉnh Hà Tĩnh")</f>
        <v>UBND Ủy ban nhân dân thành phố Hà Tĩnh tỉnh Hà Tĩnh</v>
      </c>
      <c r="C1115" s="21" t="s">
        <v>16</v>
      </c>
      <c r="D1115" s="22"/>
      <c r="E1115" s="1" t="s">
        <v>13</v>
      </c>
      <c r="F1115" s="1" t="s">
        <v>13</v>
      </c>
      <c r="G1115" s="1" t="s">
        <v>13</v>
      </c>
      <c r="H1115" s="1" t="s">
        <v>13</v>
      </c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25">
      <c r="A1116" s="18">
        <v>28115</v>
      </c>
      <c r="B1116" s="19" t="str">
        <f>HYPERLINK("https://www.facebook.com/tuoitrecongankontum/", "Công an thành phố Kon Tum tỉnh Kon Tum")</f>
        <v>Công an thành phố Kon Tum tỉnh Kon Tum</v>
      </c>
      <c r="C1116" s="21" t="s">
        <v>16</v>
      </c>
      <c r="D1116" s="21" t="s">
        <v>14</v>
      </c>
      <c r="E1116" s="1" t="s">
        <v>13</v>
      </c>
      <c r="F1116" s="1" t="s">
        <v>13</v>
      </c>
      <c r="G1116" s="1" t="s">
        <v>13</v>
      </c>
      <c r="H1116" s="1" t="s">
        <v>15</v>
      </c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25">
      <c r="A1117" s="18">
        <v>28116</v>
      </c>
      <c r="B1117" s="19" t="str">
        <f>HYPERLINK("https://www.kontum.gov.vn/", "UBND Ủy ban nhân dân thành phố Kon Tum tỉnh Kon Tum")</f>
        <v>UBND Ủy ban nhân dân thành phố Kon Tum tỉnh Kon Tum</v>
      </c>
      <c r="C1117" s="21" t="s">
        <v>16</v>
      </c>
      <c r="D1117" s="22"/>
      <c r="E1117" s="1" t="s">
        <v>13</v>
      </c>
      <c r="F1117" s="1" t="s">
        <v>13</v>
      </c>
      <c r="G1117" s="1" t="s">
        <v>13</v>
      </c>
      <c r="H1117" s="1" t="s">
        <v>13</v>
      </c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25">
      <c r="A1118" s="18">
        <v>28117</v>
      </c>
      <c r="B1118" s="19" t="str">
        <f>HYPERLINK("https://www.facebook.com/catptdm/", "Công an thành phố Thủ Dầu Một tỉnh Bình Dương")</f>
        <v>Công an thành phố Thủ Dầu Một tỉnh Bình Dương</v>
      </c>
      <c r="C1118" s="21" t="s">
        <v>16</v>
      </c>
      <c r="D1118" s="21" t="s">
        <v>14</v>
      </c>
      <c r="E1118" s="1" t="s">
        <v>13</v>
      </c>
      <c r="F1118" s="1" t="s">
        <v>13</v>
      </c>
      <c r="G1118" s="1" t="s">
        <v>13</v>
      </c>
      <c r="H1118" s="1" t="s">
        <v>15</v>
      </c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25">
      <c r="A1119" s="18">
        <v>28118</v>
      </c>
      <c r="B1119" s="19" t="str">
        <f>HYPERLINK("https://thudaumot.binhduong.gov.vn/", "UBND Ủy ban nhân dân thành phố Thủ Dầu Một tỉnh Bình Dương")</f>
        <v>UBND Ủy ban nhân dân thành phố Thủ Dầu Một tỉnh Bình Dương</v>
      </c>
      <c r="C1119" s="21" t="s">
        <v>16</v>
      </c>
      <c r="D1119" s="22"/>
      <c r="E1119" s="1" t="s">
        <v>13</v>
      </c>
      <c r="F1119" s="1" t="s">
        <v>13</v>
      </c>
      <c r="G1119" s="1" t="s">
        <v>13</v>
      </c>
      <c r="H1119" s="1" t="s">
        <v>13</v>
      </c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25">
      <c r="A1120" s="18">
        <v>28119</v>
      </c>
      <c r="B1120" s="19" t="str">
        <f>HYPERLINK("https://www.facebook.com/CATT.NAMCAN/", "Công an thị trấn Năm Căn tỉnh Cà Mau")</f>
        <v>Công an thị trấn Năm Căn tỉnh Cà Mau</v>
      </c>
      <c r="C1120" s="21" t="s">
        <v>16</v>
      </c>
      <c r="D1120" s="21" t="s">
        <v>14</v>
      </c>
      <c r="E1120" s="1" t="s">
        <v>13</v>
      </c>
      <c r="F1120" s="1" t="s">
        <v>13</v>
      </c>
      <c r="G1120" s="1" t="s">
        <v>13</v>
      </c>
      <c r="H1120" s="1" t="s">
        <v>15</v>
      </c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25">
      <c r="A1121" s="18">
        <v>28120</v>
      </c>
      <c r="B1121" s="19" t="str">
        <f>HYPERLINK("https://thitrannamcan.namcan.camau.gov.vn/", "UBND Ủy ban nhân dân thị trấn Năm Căn tỉnh Cà Mau")</f>
        <v>UBND Ủy ban nhân dân thị trấn Năm Căn tỉnh Cà Mau</v>
      </c>
      <c r="C1121" s="21" t="s">
        <v>16</v>
      </c>
      <c r="D1121" s="22"/>
      <c r="E1121" s="1" t="s">
        <v>13</v>
      </c>
      <c r="F1121" s="1" t="s">
        <v>13</v>
      </c>
      <c r="G1121" s="1" t="s">
        <v>13</v>
      </c>
      <c r="H1121" s="1" t="s">
        <v>13</v>
      </c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25">
      <c r="A1122" s="18">
        <v>28121</v>
      </c>
      <c r="B1122" s="19" t="str">
        <f>HYPERLINK("https://www.facebook.com/CATT.THO/?locale=vi_VN", "Công an huyện Thạch Thành tỉnh Thanh Hóa")</f>
        <v>Công an huyện Thạch Thành tỉnh Thanh Hóa</v>
      </c>
      <c r="C1122" s="21" t="s">
        <v>16</v>
      </c>
      <c r="D1122" s="21" t="s">
        <v>14</v>
      </c>
      <c r="E1122" s="1" t="s">
        <v>13</v>
      </c>
      <c r="F1122" s="1" t="s">
        <v>13</v>
      </c>
      <c r="G1122" s="1" t="s">
        <v>13</v>
      </c>
      <c r="H1122" s="1" t="s">
        <v>15</v>
      </c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25">
      <c r="A1123" s="18">
        <v>28122</v>
      </c>
      <c r="B1123" s="19" t="str">
        <f>HYPERLINK("https://thanhhung.thachthanh.thanhhoa.gov.vn/", "UBND Ủy ban nhân dân huyện Thạch Thành tỉnh Thanh Hóa")</f>
        <v>UBND Ủy ban nhân dân huyện Thạch Thành tỉnh Thanh Hóa</v>
      </c>
      <c r="C1123" s="21" t="s">
        <v>16</v>
      </c>
      <c r="D1123" s="22"/>
      <c r="E1123" s="1" t="s">
        <v>13</v>
      </c>
      <c r="F1123" s="1" t="s">
        <v>13</v>
      </c>
      <c r="G1123" s="1" t="s">
        <v>13</v>
      </c>
      <c r="H1123" s="1" t="s">
        <v>13</v>
      </c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25">
      <c r="A1124" s="18">
        <v>28123</v>
      </c>
      <c r="B1124" s="19" t="str">
        <f>HYPERLINK("https://www.facebook.com/CATTLT/?locale=vi_VN", "Công an thị trấn Long Thành tỉnh Đồng Nai")</f>
        <v>Công an thị trấn Long Thành tỉnh Đồng Nai</v>
      </c>
      <c r="C1124" s="21" t="s">
        <v>16</v>
      </c>
      <c r="D1124" s="21" t="s">
        <v>14</v>
      </c>
      <c r="E1124" s="1" t="s">
        <v>13</v>
      </c>
      <c r="F1124" s="1" t="s">
        <v>13</v>
      </c>
      <c r="G1124" s="1" t="s">
        <v>13</v>
      </c>
      <c r="H1124" s="1" t="s">
        <v>15</v>
      </c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25">
      <c r="A1125" s="18">
        <v>28124</v>
      </c>
      <c r="B1125" s="19" t="str">
        <f>HYPERLINK("https://longthanh.dongnai.gov.vn/", "UBND Ủy ban nhân dân thị trấn Long Thành tỉnh Đồng Nai")</f>
        <v>UBND Ủy ban nhân dân thị trấn Long Thành tỉnh Đồng Nai</v>
      </c>
      <c r="C1125" s="21" t="s">
        <v>16</v>
      </c>
      <c r="D1125" s="22"/>
      <c r="E1125" s="1" t="s">
        <v>13</v>
      </c>
      <c r="F1125" s="1" t="s">
        <v>13</v>
      </c>
      <c r="G1125" s="1" t="s">
        <v>13</v>
      </c>
      <c r="H1125" s="1" t="s">
        <v>13</v>
      </c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25">
      <c r="A1126" s="18">
        <v>28125</v>
      </c>
      <c r="B1126" s="19" t="str">
        <f>HYPERLINK("https://www.facebook.com/p/C%C3%B4ng-an-huy%E1%BB%87n-Than-Uy%C3%AAn-100066600894446/", "Công an thị trấn Than Uyên tỉnh Lai Châu")</f>
        <v>Công an thị trấn Than Uyên tỉnh Lai Châu</v>
      </c>
      <c r="C1126" s="21" t="s">
        <v>16</v>
      </c>
      <c r="D1126" s="21" t="s">
        <v>14</v>
      </c>
      <c r="E1126" s="1" t="s">
        <v>13</v>
      </c>
      <c r="F1126" s="1" t="s">
        <v>13</v>
      </c>
      <c r="G1126" s="1" t="s">
        <v>13</v>
      </c>
      <c r="H1126" s="1" t="s">
        <v>15</v>
      </c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25">
      <c r="A1127" s="18">
        <v>28126</v>
      </c>
      <c r="B1127" s="19" t="str">
        <f>HYPERLINK("https://thanuyen.laichau.gov.vn/", "UBND Ủy ban nhân dân thị trấn Than Uyên tỉnh Lai Châu")</f>
        <v>UBND Ủy ban nhân dân thị trấn Than Uyên tỉnh Lai Châu</v>
      </c>
      <c r="C1127" s="21" t="s">
        <v>16</v>
      </c>
      <c r="D1127" s="22"/>
      <c r="E1127" s="1" t="s">
        <v>13</v>
      </c>
      <c r="F1127" s="1" t="s">
        <v>13</v>
      </c>
      <c r="G1127" s="1" t="s">
        <v>13</v>
      </c>
      <c r="H1127" s="1" t="s">
        <v>13</v>
      </c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25">
      <c r="A1128" s="18">
        <v>28127</v>
      </c>
      <c r="B1128" s="19" t="s">
        <v>115</v>
      </c>
      <c r="C1128" s="20" t="s">
        <v>13</v>
      </c>
      <c r="D1128" s="21" t="s">
        <v>14</v>
      </c>
      <c r="E1128" s="1" t="s">
        <v>13</v>
      </c>
      <c r="F1128" s="1" t="s">
        <v>13</v>
      </c>
      <c r="G1128" s="1" t="s">
        <v>13</v>
      </c>
      <c r="H1128" s="1" t="s">
        <v>15</v>
      </c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25">
      <c r="A1129" s="18">
        <v>28128</v>
      </c>
      <c r="B1129" s="19" t="str">
        <f>HYPERLINK("https://tracu.travinh.gov.vn/", "UBND Ủy ban nhân dân thị trấn Trà Cú tỉnh Trà Vinh")</f>
        <v>UBND Ủy ban nhân dân thị trấn Trà Cú tỉnh Trà Vinh</v>
      </c>
      <c r="C1129" s="21" t="s">
        <v>16</v>
      </c>
      <c r="D1129" s="22"/>
      <c r="E1129" s="1" t="s">
        <v>13</v>
      </c>
      <c r="F1129" s="1" t="s">
        <v>13</v>
      </c>
      <c r="G1129" s="1" t="s">
        <v>13</v>
      </c>
      <c r="H1129" s="1" t="s">
        <v>13</v>
      </c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25">
      <c r="A1130" s="18">
        <v>28129</v>
      </c>
      <c r="B1130" s="19" t="str">
        <f>HYPERLINK("https://www.facebook.com/CATT.THO/?locale=vi_VN", "Công an huyện Thạch Thành tỉnh Thanh Hóa")</f>
        <v>Công an huyện Thạch Thành tỉnh Thanh Hóa</v>
      </c>
      <c r="C1130" s="21" t="s">
        <v>16</v>
      </c>
      <c r="D1130" s="21" t="s">
        <v>14</v>
      </c>
      <c r="E1130" s="1" t="s">
        <v>13</v>
      </c>
      <c r="F1130" s="1" t="s">
        <v>13</v>
      </c>
      <c r="G1130" s="1" t="s">
        <v>13</v>
      </c>
      <c r="H1130" s="1" t="s">
        <v>15</v>
      </c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25">
      <c r="A1131" s="18">
        <v>28130</v>
      </c>
      <c r="B1131" s="19" t="str">
        <f>HYPERLINK("https://thanhhung.thachthanh.thanhhoa.gov.vn/", "UBND Ủy ban nhân dân huyện Thạch Thành tỉnh Thanh Hóa")</f>
        <v>UBND Ủy ban nhân dân huyện Thạch Thành tỉnh Thanh Hóa</v>
      </c>
      <c r="C1131" s="21" t="s">
        <v>16</v>
      </c>
      <c r="D1131" s="22"/>
      <c r="E1131" s="1" t="s">
        <v>13</v>
      </c>
      <c r="F1131" s="1" t="s">
        <v>13</v>
      </c>
      <c r="G1131" s="1" t="s">
        <v>13</v>
      </c>
      <c r="H1131" s="1" t="s">
        <v>13</v>
      </c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25">
      <c r="A1132" s="18">
        <v>28131</v>
      </c>
      <c r="B1132" s="19" t="str">
        <f>HYPERLINK("https://www.facebook.com/CATX.KM/", "Công an thị xã Kinh Môn tỉnh Hải Dương")</f>
        <v>Công an thị xã Kinh Môn tỉnh Hải Dương</v>
      </c>
      <c r="C1132" s="21" t="s">
        <v>16</v>
      </c>
      <c r="D1132" s="21" t="s">
        <v>14</v>
      </c>
      <c r="E1132" s="1" t="s">
        <v>13</v>
      </c>
      <c r="F1132" s="1" t="s">
        <v>13</v>
      </c>
      <c r="G1132" s="1" t="s">
        <v>13</v>
      </c>
      <c r="H1132" s="1" t="s">
        <v>15</v>
      </c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25">
      <c r="A1133" s="18">
        <v>28132</v>
      </c>
      <c r="B1133" s="19" t="str">
        <f>HYPERLINK("https://kinhmon.haiduong.gov.vn/", "UBND Ủy ban nhân dân thị xã Kinh Môn tỉnh Hải Dương")</f>
        <v>UBND Ủy ban nhân dân thị xã Kinh Môn tỉnh Hải Dương</v>
      </c>
      <c r="C1133" s="21" t="s">
        <v>16</v>
      </c>
      <c r="D1133" s="22"/>
      <c r="E1133" s="1" t="s">
        <v>13</v>
      </c>
      <c r="F1133" s="1" t="s">
        <v>13</v>
      </c>
      <c r="G1133" s="1" t="s">
        <v>13</v>
      </c>
      <c r="H1133" s="1" t="s">
        <v>13</v>
      </c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25">
      <c r="A1134" s="18">
        <v>28133</v>
      </c>
      <c r="B1134" s="19" t="str">
        <f>HYPERLINK("https://www.facebook.com/p/C%C3%B4ng-an-ph%C6%B0%E1%BB%9Dng-1-TX-Gi%C3%A1-Rai-B%E1%BA%A1c-Li%C3%AAu-100085484734723/", "Công an thị xã Giá Rai tỉnh Bạc Liêu")</f>
        <v>Công an thị xã Giá Rai tỉnh Bạc Liêu</v>
      </c>
      <c r="C1134" s="21" t="s">
        <v>16</v>
      </c>
      <c r="D1134" s="21" t="s">
        <v>14</v>
      </c>
      <c r="E1134" s="1" t="s">
        <v>13</v>
      </c>
      <c r="F1134" s="1" t="s">
        <v>13</v>
      </c>
      <c r="G1134" s="1" t="s">
        <v>13</v>
      </c>
      <c r="H1134" s="1" t="s">
        <v>15</v>
      </c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25">
      <c r="A1135" s="18">
        <v>28134</v>
      </c>
      <c r="B1135" s="19" t="str">
        <f>HYPERLINK("https://dichvucong.gov.vn/p/home/dvc-tthc-co-quan-chi-tiet.html?id=401230", "UBND Ủy ban nhân dân thị xã Giá Rai tỉnh Bạc Liêu")</f>
        <v>UBND Ủy ban nhân dân thị xã Giá Rai tỉnh Bạc Liêu</v>
      </c>
      <c r="C1135" s="21" t="s">
        <v>16</v>
      </c>
      <c r="D1135" s="22"/>
      <c r="E1135" s="1" t="s">
        <v>13</v>
      </c>
      <c r="F1135" s="1" t="s">
        <v>13</v>
      </c>
      <c r="G1135" s="1" t="s">
        <v>13</v>
      </c>
      <c r="H1135" s="1" t="s">
        <v>13</v>
      </c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25">
      <c r="A1136" s="18">
        <v>28135</v>
      </c>
      <c r="B1136" s="19" t="str">
        <f>HYPERLINK("https://www.facebook.com/catxka.ht.vn/", "Công an thị xã Kỳ Anh tỉnh Hà Tĩnh")</f>
        <v>Công an thị xã Kỳ Anh tỉnh Hà Tĩnh</v>
      </c>
      <c r="C1136" s="21" t="s">
        <v>16</v>
      </c>
      <c r="D1136" s="21" t="s">
        <v>14</v>
      </c>
      <c r="E1136" s="1" t="s">
        <v>13</v>
      </c>
      <c r="F1136" s="1" t="s">
        <v>13</v>
      </c>
      <c r="G1136" s="1" t="s">
        <v>13</v>
      </c>
      <c r="H1136" s="1" t="s">
        <v>15</v>
      </c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25">
      <c r="A1137" s="18">
        <v>28136</v>
      </c>
      <c r="B1137" s="19" t="str">
        <f>HYPERLINK("https://kyanh.hatinh.gov.vn/", "UBND Ủy ban nhân dân thị xã Kỳ Anh tỉnh Hà Tĩnh")</f>
        <v>UBND Ủy ban nhân dân thị xã Kỳ Anh tỉnh Hà Tĩnh</v>
      </c>
      <c r="C1137" s="21" t="s">
        <v>16</v>
      </c>
      <c r="D1137" s="22"/>
      <c r="E1137" s="1" t="s">
        <v>13</v>
      </c>
      <c r="F1137" s="1" t="s">
        <v>13</v>
      </c>
      <c r="G1137" s="1" t="s">
        <v>13</v>
      </c>
      <c r="H1137" s="1" t="s">
        <v>13</v>
      </c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25">
      <c r="A1138" s="18">
        <v>28137</v>
      </c>
      <c r="B1138" s="19" t="s">
        <v>116</v>
      </c>
      <c r="C1138" s="20" t="s">
        <v>13</v>
      </c>
      <c r="D1138" s="21" t="s">
        <v>14</v>
      </c>
      <c r="E1138" s="1" t="s">
        <v>13</v>
      </c>
      <c r="F1138" s="1" t="s">
        <v>13</v>
      </c>
      <c r="G1138" s="1" t="s">
        <v>13</v>
      </c>
      <c r="H1138" s="1" t="s">
        <v>15</v>
      </c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25">
      <c r="A1139" s="18">
        <v>28138</v>
      </c>
      <c r="B1139" s="19" t="str">
        <f>HYPERLINK("https://daibieunhandan.dienbien.gov.vn/uploads/Docs/Th%E1%BB%8B%20x%C3%A3%20M%C6%B0%E1%BB%9Dng%20Lay.pdf", "UBND Ủy ban nhân dân thị xã Mường Lay tỉnh Điện Biên")</f>
        <v>UBND Ủy ban nhân dân thị xã Mường Lay tỉnh Điện Biên</v>
      </c>
      <c r="C1139" s="21" t="s">
        <v>16</v>
      </c>
      <c r="D1139" s="22"/>
      <c r="E1139" s="1" t="s">
        <v>13</v>
      </c>
      <c r="F1139" s="1" t="s">
        <v>13</v>
      </c>
      <c r="G1139" s="1" t="s">
        <v>13</v>
      </c>
      <c r="H1139" s="1" t="s">
        <v>13</v>
      </c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25">
      <c r="A1140" s="18">
        <v>28139</v>
      </c>
      <c r="B1140" s="19" t="str">
        <f>HYPERLINK("https://www.facebook.com/CATXPT/", "Công an thị xã Phú Thọ tỉnh Phú Thọ")</f>
        <v>Công an thị xã Phú Thọ tỉnh Phú Thọ</v>
      </c>
      <c r="C1140" s="21" t="s">
        <v>16</v>
      </c>
      <c r="D1140" s="21" t="s">
        <v>14</v>
      </c>
      <c r="E1140" s="1" t="s">
        <v>13</v>
      </c>
      <c r="F1140" s="1" t="s">
        <v>13</v>
      </c>
      <c r="G1140" s="1" t="s">
        <v>13</v>
      </c>
      <c r="H1140" s="1" t="s">
        <v>15</v>
      </c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25">
      <c r="A1141" s="18">
        <v>28140</v>
      </c>
      <c r="B1141" s="19" t="str">
        <f>HYPERLINK("https://phutho.phutan.angiang.gov.vn/", "UBND Ủy ban nhân dân thị xã Phú Thọ tỉnh Phú Thọ")</f>
        <v>UBND Ủy ban nhân dân thị xã Phú Thọ tỉnh Phú Thọ</v>
      </c>
      <c r="C1141" s="21" t="s">
        <v>16</v>
      </c>
      <c r="D1141" s="22"/>
      <c r="E1141" s="1" t="s">
        <v>13</v>
      </c>
      <c r="F1141" s="1" t="s">
        <v>13</v>
      </c>
      <c r="G1141" s="1" t="s">
        <v>13</v>
      </c>
      <c r="H1141" s="1" t="s">
        <v>13</v>
      </c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25">
      <c r="A1142" s="18">
        <v>28141</v>
      </c>
      <c r="B1142" s="19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1142" s="21" t="s">
        <v>16</v>
      </c>
      <c r="D1142" s="21" t="s">
        <v>14</v>
      </c>
      <c r="E1142" s="1" t="s">
        <v>13</v>
      </c>
      <c r="F1142" s="1" t="s">
        <v>13</v>
      </c>
      <c r="G1142" s="1" t="s">
        <v>13</v>
      </c>
      <c r="H1142" s="1" t="s">
        <v>15</v>
      </c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25">
      <c r="A1143" s="18">
        <v>28142</v>
      </c>
      <c r="B1143" s="19" t="str">
        <f>HYPERLINK("http://ngocson.ngoclac.thanhhoa.gov.vn/", "UBND Ủy ban nhân dân huyện Ngọc Lặc tỉnh Thanh Hóa")</f>
        <v>UBND Ủy ban nhân dân huyện Ngọc Lặc tỉnh Thanh Hóa</v>
      </c>
      <c r="C1143" s="21" t="s">
        <v>16</v>
      </c>
      <c r="D1143" s="22"/>
      <c r="E1143" s="1" t="s">
        <v>13</v>
      </c>
      <c r="F1143" s="1" t="s">
        <v>13</v>
      </c>
      <c r="G1143" s="1" t="s">
        <v>13</v>
      </c>
      <c r="H1143" s="1" t="s">
        <v>13</v>
      </c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25">
      <c r="A1144" s="18">
        <v>28143</v>
      </c>
      <c r="B1144" s="19" t="s">
        <v>117</v>
      </c>
      <c r="C1144" s="20" t="s">
        <v>13</v>
      </c>
      <c r="D1144" s="21" t="s">
        <v>14</v>
      </c>
      <c r="E1144" s="1" t="s">
        <v>13</v>
      </c>
      <c r="F1144" s="1" t="s">
        <v>13</v>
      </c>
      <c r="G1144" s="1" t="s">
        <v>13</v>
      </c>
      <c r="H1144" s="1" t="s">
        <v>15</v>
      </c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25">
      <c r="A1145" s="18">
        <v>28144</v>
      </c>
      <c r="B1145" s="19" t="str">
        <f>HYPERLINK("https://binhhoaphuoc.vinhlong.gov.vn/", "UBND Ủy ban nhân dân xã Bình Hòa Phước tỉnh Vĩnh Long")</f>
        <v>UBND Ủy ban nhân dân xã Bình Hòa Phước tỉnh Vĩnh Long</v>
      </c>
      <c r="C1145" s="21" t="s">
        <v>16</v>
      </c>
      <c r="D1145" s="22"/>
      <c r="E1145" s="1" t="s">
        <v>13</v>
      </c>
      <c r="F1145" s="1" t="s">
        <v>13</v>
      </c>
      <c r="G1145" s="1" t="s">
        <v>13</v>
      </c>
      <c r="H1145" s="1" t="s">
        <v>13</v>
      </c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25">
      <c r="A1146" s="18">
        <v>28145</v>
      </c>
      <c r="B1146" s="19" t="str">
        <f>HYPERLINK("https://www.facebook.com/p/C%C3%B4ng-an-huy%E1%BB%87n-T%E1%BB%A9-K%E1%BB%B3-100076039831546/", "Công an huyện Tứ Kỳ tỉnh Hải Dương")</f>
        <v>Công an huyện Tứ Kỳ tỉnh Hải Dương</v>
      </c>
      <c r="C1146" s="21" t="s">
        <v>16</v>
      </c>
      <c r="D1146" s="21" t="s">
        <v>14</v>
      </c>
      <c r="E1146" s="1" t="s">
        <v>13</v>
      </c>
      <c r="F1146" s="1" t="s">
        <v>13</v>
      </c>
      <c r="G1146" s="1" t="s">
        <v>13</v>
      </c>
      <c r="H1146" s="1" t="s">
        <v>15</v>
      </c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25">
      <c r="A1147" s="18">
        <v>28146</v>
      </c>
      <c r="B1147" s="19" t="str">
        <f>HYPERLINK("https://tuky.haiduong.gov.vn/", "UBND Ủy ban nhân dân huyện Tứ Kỳ tỉnh Hải Dương")</f>
        <v>UBND Ủy ban nhân dân huyện Tứ Kỳ tỉnh Hải Dương</v>
      </c>
      <c r="C1147" s="21" t="s">
        <v>16</v>
      </c>
      <c r="D1147" s="22"/>
      <c r="E1147" s="1" t="s">
        <v>13</v>
      </c>
      <c r="F1147" s="1" t="s">
        <v>13</v>
      </c>
      <c r="G1147" s="1" t="s">
        <v>13</v>
      </c>
      <c r="H1147" s="1" t="s">
        <v>13</v>
      </c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25">
      <c r="A1148" s="18">
        <v>28147</v>
      </c>
      <c r="B1148" s="19" t="s">
        <v>118</v>
      </c>
      <c r="C1148" s="20" t="s">
        <v>13</v>
      </c>
      <c r="D1148" s="21" t="s">
        <v>14</v>
      </c>
      <c r="E1148" s="1" t="s">
        <v>13</v>
      </c>
      <c r="F1148" s="1" t="s">
        <v>13</v>
      </c>
      <c r="G1148" s="1" t="s">
        <v>13</v>
      </c>
      <c r="H1148" s="1" t="s">
        <v>15</v>
      </c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25">
      <c r="A1149" s="18">
        <v>28148</v>
      </c>
      <c r="B1149" s="19" t="str">
        <f>HYPERLINK("https://hoaninh.vinhlong.gov.vn/", "UBND Ủy ban nhân dân xã Hòa Ninh tỉnh Vĩnh Long")</f>
        <v>UBND Ủy ban nhân dân xã Hòa Ninh tỉnh Vĩnh Long</v>
      </c>
      <c r="C1149" s="21" t="s">
        <v>16</v>
      </c>
      <c r="D1149" s="22"/>
      <c r="E1149" s="1" t="s">
        <v>13</v>
      </c>
      <c r="F1149" s="1" t="s">
        <v>13</v>
      </c>
      <c r="G1149" s="1" t="s">
        <v>13</v>
      </c>
      <c r="H1149" s="1" t="s">
        <v>13</v>
      </c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25">
      <c r="A1150" s="18">
        <v>28149</v>
      </c>
      <c r="B1150" s="19" t="str">
        <f>HYPERLINK("https://www.facebook.com/p/C%C3%B4ng-An-x%C3%A3-H%E1%BB%93ng-Phong-Huy%E1%BB%87n-An-D%C6%B0%C6%A1ng-TP-H%E1%BA%A3i-Ph%C3%B2ng-100069379315113/", "Công an xã Hồng Phong tỉnh Hải Dương")</f>
        <v>Công an xã Hồng Phong tỉnh Hải Dương</v>
      </c>
      <c r="C1150" s="21" t="s">
        <v>16</v>
      </c>
      <c r="D1150" s="21" t="s">
        <v>14</v>
      </c>
      <c r="E1150" s="1" t="s">
        <v>13</v>
      </c>
      <c r="F1150" s="1" t="s">
        <v>13</v>
      </c>
      <c r="G1150" s="1" t="s">
        <v>13</v>
      </c>
      <c r="H1150" s="1" t="s">
        <v>15</v>
      </c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25">
      <c r="A1151" s="18">
        <v>28150</v>
      </c>
      <c r="B1151" s="19" t="str">
        <f>HYPERLINK("https://hongphong.anduong.haiphong.gov.vn/", "UBND Ủy ban nhân dân xã Hồng Phong tỉnh Hải Dương")</f>
        <v>UBND Ủy ban nhân dân xã Hồng Phong tỉnh Hải Dương</v>
      </c>
      <c r="C1151" s="21" t="s">
        <v>16</v>
      </c>
      <c r="D1151" s="22"/>
      <c r="E1151" s="1" t="s">
        <v>13</v>
      </c>
      <c r="F1151" s="1" t="s">
        <v>13</v>
      </c>
      <c r="G1151" s="1" t="s">
        <v>13</v>
      </c>
      <c r="H1151" s="1" t="s">
        <v>13</v>
      </c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25">
      <c r="A1152" s="18">
        <v>28151</v>
      </c>
      <c r="B1152" s="19" t="str">
        <f>HYPERLINK("https://www.facebook.com/cax.phuquoi.lh/", "Công an xã Phú Quới tỉnh Vĩnh Long")</f>
        <v>Công an xã Phú Quới tỉnh Vĩnh Long</v>
      </c>
      <c r="C1152" s="21" t="s">
        <v>16</v>
      </c>
      <c r="D1152" s="21" t="s">
        <v>14</v>
      </c>
      <c r="E1152" s="1" t="s">
        <v>13</v>
      </c>
      <c r="F1152" s="1" t="s">
        <v>13</v>
      </c>
      <c r="G1152" s="1" t="s">
        <v>13</v>
      </c>
      <c r="H1152" s="1" t="s">
        <v>15</v>
      </c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25">
      <c r="A1153" s="18">
        <v>28152</v>
      </c>
      <c r="B1153" s="19" t="str">
        <f>HYPERLINK("https://phuquoi.vinhlong.gov.vn/", "UBND Ủy ban nhân dân xã Phú Quới tỉnh Vĩnh Long")</f>
        <v>UBND Ủy ban nhân dân xã Phú Quới tỉnh Vĩnh Long</v>
      </c>
      <c r="C1153" s="21" t="s">
        <v>16</v>
      </c>
      <c r="D1153" s="22"/>
      <c r="E1153" s="1" t="s">
        <v>13</v>
      </c>
      <c r="F1153" s="1" t="s">
        <v>13</v>
      </c>
      <c r="G1153" s="1" t="s">
        <v>13</v>
      </c>
      <c r="H1153" s="1" t="s">
        <v>13</v>
      </c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25">
      <c r="A1154" s="18">
        <v>28153</v>
      </c>
      <c r="B1154" s="19" t="str">
        <f>HYPERLINK("https://www.facebook.com/CAX.QuangNghiep/", "Công an xã Quảng Nghiệp tỉnh Hải Dương")</f>
        <v>Công an xã Quảng Nghiệp tỉnh Hải Dương</v>
      </c>
      <c r="C1154" s="21" t="s">
        <v>16</v>
      </c>
      <c r="D1154" s="21" t="s">
        <v>14</v>
      </c>
      <c r="E1154" s="1" t="s">
        <v>13</v>
      </c>
      <c r="F1154" s="1" t="s">
        <v>13</v>
      </c>
      <c r="G1154" s="1" t="s">
        <v>13</v>
      </c>
      <c r="H1154" s="1" t="s">
        <v>15</v>
      </c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25">
      <c r="A1155" s="18">
        <v>28154</v>
      </c>
      <c r="B1155" s="19" t="str">
        <f>HYPERLINK("http://quangnghiep.tuky.haiduong.gov.vn/", "UBND Ủy ban nhân dân xã Quảng Nghiệp tỉnh Hải Dương")</f>
        <v>UBND Ủy ban nhân dân xã Quảng Nghiệp tỉnh Hải Dương</v>
      </c>
      <c r="C1155" s="21" t="s">
        <v>16</v>
      </c>
      <c r="D1155" s="22"/>
      <c r="E1155" s="1" t="s">
        <v>13</v>
      </c>
      <c r="F1155" s="1" t="s">
        <v>13</v>
      </c>
      <c r="G1155" s="1" t="s">
        <v>13</v>
      </c>
      <c r="H1155" s="1" t="s">
        <v>13</v>
      </c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25">
      <c r="A1156" s="18">
        <v>28155</v>
      </c>
      <c r="B1156" s="19" t="str">
        <f>HYPERLINK("https://www.facebook.com/CAX.TanLieu/", "Công an xã Tân Liễu tỉnh Bắc Giang")</f>
        <v>Công an xã Tân Liễu tỉnh Bắc Giang</v>
      </c>
      <c r="C1156" s="21" t="s">
        <v>16</v>
      </c>
      <c r="D1156" s="21" t="s">
        <v>14</v>
      </c>
      <c r="E1156" s="1" t="s">
        <v>13</v>
      </c>
      <c r="F1156" s="1" t="s">
        <v>13</v>
      </c>
      <c r="G1156" s="1" t="s">
        <v>13</v>
      </c>
      <c r="H1156" s="1" t="s">
        <v>15</v>
      </c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25">
      <c r="A1157" s="18">
        <v>28156</v>
      </c>
      <c r="B1157" s="19" t="str">
        <f>HYPERLINK("https://tanlieu.yendung.bacgiang.gov.vn/", "UBND Ủy ban nhân dân xã Tân Liễu tỉnh Bắc Giang")</f>
        <v>UBND Ủy ban nhân dân xã Tân Liễu tỉnh Bắc Giang</v>
      </c>
      <c r="C1157" s="21" t="s">
        <v>16</v>
      </c>
      <c r="D1157" s="22"/>
      <c r="E1157" s="1" t="s">
        <v>13</v>
      </c>
      <c r="F1157" s="1" t="s">
        <v>13</v>
      </c>
      <c r="G1157" s="1" t="s">
        <v>13</v>
      </c>
      <c r="H1157" s="1" t="s">
        <v>13</v>
      </c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25">
      <c r="A1158" s="18">
        <v>28157</v>
      </c>
      <c r="B1158" s="19" t="str">
        <f>HYPERLINK("https://www.facebook.com/Cax.ThuongHa/", "Công an xã Thượng Hà tỉnh Lào Cai")</f>
        <v>Công an xã Thượng Hà tỉnh Lào Cai</v>
      </c>
      <c r="C1158" s="21" t="s">
        <v>16</v>
      </c>
      <c r="D1158" s="21" t="s">
        <v>14</v>
      </c>
      <c r="E1158" s="1" t="s">
        <v>13</v>
      </c>
      <c r="F1158" s="1" t="s">
        <v>13</v>
      </c>
      <c r="G1158" s="1" t="s">
        <v>13</v>
      </c>
      <c r="H1158" s="1" t="s">
        <v>15</v>
      </c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25">
      <c r="A1159" s="18">
        <v>28158</v>
      </c>
      <c r="B1159" s="19" t="str">
        <f>HYPERLINK("https://baoyen.laocai.gov.vn/ubnd-cac-xa-thi-tran/cac-xa-thi-tran-tren-dia-ban-huyen-bao-yen-810508", "UBND Ủy ban nhân dân xã Thượng Hà tỉnh Lào Cai")</f>
        <v>UBND Ủy ban nhân dân xã Thượng Hà tỉnh Lào Cai</v>
      </c>
      <c r="C1159" s="21" t="s">
        <v>16</v>
      </c>
      <c r="D1159" s="22"/>
      <c r="E1159" s="1" t="s">
        <v>13</v>
      </c>
      <c r="F1159" s="1" t="s">
        <v>13</v>
      </c>
      <c r="G1159" s="1" t="s">
        <v>13</v>
      </c>
      <c r="H1159" s="1" t="s">
        <v>13</v>
      </c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25">
      <c r="A1160" s="18">
        <v>28159</v>
      </c>
      <c r="B1160" s="19" t="str">
        <f>HYPERLINK("https://www.facebook.com/cax0869549029/", "Công an xã Hoằng Đông tỉnh Thanh Hóa")</f>
        <v>Công an xã Hoằng Đông tỉnh Thanh Hóa</v>
      </c>
      <c r="C1160" s="21" t="s">
        <v>16</v>
      </c>
      <c r="D1160" s="21" t="s">
        <v>14</v>
      </c>
      <c r="E1160" s="1" t="s">
        <v>13</v>
      </c>
      <c r="F1160" s="1" t="s">
        <v>13</v>
      </c>
      <c r="G1160" s="1" t="s">
        <v>13</v>
      </c>
      <c r="H1160" s="1" t="s">
        <v>15</v>
      </c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25">
      <c r="A1161" s="18">
        <v>28160</v>
      </c>
      <c r="B1161" s="19" t="str">
        <f>HYPERLINK("https://hoangdong.hoanghoa.thanhhoa.gov.vn/", "UBND Ủy ban nhân dân xã Hoằng Đông tỉnh Thanh Hóa")</f>
        <v>UBND Ủy ban nhân dân xã Hoằng Đông tỉnh Thanh Hóa</v>
      </c>
      <c r="C1161" s="21" t="s">
        <v>16</v>
      </c>
      <c r="D1161" s="22"/>
      <c r="E1161" s="1" t="s">
        <v>13</v>
      </c>
      <c r="F1161" s="1" t="s">
        <v>13</v>
      </c>
      <c r="G1161" s="1" t="s">
        <v>13</v>
      </c>
      <c r="H1161" s="1" t="s">
        <v>13</v>
      </c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25">
      <c r="A1162" s="18">
        <v>28161</v>
      </c>
      <c r="B1162" s="19" t="s">
        <v>119</v>
      </c>
      <c r="C1162" s="20" t="s">
        <v>13</v>
      </c>
      <c r="D1162" s="21" t="s">
        <v>14</v>
      </c>
      <c r="E1162" s="1" t="s">
        <v>13</v>
      </c>
      <c r="F1162" s="1" t="s">
        <v>13</v>
      </c>
      <c r="G1162" s="1" t="s">
        <v>13</v>
      </c>
      <c r="H1162" s="1" t="s">
        <v>15</v>
      </c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25">
      <c r="A1163" s="18">
        <v>28162</v>
      </c>
      <c r="B1163" s="19" t="str">
        <f>HYPERLINK("http://anhaodong.hoaian.binhdinh.gov.vn/", "UBND Ủy ban nhân dân xã Ân Hảo Đông tỉnh Bình Định")</f>
        <v>UBND Ủy ban nhân dân xã Ân Hảo Đông tỉnh Bình Định</v>
      </c>
      <c r="C1163" s="21" t="s">
        <v>16</v>
      </c>
      <c r="D1163" s="22"/>
      <c r="E1163" s="1" t="s">
        <v>13</v>
      </c>
      <c r="F1163" s="1" t="s">
        <v>13</v>
      </c>
      <c r="G1163" s="1" t="s">
        <v>13</v>
      </c>
      <c r="H1163" s="1" t="s">
        <v>13</v>
      </c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25">
      <c r="A1164" s="18">
        <v>28163</v>
      </c>
      <c r="B1164" s="19" t="s">
        <v>120</v>
      </c>
      <c r="C1164" s="20" t="s">
        <v>13</v>
      </c>
      <c r="D1164" s="21" t="s">
        <v>14</v>
      </c>
      <c r="E1164" s="1" t="s">
        <v>13</v>
      </c>
      <c r="F1164" s="1" t="s">
        <v>13</v>
      </c>
      <c r="G1164" s="1" t="s">
        <v>13</v>
      </c>
      <c r="H1164" s="1" t="s">
        <v>15</v>
      </c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25">
      <c r="A1165" s="18">
        <v>28164</v>
      </c>
      <c r="B1165" s="19" t="str">
        <f>HYPERLINK("http://anhaotay.hoaian.binhdinh.gov.vn/", "UBND Ủy ban nhân dân xã Ân Hảo Tây tỉnh Bình Định")</f>
        <v>UBND Ủy ban nhân dân xã Ân Hảo Tây tỉnh Bình Định</v>
      </c>
      <c r="C1165" s="21" t="s">
        <v>16</v>
      </c>
      <c r="D1165" s="22"/>
      <c r="E1165" s="1" t="s">
        <v>13</v>
      </c>
      <c r="F1165" s="1" t="s">
        <v>13</v>
      </c>
      <c r="G1165" s="1" t="s">
        <v>13</v>
      </c>
      <c r="H1165" s="1" t="s">
        <v>13</v>
      </c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25">
      <c r="A1166" s="18">
        <v>28165</v>
      </c>
      <c r="B1166" s="19" t="str">
        <f>HYPERLINK("https://www.facebook.com/caxanthanh/", "Công an xã An Thạnh tỉnh TÂY NINH")</f>
        <v>Công an xã An Thạnh tỉnh TÂY NINH</v>
      </c>
      <c r="C1166" s="21" t="s">
        <v>16</v>
      </c>
      <c r="D1166" s="21" t="s">
        <v>14</v>
      </c>
      <c r="E1166" s="1" t="s">
        <v>13</v>
      </c>
      <c r="F1166" s="1" t="s">
        <v>13</v>
      </c>
      <c r="G1166" s="1" t="s">
        <v>13</v>
      </c>
      <c r="H1166" s="1" t="s">
        <v>15</v>
      </c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25">
      <c r="A1167" s="18">
        <v>28166</v>
      </c>
      <c r="B1167" s="19" t="str">
        <f>HYPERLINK("https://godau.tayninh.gov.vn/vi/page/Uy-ban-nhan-dan-xa-Thanh-Duc.html", "UBND Ủy ban nhân dân xã An Thạnh tỉnh TÂY NINH")</f>
        <v>UBND Ủy ban nhân dân xã An Thạnh tỉnh TÂY NINH</v>
      </c>
      <c r="C1167" s="21" t="s">
        <v>16</v>
      </c>
      <c r="D1167" s="22"/>
      <c r="E1167" s="1" t="s">
        <v>13</v>
      </c>
      <c r="F1167" s="1" t="s">
        <v>13</v>
      </c>
      <c r="G1167" s="1" t="s">
        <v>13</v>
      </c>
      <c r="H1167" s="1" t="s">
        <v>13</v>
      </c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25">
      <c r="A1168" s="18">
        <v>28167</v>
      </c>
      <c r="B1168" s="19" t="str">
        <f>HYPERLINK("https://www.facebook.com/caxanthuongytbg/", "Công an xã An Thượng tỉnh Bắc Giang")</f>
        <v>Công an xã An Thượng tỉnh Bắc Giang</v>
      </c>
      <c r="C1168" s="21" t="s">
        <v>16</v>
      </c>
      <c r="D1168" s="21" t="s">
        <v>14</v>
      </c>
      <c r="E1168" s="1" t="s">
        <v>13</v>
      </c>
      <c r="F1168" s="1" t="s">
        <v>13</v>
      </c>
      <c r="G1168" s="1" t="s">
        <v>13</v>
      </c>
      <c r="H1168" s="1" t="s">
        <v>15</v>
      </c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25">
      <c r="A1169" s="18">
        <v>28168</v>
      </c>
      <c r="B1169" s="19" t="str">
        <f>HYPERLINK("https://anthuong.yenthe.bacgiang.gov.vn/", "UBND Ủy ban nhân dân xã An Thượng tỉnh Bắc Giang")</f>
        <v>UBND Ủy ban nhân dân xã An Thượng tỉnh Bắc Giang</v>
      </c>
      <c r="C1169" s="21" t="s">
        <v>16</v>
      </c>
      <c r="D1169" s="22"/>
      <c r="E1169" s="1" t="s">
        <v>13</v>
      </c>
      <c r="F1169" s="1" t="s">
        <v>13</v>
      </c>
      <c r="G1169" s="1" t="s">
        <v>13</v>
      </c>
      <c r="H1169" s="1" t="s">
        <v>13</v>
      </c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25">
      <c r="A1170" s="18">
        <v>28169</v>
      </c>
      <c r="B1170" s="19" t="s">
        <v>121</v>
      </c>
      <c r="C1170" s="20" t="s">
        <v>13</v>
      </c>
      <c r="D1170" s="21" t="s">
        <v>14</v>
      </c>
      <c r="E1170" s="1" t="s">
        <v>13</v>
      </c>
      <c r="F1170" s="1" t="s">
        <v>13</v>
      </c>
      <c r="G1170" s="1" t="s">
        <v>13</v>
      </c>
      <c r="H1170" s="1" t="s">
        <v>15</v>
      </c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25">
      <c r="A1171" s="18">
        <v>28170</v>
      </c>
      <c r="B1171" s="19" t="str">
        <f>HYPERLINK("https://kimson.ninhbinh.gov.vn/gioi-thieu/xa-yen-loc", "UBND Ủy ban nhân dân xã Yên Lộc tỉnh Ninh Bình")</f>
        <v>UBND Ủy ban nhân dân xã Yên Lộc tỉnh Ninh Bình</v>
      </c>
      <c r="C1171" s="21" t="s">
        <v>16</v>
      </c>
      <c r="D1171" s="22"/>
      <c r="E1171" s="1" t="s">
        <v>13</v>
      </c>
      <c r="F1171" s="1" t="s">
        <v>13</v>
      </c>
      <c r="G1171" s="1" t="s">
        <v>13</v>
      </c>
      <c r="H1171" s="1" t="s">
        <v>13</v>
      </c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25">
      <c r="A1172" s="18">
        <v>28171</v>
      </c>
      <c r="B1172" s="19" t="str">
        <f>HYPERLINK("https://www.facebook.com/caxayunha/", "Công an xã Ayun Hạ tỉnh Gia Lai")</f>
        <v>Công an xã Ayun Hạ tỉnh Gia Lai</v>
      </c>
      <c r="C1172" s="21" t="s">
        <v>16</v>
      </c>
      <c r="D1172" s="21" t="s">
        <v>14</v>
      </c>
      <c r="E1172" s="1" t="s">
        <v>13</v>
      </c>
      <c r="F1172" s="1" t="s">
        <v>13</v>
      </c>
      <c r="G1172" s="1" t="s">
        <v>13</v>
      </c>
      <c r="H1172" s="1" t="s">
        <v>15</v>
      </c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25">
      <c r="A1173" s="18">
        <v>28172</v>
      </c>
      <c r="B1173" s="19" t="str">
        <f>HYPERLINK("https://phuthien.gialai.gov.vn/xa-ayun-ha/Home.aspx", "UBND Ủy ban nhân dân xã Ayun Hạ tỉnh Gia Lai")</f>
        <v>UBND Ủy ban nhân dân xã Ayun Hạ tỉnh Gia Lai</v>
      </c>
      <c r="C1173" s="21" t="s">
        <v>16</v>
      </c>
      <c r="D1173" s="22"/>
      <c r="E1173" s="1" t="s">
        <v>13</v>
      </c>
      <c r="F1173" s="1" t="s">
        <v>13</v>
      </c>
      <c r="G1173" s="1" t="s">
        <v>13</v>
      </c>
      <c r="H1173" s="1" t="s">
        <v>13</v>
      </c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25">
      <c r="A1174" s="18">
        <v>28173</v>
      </c>
      <c r="B1174" s="19" t="str">
        <f>HYPERLINK("https://www.facebook.com/caxbaoly/?locale=vi_VN", "Công an xã Bảo Lý tỉnh Thái Nguyên")</f>
        <v>Công an xã Bảo Lý tỉnh Thái Nguyên</v>
      </c>
      <c r="C1174" s="21" t="s">
        <v>16</v>
      </c>
      <c r="D1174" s="21" t="s">
        <v>14</v>
      </c>
      <c r="E1174" s="1" t="s">
        <v>13</v>
      </c>
      <c r="F1174" s="1" t="s">
        <v>13</v>
      </c>
      <c r="G1174" s="1" t="s">
        <v>13</v>
      </c>
      <c r="H1174" s="1" t="s">
        <v>15</v>
      </c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25">
      <c r="A1175" s="18">
        <v>28174</v>
      </c>
      <c r="B1175" s="19" t="str">
        <f>HYPERLINK("https://phubinh.thainguyen.gov.vn/xa-bao-ly", "UBND Ủy ban nhân dân xã Bảo Lý tỉnh Thái Nguyên")</f>
        <v>UBND Ủy ban nhân dân xã Bảo Lý tỉnh Thái Nguyên</v>
      </c>
      <c r="C1175" s="21" t="s">
        <v>16</v>
      </c>
      <c r="D1175" s="22"/>
      <c r="E1175" s="1" t="s">
        <v>13</v>
      </c>
      <c r="F1175" s="1" t="s">
        <v>13</v>
      </c>
      <c r="G1175" s="1" t="s">
        <v>13</v>
      </c>
      <c r="H1175" s="1" t="s">
        <v>13</v>
      </c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25">
      <c r="A1176" s="18">
        <v>28175</v>
      </c>
      <c r="B1176" s="19" t="str">
        <f>HYPERLINK("https://www.facebook.com/CaxBauNang/", "Công an xã Bàu Năng tỉnh TÂY NINH")</f>
        <v>Công an xã Bàu Năng tỉnh TÂY NINH</v>
      </c>
      <c r="C1176" s="21" t="s">
        <v>16</v>
      </c>
      <c r="D1176" s="21" t="s">
        <v>14</v>
      </c>
      <c r="E1176" s="1" t="s">
        <v>13</v>
      </c>
      <c r="F1176" s="1" t="s">
        <v>13</v>
      </c>
      <c r="G1176" s="1" t="s">
        <v>13</v>
      </c>
      <c r="H1176" s="1" t="s">
        <v>15</v>
      </c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25">
      <c r="A1177" s="18">
        <v>28176</v>
      </c>
      <c r="B1177" s="19" t="str">
        <f>HYPERLINK("https://mattrantoquoc.tayninh.gov.vn/vi/news/uy-vien-uy-ban-mat-tran-to-quoc-viet-nam/ban-thanh-tra-nh-n-d-n-x-b-u-n-ng-gi-m-s-t-ubnd-x-v-c-ng-t-c-thu-l-ph-c-ng-ch-ng-ch-ng-th-c-9373.html", "UBND Ủy ban nhân dân xã Bàu Năng tỉnh TÂY NINH")</f>
        <v>UBND Ủy ban nhân dân xã Bàu Năng tỉnh TÂY NINH</v>
      </c>
      <c r="C1177" s="21" t="s">
        <v>16</v>
      </c>
      <c r="D1177" s="22"/>
      <c r="E1177" s="1" t="s">
        <v>13</v>
      </c>
      <c r="F1177" s="1" t="s">
        <v>13</v>
      </c>
      <c r="G1177" s="1" t="s">
        <v>13</v>
      </c>
      <c r="H1177" s="1" t="s">
        <v>13</v>
      </c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25">
      <c r="A1178" s="18">
        <v>28177</v>
      </c>
      <c r="B1178" s="19" t="str">
        <f>HYPERLINK("https://www.facebook.com/CAXBINHTHANH/", "Công an xã Bình Thạnh tỉnh Bến Tre")</f>
        <v>Công an xã Bình Thạnh tỉnh Bến Tre</v>
      </c>
      <c r="C1178" s="21" t="s">
        <v>16</v>
      </c>
      <c r="D1178" s="21" t="s">
        <v>14</v>
      </c>
      <c r="E1178" s="1" t="s">
        <v>13</v>
      </c>
      <c r="F1178" s="1" t="s">
        <v>13</v>
      </c>
      <c r="G1178" s="1" t="s">
        <v>13</v>
      </c>
      <c r="H1178" s="1" t="s">
        <v>15</v>
      </c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25">
      <c r="A1179" s="18">
        <v>28178</v>
      </c>
      <c r="B1179" s="19" t="str">
        <f>HYPERLINK("https://binhthanh.thanhphu.bentre.gov.vn/", "UBND Ủy ban nhân dân xã Bình Thạnh tỉnh Bến Tre")</f>
        <v>UBND Ủy ban nhân dân xã Bình Thạnh tỉnh Bến Tre</v>
      </c>
      <c r="C1179" s="21" t="s">
        <v>16</v>
      </c>
      <c r="D1179" s="22"/>
      <c r="E1179" s="1" t="s">
        <v>13</v>
      </c>
      <c r="F1179" s="1" t="s">
        <v>13</v>
      </c>
      <c r="G1179" s="1" t="s">
        <v>13</v>
      </c>
      <c r="H1179" s="1" t="s">
        <v>13</v>
      </c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25">
      <c r="A1180" s="18">
        <v>28179</v>
      </c>
      <c r="B1180" s="19" t="s">
        <v>122</v>
      </c>
      <c r="C1180" s="20" t="s">
        <v>13</v>
      </c>
      <c r="D1180" s="21" t="s">
        <v>14</v>
      </c>
      <c r="E1180" s="1" t="s">
        <v>13</v>
      </c>
      <c r="F1180" s="1" t="s">
        <v>13</v>
      </c>
      <c r="G1180" s="1" t="s">
        <v>13</v>
      </c>
      <c r="H1180" s="1" t="s">
        <v>15</v>
      </c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25">
      <c r="A1181" s="18">
        <v>28180</v>
      </c>
      <c r="B1181" s="19" t="str">
        <f>HYPERLINK("http://binhlang.tuky.haiduong.gov.vn/", "UBND Ủy ban nhân dân xã Bình Lãng tỉnh Hải Dương")</f>
        <v>UBND Ủy ban nhân dân xã Bình Lãng tỉnh Hải Dương</v>
      </c>
      <c r="C1181" s="21" t="s">
        <v>16</v>
      </c>
      <c r="D1181" s="22"/>
      <c r="E1181" s="1" t="s">
        <v>13</v>
      </c>
      <c r="F1181" s="1" t="s">
        <v>13</v>
      </c>
      <c r="G1181" s="1" t="s">
        <v>13</v>
      </c>
      <c r="H1181" s="1" t="s">
        <v>13</v>
      </c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25">
      <c r="A1182" s="18">
        <v>28181</v>
      </c>
      <c r="B1182" s="19" t="str">
        <f>HYPERLINK("https://www.facebook.com/CAXBONPHANG/", "Công an xã Bon Phặng tỉnh Sơn La")</f>
        <v>Công an xã Bon Phặng tỉnh Sơn La</v>
      </c>
      <c r="C1182" s="21" t="s">
        <v>16</v>
      </c>
      <c r="D1182" s="21" t="s">
        <v>14</v>
      </c>
      <c r="E1182" s="1" t="s">
        <v>13</v>
      </c>
      <c r="F1182" s="1" t="s">
        <v>13</v>
      </c>
      <c r="G1182" s="1" t="s">
        <v>13</v>
      </c>
      <c r="H1182" s="1" t="s">
        <v>15</v>
      </c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25">
      <c r="A1183" s="18">
        <v>28182</v>
      </c>
      <c r="B1183" s="19" t="str">
        <f>HYPERLINK("https://sonla.gov.vn/tin-van-hoa-xa-hoi/dong-chi-dang-ngoc-hau-lam-viec-voi-huyen-thuan-chau-ve-viec-xay-dung-tru-so-cong-an-xa-tren-dia-760471", "UBND Ủy ban nhân dân xã Bon Phặng tỉnh Sơn La")</f>
        <v>UBND Ủy ban nhân dân xã Bon Phặng tỉnh Sơn La</v>
      </c>
      <c r="C1183" s="21" t="s">
        <v>16</v>
      </c>
      <c r="D1183" s="22"/>
      <c r="E1183" s="1" t="s">
        <v>13</v>
      </c>
      <c r="F1183" s="1" t="s">
        <v>13</v>
      </c>
      <c r="G1183" s="1" t="s">
        <v>13</v>
      </c>
      <c r="H1183" s="1" t="s">
        <v>13</v>
      </c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25">
      <c r="A1184" s="18">
        <v>28183</v>
      </c>
      <c r="B1184" s="19" t="str">
        <f>HYPERLINK("https://www.facebook.com/caxcamchaucamthuy/?locale=vi_VN", "Công an xã Cẩm Châu tỉnh Thanh Hóa")</f>
        <v>Công an xã Cẩm Châu tỉnh Thanh Hóa</v>
      </c>
      <c r="C1184" s="21" t="s">
        <v>16</v>
      </c>
      <c r="D1184" s="21" t="s">
        <v>14</v>
      </c>
      <c r="E1184" s="1" t="s">
        <v>13</v>
      </c>
      <c r="F1184" s="1" t="s">
        <v>13</v>
      </c>
      <c r="G1184" s="1" t="s">
        <v>13</v>
      </c>
      <c r="H1184" s="1" t="s">
        <v>15</v>
      </c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25">
      <c r="A1185" s="18">
        <v>28184</v>
      </c>
      <c r="B1185" s="19" t="str">
        <f>HYPERLINK("https://camchau.camthuy.thanhhoa.gov.vn/", "UBND Ủy ban nhân dân xã Cẩm Châu tỉnh Thanh Hóa")</f>
        <v>UBND Ủy ban nhân dân xã Cẩm Châu tỉnh Thanh Hóa</v>
      </c>
      <c r="C1185" s="21" t="s">
        <v>16</v>
      </c>
      <c r="D1185" s="22"/>
      <c r="E1185" s="1" t="s">
        <v>13</v>
      </c>
      <c r="F1185" s="1" t="s">
        <v>13</v>
      </c>
      <c r="G1185" s="1" t="s">
        <v>13</v>
      </c>
      <c r="H1185" s="1" t="s">
        <v>13</v>
      </c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25">
      <c r="A1186" s="18">
        <v>28185</v>
      </c>
      <c r="B1186" s="19" t="str">
        <f>HYPERLINK("https://www.facebook.com/caxcamminh/", "Công an xã Cẩm Minh tỉnh Hà Tĩnh")</f>
        <v>Công an xã Cẩm Minh tỉnh Hà Tĩnh</v>
      </c>
      <c r="C1186" s="21" t="s">
        <v>16</v>
      </c>
      <c r="D1186" s="21" t="s">
        <v>14</v>
      </c>
      <c r="E1186" s="1" t="s">
        <v>13</v>
      </c>
      <c r="F1186" s="1" t="s">
        <v>13</v>
      </c>
      <c r="G1186" s="1" t="s">
        <v>13</v>
      </c>
      <c r="H1186" s="1" t="s">
        <v>15</v>
      </c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25">
      <c r="A1187" s="18">
        <v>28186</v>
      </c>
      <c r="B1187" s="19" t="str">
        <f>HYPERLINK("https://camminh.camxuyen.hatinh.gov.vn/", "UBND Ủy ban nhân dân xã Cẩm Minh tỉnh Hà Tĩnh")</f>
        <v>UBND Ủy ban nhân dân xã Cẩm Minh tỉnh Hà Tĩnh</v>
      </c>
      <c r="C1187" s="21" t="s">
        <v>16</v>
      </c>
      <c r="D1187" s="22"/>
      <c r="E1187" s="1" t="s">
        <v>13</v>
      </c>
      <c r="F1187" s="1" t="s">
        <v>13</v>
      </c>
      <c r="G1187" s="1" t="s">
        <v>13</v>
      </c>
      <c r="H1187" s="1" t="s">
        <v>13</v>
      </c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25">
      <c r="A1188" s="18">
        <v>28187</v>
      </c>
      <c r="B1188" s="19" t="s">
        <v>123</v>
      </c>
      <c r="C1188" s="20" t="s">
        <v>13</v>
      </c>
      <c r="D1188" s="21" t="s">
        <v>14</v>
      </c>
      <c r="E1188" s="1" t="s">
        <v>13</v>
      </c>
      <c r="F1188" s="1" t="s">
        <v>13</v>
      </c>
      <c r="G1188" s="1" t="s">
        <v>13</v>
      </c>
      <c r="H1188" s="1" t="s">
        <v>15</v>
      </c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25">
      <c r="A1189" s="18">
        <v>28188</v>
      </c>
      <c r="B1189" s="19" t="str">
        <f>HYPERLINK("https://mucangchai.yenbai.gov.vn/tcbm/cac-xa-thi-tran/?UserKey=XA-CAO-PHA", "UBND Ủy ban nhân dân xã Cao Phạ tỉnh Yên Bái")</f>
        <v>UBND Ủy ban nhân dân xã Cao Phạ tỉnh Yên Bái</v>
      </c>
      <c r="C1189" s="21" t="s">
        <v>16</v>
      </c>
      <c r="D1189" s="22"/>
      <c r="E1189" s="1" t="s">
        <v>13</v>
      </c>
      <c r="F1189" s="1" t="s">
        <v>13</v>
      </c>
      <c r="G1189" s="1" t="s">
        <v>13</v>
      </c>
      <c r="H1189" s="1" t="s">
        <v>13</v>
      </c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25">
      <c r="A1190" s="18">
        <v>28189</v>
      </c>
      <c r="B1190" s="19" t="str">
        <f>HYPERLINK("https://www.facebook.com/caxchauloc/", "Công an xã Châu Lộc _x000D__x000D_
 _x000D__x000D_
  tỉnh Nghệ An")</f>
        <v>Công an xã Châu Lộc _x000D__x000D_
 _x000D__x000D_
  tỉnh Nghệ An</v>
      </c>
      <c r="C1190" s="21" t="s">
        <v>16</v>
      </c>
      <c r="D1190" s="21" t="s">
        <v>14</v>
      </c>
      <c r="E1190" s="1" t="s">
        <v>13</v>
      </c>
      <c r="F1190" s="1" t="s">
        <v>13</v>
      </c>
      <c r="G1190" s="1" t="s">
        <v>13</v>
      </c>
      <c r="H1190" s="1" t="s">
        <v>15</v>
      </c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25">
      <c r="A1191" s="18">
        <v>28190</v>
      </c>
      <c r="B1191" s="19" t="str">
        <f>HYPERLINK("https://chauloc.quyhop.nghean.gov.vn/", "UBND Ủy ban nhân dân xã Châu Lộc _x000D__x000D_
 _x000D__x000D_
  tỉnh Nghệ An")</f>
        <v>UBND Ủy ban nhân dân xã Châu Lộc _x000D__x000D_
 _x000D__x000D_
  tỉnh Nghệ An</v>
      </c>
      <c r="C1191" s="21" t="s">
        <v>16</v>
      </c>
      <c r="D1191" s="22"/>
      <c r="E1191" s="1" t="s">
        <v>13</v>
      </c>
      <c r="F1191" s="1" t="s">
        <v>13</v>
      </c>
      <c r="G1191" s="1" t="s">
        <v>13</v>
      </c>
      <c r="H1191" s="1" t="s">
        <v>13</v>
      </c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25">
      <c r="A1192" s="18">
        <v>28191</v>
      </c>
      <c r="B1192" s="19" t="str">
        <f>HYPERLINK("https://www.facebook.com/caxchauphong/", "Công an xã Châu Phong tỉnh Bắc Ninh")</f>
        <v>Công an xã Châu Phong tỉnh Bắc Ninh</v>
      </c>
      <c r="C1192" s="21" t="s">
        <v>16</v>
      </c>
      <c r="D1192" s="21" t="s">
        <v>14</v>
      </c>
      <c r="E1192" s="1" t="s">
        <v>13</v>
      </c>
      <c r="F1192" s="1" t="s">
        <v>13</v>
      </c>
      <c r="G1192" s="1" t="s">
        <v>13</v>
      </c>
      <c r="H1192" s="1" t="s">
        <v>15</v>
      </c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25">
      <c r="A1193" s="18">
        <v>28192</v>
      </c>
      <c r="B1193" s="19" t="str">
        <f>HYPERLINK("https://quevo.bacninh.gov.vn/news/-/details/22344/xa-chau-phong", "UBND Ủy ban nhân dân xã Châu Phong tỉnh Bắc Ninh")</f>
        <v>UBND Ủy ban nhân dân xã Châu Phong tỉnh Bắc Ninh</v>
      </c>
      <c r="C1193" s="21" t="s">
        <v>16</v>
      </c>
      <c r="D1193" s="22"/>
      <c r="E1193" s="1" t="s">
        <v>13</v>
      </c>
      <c r="F1193" s="1" t="s">
        <v>13</v>
      </c>
      <c r="G1193" s="1" t="s">
        <v>13</v>
      </c>
      <c r="H1193" s="1" t="s">
        <v>13</v>
      </c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25">
      <c r="A1194" s="18">
        <v>28193</v>
      </c>
      <c r="B1194" s="19" t="str">
        <f>HYPERLINK("https://www.facebook.com/caxconminhnrbk/", "Công an xã Côn Minh tỉnh Bắc Kạn")</f>
        <v>Công an xã Côn Minh tỉnh Bắc Kạn</v>
      </c>
      <c r="C1194" s="21" t="s">
        <v>16</v>
      </c>
      <c r="D1194" s="21" t="s">
        <v>14</v>
      </c>
      <c r="E1194" s="1" t="s">
        <v>13</v>
      </c>
      <c r="F1194" s="1" t="s">
        <v>13</v>
      </c>
      <c r="G1194" s="1" t="s">
        <v>13</v>
      </c>
      <c r="H1194" s="1" t="s">
        <v>15</v>
      </c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25">
      <c r="A1195" s="18">
        <v>28194</v>
      </c>
      <c r="B1195" s="19" t="str">
        <f>HYPERLINK("https://xuctiendautu.backan.gov.vn/tin-tuc/hoi-nghi-thong-nhat-thuc-hien-nhiem-vu-ho-tro-thi-diem-chuyen-doi-so-xa-con-minh-huyen-na-ri/", "UBND Ủy ban nhân dân xã Côn Minh tỉnh Bắc Kạn")</f>
        <v>UBND Ủy ban nhân dân xã Côn Minh tỉnh Bắc Kạn</v>
      </c>
      <c r="C1195" s="21" t="s">
        <v>16</v>
      </c>
      <c r="D1195" s="22"/>
      <c r="E1195" s="1" t="s">
        <v>13</v>
      </c>
      <c r="F1195" s="1" t="s">
        <v>13</v>
      </c>
      <c r="G1195" s="1" t="s">
        <v>13</v>
      </c>
      <c r="H1195" s="1" t="s">
        <v>13</v>
      </c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25">
      <c r="A1196" s="18">
        <v>28195</v>
      </c>
      <c r="B1196" s="19" t="str">
        <f>HYPERLINK("https://www.facebook.com/p/Tu%E1%BB%95i-tr%E1%BA%BB-C%C3%B4ng-an-t%E1%BB%89nh-B%E1%BA%AFc-K%E1%BA%A1n-100057574024652/?locale=ro_RO", "Công an xã Cư Lễ tỉnh Bắc Kạn")</f>
        <v>Công an xã Cư Lễ tỉnh Bắc Kạn</v>
      </c>
      <c r="C1196" s="21" t="s">
        <v>16</v>
      </c>
      <c r="D1196" s="21" t="s">
        <v>14</v>
      </c>
      <c r="E1196" s="1" t="s">
        <v>13</v>
      </c>
      <c r="F1196" s="1" t="s">
        <v>13</v>
      </c>
      <c r="G1196" s="1" t="s">
        <v>13</v>
      </c>
      <c r="H1196" s="1" t="s">
        <v>15</v>
      </c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25">
      <c r="A1197" s="18">
        <v>28196</v>
      </c>
      <c r="B1197" s="19" t="str">
        <f>HYPERLINK("https://nari.backan.gov.vn/category/tin-moi/page/40/", "UBND Ủy ban nhân dân xã Cư Lễ tỉnh Bắc Kạn")</f>
        <v>UBND Ủy ban nhân dân xã Cư Lễ tỉnh Bắc Kạn</v>
      </c>
      <c r="C1197" s="21" t="s">
        <v>16</v>
      </c>
      <c r="D1197" s="22"/>
      <c r="E1197" s="1" t="s">
        <v>13</v>
      </c>
      <c r="F1197" s="1" t="s">
        <v>13</v>
      </c>
      <c r="G1197" s="1" t="s">
        <v>13</v>
      </c>
      <c r="H1197" s="1" t="s">
        <v>13</v>
      </c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25">
      <c r="A1198" s="18">
        <v>28197</v>
      </c>
      <c r="B1198" s="19" t="str">
        <f>HYPERLINK("https://www.facebook.com/caxdaian/", "Công an xã Đại An _x000D__x000D_
 _x000D__x000D_
  tỉnh Trà Vinh")</f>
        <v>Công an xã Đại An _x000D__x000D_
 _x000D__x000D_
  tỉnh Trà Vinh</v>
      </c>
      <c r="C1198" s="21" t="s">
        <v>16</v>
      </c>
      <c r="D1198" s="21" t="s">
        <v>14</v>
      </c>
      <c r="E1198" s="1" t="s">
        <v>13</v>
      </c>
      <c r="F1198" s="1" t="s">
        <v>13</v>
      </c>
      <c r="G1198" s="1" t="s">
        <v>13</v>
      </c>
      <c r="H1198" s="1" t="s">
        <v>15</v>
      </c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25">
      <c r="A1199" s="18">
        <v>28198</v>
      </c>
      <c r="B1199" s="19" t="str">
        <f>HYPERLINK("https://daiphuoc.canglong.travinh.gov.vn/", "UBND Ủy ban nhân dân xã Đại An _x000D__x000D_
 _x000D__x000D_
  tỉnh Trà Vinh")</f>
        <v>UBND Ủy ban nhân dân xã Đại An _x000D__x000D_
 _x000D__x000D_
  tỉnh Trà Vinh</v>
      </c>
      <c r="C1199" s="21" t="s">
        <v>16</v>
      </c>
      <c r="D1199" s="22"/>
      <c r="E1199" s="1" t="s">
        <v>13</v>
      </c>
      <c r="F1199" s="1" t="s">
        <v>13</v>
      </c>
      <c r="G1199" s="1" t="s">
        <v>13</v>
      </c>
      <c r="H1199" s="1" t="s">
        <v>13</v>
      </c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25">
      <c r="A1200" s="18">
        <v>28199</v>
      </c>
      <c r="B1200" s="19" t="str">
        <f>HYPERLINK("https://www.facebook.com/p/U%E1%BB%B7-ban-nh%C3%A2n-d%C3%A2n-x%C3%A3-%C4%90%C3%A0o-Th%E1%BB%8Bnh-100043254613448/", "Công an xã Đào Thịnh tỉnh Yên Bái")</f>
        <v>Công an xã Đào Thịnh tỉnh Yên Bái</v>
      </c>
      <c r="C1200" s="21" t="s">
        <v>16</v>
      </c>
      <c r="D1200" s="21" t="s">
        <v>14</v>
      </c>
      <c r="E1200" s="1" t="s">
        <v>13</v>
      </c>
      <c r="F1200" s="1" t="s">
        <v>13</v>
      </c>
      <c r="G1200" s="1" t="s">
        <v>13</v>
      </c>
      <c r="H1200" s="1" t="s">
        <v>15</v>
      </c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25">
      <c r="A1201" s="18">
        <v>28200</v>
      </c>
      <c r="B1201" s="19" t="str">
        <f>HYPERLINK("https://tranyen.yenbai.gov.vn/xa-thi-tran/xa-dao-thinh", "UBND Ủy ban nhân dân xã Đào Thịnh tỉnh Yên Bái")</f>
        <v>UBND Ủy ban nhân dân xã Đào Thịnh tỉnh Yên Bái</v>
      </c>
      <c r="C1201" s="21" t="s">
        <v>16</v>
      </c>
      <c r="D1201" s="22"/>
      <c r="E1201" s="1" t="s">
        <v>13</v>
      </c>
      <c r="F1201" s="1" t="s">
        <v>13</v>
      </c>
      <c r="G1201" s="1" t="s">
        <v>13</v>
      </c>
      <c r="H1201" s="1" t="s">
        <v>13</v>
      </c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25">
      <c r="A1202" s="18">
        <v>28201</v>
      </c>
      <c r="B1202" s="19" t="s">
        <v>124</v>
      </c>
      <c r="C1202" s="20" t="s">
        <v>13</v>
      </c>
      <c r="D1202" s="21" t="s">
        <v>14</v>
      </c>
      <c r="E1202" s="1" t="s">
        <v>13</v>
      </c>
      <c r="F1202" s="1" t="s">
        <v>13</v>
      </c>
      <c r="G1202" s="1" t="s">
        <v>13</v>
      </c>
      <c r="H1202" s="1" t="s">
        <v>15</v>
      </c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25">
      <c r="A1203" s="18">
        <v>28202</v>
      </c>
      <c r="B1203" s="19" t="str">
        <f>HYPERLINK("https://thaibinh.gov.vn/van-ban-phap-luat/van-ban-dieu-hanh/ve-viec-cho-phep-uy-ban-nhan-dan-xa-dong-hoang-huyen-tien-ha.html", "UBND Ủy ban nhân dân xã Đông Hoàng tỉnh Thái Bình")</f>
        <v>UBND Ủy ban nhân dân xã Đông Hoàng tỉnh Thái Bình</v>
      </c>
      <c r="C1203" s="21" t="s">
        <v>16</v>
      </c>
      <c r="D1203" s="22"/>
      <c r="E1203" s="1" t="s">
        <v>13</v>
      </c>
      <c r="F1203" s="1" t="s">
        <v>13</v>
      </c>
      <c r="G1203" s="1" t="s">
        <v>13</v>
      </c>
      <c r="H1203" s="1" t="s">
        <v>13</v>
      </c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25">
      <c r="A1204" s="18">
        <v>28203</v>
      </c>
      <c r="B1204" s="19" t="str">
        <f>HYPERLINK("https://www.facebook.com/CAXDongThanh/", "Công an xã Đồng Thành tỉnh Nghệ An")</f>
        <v>Công an xã Đồng Thành tỉnh Nghệ An</v>
      </c>
      <c r="C1204" s="21" t="s">
        <v>16</v>
      </c>
      <c r="D1204" s="21" t="s">
        <v>14</v>
      </c>
      <c r="E1204" s="1" t="s">
        <v>13</v>
      </c>
      <c r="F1204" s="1" t="s">
        <v>13</v>
      </c>
      <c r="G1204" s="1" t="s">
        <v>13</v>
      </c>
      <c r="H1204" s="1" t="s">
        <v>15</v>
      </c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25">
      <c r="A1205" s="18">
        <v>28204</v>
      </c>
      <c r="B1205" s="19" t="str">
        <f>HYPERLINK("https://dongthanh.yenthanh.nghean.gov.vn/", "UBND Ủy ban nhân dân xã Đồng Thành tỉnh Nghệ An")</f>
        <v>UBND Ủy ban nhân dân xã Đồng Thành tỉnh Nghệ An</v>
      </c>
      <c r="C1205" s="21" t="s">
        <v>16</v>
      </c>
      <c r="D1205" s="22"/>
      <c r="E1205" s="1" t="s">
        <v>13</v>
      </c>
      <c r="F1205" s="1" t="s">
        <v>13</v>
      </c>
      <c r="G1205" s="1" t="s">
        <v>13</v>
      </c>
      <c r="H1205" s="1" t="s">
        <v>13</v>
      </c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25">
      <c r="A1206" s="18">
        <v>28205</v>
      </c>
      <c r="B1206" s="19" t="str">
        <f>HYPERLINK("https://www.facebook.com/caxdongthinhyenlapphutho/", "Công an xã Đồng Thịnh tỉnh Phú Thọ")</f>
        <v>Công an xã Đồng Thịnh tỉnh Phú Thọ</v>
      </c>
      <c r="C1206" s="21" t="s">
        <v>16</v>
      </c>
      <c r="D1206" s="21" t="s">
        <v>14</v>
      </c>
      <c r="E1206" s="1" t="s">
        <v>13</v>
      </c>
      <c r="F1206" s="1" t="s">
        <v>13</v>
      </c>
      <c r="G1206" s="1" t="s">
        <v>13</v>
      </c>
      <c r="H1206" s="1" t="s">
        <v>15</v>
      </c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25">
      <c r="A1207" s="18">
        <v>28206</v>
      </c>
      <c r="B1207" s="19" t="str">
        <f>HYPERLINK("http://congbao.phutho.gov.vn/tong-tap.html?classification=2&amp;unitid=2&amp;pageIndex=64", "UBND Ủy ban nhân dân xã Đồng Thịnh tỉnh Phú Thọ")</f>
        <v>UBND Ủy ban nhân dân xã Đồng Thịnh tỉnh Phú Thọ</v>
      </c>
      <c r="C1207" s="21" t="s">
        <v>16</v>
      </c>
      <c r="D1207" s="22"/>
      <c r="E1207" s="1" t="s">
        <v>13</v>
      </c>
      <c r="F1207" s="1" t="s">
        <v>13</v>
      </c>
      <c r="G1207" s="1" t="s">
        <v>13</v>
      </c>
      <c r="H1207" s="1" t="s">
        <v>13</v>
      </c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25">
      <c r="A1208" s="18">
        <v>28207</v>
      </c>
      <c r="B1208" s="19" t="str">
        <f>HYPERLINK("https://www.facebook.com/CaxDongTien.TS/", "Công an xã Đồng Tiến tỉnh Thanh Hóa")</f>
        <v>Công an xã Đồng Tiến tỉnh Thanh Hóa</v>
      </c>
      <c r="C1208" s="21" t="s">
        <v>16</v>
      </c>
      <c r="D1208" s="21" t="s">
        <v>14</v>
      </c>
      <c r="E1208" s="1" t="s">
        <v>13</v>
      </c>
      <c r="F1208" s="1" t="s">
        <v>13</v>
      </c>
      <c r="G1208" s="1" t="s">
        <v>13</v>
      </c>
      <c r="H1208" s="1" t="s">
        <v>15</v>
      </c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25">
      <c r="A1209" s="18">
        <v>28208</v>
      </c>
      <c r="B1209" s="19" t="str">
        <f>HYPERLINK("https://dongtien.trieuson.thanhhoa.gov.vn/thong-tin-du-an", "UBND Ủy ban nhân dân xã Đồng Tiến tỉnh Thanh Hóa")</f>
        <v>UBND Ủy ban nhân dân xã Đồng Tiến tỉnh Thanh Hóa</v>
      </c>
      <c r="C1209" s="21" t="s">
        <v>16</v>
      </c>
      <c r="D1209" s="22"/>
      <c r="E1209" s="1" t="s">
        <v>13</v>
      </c>
      <c r="F1209" s="1" t="s">
        <v>13</v>
      </c>
      <c r="G1209" s="1" t="s">
        <v>13</v>
      </c>
      <c r="H1209" s="1" t="s">
        <v>13</v>
      </c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25">
      <c r="A1210" s="18">
        <v>28209</v>
      </c>
      <c r="B1210" s="19" t="str">
        <f>HYPERLINK("https://www.facebook.com/CaxEaO/", "Công an xã Ea Ô tỉnh Đắk Lắk")</f>
        <v>Công an xã Ea Ô tỉnh Đắk Lắk</v>
      </c>
      <c r="C1210" s="21" t="s">
        <v>16</v>
      </c>
      <c r="D1210" s="21" t="s">
        <v>14</v>
      </c>
      <c r="E1210" s="1" t="s">
        <v>13</v>
      </c>
      <c r="F1210" s="1" t="s">
        <v>13</v>
      </c>
      <c r="G1210" s="1" t="s">
        <v>13</v>
      </c>
      <c r="H1210" s="1" t="s">
        <v>15</v>
      </c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25">
      <c r="A1211" s="18">
        <v>28210</v>
      </c>
      <c r="B1211" s="19" t="str">
        <f>HYPERLINK("https://eakar.daklak.gov.vn/4-xa-ea-o-663.html", "UBND Ủy ban nhân dân xã Ea Ô tỉnh Đắk Lắk")</f>
        <v>UBND Ủy ban nhân dân xã Ea Ô tỉnh Đắk Lắk</v>
      </c>
      <c r="C1211" s="21" t="s">
        <v>16</v>
      </c>
      <c r="D1211" s="22"/>
      <c r="E1211" s="1" t="s">
        <v>13</v>
      </c>
      <c r="F1211" s="1" t="s">
        <v>13</v>
      </c>
      <c r="G1211" s="1" t="s">
        <v>13</v>
      </c>
      <c r="H1211" s="1" t="s">
        <v>13</v>
      </c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25">
      <c r="A1212" s="18">
        <v>28211</v>
      </c>
      <c r="B1212" s="19" t="str">
        <f>HYPERLINK("https://www.facebook.com/CAXGiaHanh/", "Công an xã Gia Hanh tỉnh Hà Tĩnh")</f>
        <v>Công an xã Gia Hanh tỉnh Hà Tĩnh</v>
      </c>
      <c r="C1212" s="21" t="s">
        <v>16</v>
      </c>
      <c r="D1212" s="21" t="s">
        <v>14</v>
      </c>
      <c r="E1212" s="1" t="s">
        <v>13</v>
      </c>
      <c r="F1212" s="1" t="s">
        <v>13</v>
      </c>
      <c r="G1212" s="1" t="s">
        <v>13</v>
      </c>
      <c r="H1212" s="1" t="s">
        <v>15</v>
      </c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25">
      <c r="A1213" s="18">
        <v>28212</v>
      </c>
      <c r="B1213" s="19" t="str">
        <f>HYPERLINK("https://hscvcl.hatinh.gov.vn/canloc/vbpq.nsf/D65BA9CA93C35FAC4725876B0026B289/$file/ATT1ZDE0.docx", "UBND Ủy ban nhân dân xã Gia Hanh tỉnh Hà Tĩnh")</f>
        <v>UBND Ủy ban nhân dân xã Gia Hanh tỉnh Hà Tĩnh</v>
      </c>
      <c r="C1213" s="21" t="s">
        <v>16</v>
      </c>
      <c r="D1213" s="22"/>
      <c r="E1213" s="1" t="s">
        <v>13</v>
      </c>
      <c r="F1213" s="1" t="s">
        <v>13</v>
      </c>
      <c r="G1213" s="1" t="s">
        <v>13</v>
      </c>
      <c r="H1213" s="1" t="s">
        <v>13</v>
      </c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25">
      <c r="A1214" s="18">
        <v>28213</v>
      </c>
      <c r="B1214" s="19" t="s">
        <v>125</v>
      </c>
      <c r="C1214" s="20" t="s">
        <v>13</v>
      </c>
      <c r="D1214" s="21" t="s">
        <v>14</v>
      </c>
      <c r="E1214" s="1" t="s">
        <v>13</v>
      </c>
      <c r="F1214" s="1" t="s">
        <v>13</v>
      </c>
      <c r="G1214" s="1" t="s">
        <v>13</v>
      </c>
      <c r="H1214" s="1" t="s">
        <v>15</v>
      </c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25">
      <c r="A1215" s="18">
        <v>28214</v>
      </c>
      <c r="B1215" s="19" t="str">
        <f>HYPERLINK("https://www.bacninh.gov.vn/web/xa-giang-son", "UBND Ủy ban nhân dân xã Giang Sơn tỉnh Bắc Ninh")</f>
        <v>UBND Ủy ban nhân dân xã Giang Sơn tỉnh Bắc Ninh</v>
      </c>
      <c r="C1215" s="21" t="s">
        <v>16</v>
      </c>
      <c r="D1215" s="22"/>
      <c r="E1215" s="1" t="s">
        <v>13</v>
      </c>
      <c r="F1215" s="1" t="s">
        <v>13</v>
      </c>
      <c r="G1215" s="1" t="s">
        <v>13</v>
      </c>
      <c r="H1215" s="1" t="s">
        <v>13</v>
      </c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25">
      <c r="A1216" s="18">
        <v>28215</v>
      </c>
      <c r="B1216" s="19" t="s">
        <v>126</v>
      </c>
      <c r="C1216" s="20" t="s">
        <v>13</v>
      </c>
      <c r="D1216" s="21" t="s">
        <v>14</v>
      </c>
      <c r="E1216" s="1" t="s">
        <v>13</v>
      </c>
      <c r="F1216" s="1" t="s">
        <v>13</v>
      </c>
      <c r="G1216" s="1" t="s">
        <v>13</v>
      </c>
      <c r="H1216" s="1" t="s">
        <v>15</v>
      </c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25">
      <c r="A1217" s="18">
        <v>28216</v>
      </c>
      <c r="B1217" s="19" t="str">
        <f>HYPERLINK("https://hagiang.hatrung.thanhhoa.gov.vn/", "UBND Ủy ban nhân dân xã Hà Giang tỉnh Thanh Hóa")</f>
        <v>UBND Ủy ban nhân dân xã Hà Giang tỉnh Thanh Hóa</v>
      </c>
      <c r="C1217" s="21" t="s">
        <v>16</v>
      </c>
      <c r="D1217" s="22"/>
      <c r="E1217" s="1" t="s">
        <v>13</v>
      </c>
      <c r="F1217" s="1" t="s">
        <v>13</v>
      </c>
      <c r="G1217" s="1" t="s">
        <v>13</v>
      </c>
      <c r="H1217" s="1" t="s">
        <v>13</v>
      </c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25">
      <c r="A1218" s="18">
        <v>28217</v>
      </c>
      <c r="B1218" s="19" t="s">
        <v>127</v>
      </c>
      <c r="C1218" s="20" t="s">
        <v>13</v>
      </c>
      <c r="D1218" s="21" t="s">
        <v>14</v>
      </c>
      <c r="E1218" s="1" t="s">
        <v>13</v>
      </c>
      <c r="F1218" s="1" t="s">
        <v>13</v>
      </c>
      <c r="G1218" s="1" t="s">
        <v>13</v>
      </c>
      <c r="H1218" s="1" t="s">
        <v>15</v>
      </c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25">
      <c r="A1219" s="18">
        <v>28218</v>
      </c>
      <c r="B1219" s="19" t="str">
        <f>HYPERLINK("https://hailam.hailang.quangtri.gov.vn/", "UBND Ủy ban nhân dân xã Hải Lâm tỉnh Quảng Trị")</f>
        <v>UBND Ủy ban nhân dân xã Hải Lâm tỉnh Quảng Trị</v>
      </c>
      <c r="C1219" s="21" t="s">
        <v>16</v>
      </c>
      <c r="D1219" s="22"/>
      <c r="E1219" s="1" t="s">
        <v>13</v>
      </c>
      <c r="F1219" s="1" t="s">
        <v>13</v>
      </c>
      <c r="G1219" s="1" t="s">
        <v>13</v>
      </c>
      <c r="H1219" s="1" t="s">
        <v>13</v>
      </c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25">
      <c r="A1220" s="18">
        <v>28219</v>
      </c>
      <c r="B1220" s="19" t="s">
        <v>128</v>
      </c>
      <c r="C1220" s="20" t="s">
        <v>13</v>
      </c>
      <c r="D1220" s="21" t="s">
        <v>14</v>
      </c>
      <c r="E1220" s="1" t="s">
        <v>13</v>
      </c>
      <c r="F1220" s="1" t="s">
        <v>13</v>
      </c>
      <c r="G1220" s="1" t="s">
        <v>13</v>
      </c>
      <c r="H1220" s="1" t="s">
        <v>15</v>
      </c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25">
      <c r="A1221" s="18">
        <v>28220</v>
      </c>
      <c r="B1221" s="19" t="str">
        <f>HYPERLINK("https://haihau.namdinh.gov.vn/", "UBND Ủy ban nhân dân xã Hải Xuân tỉnh Nam Định")</f>
        <v>UBND Ủy ban nhân dân xã Hải Xuân tỉnh Nam Định</v>
      </c>
      <c r="C1221" s="21" t="s">
        <v>16</v>
      </c>
      <c r="D1221" s="22"/>
      <c r="E1221" s="1" t="s">
        <v>13</v>
      </c>
      <c r="F1221" s="1" t="s">
        <v>13</v>
      </c>
      <c r="G1221" s="1" t="s">
        <v>13</v>
      </c>
      <c r="H1221" s="1" t="s">
        <v>13</v>
      </c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25">
      <c r="A1222" s="18">
        <v>28221</v>
      </c>
      <c r="B1222" s="19" t="str">
        <f>HYPERLINK("https://www.facebook.com/p/Tu%E1%BB%95i-tr%E1%BA%BB-C%C3%B4ng-an-TP-S%E1%BA%A7m-S%C6%A1n-100069346653553/?locale=gn_PY", "Công an xã Hà Sơn tỉnh Thanh Hóa")</f>
        <v>Công an xã Hà Sơn tỉnh Thanh Hóa</v>
      </c>
      <c r="C1222" s="21" t="s">
        <v>16</v>
      </c>
      <c r="D1222" s="21" t="s">
        <v>14</v>
      </c>
      <c r="E1222" s="1" t="s">
        <v>13</v>
      </c>
      <c r="F1222" s="1" t="s">
        <v>13</v>
      </c>
      <c r="G1222" s="1" t="s">
        <v>13</v>
      </c>
      <c r="H1222" s="1" t="s">
        <v>15</v>
      </c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25">
      <c r="A1223" s="18">
        <v>28222</v>
      </c>
      <c r="B1223" s="19" t="str">
        <f>HYPERLINK("https://hason.hatrung.thanhhoa.gov.vn/", "UBND Ủy ban nhân dân xã Hà Sơn tỉnh Thanh Hóa")</f>
        <v>UBND Ủy ban nhân dân xã Hà Sơn tỉnh Thanh Hóa</v>
      </c>
      <c r="C1223" s="21" t="s">
        <v>16</v>
      </c>
      <c r="D1223" s="22"/>
      <c r="E1223" s="1" t="s">
        <v>13</v>
      </c>
      <c r="F1223" s="1" t="s">
        <v>13</v>
      </c>
      <c r="G1223" s="1" t="s">
        <v>13</v>
      </c>
      <c r="H1223" s="1" t="s">
        <v>13</v>
      </c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25">
      <c r="A1224" s="18">
        <v>28223</v>
      </c>
      <c r="B1224" s="19" t="str">
        <f>HYPERLINK("https://www.facebook.com/caxhaumytrinh/", "Công an xã Hậu Mỹ Trinh tỉnh TIỀN GIANG")</f>
        <v>Công an xã Hậu Mỹ Trinh tỉnh TIỀN GIANG</v>
      </c>
      <c r="C1224" s="21" t="s">
        <v>16</v>
      </c>
      <c r="D1224" s="21" t="s">
        <v>14</v>
      </c>
      <c r="E1224" s="1" t="s">
        <v>13</v>
      </c>
      <c r="F1224" s="1" t="s">
        <v>13</v>
      </c>
      <c r="G1224" s="1" t="s">
        <v>13</v>
      </c>
      <c r="H1224" s="1" t="s">
        <v>15</v>
      </c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25">
      <c r="A1225" s="18">
        <v>28224</v>
      </c>
      <c r="B1225" s="19" t="str">
        <f>HYPERLINK("https://caibe.tiengiang.gov.vn/xa-hau-my-trinh", "UBND Ủy ban nhân dân xã Hậu Mỹ Trinh tỉnh TIỀN GIANG")</f>
        <v>UBND Ủy ban nhân dân xã Hậu Mỹ Trinh tỉnh TIỀN GIANG</v>
      </c>
      <c r="C1225" s="21" t="s">
        <v>16</v>
      </c>
      <c r="D1225" s="22"/>
      <c r="E1225" s="1" t="s">
        <v>13</v>
      </c>
      <c r="F1225" s="1" t="s">
        <v>13</v>
      </c>
      <c r="G1225" s="1" t="s">
        <v>13</v>
      </c>
      <c r="H1225" s="1" t="s">
        <v>13</v>
      </c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25">
      <c r="A1226" s="18">
        <v>28225</v>
      </c>
      <c r="B1226" s="19" t="s">
        <v>129</v>
      </c>
      <c r="C1226" s="20" t="s">
        <v>13</v>
      </c>
      <c r="D1226" s="21" t="s">
        <v>14</v>
      </c>
      <c r="E1226" s="1" t="s">
        <v>13</v>
      </c>
      <c r="F1226" s="1" t="s">
        <v>13</v>
      </c>
      <c r="G1226" s="1" t="s">
        <v>13</v>
      </c>
      <c r="H1226" s="1" t="s">
        <v>15</v>
      </c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25">
      <c r="A1227" s="18">
        <v>28226</v>
      </c>
      <c r="B1227" s="19" t="str">
        <f>HYPERLINK("https://ubndtp.caobang.gov.vn/ubnd-xa-hung-dao", "UBND Ủy ban nhân dân xã Hưng Đạo tỉnh Cao Bằng")</f>
        <v>UBND Ủy ban nhân dân xã Hưng Đạo tỉnh Cao Bằng</v>
      </c>
      <c r="C1227" s="21" t="s">
        <v>16</v>
      </c>
      <c r="D1227" s="22"/>
      <c r="E1227" s="1" t="s">
        <v>13</v>
      </c>
      <c r="F1227" s="1" t="s">
        <v>13</v>
      </c>
      <c r="G1227" s="1" t="s">
        <v>13</v>
      </c>
      <c r="H1227" s="1" t="s">
        <v>13</v>
      </c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25">
      <c r="A1228" s="18">
        <v>28227</v>
      </c>
      <c r="B1228" s="19" t="s">
        <v>130</v>
      </c>
      <c r="C1228" s="20" t="s">
        <v>13</v>
      </c>
      <c r="D1228" s="21" t="s">
        <v>14</v>
      </c>
      <c r="E1228" s="1" t="s">
        <v>13</v>
      </c>
      <c r="F1228" s="1" t="s">
        <v>13</v>
      </c>
      <c r="G1228" s="1" t="s">
        <v>13</v>
      </c>
      <c r="H1228" s="1" t="s">
        <v>15</v>
      </c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25">
      <c r="A1229" s="18">
        <v>28228</v>
      </c>
      <c r="B1229" s="19" t="s">
        <v>131</v>
      </c>
      <c r="C1229" s="21" t="s">
        <v>16</v>
      </c>
      <c r="D1229" s="22"/>
      <c r="E1229" s="1" t="s">
        <v>13</v>
      </c>
      <c r="F1229" s="1" t="s">
        <v>13</v>
      </c>
      <c r="G1229" s="1" t="s">
        <v>13</v>
      </c>
      <c r="H1229" s="1" t="s">
        <v>13</v>
      </c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25">
      <c r="A1230" s="18">
        <v>28229</v>
      </c>
      <c r="B1230" s="19" t="str">
        <f>HYPERLINK("https://www.facebook.com/CAXHUNGLOI.HUNGNGUYEN.NGHEAN/", "Công an xã Hưng Lợi tỉnh Nghệ An")</f>
        <v>Công an xã Hưng Lợi tỉnh Nghệ An</v>
      </c>
      <c r="C1230" s="21" t="s">
        <v>16</v>
      </c>
      <c r="D1230" s="21" t="s">
        <v>14</v>
      </c>
      <c r="E1230" s="1" t="s">
        <v>13</v>
      </c>
      <c r="F1230" s="1" t="s">
        <v>13</v>
      </c>
      <c r="G1230" s="1" t="s">
        <v>13</v>
      </c>
      <c r="H1230" s="1" t="s">
        <v>15</v>
      </c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25">
      <c r="A1231" s="18">
        <v>28230</v>
      </c>
      <c r="B1231" s="19" t="str">
        <f>HYPERLINK("https://hungloi.hungnguyen.nghean.gov.vn/", "UBND Ủy ban nhân dân xã Hưng Lợi tỉnh Nghệ An")</f>
        <v>UBND Ủy ban nhân dân xã Hưng Lợi tỉnh Nghệ An</v>
      </c>
      <c r="C1231" s="21" t="s">
        <v>16</v>
      </c>
      <c r="D1231" s="22"/>
      <c r="E1231" s="1" t="s">
        <v>13</v>
      </c>
      <c r="F1231" s="1" t="s">
        <v>13</v>
      </c>
      <c r="G1231" s="1" t="s">
        <v>13</v>
      </c>
      <c r="H1231" s="1" t="s">
        <v>13</v>
      </c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25">
      <c r="A1232" s="18">
        <v>28231</v>
      </c>
      <c r="B1232" s="19" t="str">
        <f>HYPERLINK("https://www.facebook.com/caxhuongvi/", "Công an xã Hương Vĩ tỉnh Bắc Giang")</f>
        <v>Công an xã Hương Vĩ tỉnh Bắc Giang</v>
      </c>
      <c r="C1232" s="21" t="s">
        <v>16</v>
      </c>
      <c r="D1232" s="21" t="s">
        <v>14</v>
      </c>
      <c r="E1232" s="1" t="s">
        <v>13</v>
      </c>
      <c r="F1232" s="1" t="s">
        <v>13</v>
      </c>
      <c r="G1232" s="1" t="s">
        <v>13</v>
      </c>
      <c r="H1232" s="1" t="s">
        <v>15</v>
      </c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25">
      <c r="A1233" s="18">
        <v>28232</v>
      </c>
      <c r="B1233" s="19" t="str">
        <f>HYPERLINK("https://huongvi.yenthe.bacgiang.gov.vn/", "UBND Ủy ban nhân dân xã Hương Vĩ tỉnh Bắc Giang")</f>
        <v>UBND Ủy ban nhân dân xã Hương Vĩ tỉnh Bắc Giang</v>
      </c>
      <c r="C1233" s="21" t="s">
        <v>16</v>
      </c>
      <c r="D1233" s="22"/>
      <c r="E1233" s="1" t="s">
        <v>13</v>
      </c>
      <c r="F1233" s="1" t="s">
        <v>13</v>
      </c>
      <c r="G1233" s="1" t="s">
        <v>13</v>
      </c>
      <c r="H1233" s="1" t="s">
        <v>13</v>
      </c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25">
      <c r="A1234" s="18">
        <v>28233</v>
      </c>
      <c r="B1234" s="19" t="str">
        <f>HYPERLINK("https://www.facebook.com/caxkimson/", "Công an xã Kim Sơn tỉnh Trà Vinh")</f>
        <v>Công an xã Kim Sơn tỉnh Trà Vinh</v>
      </c>
      <c r="C1234" s="21" t="s">
        <v>16</v>
      </c>
      <c r="D1234" s="21" t="s">
        <v>14</v>
      </c>
      <c r="E1234" s="1" t="s">
        <v>13</v>
      </c>
      <c r="F1234" s="1" t="s">
        <v>13</v>
      </c>
      <c r="G1234" s="1" t="s">
        <v>13</v>
      </c>
      <c r="H1234" s="1" t="s">
        <v>15</v>
      </c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25">
      <c r="A1235" s="18">
        <v>28234</v>
      </c>
      <c r="B1235" s="19" t="str">
        <f>HYPERLINK("https://kimson.tracu.travinh.gov.vn/", "UBND Ủy ban nhân dân xã Kim Sơn tỉnh Trà Vinh")</f>
        <v>UBND Ủy ban nhân dân xã Kim Sơn tỉnh Trà Vinh</v>
      </c>
      <c r="C1235" s="21" t="s">
        <v>16</v>
      </c>
      <c r="D1235" s="22"/>
      <c r="E1235" s="1" t="s">
        <v>13</v>
      </c>
      <c r="F1235" s="1" t="s">
        <v>13</v>
      </c>
      <c r="G1235" s="1" t="s">
        <v>13</v>
      </c>
      <c r="H1235" s="1" t="s">
        <v>13</v>
      </c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25">
      <c r="A1236" s="18">
        <v>28235</v>
      </c>
      <c r="B1236" s="19" t="str">
        <f>HYPERLINK("https://www.facebook.com/caxkimthach/", "Công an xã Kim Thạch tỉnh Quảng Trị")</f>
        <v>Công an xã Kim Thạch tỉnh Quảng Trị</v>
      </c>
      <c r="C1236" s="21" t="s">
        <v>16</v>
      </c>
      <c r="D1236" s="21" t="s">
        <v>14</v>
      </c>
      <c r="E1236" s="1" t="s">
        <v>13</v>
      </c>
      <c r="F1236" s="1" t="s">
        <v>13</v>
      </c>
      <c r="G1236" s="1" t="s">
        <v>13</v>
      </c>
      <c r="H1236" s="1" t="s">
        <v>15</v>
      </c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25">
      <c r="A1237" s="18">
        <v>28236</v>
      </c>
      <c r="B1237" s="19" t="str">
        <f>HYPERLINK("https://kimthach.vinhlinh.quangtri.gov.vn/", "UBND Ủy ban nhân dân xã Kim Thạch tỉnh Quảng Trị")</f>
        <v>UBND Ủy ban nhân dân xã Kim Thạch tỉnh Quảng Trị</v>
      </c>
      <c r="C1237" s="21" t="s">
        <v>16</v>
      </c>
      <c r="D1237" s="22"/>
      <c r="E1237" s="1" t="s">
        <v>13</v>
      </c>
      <c r="F1237" s="1" t="s">
        <v>13</v>
      </c>
      <c r="G1237" s="1" t="s">
        <v>13</v>
      </c>
      <c r="H1237" s="1" t="s">
        <v>13</v>
      </c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25">
      <c r="A1238" s="18">
        <v>28237</v>
      </c>
      <c r="B1238" s="19" t="str">
        <f>HYPERLINK("https://www.facebook.com/caxkytan/", "Công an xã Kỳ Tân tỉnh Hà Tĩnh")</f>
        <v>Công an xã Kỳ Tân tỉnh Hà Tĩnh</v>
      </c>
      <c r="C1238" s="21" t="s">
        <v>16</v>
      </c>
      <c r="D1238" s="21" t="s">
        <v>14</v>
      </c>
      <c r="E1238" s="1" t="s">
        <v>13</v>
      </c>
      <c r="F1238" s="1" t="s">
        <v>13</v>
      </c>
      <c r="G1238" s="1" t="s">
        <v>13</v>
      </c>
      <c r="H1238" s="1" t="s">
        <v>15</v>
      </c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25">
      <c r="A1239" s="18">
        <v>28238</v>
      </c>
      <c r="B1239" s="19" t="str">
        <f>HYPERLINK("https://kytan.kyanh.hatinh.gov.vn/", "UBND Ủy ban nhân dân xã Kỳ Tân tỉnh Hà Tĩnh")</f>
        <v>UBND Ủy ban nhân dân xã Kỳ Tân tỉnh Hà Tĩnh</v>
      </c>
      <c r="C1239" s="21" t="s">
        <v>16</v>
      </c>
      <c r="D1239" s="22"/>
      <c r="E1239" s="1" t="s">
        <v>13</v>
      </c>
      <c r="F1239" s="1" t="s">
        <v>13</v>
      </c>
      <c r="G1239" s="1" t="s">
        <v>13</v>
      </c>
      <c r="H1239" s="1" t="s">
        <v>13</v>
      </c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25">
      <c r="A1240" s="18">
        <v>28239</v>
      </c>
      <c r="B1240" s="19" t="s">
        <v>132</v>
      </c>
      <c r="C1240" s="20" t="s">
        <v>13</v>
      </c>
      <c r="D1240" s="21" t="s">
        <v>14</v>
      </c>
      <c r="E1240" s="1" t="s">
        <v>13</v>
      </c>
      <c r="F1240" s="1" t="s">
        <v>13</v>
      </c>
      <c r="G1240" s="1" t="s">
        <v>13</v>
      </c>
      <c r="H1240" s="1" t="s">
        <v>15</v>
      </c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25">
      <c r="A1241" s="18">
        <v>28240</v>
      </c>
      <c r="B1241" s="19" t="str">
        <f>HYPERLINK("https://hanhchinhcong.backan.gov.vn/portaldvc/Pages/2023-8-22/Tang-Bang-khen-cho-cac-tap-the-ho-gia-dinh-ca-nhanjbmlzgs9bevf.aspx", "UBND Ủy ban nhân dân xã Liêm Thủy tỉnh Bắc Kạn")</f>
        <v>UBND Ủy ban nhân dân xã Liêm Thủy tỉnh Bắc Kạn</v>
      </c>
      <c r="C1241" s="21" t="s">
        <v>16</v>
      </c>
      <c r="D1241" s="22"/>
      <c r="E1241" s="1" t="s">
        <v>13</v>
      </c>
      <c r="F1241" s="1" t="s">
        <v>13</v>
      </c>
      <c r="G1241" s="1" t="s">
        <v>13</v>
      </c>
      <c r="H1241" s="1" t="s">
        <v>13</v>
      </c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25">
      <c r="A1242" s="18">
        <v>28241</v>
      </c>
      <c r="B1242" s="19" t="str">
        <f>HYPERLINK("https://www.facebook.com/caxlienminh/", "Công an xã Liên Minh tỉnh Hà Tĩnh")</f>
        <v>Công an xã Liên Minh tỉnh Hà Tĩnh</v>
      </c>
      <c r="C1242" s="21" t="s">
        <v>16</v>
      </c>
      <c r="D1242" s="21" t="s">
        <v>14</v>
      </c>
      <c r="E1242" s="1" t="s">
        <v>13</v>
      </c>
      <c r="F1242" s="1" t="s">
        <v>13</v>
      </c>
      <c r="G1242" s="1" t="s">
        <v>13</v>
      </c>
      <c r="H1242" s="1" t="s">
        <v>15</v>
      </c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25">
      <c r="A1243" s="18">
        <v>28242</v>
      </c>
      <c r="B1243" s="19" t="str">
        <f>HYPERLINK("https://ductho.hatinh.gov.vn/lienminh/pages/2024-02-01/UBND-xa-Lien-Minh-huyen-Duc-Tho-tinh-Ha-Tinh-phoi--474110.aspx", "UBND Ủy ban nhân dân xã Liên Minh tỉnh Hà Tĩnh")</f>
        <v>UBND Ủy ban nhân dân xã Liên Minh tỉnh Hà Tĩnh</v>
      </c>
      <c r="C1243" s="21" t="s">
        <v>16</v>
      </c>
      <c r="D1243" s="22"/>
      <c r="E1243" s="1" t="s">
        <v>13</v>
      </c>
      <c r="F1243" s="1" t="s">
        <v>13</v>
      </c>
      <c r="G1243" s="1" t="s">
        <v>13</v>
      </c>
      <c r="H1243" s="1" t="s">
        <v>13</v>
      </c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25">
      <c r="A1244" s="18">
        <v>28243</v>
      </c>
      <c r="B1244" s="19" t="str">
        <f>HYPERLINK("https://www.facebook.com/caxlonghiep/", "Công an xã Long Hiệp tỉnh Trà Vinh")</f>
        <v>Công an xã Long Hiệp tỉnh Trà Vinh</v>
      </c>
      <c r="C1244" s="21" t="s">
        <v>16</v>
      </c>
      <c r="D1244" s="21" t="s">
        <v>14</v>
      </c>
      <c r="E1244" s="1" t="s">
        <v>13</v>
      </c>
      <c r="F1244" s="1" t="s">
        <v>13</v>
      </c>
      <c r="G1244" s="1" t="s">
        <v>13</v>
      </c>
      <c r="H1244" s="1" t="s">
        <v>15</v>
      </c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25">
      <c r="A1245" s="18">
        <v>28244</v>
      </c>
      <c r="B1245" s="19" t="str">
        <f>HYPERLINK("https://www.travinh.gov.vn/", "UBND Ủy ban nhân dân xã Long Hiệp tỉnh Trà Vinh")</f>
        <v>UBND Ủy ban nhân dân xã Long Hiệp tỉnh Trà Vinh</v>
      </c>
      <c r="C1245" s="21" t="s">
        <v>16</v>
      </c>
      <c r="D1245" s="22"/>
      <c r="E1245" s="1" t="s">
        <v>13</v>
      </c>
      <c r="F1245" s="1" t="s">
        <v>13</v>
      </c>
      <c r="G1245" s="1" t="s">
        <v>13</v>
      </c>
      <c r="H1245" s="1" t="s">
        <v>13</v>
      </c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25">
      <c r="A1246" s="18">
        <v>28245</v>
      </c>
      <c r="B1246" s="19" t="str">
        <f>HYPERLINK("https://www.facebook.com/CAXLongVinh/", "Công an xã Long Vĩnh tỉnh Trà Vinh")</f>
        <v>Công an xã Long Vĩnh tỉnh Trà Vinh</v>
      </c>
      <c r="C1246" s="21" t="s">
        <v>16</v>
      </c>
      <c r="D1246" s="21" t="s">
        <v>14</v>
      </c>
      <c r="E1246" s="1" t="s">
        <v>13</v>
      </c>
      <c r="F1246" s="1" t="s">
        <v>13</v>
      </c>
      <c r="G1246" s="1" t="s">
        <v>13</v>
      </c>
      <c r="H1246" s="1" t="s">
        <v>15</v>
      </c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25">
      <c r="A1247" s="18">
        <v>28246</v>
      </c>
      <c r="B1247" s="19" t="str">
        <f>HYPERLINK("https://www.travinh.gov.vn/", "UBND Ủy ban nhân dân xã Long Vĩnh tỉnh Trà Vinh")</f>
        <v>UBND Ủy ban nhân dân xã Long Vĩnh tỉnh Trà Vinh</v>
      </c>
      <c r="C1247" s="21" t="s">
        <v>16</v>
      </c>
      <c r="D1247" s="22"/>
      <c r="E1247" s="1" t="s">
        <v>13</v>
      </c>
      <c r="F1247" s="1" t="s">
        <v>13</v>
      </c>
      <c r="G1247" s="1" t="s">
        <v>13</v>
      </c>
      <c r="H1247" s="1" t="s">
        <v>13</v>
      </c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25">
      <c r="A1248" s="18">
        <v>28247</v>
      </c>
      <c r="B1248" s="19" t="str">
        <f>HYPERLINK("https://www.facebook.com/CAXMaiDinh/", "Công an xã Mai Đình tỉnh Bắc Giang")</f>
        <v>Công an xã Mai Đình tỉnh Bắc Giang</v>
      </c>
      <c r="C1248" s="21" t="s">
        <v>16</v>
      </c>
      <c r="D1248" s="21" t="s">
        <v>14</v>
      </c>
      <c r="E1248" s="1" t="s">
        <v>13</v>
      </c>
      <c r="F1248" s="1" t="s">
        <v>13</v>
      </c>
      <c r="G1248" s="1" t="s">
        <v>13</v>
      </c>
      <c r="H1248" s="1" t="s">
        <v>15</v>
      </c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25">
      <c r="A1249" s="18">
        <v>28248</v>
      </c>
      <c r="B1249" s="19" t="str">
        <f>HYPERLINK("https://maidinh.hiephoa.bacgiang.gov.vn/", "UBND Ủy ban nhân dân xã Mai Đình tỉnh Bắc Giang")</f>
        <v>UBND Ủy ban nhân dân xã Mai Đình tỉnh Bắc Giang</v>
      </c>
      <c r="C1249" s="21" t="s">
        <v>16</v>
      </c>
      <c r="D1249" s="22"/>
      <c r="E1249" s="1" t="s">
        <v>13</v>
      </c>
      <c r="F1249" s="1" t="s">
        <v>13</v>
      </c>
      <c r="G1249" s="1" t="s">
        <v>13</v>
      </c>
      <c r="H1249" s="1" t="s">
        <v>13</v>
      </c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25">
      <c r="A1250" s="18">
        <v>28249</v>
      </c>
      <c r="B1250" s="19" t="str">
        <f>HYPERLINK("https://www.facebook.com/CAXMinhhung/", "Công an phường Minh Hưng tỉnh Bình Phước")</f>
        <v>Công an phường Minh Hưng tỉnh Bình Phước</v>
      </c>
      <c r="C1250" s="21" t="s">
        <v>16</v>
      </c>
      <c r="D1250" s="21" t="s">
        <v>14</v>
      </c>
      <c r="E1250" s="1" t="s">
        <v>13</v>
      </c>
      <c r="F1250" s="1" t="s">
        <v>13</v>
      </c>
      <c r="G1250" s="1" t="s">
        <v>13</v>
      </c>
      <c r="H1250" s="1" t="s">
        <v>15</v>
      </c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25">
      <c r="A1251" s="18">
        <v>28250</v>
      </c>
      <c r="B1251" s="19" t="str">
        <f>HYPERLINK("https://minhhung.chonthanh.binhphuoc.gov.vn/", "UBND Ủy ban nhân dân phường Minh Hưng tỉnh Bình Phước")</f>
        <v>UBND Ủy ban nhân dân phường Minh Hưng tỉnh Bình Phước</v>
      </c>
      <c r="C1251" s="21" t="s">
        <v>16</v>
      </c>
      <c r="D1251" s="22"/>
      <c r="E1251" s="1" t="s">
        <v>13</v>
      </c>
      <c r="F1251" s="1" t="s">
        <v>13</v>
      </c>
      <c r="G1251" s="1" t="s">
        <v>13</v>
      </c>
      <c r="H1251" s="1" t="s">
        <v>13</v>
      </c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25">
      <c r="A1252" s="18">
        <v>28251</v>
      </c>
      <c r="B1252" s="19" t="s">
        <v>133</v>
      </c>
      <c r="C1252" s="20" t="s">
        <v>13</v>
      </c>
      <c r="D1252" s="21" t="s">
        <v>14</v>
      </c>
      <c r="E1252" s="1" t="s">
        <v>13</v>
      </c>
      <c r="F1252" s="1" t="s">
        <v>13</v>
      </c>
      <c r="G1252" s="1" t="s">
        <v>13</v>
      </c>
      <c r="H1252" s="1" t="s">
        <v>15</v>
      </c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25">
      <c r="A1253" s="18">
        <v>28252</v>
      </c>
      <c r="B1253" s="19" t="str">
        <f>HYPERLINK("https://minhlap.chonthanh.binhphuoc.gov.vn/", "UBND Ủy ban nhân dân xã Minh Lập tỉnh Bình Phước")</f>
        <v>UBND Ủy ban nhân dân xã Minh Lập tỉnh Bình Phước</v>
      </c>
      <c r="C1253" s="21" t="s">
        <v>16</v>
      </c>
      <c r="D1253" s="22"/>
      <c r="E1253" s="1" t="s">
        <v>13</v>
      </c>
      <c r="F1253" s="1" t="s">
        <v>13</v>
      </c>
      <c r="G1253" s="1" t="s">
        <v>13</v>
      </c>
      <c r="H1253" s="1" t="s">
        <v>13</v>
      </c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25">
      <c r="A1254" s="18">
        <v>28253</v>
      </c>
      <c r="B1254" s="19" t="str">
        <f>HYPERLINK("https://www.facebook.com/caxminhthang/", "Công an xã Minh Thắng tỉnh Bình Phước")</f>
        <v>Công an xã Minh Thắng tỉnh Bình Phước</v>
      </c>
      <c r="C1254" s="21" t="s">
        <v>16</v>
      </c>
      <c r="D1254" s="21" t="s">
        <v>14</v>
      </c>
      <c r="E1254" s="1" t="s">
        <v>13</v>
      </c>
      <c r="F1254" s="1" t="s">
        <v>13</v>
      </c>
      <c r="G1254" s="1" t="s">
        <v>13</v>
      </c>
      <c r="H1254" s="1" t="s">
        <v>15</v>
      </c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25">
      <c r="A1255" s="18">
        <v>28254</v>
      </c>
      <c r="B1255" s="19" t="str">
        <f>HYPERLINK("https://minhthang.chonthanh.binhphuoc.gov.vn/", "UBND Ủy ban nhân dân xã Minh Thắng tỉnh Bình Phước")</f>
        <v>UBND Ủy ban nhân dân xã Minh Thắng tỉnh Bình Phước</v>
      </c>
      <c r="C1255" s="21" t="s">
        <v>16</v>
      </c>
      <c r="D1255" s="22"/>
      <c r="E1255" s="1" t="s">
        <v>13</v>
      </c>
      <c r="F1255" s="1" t="s">
        <v>13</v>
      </c>
      <c r="G1255" s="1" t="s">
        <v>13</v>
      </c>
      <c r="H1255" s="1" t="s">
        <v>13</v>
      </c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25">
      <c r="A1256" s="18">
        <v>28255</v>
      </c>
      <c r="B1256" s="19" t="str">
        <f>HYPERLINK("https://www.facebook.com/Caxmtt/", "Công an xã Mỹ Thạnh Trung tỉnh Vĩnh Long")</f>
        <v>Công an xã Mỹ Thạnh Trung tỉnh Vĩnh Long</v>
      </c>
      <c r="C1256" s="21" t="s">
        <v>16</v>
      </c>
      <c r="D1256" s="21" t="s">
        <v>14</v>
      </c>
      <c r="E1256" s="1" t="s">
        <v>13</v>
      </c>
      <c r="F1256" s="1" t="s">
        <v>13</v>
      </c>
      <c r="G1256" s="1" t="s">
        <v>13</v>
      </c>
      <c r="H1256" s="1" t="s">
        <v>15</v>
      </c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25">
      <c r="A1257" s="18">
        <v>28256</v>
      </c>
      <c r="B1257" s="19" t="str">
        <f>HYPERLINK("https://mythanhtrung.vinhlong.gov.vn/", "UBND Ủy ban nhân dân xã Mỹ Thạnh Trung tỉnh Vĩnh Long")</f>
        <v>UBND Ủy ban nhân dân xã Mỹ Thạnh Trung tỉnh Vĩnh Long</v>
      </c>
      <c r="C1257" s="21" t="s">
        <v>16</v>
      </c>
      <c r="D1257" s="22"/>
      <c r="E1257" s="1" t="s">
        <v>13</v>
      </c>
      <c r="F1257" s="1" t="s">
        <v>13</v>
      </c>
      <c r="G1257" s="1" t="s">
        <v>13</v>
      </c>
      <c r="H1257" s="1" t="s">
        <v>13</v>
      </c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25">
      <c r="A1258" s="18">
        <v>28257</v>
      </c>
      <c r="B1258" s="19" t="s">
        <v>134</v>
      </c>
      <c r="C1258" s="20" t="s">
        <v>13</v>
      </c>
      <c r="D1258" s="21" t="s">
        <v>14</v>
      </c>
      <c r="E1258" s="1" t="s">
        <v>13</v>
      </c>
      <c r="F1258" s="1" t="s">
        <v>13</v>
      </c>
      <c r="G1258" s="1" t="s">
        <v>13</v>
      </c>
      <c r="H1258" s="1" t="s">
        <v>15</v>
      </c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25">
      <c r="A1259" s="18">
        <v>28258</v>
      </c>
      <c r="B1259" s="19" t="str">
        <f>HYPERLINK("https://sonla.gov.vn/SiteFolders/hquynhmai/4787/VB/thi%20dua%20khen%20thuong/1309%20QD%20UBND.pdf", "UBND Ủy ban nhân dân xã Mường Chiên tỉnh Sơn La")</f>
        <v>UBND Ủy ban nhân dân xã Mường Chiên tỉnh Sơn La</v>
      </c>
      <c r="C1259" s="21" t="s">
        <v>16</v>
      </c>
      <c r="D1259" s="22"/>
      <c r="E1259" s="1" t="s">
        <v>13</v>
      </c>
      <c r="F1259" s="1" t="s">
        <v>13</v>
      </c>
      <c r="G1259" s="1" t="s">
        <v>13</v>
      </c>
      <c r="H1259" s="1" t="s">
        <v>13</v>
      </c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25">
      <c r="A1260" s="18">
        <v>28259</v>
      </c>
      <c r="B1260" s="19" t="s">
        <v>135</v>
      </c>
      <c r="C1260" s="20" t="s">
        <v>13</v>
      </c>
      <c r="D1260" s="21" t="s">
        <v>14</v>
      </c>
      <c r="E1260" s="1" t="s">
        <v>13</v>
      </c>
      <c r="F1260" s="1" t="s">
        <v>13</v>
      </c>
      <c r="G1260" s="1" t="s">
        <v>13</v>
      </c>
      <c r="H1260" s="1" t="s">
        <v>15</v>
      </c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25">
      <c r="A1261" s="18">
        <v>28260</v>
      </c>
      <c r="B1261" s="19" t="str">
        <f>HYPERLINK("https://sonla.gov.vn/4/469/61715/478330/hoi-dong-nhan-dan-tinh/danh-sach-thuong-truc-hdnd-tinh-son-la-khoa-xiv-nhiem-ky-2016-2021", "UBND Ủy ban nhân dân xã Mường Khoa tỉnh Sơn La")</f>
        <v>UBND Ủy ban nhân dân xã Mường Khoa tỉnh Sơn La</v>
      </c>
      <c r="C1261" s="21" t="s">
        <v>16</v>
      </c>
      <c r="D1261" s="22"/>
      <c r="E1261" s="1" t="s">
        <v>13</v>
      </c>
      <c r="F1261" s="1" t="s">
        <v>13</v>
      </c>
      <c r="G1261" s="1" t="s">
        <v>13</v>
      </c>
      <c r="H1261" s="1" t="s">
        <v>13</v>
      </c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25">
      <c r="A1262" s="18">
        <v>28261</v>
      </c>
      <c r="B1262" s="19" t="str">
        <f>HYPERLINK("https://www.facebook.com/caxmyloccanlochatinh/", "Công an xã Mỹ Lộc tỉnh Hà Tĩnh")</f>
        <v>Công an xã Mỹ Lộc tỉnh Hà Tĩnh</v>
      </c>
      <c r="C1262" s="21" t="s">
        <v>16</v>
      </c>
      <c r="D1262" s="21" t="s">
        <v>14</v>
      </c>
      <c r="E1262" s="1" t="s">
        <v>13</v>
      </c>
      <c r="F1262" s="1" t="s">
        <v>13</v>
      </c>
      <c r="G1262" s="1" t="s">
        <v>13</v>
      </c>
      <c r="H1262" s="1" t="s">
        <v>15</v>
      </c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25">
      <c r="A1263" s="18">
        <v>28262</v>
      </c>
      <c r="B1263" s="19" t="str">
        <f>HYPERLINK("https://myloc.namdinh.gov.vn/", "UBND Ủy ban nhân dân xã Mỹ Lộc tỉnh Hà Tĩnh")</f>
        <v>UBND Ủy ban nhân dân xã Mỹ Lộc tỉnh Hà Tĩnh</v>
      </c>
      <c r="C1263" s="21" t="s">
        <v>16</v>
      </c>
      <c r="D1263" s="22"/>
      <c r="E1263" s="1" t="s">
        <v>13</v>
      </c>
      <c r="F1263" s="1" t="s">
        <v>13</v>
      </c>
      <c r="G1263" s="1" t="s">
        <v>13</v>
      </c>
      <c r="H1263" s="1" t="s">
        <v>13</v>
      </c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25">
      <c r="A1264" s="18">
        <v>28263</v>
      </c>
      <c r="B1264" s="19" t="str">
        <f>HYPERLINK("https://www.facebook.com/CAXMYNHON/", "Công an xã Mỹ Nhơn tỉnh Bến Tre")</f>
        <v>Công an xã Mỹ Nhơn tỉnh Bến Tre</v>
      </c>
      <c r="C1264" s="21" t="s">
        <v>16</v>
      </c>
      <c r="D1264" s="21" t="s">
        <v>14</v>
      </c>
      <c r="E1264" s="1" t="s">
        <v>13</v>
      </c>
      <c r="F1264" s="1" t="s">
        <v>13</v>
      </c>
      <c r="G1264" s="1" t="s">
        <v>13</v>
      </c>
      <c r="H1264" s="1" t="s">
        <v>15</v>
      </c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25">
      <c r="A1265" s="18">
        <v>28264</v>
      </c>
      <c r="B1265" s="19" t="str">
        <f>HYPERLINK("https://bentre.gov.vn/Documents/848_danh_sach%20nguoi%20phat%20ngon.pdf", "UBND Ủy ban nhân dân xã Mỹ Nhơn tỉnh Bến Tre")</f>
        <v>UBND Ủy ban nhân dân xã Mỹ Nhơn tỉnh Bến Tre</v>
      </c>
      <c r="C1265" s="21" t="s">
        <v>16</v>
      </c>
      <c r="D1265" s="22"/>
      <c r="E1265" s="1" t="s">
        <v>13</v>
      </c>
      <c r="F1265" s="1" t="s">
        <v>13</v>
      </c>
      <c r="G1265" s="1" t="s">
        <v>13</v>
      </c>
      <c r="H1265" s="1" t="s">
        <v>13</v>
      </c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25">
      <c r="A1266" s="18">
        <v>28265</v>
      </c>
      <c r="B1266" s="19" t="s">
        <v>136</v>
      </c>
      <c r="C1266" s="20" t="s">
        <v>13</v>
      </c>
      <c r="D1266" s="21" t="s">
        <v>14</v>
      </c>
      <c r="E1266" s="1" t="s">
        <v>13</v>
      </c>
      <c r="F1266" s="1" t="s">
        <v>13</v>
      </c>
      <c r="G1266" s="1" t="s">
        <v>13</v>
      </c>
      <c r="H1266" s="1" t="s">
        <v>15</v>
      </c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25">
      <c r="A1267" s="18">
        <v>28266</v>
      </c>
      <c r="B1267" s="19" t="str">
        <f>HYPERLINK("https://mucangchai.yenbai.gov.vn/", "UBND Ủy ban nhân dân xã Nậm Có tỉnh Yên Bái")</f>
        <v>UBND Ủy ban nhân dân xã Nậm Có tỉnh Yên Bái</v>
      </c>
      <c r="C1267" s="21" t="s">
        <v>16</v>
      </c>
      <c r="D1267" s="22"/>
      <c r="E1267" s="1" t="s">
        <v>13</v>
      </c>
      <c r="F1267" s="1" t="s">
        <v>13</v>
      </c>
      <c r="G1267" s="1" t="s">
        <v>13</v>
      </c>
      <c r="H1267" s="1" t="s">
        <v>13</v>
      </c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25">
      <c r="A1268" s="18">
        <v>28267</v>
      </c>
      <c r="B1268" s="19" t="str">
        <f>HYPERLINK("https://www.facebook.com/caxnamquangbl/", "Công an xã Nam Quang tỉnh Cao Bằng")</f>
        <v>Công an xã Nam Quang tỉnh Cao Bằng</v>
      </c>
      <c r="C1268" s="21" t="s">
        <v>16</v>
      </c>
      <c r="D1268" s="21" t="s">
        <v>14</v>
      </c>
      <c r="E1268" s="1" t="s">
        <v>13</v>
      </c>
      <c r="F1268" s="1" t="s">
        <v>13</v>
      </c>
      <c r="G1268" s="1" t="s">
        <v>13</v>
      </c>
      <c r="H1268" s="1" t="s">
        <v>15</v>
      </c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25">
      <c r="A1269" s="18">
        <v>28268</v>
      </c>
      <c r="B1269" s="19" t="str">
        <f>HYPERLINK("http://namquang.baolam.caobang.gov.vn/", "UBND Ủy ban nhân dân xã Nam Quang tỉnh Cao Bằng")</f>
        <v>UBND Ủy ban nhân dân xã Nam Quang tỉnh Cao Bằng</v>
      </c>
      <c r="C1269" s="21" t="s">
        <v>16</v>
      </c>
      <c r="D1269" s="22"/>
      <c r="E1269" s="1" t="s">
        <v>13</v>
      </c>
      <c r="F1269" s="1" t="s">
        <v>13</v>
      </c>
      <c r="G1269" s="1" t="s">
        <v>13</v>
      </c>
      <c r="H1269" s="1" t="s">
        <v>13</v>
      </c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25">
      <c r="A1270" s="18">
        <v>28269</v>
      </c>
      <c r="B1270" s="19" t="str">
        <f>HYPERLINK("https://www.facebook.com/DoanThanhnienCongantinhLaoCai/", "Công an xã Nậm Tha tỉnh Lào Cai")</f>
        <v>Công an xã Nậm Tha tỉnh Lào Cai</v>
      </c>
      <c r="C1270" s="21" t="s">
        <v>16</v>
      </c>
      <c r="D1270" s="21" t="s">
        <v>14</v>
      </c>
      <c r="E1270" s="1" t="s">
        <v>13</v>
      </c>
      <c r="F1270" s="1" t="s">
        <v>13</v>
      </c>
      <c r="G1270" s="1" t="s">
        <v>13</v>
      </c>
      <c r="H1270" s="1" t="s">
        <v>15</v>
      </c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25">
      <c r="A1271" s="18">
        <v>28270</v>
      </c>
      <c r="B1271" s="19" t="str">
        <f>HYPERLINK("https://vanban.laocai.gov.vn/xa-nam-tha", "UBND Ủy ban nhân dân xã Nậm Tha tỉnh Lào Cai")</f>
        <v>UBND Ủy ban nhân dân xã Nậm Tha tỉnh Lào Cai</v>
      </c>
      <c r="C1271" s="21" t="s">
        <v>16</v>
      </c>
      <c r="D1271" s="22"/>
      <c r="E1271" s="1" t="s">
        <v>13</v>
      </c>
      <c r="F1271" s="1" t="s">
        <v>13</v>
      </c>
      <c r="G1271" s="1" t="s">
        <v>13</v>
      </c>
      <c r="H1271" s="1" t="s">
        <v>13</v>
      </c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25">
      <c r="A1272" s="18">
        <v>28271</v>
      </c>
      <c r="B1272" s="19" t="s">
        <v>137</v>
      </c>
      <c r="C1272" s="20" t="s">
        <v>13</v>
      </c>
      <c r="D1272" s="21" t="s">
        <v>14</v>
      </c>
      <c r="E1272" s="1" t="s">
        <v>13</v>
      </c>
      <c r="F1272" s="1" t="s">
        <v>13</v>
      </c>
      <c r="G1272" s="1" t="s">
        <v>13</v>
      </c>
      <c r="H1272" s="1" t="s">
        <v>15</v>
      </c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25">
      <c r="A1273" s="18">
        <v>28272</v>
      </c>
      <c r="B1273" s="19" t="str">
        <f>HYPERLINK("https://namxuan.quanhoa.thanhhoa.gov.vn/", "UBND Ủy ban nhân dân xã Nam Xuân tỉnh Thanh Hóa")</f>
        <v>UBND Ủy ban nhân dân xã Nam Xuân tỉnh Thanh Hóa</v>
      </c>
      <c r="C1273" s="21" t="s">
        <v>16</v>
      </c>
      <c r="D1273" s="22"/>
      <c r="E1273" s="1" t="s">
        <v>13</v>
      </c>
      <c r="F1273" s="1" t="s">
        <v>13</v>
      </c>
      <c r="G1273" s="1" t="s">
        <v>13</v>
      </c>
      <c r="H1273" s="1" t="s">
        <v>13</v>
      </c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25">
      <c r="A1274" s="18">
        <v>28273</v>
      </c>
      <c r="B1274" s="19" t="str">
        <f>HYPERLINK("https://www.facebook.com/NgaSon.vn/videos/1416228245664003/", "Công an xã Nga Thủy tỉnh Thanh Hóa")</f>
        <v>Công an xã Nga Thủy tỉnh Thanh Hóa</v>
      </c>
      <c r="C1274" s="21" t="s">
        <v>16</v>
      </c>
      <c r="D1274" s="21" t="s">
        <v>14</v>
      </c>
      <c r="E1274" s="1" t="s">
        <v>13</v>
      </c>
      <c r="F1274" s="1" t="s">
        <v>13</v>
      </c>
      <c r="G1274" s="1" t="s">
        <v>13</v>
      </c>
      <c r="H1274" s="1" t="s">
        <v>15</v>
      </c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25">
      <c r="A1275" s="18">
        <v>28274</v>
      </c>
      <c r="B1275" s="19" t="str">
        <f>HYPERLINK("https://ngathuy.ngason.thanhhoa.gov.vn/", "UBND Ủy ban nhân dân xã Nga Thủy tỉnh Thanh Hóa")</f>
        <v>UBND Ủy ban nhân dân xã Nga Thủy tỉnh Thanh Hóa</v>
      </c>
      <c r="C1275" s="21" t="s">
        <v>16</v>
      </c>
      <c r="D1275" s="22"/>
      <c r="E1275" s="1" t="s">
        <v>13</v>
      </c>
      <c r="F1275" s="1" t="s">
        <v>13</v>
      </c>
      <c r="G1275" s="1" t="s">
        <v>13</v>
      </c>
      <c r="H1275" s="1" t="s">
        <v>13</v>
      </c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25">
      <c r="A1276" s="18">
        <v>28275</v>
      </c>
      <c r="B1276" s="19" t="str">
        <f>HYPERLINK("https://www.facebook.com/caxngatien.gov.vn/", "Công an xã Nga Tiến tỉnh Thanh Hóa")</f>
        <v>Công an xã Nga Tiến tỉnh Thanh Hóa</v>
      </c>
      <c r="C1276" s="21" t="s">
        <v>16</v>
      </c>
      <c r="D1276" s="21" t="s">
        <v>14</v>
      </c>
      <c r="E1276" s="1" t="s">
        <v>13</v>
      </c>
      <c r="F1276" s="1" t="s">
        <v>13</v>
      </c>
      <c r="G1276" s="1" t="s">
        <v>13</v>
      </c>
      <c r="H1276" s="1" t="s">
        <v>15</v>
      </c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25">
      <c r="A1277" s="18">
        <v>28276</v>
      </c>
      <c r="B1277" s="19" t="str">
        <f>HYPERLINK("https://ngatien.ngason.thanhhoa.gov.vn/tin-van-hoa-the-thao", "UBND Ủy ban nhân dân xã Nga Tiến tỉnh Thanh Hóa")</f>
        <v>UBND Ủy ban nhân dân xã Nga Tiến tỉnh Thanh Hóa</v>
      </c>
      <c r="C1277" s="21" t="s">
        <v>16</v>
      </c>
      <c r="D1277" s="22"/>
      <c r="E1277" s="1" t="s">
        <v>13</v>
      </c>
      <c r="F1277" s="1" t="s">
        <v>13</v>
      </c>
      <c r="G1277" s="1" t="s">
        <v>13</v>
      </c>
      <c r="H1277" s="1" t="s">
        <v>13</v>
      </c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25">
      <c r="A1278" s="18">
        <v>28277</v>
      </c>
      <c r="B1278" s="19" t="s">
        <v>138</v>
      </c>
      <c r="C1278" s="20" t="s">
        <v>13</v>
      </c>
      <c r="D1278" s="21" t="s">
        <v>14</v>
      </c>
      <c r="E1278" s="1" t="s">
        <v>13</v>
      </c>
      <c r="F1278" s="1" t="s">
        <v>13</v>
      </c>
      <c r="G1278" s="1" t="s">
        <v>13</v>
      </c>
      <c r="H1278" s="1" t="s">
        <v>15</v>
      </c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25">
      <c r="A1279" s="18">
        <v>28278</v>
      </c>
      <c r="B1279" s="19" t="str">
        <f>HYPERLINK("https://nghiakhanh.nghiadan.nghean.gov.vn/", "UBND Ủy ban nhân dân xã Nghĩa Hợp tỉnh Nghệ An")</f>
        <v>UBND Ủy ban nhân dân xã Nghĩa Hợp tỉnh Nghệ An</v>
      </c>
      <c r="C1279" s="21" t="s">
        <v>16</v>
      </c>
      <c r="D1279" s="22"/>
      <c r="E1279" s="1" t="s">
        <v>13</v>
      </c>
      <c r="F1279" s="1" t="s">
        <v>13</v>
      </c>
      <c r="G1279" s="1" t="s">
        <v>13</v>
      </c>
      <c r="H1279" s="1" t="s">
        <v>13</v>
      </c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25">
      <c r="A1280" s="18">
        <v>28279</v>
      </c>
      <c r="B1280" s="19" t="s">
        <v>139</v>
      </c>
      <c r="C1280" s="20" t="s">
        <v>13</v>
      </c>
      <c r="D1280" s="21" t="s">
        <v>14</v>
      </c>
      <c r="E1280" s="1" t="s">
        <v>13</v>
      </c>
      <c r="F1280" s="1" t="s">
        <v>13</v>
      </c>
      <c r="G1280" s="1" t="s">
        <v>13</v>
      </c>
      <c r="H1280" s="1" t="s">
        <v>15</v>
      </c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25">
      <c r="A1281" s="18">
        <v>28280</v>
      </c>
      <c r="B1281" s="19" t="str">
        <f>HYPERLINK("https://nghialam.nghiadan.nghean.gov.vn/", "UBND Ủy ban nhân dân xã Nghĩa Lâm tỉnh Nghệ An")</f>
        <v>UBND Ủy ban nhân dân xã Nghĩa Lâm tỉnh Nghệ An</v>
      </c>
      <c r="C1281" s="21" t="s">
        <v>16</v>
      </c>
      <c r="D1281" s="22"/>
      <c r="E1281" s="1" t="s">
        <v>13</v>
      </c>
      <c r="F1281" s="1" t="s">
        <v>13</v>
      </c>
      <c r="G1281" s="1" t="s">
        <v>13</v>
      </c>
      <c r="H1281" s="1" t="s">
        <v>13</v>
      </c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25">
      <c r="A1282" s="18">
        <v>28281</v>
      </c>
      <c r="B1282" s="19" t="str">
        <f>HYPERLINK("https://www.facebook.com/p/Tu%E1%BB%95i-tr%E1%BA%BB-C%C3%B4ng-an-Ngh%C4%A9a-L%E1%BB%99-100081887170070/", "Công an xã Nghĩa Sơn tỉnh Yên Bái")</f>
        <v>Công an xã Nghĩa Sơn tỉnh Yên Bái</v>
      </c>
      <c r="C1282" s="21" t="s">
        <v>16</v>
      </c>
      <c r="D1282" s="21" t="s">
        <v>14</v>
      </c>
      <c r="E1282" s="1" t="s">
        <v>13</v>
      </c>
      <c r="F1282" s="1" t="s">
        <v>13</v>
      </c>
      <c r="G1282" s="1" t="s">
        <v>13</v>
      </c>
      <c r="H1282" s="1" t="s">
        <v>15</v>
      </c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25">
      <c r="A1283" s="18">
        <v>28282</v>
      </c>
      <c r="B1283" s="19" t="str">
        <f>HYPERLINK("https://dichvucong.namdinh.gov.vn/portaldvc/KenhTin/dich-vu-cong-truc-tuyen.aspx?_dv=8D65FA8E-D4BC-B2EC-BE28-32404A48E66F", "UBND Ủy ban nhân dân xã Nghĩa Sơn tỉnh Yên Bái")</f>
        <v>UBND Ủy ban nhân dân xã Nghĩa Sơn tỉnh Yên Bái</v>
      </c>
      <c r="C1283" s="21" t="s">
        <v>16</v>
      </c>
      <c r="D1283" s="22"/>
      <c r="E1283" s="1" t="s">
        <v>13</v>
      </c>
      <c r="F1283" s="1" t="s">
        <v>13</v>
      </c>
      <c r="G1283" s="1" t="s">
        <v>13</v>
      </c>
      <c r="H1283" s="1" t="s">
        <v>13</v>
      </c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25">
      <c r="A1284" s="18">
        <v>28283</v>
      </c>
      <c r="B1284" s="19" t="str">
        <f>HYPERLINK("https://www.facebook.com/caxnghixuan/", "Công an xã Nghi Xuân tỉnh Nghệ An")</f>
        <v>Công an xã Nghi Xuân tỉnh Nghệ An</v>
      </c>
      <c r="C1284" s="21" t="s">
        <v>16</v>
      </c>
      <c r="D1284" s="21" t="s">
        <v>14</v>
      </c>
      <c r="E1284" s="1" t="s">
        <v>13</v>
      </c>
      <c r="F1284" s="1" t="s">
        <v>13</v>
      </c>
      <c r="G1284" s="1" t="s">
        <v>13</v>
      </c>
      <c r="H1284" s="1" t="s">
        <v>15</v>
      </c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25">
      <c r="A1285" s="18">
        <v>28284</v>
      </c>
      <c r="B1285" s="19" t="str">
        <f>HYPERLINK("https://nghixuan.nghiloc.nghean.gov.vn/", "UBND Ủy ban nhân dân xã Nghi Xuân tỉnh Nghệ An")</f>
        <v>UBND Ủy ban nhân dân xã Nghi Xuân tỉnh Nghệ An</v>
      </c>
      <c r="C1285" s="21" t="s">
        <v>16</v>
      </c>
      <c r="D1285" s="22"/>
      <c r="E1285" s="1" t="s">
        <v>13</v>
      </c>
      <c r="F1285" s="1" t="s">
        <v>13</v>
      </c>
      <c r="G1285" s="1" t="s">
        <v>13</v>
      </c>
      <c r="H1285" s="1" t="s">
        <v>13</v>
      </c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25">
      <c r="A1286" s="18">
        <v>28285</v>
      </c>
      <c r="B1286" s="19" t="str">
        <f>HYPERLINK("https://www.facebook.com/CAXNH/", "Công an xã Nam Hồng tỉnh Hải Dương")</f>
        <v>Công an xã Nam Hồng tỉnh Hải Dương</v>
      </c>
      <c r="C1286" s="21" t="s">
        <v>16</v>
      </c>
      <c r="D1286" s="21" t="s">
        <v>14</v>
      </c>
      <c r="E1286" s="1" t="s">
        <v>13</v>
      </c>
      <c r="F1286" s="1" t="s">
        <v>13</v>
      </c>
      <c r="G1286" s="1" t="s">
        <v>13</v>
      </c>
      <c r="H1286" s="1" t="s">
        <v>15</v>
      </c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25">
      <c r="A1287" s="18">
        <v>28286</v>
      </c>
      <c r="B1287" s="19" t="str">
        <f>HYPERLINK("http://namhong.namsach.haiduong.gov.vn/", "UBND Ủy ban nhân dân xã Nam Hồng tỉnh Hải Dương")</f>
        <v>UBND Ủy ban nhân dân xã Nam Hồng tỉnh Hải Dương</v>
      </c>
      <c r="C1287" s="21" t="s">
        <v>16</v>
      </c>
      <c r="D1287" s="22"/>
      <c r="E1287" s="1" t="s">
        <v>13</v>
      </c>
      <c r="F1287" s="1" t="s">
        <v>13</v>
      </c>
      <c r="G1287" s="1" t="s">
        <v>13</v>
      </c>
      <c r="H1287" s="1" t="s">
        <v>13</v>
      </c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25">
      <c r="A1288" s="18">
        <v>28287</v>
      </c>
      <c r="B1288" s="19" t="str">
        <f>HYPERLINK("https://www.facebook.com/caxnhattangialochaiduong/", "Công an xã Nhật Tân tỉnh Hải Dương")</f>
        <v>Công an xã Nhật Tân tỉnh Hải Dương</v>
      </c>
      <c r="C1288" s="21" t="s">
        <v>16</v>
      </c>
      <c r="D1288" s="21" t="s">
        <v>14</v>
      </c>
      <c r="E1288" s="1" t="s">
        <v>13</v>
      </c>
      <c r="F1288" s="1" t="s">
        <v>13</v>
      </c>
      <c r="G1288" s="1" t="s">
        <v>13</v>
      </c>
      <c r="H1288" s="1" t="s">
        <v>15</v>
      </c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25">
      <c r="A1289" s="18">
        <v>28288</v>
      </c>
      <c r="B1289" s="19" t="str">
        <f>HYPERLINK("http://nhattan.gialoc.haiduong.gov.vn/", "UBND Ủy ban nhân dân xã Nhật Tân tỉnh Hải Dương")</f>
        <v>UBND Ủy ban nhân dân xã Nhật Tân tỉnh Hải Dương</v>
      </c>
      <c r="C1289" s="21" t="s">
        <v>16</v>
      </c>
      <c r="D1289" s="22"/>
      <c r="E1289" s="1" t="s">
        <v>13</v>
      </c>
      <c r="F1289" s="1" t="s">
        <v>13</v>
      </c>
      <c r="G1289" s="1" t="s">
        <v>13</v>
      </c>
      <c r="H1289" s="1" t="s">
        <v>13</v>
      </c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25">
      <c r="A1290" s="18">
        <v>28289</v>
      </c>
      <c r="B1290" s="19" t="str">
        <f>HYPERLINK("https://www.facebook.com/@caxnhiha/", "Công an xã Nhị Hà tỉnh Ninh Thuận")</f>
        <v>Công an xã Nhị Hà tỉnh Ninh Thuận</v>
      </c>
      <c r="C1290" s="21" t="s">
        <v>16</v>
      </c>
      <c r="D1290" s="21" t="s">
        <v>14</v>
      </c>
      <c r="E1290" s="1" t="s">
        <v>13</v>
      </c>
      <c r="F1290" s="1" t="s">
        <v>13</v>
      </c>
      <c r="G1290" s="1" t="s">
        <v>13</v>
      </c>
      <c r="H1290" s="1" t="s">
        <v>15</v>
      </c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25">
      <c r="A1291" s="18">
        <v>28290</v>
      </c>
      <c r="B1291" s="19" t="str">
        <f>HYPERLINK("https://sonv.ninhthuan.gov.vn/portal/Pages/2023-4-20/Khen-thuong-thanh-tich-xuat-sac-trong-xay-dung-xa-ixybrp.aspx", "UBND Ủy ban nhân dân xã Nhị Hà tỉnh Ninh Thuận")</f>
        <v>UBND Ủy ban nhân dân xã Nhị Hà tỉnh Ninh Thuận</v>
      </c>
      <c r="C1291" s="21" t="s">
        <v>16</v>
      </c>
      <c r="D1291" s="22"/>
      <c r="E1291" s="1" t="s">
        <v>13</v>
      </c>
      <c r="F1291" s="1" t="s">
        <v>13</v>
      </c>
      <c r="G1291" s="1" t="s">
        <v>13</v>
      </c>
      <c r="H1291" s="1" t="s">
        <v>13</v>
      </c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25">
      <c r="A1292" s="18">
        <v>28291</v>
      </c>
      <c r="B1292" s="19" t="str">
        <f>HYPERLINK("https://www.facebook.com/caxnt/", "Công an xã Nghĩa Thuận tỉnh Nghệ An")</f>
        <v>Công an xã Nghĩa Thuận tỉnh Nghệ An</v>
      </c>
      <c r="C1292" s="21" t="s">
        <v>16</v>
      </c>
      <c r="D1292" s="21" t="s">
        <v>14</v>
      </c>
      <c r="E1292" s="1" t="s">
        <v>13</v>
      </c>
      <c r="F1292" s="1" t="s">
        <v>13</v>
      </c>
      <c r="G1292" s="1" t="s">
        <v>13</v>
      </c>
      <c r="H1292" s="1" t="s">
        <v>15</v>
      </c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25">
      <c r="A1293" s="18">
        <v>28292</v>
      </c>
      <c r="B1293" s="19" t="str">
        <f>HYPERLINK("https://nghiathuan.thaihoa.nghean.gov.vn/", "UBND Ủy ban nhân dân xã Nghĩa Thuận tỉnh Nghệ An")</f>
        <v>UBND Ủy ban nhân dân xã Nghĩa Thuận tỉnh Nghệ An</v>
      </c>
      <c r="C1293" s="21" t="s">
        <v>16</v>
      </c>
      <c r="D1293" s="22"/>
      <c r="E1293" s="1" t="s">
        <v>13</v>
      </c>
      <c r="F1293" s="1" t="s">
        <v>13</v>
      </c>
      <c r="G1293" s="1" t="s">
        <v>13</v>
      </c>
      <c r="H1293" s="1" t="s">
        <v>13</v>
      </c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25">
      <c r="A1294" s="18">
        <v>28293</v>
      </c>
      <c r="B1294" s="19" t="s">
        <v>140</v>
      </c>
      <c r="C1294" s="20" t="s">
        <v>13</v>
      </c>
      <c r="D1294" s="21" t="s">
        <v>14</v>
      </c>
      <c r="E1294" s="1" t="s">
        <v>13</v>
      </c>
      <c r="F1294" s="1" t="s">
        <v>13</v>
      </c>
      <c r="G1294" s="1" t="s">
        <v>13</v>
      </c>
      <c r="H1294" s="1" t="s">
        <v>15</v>
      </c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25">
      <c r="A1295" s="18">
        <v>28294</v>
      </c>
      <c r="B1295" s="19" t="str">
        <f>HYPERLINK("https://laichau.gov.vn/tin-tuc-su-kien/hoat-dong-cua-lanh-dao-tinh/bi-thu-tinh-uy-giang-pao-my-tiep-xuc-cu-tri-tai-xa-nung-nang.html", "UBND Ủy ban nhân dân xã Nùng Nàng tỉnh Lai Châu")</f>
        <v>UBND Ủy ban nhân dân xã Nùng Nàng tỉnh Lai Châu</v>
      </c>
      <c r="C1295" s="21" t="s">
        <v>16</v>
      </c>
      <c r="D1295" s="22"/>
      <c r="E1295" s="1" t="s">
        <v>13</v>
      </c>
      <c r="F1295" s="1" t="s">
        <v>13</v>
      </c>
      <c r="G1295" s="1" t="s">
        <v>13</v>
      </c>
      <c r="H1295" s="1" t="s">
        <v>13</v>
      </c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25">
      <c r="A1296" s="18">
        <v>28295</v>
      </c>
      <c r="B1296" s="19" t="s">
        <v>141</v>
      </c>
      <c r="C1296" s="20" t="s">
        <v>13</v>
      </c>
      <c r="D1296" s="21" t="s">
        <v>14</v>
      </c>
      <c r="E1296" s="1" t="s">
        <v>13</v>
      </c>
      <c r="F1296" s="1" t="s">
        <v>13</v>
      </c>
      <c r="G1296" s="1" t="s">
        <v>13</v>
      </c>
      <c r="H1296" s="1" t="s">
        <v>15</v>
      </c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25">
      <c r="A1297" s="18">
        <v>28296</v>
      </c>
      <c r="B1297" s="19" t="str">
        <f>HYPERLINK("https://sopcop.sonla.gov.vn/hoi-dap", "UBND Ủy ban nhân dân xã Púng Tra tỉnh Sơn La")</f>
        <v>UBND Ủy ban nhân dân xã Púng Tra tỉnh Sơn La</v>
      </c>
      <c r="C1297" s="21" t="s">
        <v>16</v>
      </c>
      <c r="D1297" s="22"/>
      <c r="E1297" s="1" t="s">
        <v>13</v>
      </c>
      <c r="F1297" s="1" t="s">
        <v>13</v>
      </c>
      <c r="G1297" s="1" t="s">
        <v>13</v>
      </c>
      <c r="H1297" s="1" t="s">
        <v>13</v>
      </c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25">
      <c r="A1298" s="18">
        <v>28297</v>
      </c>
      <c r="B1298" s="19" t="str">
        <f>HYPERLINK("https://www.facebook.com/caxphamtran34/", "Công an xã Phạm Trấn tỉnh Hải Dương")</f>
        <v>Công an xã Phạm Trấn tỉnh Hải Dương</v>
      </c>
      <c r="C1298" s="21" t="s">
        <v>16</v>
      </c>
      <c r="D1298" s="21" t="s">
        <v>14</v>
      </c>
      <c r="E1298" s="1" t="s">
        <v>13</v>
      </c>
      <c r="F1298" s="1" t="s">
        <v>13</v>
      </c>
      <c r="G1298" s="1" t="s">
        <v>13</v>
      </c>
      <c r="H1298" s="1" t="s">
        <v>15</v>
      </c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25">
      <c r="A1299" s="18">
        <v>28298</v>
      </c>
      <c r="B1299" s="19" t="str">
        <f>HYPERLINK("http://phamtran.gialoc.haiduong.gov.vn/", "UBND Ủy ban nhân dân xã Phạm Trấn tỉnh Hải Dương")</f>
        <v>UBND Ủy ban nhân dân xã Phạm Trấn tỉnh Hải Dương</v>
      </c>
      <c r="C1299" s="21" t="s">
        <v>16</v>
      </c>
      <c r="D1299" s="22"/>
      <c r="E1299" s="1" t="s">
        <v>13</v>
      </c>
      <c r="F1299" s="1" t="s">
        <v>13</v>
      </c>
      <c r="G1299" s="1" t="s">
        <v>13</v>
      </c>
      <c r="H1299" s="1" t="s">
        <v>13</v>
      </c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25">
      <c r="A1300" s="18">
        <v>28299</v>
      </c>
      <c r="B1300" s="19" t="s">
        <v>142</v>
      </c>
      <c r="C1300" s="20" t="s">
        <v>13</v>
      </c>
      <c r="D1300" s="21" t="s">
        <v>14</v>
      </c>
      <c r="E1300" s="1" t="s">
        <v>13</v>
      </c>
      <c r="F1300" s="1" t="s">
        <v>13</v>
      </c>
      <c r="G1300" s="1" t="s">
        <v>13</v>
      </c>
      <c r="H1300" s="1" t="s">
        <v>15</v>
      </c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25">
      <c r="A1301" s="18">
        <v>28300</v>
      </c>
      <c r="B1301" s="19" t="str">
        <f>HYPERLINK("https://krongpa.gialai.gov.vn/xa-phu-can/Gioi-thieu/Co-cau-to-chuc.aspx", "UBND Ủy ban nhân dân xã Phú Cần tỉnh Gia Lai")</f>
        <v>UBND Ủy ban nhân dân xã Phú Cần tỉnh Gia Lai</v>
      </c>
      <c r="C1301" s="21" t="s">
        <v>16</v>
      </c>
      <c r="D1301" s="22"/>
      <c r="E1301" s="1" t="s">
        <v>13</v>
      </c>
      <c r="F1301" s="1" t="s">
        <v>13</v>
      </c>
      <c r="G1301" s="1" t="s">
        <v>13</v>
      </c>
      <c r="H1301" s="1" t="s">
        <v>13</v>
      </c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25">
      <c r="A1302" s="18">
        <v>28301</v>
      </c>
      <c r="B1302" s="19" t="s">
        <v>143</v>
      </c>
      <c r="C1302" s="20" t="s">
        <v>13</v>
      </c>
      <c r="D1302" s="21" t="s">
        <v>14</v>
      </c>
      <c r="E1302" s="1" t="s">
        <v>13</v>
      </c>
      <c r="F1302" s="1" t="s">
        <v>13</v>
      </c>
      <c r="G1302" s="1" t="s">
        <v>13</v>
      </c>
      <c r="H1302" s="1" t="s">
        <v>15</v>
      </c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25">
      <c r="A1303" s="18">
        <v>28302</v>
      </c>
      <c r="B1303" s="19" t="str">
        <f>HYPERLINK("https://phucuong.daitu.thainguyen.gov.vn/", "UBND Ủy ban nhân dân xã Phú Cường tỉnh Thái Nguyên")</f>
        <v>UBND Ủy ban nhân dân xã Phú Cường tỉnh Thái Nguyên</v>
      </c>
      <c r="C1303" s="21" t="s">
        <v>16</v>
      </c>
      <c r="D1303" s="22"/>
      <c r="E1303" s="1" t="s">
        <v>13</v>
      </c>
      <c r="F1303" s="1" t="s">
        <v>13</v>
      </c>
      <c r="G1303" s="1" t="s">
        <v>13</v>
      </c>
      <c r="H1303" s="1" t="s">
        <v>13</v>
      </c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25">
      <c r="A1304" s="18">
        <v>28303</v>
      </c>
      <c r="B1304" s="19" t="s">
        <v>144</v>
      </c>
      <c r="C1304" s="20" t="s">
        <v>13</v>
      </c>
      <c r="D1304" s="21" t="s">
        <v>14</v>
      </c>
      <c r="E1304" s="1" t="s">
        <v>13</v>
      </c>
      <c r="F1304" s="1" t="s">
        <v>13</v>
      </c>
      <c r="G1304" s="1" t="s">
        <v>13</v>
      </c>
      <c r="H1304" s="1" t="s">
        <v>15</v>
      </c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25">
      <c r="A1305" s="18">
        <v>28304</v>
      </c>
      <c r="B1305" s="19" t="str">
        <f>HYPERLINK("http://lambinh.tuyenquang.gov.vn/vi/tin-bai/dong-chi-pho-chu-tich-uy-ban-nhan-dan-huyen-du-ngay-hoi-dai-doan-ket-toan-dan-toc-tai-khu-dan-cu-thon-ban-tang-xa-phuc-yen?type=NEWS&amp;id=131777", "UBND Ủy ban nhân dân xã Phúc Yên tỉnh Tuyên Quang")</f>
        <v>UBND Ủy ban nhân dân xã Phúc Yên tỉnh Tuyên Quang</v>
      </c>
      <c r="C1305" s="21" t="s">
        <v>16</v>
      </c>
      <c r="D1305" s="22"/>
      <c r="E1305" s="1" t="s">
        <v>13</v>
      </c>
      <c r="F1305" s="1" t="s">
        <v>13</v>
      </c>
      <c r="G1305" s="1" t="s">
        <v>13</v>
      </c>
      <c r="H1305" s="1" t="s">
        <v>13</v>
      </c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25">
      <c r="A1306" s="18">
        <v>28305</v>
      </c>
      <c r="B1306" s="19" t="str">
        <f>HYPERLINK("https://www.facebook.com/caxphuluu/", "Công an xã Phù Lưu tỉnh Hà Tĩnh")</f>
        <v>Công an xã Phù Lưu tỉnh Hà Tĩnh</v>
      </c>
      <c r="C1306" s="21" t="s">
        <v>16</v>
      </c>
      <c r="D1306" s="21" t="s">
        <v>14</v>
      </c>
      <c r="E1306" s="1" t="s">
        <v>13</v>
      </c>
      <c r="F1306" s="1" t="s">
        <v>13</v>
      </c>
      <c r="G1306" s="1" t="s">
        <v>13</v>
      </c>
      <c r="H1306" s="1" t="s">
        <v>15</v>
      </c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25">
      <c r="A1307" s="18">
        <v>28306</v>
      </c>
      <c r="B1307" s="19" t="str">
        <f>HYPERLINK("https://phuluu.locha.hatinh.gov.vn/vi/laws/detail/TO-TRINH-Ve-viec-de-nghi-phe-duyet-chu-truong-dau-tu-cac-du-an-39/?download=1&amp;id=0", "UBND Ủy ban nhân dân xã Phù Lưu tỉnh Hà Tĩnh")</f>
        <v>UBND Ủy ban nhân dân xã Phù Lưu tỉnh Hà Tĩnh</v>
      </c>
      <c r="C1307" s="21" t="s">
        <v>16</v>
      </c>
      <c r="D1307" s="22"/>
      <c r="E1307" s="1" t="s">
        <v>13</v>
      </c>
      <c r="F1307" s="1" t="s">
        <v>13</v>
      </c>
      <c r="G1307" s="1" t="s">
        <v>13</v>
      </c>
      <c r="H1307" s="1" t="s">
        <v>13</v>
      </c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25">
      <c r="A1308" s="18">
        <v>28307</v>
      </c>
      <c r="B1308" s="19" t="str">
        <f>HYPERLINK("https://www.facebook.com/p/Tu%E1%BB%95i-tr%E1%BA%BB-C%C3%B4ng-an-Ngh%C4%A9a-L%E1%BB%99-100081887170070/", "Công an xã Phù Nham tỉnh Yên Bái")</f>
        <v>Công an xã Phù Nham tỉnh Yên Bái</v>
      </c>
      <c r="C1308" s="21" t="s">
        <v>16</v>
      </c>
      <c r="D1308" s="21" t="s">
        <v>14</v>
      </c>
      <c r="E1308" s="1" t="s">
        <v>13</v>
      </c>
      <c r="F1308" s="1" t="s">
        <v>13</v>
      </c>
      <c r="G1308" s="1" t="s">
        <v>13</v>
      </c>
      <c r="H1308" s="1" t="s">
        <v>15</v>
      </c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25">
      <c r="A1309" s="18">
        <v>28308</v>
      </c>
      <c r="B1309" s="19" t="str">
        <f>HYPERLINK("https://nghialo.yenbai.gov.vn/xa-phuong/xa-phu-nham", "UBND Ủy ban nhân dân xã Phù Nham tỉnh Yên Bái")</f>
        <v>UBND Ủy ban nhân dân xã Phù Nham tỉnh Yên Bái</v>
      </c>
      <c r="C1309" s="21" t="s">
        <v>16</v>
      </c>
      <c r="D1309" s="22"/>
      <c r="E1309" s="1" t="s">
        <v>13</v>
      </c>
      <c r="F1309" s="1" t="s">
        <v>13</v>
      </c>
      <c r="G1309" s="1" t="s">
        <v>13</v>
      </c>
      <c r="H1309" s="1" t="s">
        <v>13</v>
      </c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25">
      <c r="A1310" s="18">
        <v>28309</v>
      </c>
      <c r="B1310" s="19" t="str">
        <f>HYPERLINK("https://www.facebook.com/TTCADN/", "Công an xã Phước An tỉnh Đồng Nai")</f>
        <v>Công an xã Phước An tỉnh Đồng Nai</v>
      </c>
      <c r="C1310" s="21" t="s">
        <v>16</v>
      </c>
      <c r="D1310" s="21" t="s">
        <v>14</v>
      </c>
      <c r="E1310" s="1" t="s">
        <v>13</v>
      </c>
      <c r="F1310" s="1" t="s">
        <v>13</v>
      </c>
      <c r="G1310" s="1" t="s">
        <v>13</v>
      </c>
      <c r="H1310" s="1" t="s">
        <v>15</v>
      </c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25">
      <c r="A1311" s="18">
        <v>28310</v>
      </c>
      <c r="B1311" s="19" t="str">
        <f>HYPERLINK("https://dongnai.gov.vn/Pages/newsdetail.aspx?NewsId=44868&amp;CatId=185", "UBND Ủy ban nhân dân xã Phước An tỉnh Đồng Nai")</f>
        <v>UBND Ủy ban nhân dân xã Phước An tỉnh Đồng Nai</v>
      </c>
      <c r="C1311" s="21" t="s">
        <v>16</v>
      </c>
      <c r="D1311" s="22"/>
      <c r="E1311" s="1" t="s">
        <v>13</v>
      </c>
      <c r="F1311" s="1" t="s">
        <v>13</v>
      </c>
      <c r="G1311" s="1" t="s">
        <v>13</v>
      </c>
      <c r="H1311" s="1" t="s">
        <v>13</v>
      </c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25">
      <c r="A1312" s="18">
        <v>28311</v>
      </c>
      <c r="B1312" s="19" t="str">
        <f>HYPERLINK("https://www.facebook.com/p/Tu%E1%BB%95i-tr%E1%BA%BB-C%C3%B4ng-an-huy%E1%BB%87n-Ninh-Ph%C6%B0%E1%BB%9Bc-100068114569027/", "Công an xã Phước Hòa tỉnh Ninh Thuận")</f>
        <v>Công an xã Phước Hòa tỉnh Ninh Thuận</v>
      </c>
      <c r="C1312" s="21" t="s">
        <v>16</v>
      </c>
      <c r="D1312" s="21" t="s">
        <v>14</v>
      </c>
      <c r="E1312" s="1" t="s">
        <v>13</v>
      </c>
      <c r="F1312" s="1" t="s">
        <v>13</v>
      </c>
      <c r="G1312" s="1" t="s">
        <v>13</v>
      </c>
      <c r="H1312" s="1" t="s">
        <v>15</v>
      </c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25">
      <c r="A1313" s="18">
        <v>28312</v>
      </c>
      <c r="B1313" s="19" t="str">
        <f>HYPERLINK("https://mc.ninhthuan.gov.vn/portaldvc/KenhTin/dich-vu-cong-truc-tuyen.aspx?_dv=000.26.32.H43", "UBND Ủy ban nhân dân xã Phước Hòa tỉnh Ninh Thuận")</f>
        <v>UBND Ủy ban nhân dân xã Phước Hòa tỉnh Ninh Thuận</v>
      </c>
      <c r="C1313" s="21" t="s">
        <v>16</v>
      </c>
      <c r="D1313" s="22"/>
      <c r="E1313" s="1" t="s">
        <v>13</v>
      </c>
      <c r="F1313" s="1" t="s">
        <v>13</v>
      </c>
      <c r="G1313" s="1" t="s">
        <v>13</v>
      </c>
      <c r="H1313" s="1" t="s">
        <v>13</v>
      </c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25">
      <c r="A1314" s="18">
        <v>28313</v>
      </c>
      <c r="B1314" s="19" t="str">
        <f>HYPERLINK("https://www.facebook.com/caxphuochung/", "Công an xã Phước Hưng tỉnh Trà Vinh")</f>
        <v>Công an xã Phước Hưng tỉnh Trà Vinh</v>
      </c>
      <c r="C1314" s="21" t="s">
        <v>16</v>
      </c>
      <c r="D1314" s="21" t="s">
        <v>14</v>
      </c>
      <c r="E1314" s="1" t="s">
        <v>13</v>
      </c>
      <c r="F1314" s="1" t="s">
        <v>13</v>
      </c>
      <c r="G1314" s="1" t="s">
        <v>13</v>
      </c>
      <c r="H1314" s="1" t="s">
        <v>15</v>
      </c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25">
      <c r="A1315" s="18">
        <v>28314</v>
      </c>
      <c r="B1315" s="19" t="str">
        <f>HYPERLINK("https://phuochung.tracu.travinh.gov.vn/tin-van-hoa-xa-hoi/ubnd-xa-phuoc-hung-to-chuc-le-ky-ket-mo-hinh-xa-chuyen-doi-so-thanh-toan-so-giua-tap-doan-cong-n-711456", "UBND Ủy ban nhân dân xã Phước Hưng tỉnh Trà Vinh")</f>
        <v>UBND Ủy ban nhân dân xã Phước Hưng tỉnh Trà Vinh</v>
      </c>
      <c r="C1315" s="21" t="s">
        <v>16</v>
      </c>
      <c r="D1315" s="22"/>
      <c r="E1315" s="1" t="s">
        <v>13</v>
      </c>
      <c r="F1315" s="1" t="s">
        <v>13</v>
      </c>
      <c r="G1315" s="1" t="s">
        <v>13</v>
      </c>
      <c r="H1315" s="1" t="s">
        <v>13</v>
      </c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25">
      <c r="A1316" s="18">
        <v>28315</v>
      </c>
      <c r="B1316" s="19" t="s">
        <v>145</v>
      </c>
      <c r="C1316" s="20" t="s">
        <v>13</v>
      </c>
      <c r="D1316" s="21" t="s">
        <v>14</v>
      </c>
      <c r="E1316" s="1" t="s">
        <v>13</v>
      </c>
      <c r="F1316" s="1" t="s">
        <v>13</v>
      </c>
      <c r="G1316" s="1" t="s">
        <v>13</v>
      </c>
      <c r="H1316" s="1" t="s">
        <v>15</v>
      </c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25">
      <c r="A1317" s="18">
        <v>28316</v>
      </c>
      <c r="B1317" s="19" t="str">
        <f>HYPERLINK("https://bacai.ninhthuan.gov.vn/portal/Pages/ubnd-xa-phuoc-tan.aspx", "UBND Ủy ban nhân dân xã Phước Tân tỉnh Ninh Thuận")</f>
        <v>UBND Ủy ban nhân dân xã Phước Tân tỉnh Ninh Thuận</v>
      </c>
      <c r="C1317" s="21" t="s">
        <v>16</v>
      </c>
      <c r="D1317" s="22"/>
      <c r="E1317" s="1" t="s">
        <v>13</v>
      </c>
      <c r="F1317" s="1" t="s">
        <v>13</v>
      </c>
      <c r="G1317" s="1" t="s">
        <v>13</v>
      </c>
      <c r="H1317" s="1" t="s">
        <v>13</v>
      </c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25">
      <c r="A1318" s="18">
        <v>28317</v>
      </c>
      <c r="B1318" s="19" t="str">
        <f>HYPERLINK("https://www.facebook.com/caxphuocthuan/", "Công an xã Phước Thuận tỉnh Bình Định")</f>
        <v>Công an xã Phước Thuận tỉnh Bình Định</v>
      </c>
      <c r="C1318" s="21" t="s">
        <v>16</v>
      </c>
      <c r="D1318" s="21" t="s">
        <v>14</v>
      </c>
      <c r="E1318" s="1" t="s">
        <v>13</v>
      </c>
      <c r="F1318" s="1" t="s">
        <v>13</v>
      </c>
      <c r="G1318" s="1" t="s">
        <v>13</v>
      </c>
      <c r="H1318" s="1" t="s">
        <v>15</v>
      </c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25">
      <c r="A1319" s="18">
        <v>28318</v>
      </c>
      <c r="B1319" s="19" t="str">
        <f>HYPERLINK("http://phuocthuan.tuyphuoc.binhdinh.gov.vn/", "UBND Ủy ban nhân dân xã Phước Thuận tỉnh Bình Định")</f>
        <v>UBND Ủy ban nhân dân xã Phước Thuận tỉnh Bình Định</v>
      </c>
      <c r="C1319" s="21" t="s">
        <v>16</v>
      </c>
      <c r="D1319" s="22"/>
      <c r="E1319" s="1" t="s">
        <v>13</v>
      </c>
      <c r="F1319" s="1" t="s">
        <v>13</v>
      </c>
      <c r="G1319" s="1" t="s">
        <v>13</v>
      </c>
      <c r="H1319" s="1" t="s">
        <v>13</v>
      </c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25">
      <c r="A1320" s="18">
        <v>28319</v>
      </c>
      <c r="B1320" s="19" t="str">
        <f>HYPERLINK("https://www.facebook.com/caxphuonglau/?locale=ms_MY", "Công an xã Phượng Lâu tỉnh Phú Thọ")</f>
        <v>Công an xã Phượng Lâu tỉnh Phú Thọ</v>
      </c>
      <c r="C1320" s="21" t="s">
        <v>16</v>
      </c>
      <c r="D1320" s="21" t="s">
        <v>14</v>
      </c>
      <c r="E1320" s="1" t="s">
        <v>13</v>
      </c>
      <c r="F1320" s="1" t="s">
        <v>13</v>
      </c>
      <c r="G1320" s="1" t="s">
        <v>13</v>
      </c>
      <c r="H1320" s="1" t="s">
        <v>15</v>
      </c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25">
      <c r="A1321" s="18">
        <v>28320</v>
      </c>
      <c r="B1321" s="19" t="str">
        <f>HYPERLINK("http://congbao.phutho.gov.vn/van-ban/chi-tiet.html?docid=672", "UBND Ủy ban nhân dân xã Phượng Lâu tỉnh Phú Thọ")</f>
        <v>UBND Ủy ban nhân dân xã Phượng Lâu tỉnh Phú Thọ</v>
      </c>
      <c r="C1321" s="21" t="s">
        <v>16</v>
      </c>
      <c r="D1321" s="22"/>
      <c r="E1321" s="1" t="s">
        <v>13</v>
      </c>
      <c r="F1321" s="1" t="s">
        <v>13</v>
      </c>
      <c r="G1321" s="1" t="s">
        <v>13</v>
      </c>
      <c r="H1321" s="1" t="s">
        <v>13</v>
      </c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25">
      <c r="A1322" s="18">
        <v>28321</v>
      </c>
      <c r="B1322" s="19" t="s">
        <v>146</v>
      </c>
      <c r="C1322" s="20" t="s">
        <v>13</v>
      </c>
      <c r="D1322" s="21" t="s">
        <v>14</v>
      </c>
      <c r="E1322" s="1" t="s">
        <v>13</v>
      </c>
      <c r="F1322" s="1" t="s">
        <v>13</v>
      </c>
      <c r="G1322" s="1" t="s">
        <v>13</v>
      </c>
      <c r="H1322" s="1" t="s">
        <v>15</v>
      </c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25">
      <c r="A1323" s="18">
        <v>28322</v>
      </c>
      <c r="B1323" s="19" t="str">
        <f>HYPERLINK("https://phuthinh.daitu.thainguyen.gov.vn/", "UBND Ủy ban nhân dân xã Phú Thịnh tỉnh Thái Nguyên")</f>
        <v>UBND Ủy ban nhân dân xã Phú Thịnh tỉnh Thái Nguyên</v>
      </c>
      <c r="C1323" s="21" t="s">
        <v>16</v>
      </c>
      <c r="D1323" s="22"/>
      <c r="E1323" s="1" t="s">
        <v>13</v>
      </c>
      <c r="F1323" s="1" t="s">
        <v>13</v>
      </c>
      <c r="G1323" s="1" t="s">
        <v>13</v>
      </c>
      <c r="H1323" s="1" t="s">
        <v>13</v>
      </c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25">
      <c r="A1324" s="18">
        <v>28323</v>
      </c>
      <c r="B1324" s="19" t="s">
        <v>147</v>
      </c>
      <c r="C1324" s="20" t="s">
        <v>13</v>
      </c>
      <c r="D1324" s="21" t="s">
        <v>14</v>
      </c>
      <c r="E1324" s="1" t="s">
        <v>13</v>
      </c>
      <c r="F1324" s="1" t="s">
        <v>13</v>
      </c>
      <c r="G1324" s="1" t="s">
        <v>13</v>
      </c>
      <c r="H1324" s="1" t="s">
        <v>15</v>
      </c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25">
      <c r="A1325" s="18">
        <v>28324</v>
      </c>
      <c r="B1325" s="19" t="str">
        <f>HYPERLINK("https://phuthuan.phutan.camau.gov.vn/", "UBND Ủy ban nhân dân xã Phú Thuận tỉnh Cà Mau")</f>
        <v>UBND Ủy ban nhân dân xã Phú Thuận tỉnh Cà Mau</v>
      </c>
      <c r="C1325" s="21" t="s">
        <v>16</v>
      </c>
      <c r="D1325" s="22"/>
      <c r="E1325" s="1" t="s">
        <v>13</v>
      </c>
      <c r="F1325" s="1" t="s">
        <v>13</v>
      </c>
      <c r="G1325" s="1" t="s">
        <v>13</v>
      </c>
      <c r="H1325" s="1" t="s">
        <v>13</v>
      </c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25">
      <c r="A1326" s="18">
        <v>28325</v>
      </c>
      <c r="B1326" s="19" t="s">
        <v>148</v>
      </c>
      <c r="C1326" s="20" t="s">
        <v>13</v>
      </c>
      <c r="D1326" s="21" t="s">
        <v>14</v>
      </c>
      <c r="E1326" s="1" t="s">
        <v>13</v>
      </c>
      <c r="F1326" s="1" t="s">
        <v>13</v>
      </c>
      <c r="G1326" s="1" t="s">
        <v>13</v>
      </c>
      <c r="H1326" s="1" t="s">
        <v>15</v>
      </c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25">
      <c r="A1327" s="18">
        <v>28326</v>
      </c>
      <c r="B1327" s="19" t="str">
        <f>HYPERLINK("https://phule.quanhoa.thanhhoa.gov.vn/", "UBND Ủy ban nhân dân xã Phú Lệ tỉnh Thanh Hóa")</f>
        <v>UBND Ủy ban nhân dân xã Phú Lệ tỉnh Thanh Hóa</v>
      </c>
      <c r="C1327" s="21" t="s">
        <v>16</v>
      </c>
      <c r="D1327" s="22"/>
      <c r="E1327" s="1" t="s">
        <v>13</v>
      </c>
      <c r="F1327" s="1" t="s">
        <v>13</v>
      </c>
      <c r="G1327" s="1" t="s">
        <v>13</v>
      </c>
      <c r="H1327" s="1" t="s">
        <v>13</v>
      </c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25">
      <c r="A1328" s="18">
        <v>28327</v>
      </c>
      <c r="B1328" s="19" t="str">
        <f>HYPERLINK("https://www.facebook.com/CAXPSTX.NS/", "Công an xã Phú Sơn tỉnh Thanh Hóa")</f>
        <v>Công an xã Phú Sơn tỉnh Thanh Hóa</v>
      </c>
      <c r="C1328" s="21" t="s">
        <v>16</v>
      </c>
      <c r="D1328" s="21" t="s">
        <v>14</v>
      </c>
      <c r="E1328" s="1" t="s">
        <v>13</v>
      </c>
      <c r="F1328" s="1" t="s">
        <v>13</v>
      </c>
      <c r="G1328" s="1" t="s">
        <v>13</v>
      </c>
      <c r="H1328" s="1" t="s">
        <v>15</v>
      </c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25">
      <c r="A1329" s="18">
        <v>28328</v>
      </c>
      <c r="B1329" s="19" t="str">
        <f>HYPERLINK("https://phuson.quanhoa.thanhhoa.gov.vn/", "UBND Ủy ban nhân dân xã Phú Sơn tỉnh Thanh Hóa")</f>
        <v>UBND Ủy ban nhân dân xã Phú Sơn tỉnh Thanh Hóa</v>
      </c>
      <c r="C1329" s="21" t="s">
        <v>16</v>
      </c>
      <c r="D1329" s="22"/>
      <c r="E1329" s="1" t="s">
        <v>13</v>
      </c>
      <c r="F1329" s="1" t="s">
        <v>13</v>
      </c>
      <c r="G1329" s="1" t="s">
        <v>13</v>
      </c>
      <c r="H1329" s="1" t="s">
        <v>13</v>
      </c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25">
      <c r="A1330" s="18">
        <v>28329</v>
      </c>
      <c r="B1330" s="19" t="str">
        <f>HYPERLINK("https://www.facebook.com/TuoitreConganCaoBang/", "Công an xã Phan Thanh tỉnh Cao Bằng")</f>
        <v>Công an xã Phan Thanh tỉnh Cao Bằng</v>
      </c>
      <c r="C1330" s="21" t="s">
        <v>16</v>
      </c>
      <c r="D1330" s="21" t="s">
        <v>14</v>
      </c>
      <c r="E1330" s="1" t="s">
        <v>13</v>
      </c>
      <c r="F1330" s="1" t="s">
        <v>13</v>
      </c>
      <c r="G1330" s="1" t="s">
        <v>13</v>
      </c>
      <c r="H1330" s="1" t="s">
        <v>15</v>
      </c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25">
      <c r="A1331" s="18">
        <v>28330</v>
      </c>
      <c r="B1331" s="19" t="str">
        <f>HYPERLINK("https://nguyenbinh.caobang.gov.vn/xa-phan-thanh", "UBND Ủy ban nhân dân xã Phan Thanh tỉnh Cao Bằng")</f>
        <v>UBND Ủy ban nhân dân xã Phan Thanh tỉnh Cao Bằng</v>
      </c>
      <c r="C1331" s="21" t="s">
        <v>16</v>
      </c>
      <c r="D1331" s="22"/>
      <c r="E1331" s="1" t="s">
        <v>13</v>
      </c>
      <c r="F1331" s="1" t="s">
        <v>13</v>
      </c>
      <c r="G1331" s="1" t="s">
        <v>13</v>
      </c>
      <c r="H1331" s="1" t="s">
        <v>13</v>
      </c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25">
      <c r="A1332" s="18">
        <v>28331</v>
      </c>
      <c r="B1332" s="19" t="str">
        <f>HYPERLINK("https://www.facebook.com/caxquangphongnrbk/", "Công an xã Quang Phong tỉnh Bắc Kạn")</f>
        <v>Công an xã Quang Phong tỉnh Bắc Kạn</v>
      </c>
      <c r="C1332" s="21" t="s">
        <v>16</v>
      </c>
      <c r="D1332" s="21" t="s">
        <v>14</v>
      </c>
      <c r="E1332" s="1" t="s">
        <v>13</v>
      </c>
      <c r="F1332" s="1" t="s">
        <v>13</v>
      </c>
      <c r="G1332" s="1" t="s">
        <v>13</v>
      </c>
      <c r="H1332" s="1" t="s">
        <v>15</v>
      </c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25">
      <c r="A1333" s="18">
        <v>28332</v>
      </c>
      <c r="B1333" s="19" t="str">
        <f>HYPERLINK("https://nari.backan.gov.vn/dang-uy-xa-quang-phong-to-chuc-le-cong-bo-quyet-dinh-thanh-lap-chi-bo-quan-su-xa-quang-phong-nhiem-ky-2022-2025/", "UBND Ủy ban nhân dân xã Quang Phong tỉnh Bắc Kạn")</f>
        <v>UBND Ủy ban nhân dân xã Quang Phong tỉnh Bắc Kạn</v>
      </c>
      <c r="C1333" s="21" t="s">
        <v>16</v>
      </c>
      <c r="D1333" s="22"/>
      <c r="E1333" s="1" t="s">
        <v>13</v>
      </c>
      <c r="F1333" s="1" t="s">
        <v>13</v>
      </c>
      <c r="G1333" s="1" t="s">
        <v>13</v>
      </c>
      <c r="H1333" s="1" t="s">
        <v>13</v>
      </c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25">
      <c r="A1334" s="18">
        <v>28333</v>
      </c>
      <c r="B1334" s="19" t="str">
        <f>HYPERLINK("https://www.facebook.com/tuoitreconganquangbinh/", "Công an xã Quảng Thanh tỉnh Quảng Bình")</f>
        <v>Công an xã Quảng Thanh tỉnh Quảng Bình</v>
      </c>
      <c r="C1334" s="21" t="s">
        <v>16</v>
      </c>
      <c r="D1334" s="21" t="s">
        <v>14</v>
      </c>
      <c r="E1334" s="1" t="s">
        <v>13</v>
      </c>
      <c r="F1334" s="1" t="s">
        <v>13</v>
      </c>
      <c r="G1334" s="1" t="s">
        <v>13</v>
      </c>
      <c r="H1334" s="1" t="s">
        <v>15</v>
      </c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25">
      <c r="A1335" s="18">
        <v>28334</v>
      </c>
      <c r="B1335" s="19" t="str">
        <f>HYPERLINK("https://quangthanh.chauduc.baria-vungtau.gov.vn/", "UBND Ủy ban nhân dân xã Quảng Thanh tỉnh Quảng Bình")</f>
        <v>UBND Ủy ban nhân dân xã Quảng Thanh tỉnh Quảng Bình</v>
      </c>
      <c r="C1335" s="21" t="s">
        <v>16</v>
      </c>
      <c r="D1335" s="22"/>
      <c r="E1335" s="1" t="s">
        <v>13</v>
      </c>
      <c r="F1335" s="1" t="s">
        <v>13</v>
      </c>
      <c r="G1335" s="1" t="s">
        <v>13</v>
      </c>
      <c r="H1335" s="1" t="s">
        <v>13</v>
      </c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25">
      <c r="A1336" s="18">
        <v>28335</v>
      </c>
      <c r="B1336" s="19" t="s">
        <v>149</v>
      </c>
      <c r="C1336" s="20" t="s">
        <v>13</v>
      </c>
      <c r="D1336" s="21" t="s">
        <v>14</v>
      </c>
      <c r="E1336" s="1" t="s">
        <v>13</v>
      </c>
      <c r="F1336" s="1" t="s">
        <v>13</v>
      </c>
      <c r="G1336" s="1" t="s">
        <v>13</v>
      </c>
      <c r="H1336" s="1" t="s">
        <v>15</v>
      </c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25">
      <c r="A1337" s="18">
        <v>28336</v>
      </c>
      <c r="B1337" s="19" t="str">
        <f>HYPERLINK("https://trungkhanh.caobang.gov.vn/1352/34154/83364/xa-quang-vinh", "UBND Ủy ban nhân dân xã Quang Vinh tỉnh Cao Bằng")</f>
        <v>UBND Ủy ban nhân dân xã Quang Vinh tỉnh Cao Bằng</v>
      </c>
      <c r="C1337" s="21" t="s">
        <v>16</v>
      </c>
      <c r="D1337" s="22"/>
      <c r="E1337" s="1" t="s">
        <v>13</v>
      </c>
      <c r="F1337" s="1" t="s">
        <v>13</v>
      </c>
      <c r="G1337" s="1" t="s">
        <v>13</v>
      </c>
      <c r="H1337" s="1" t="s">
        <v>13</v>
      </c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25">
      <c r="A1338" s="18">
        <v>28337</v>
      </c>
      <c r="B1338" s="19" t="s">
        <v>150</v>
      </c>
      <c r="C1338" s="20" t="s">
        <v>13</v>
      </c>
      <c r="D1338" s="21" t="s">
        <v>14</v>
      </c>
      <c r="E1338" s="1" t="s">
        <v>13</v>
      </c>
      <c r="F1338" s="1" t="s">
        <v>13</v>
      </c>
      <c r="G1338" s="1" t="s">
        <v>13</v>
      </c>
      <c r="H1338" s="1" t="s">
        <v>15</v>
      </c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25">
      <c r="A1339" s="18">
        <v>28338</v>
      </c>
      <c r="B1339" s="19" t="str">
        <f>HYPERLINK("https://thaibinh.gov.vn/van-ban-phap-luat/van-ban-dieu-hanh/ve-viec-cho-phep-uy-ban-nhan-dan-xa-quynh-hai-huyen-thai-thu.html", "UBND Ủy ban nhân dân xã Quỳnh Hải tỉnh Thái Bình")</f>
        <v>UBND Ủy ban nhân dân xã Quỳnh Hải tỉnh Thái Bình</v>
      </c>
      <c r="C1339" s="21" t="s">
        <v>16</v>
      </c>
      <c r="D1339" s="22"/>
      <c r="E1339" s="1" t="s">
        <v>13</v>
      </c>
      <c r="F1339" s="1" t="s">
        <v>13</v>
      </c>
      <c r="G1339" s="1" t="s">
        <v>13</v>
      </c>
      <c r="H1339" s="1" t="s">
        <v>13</v>
      </c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25">
      <c r="A1340" s="18">
        <v>28339</v>
      </c>
      <c r="B1340" s="19" t="str">
        <f>HYPERLINK("https://www.facebook.com/Caxsanvien/", "Công an xã Sàn Viên tỉnh Lạng Sơn")</f>
        <v>Công an xã Sàn Viên tỉnh Lạng Sơn</v>
      </c>
      <c r="C1340" s="21" t="s">
        <v>16</v>
      </c>
      <c r="D1340" s="21" t="s">
        <v>14</v>
      </c>
      <c r="E1340" s="1" t="s">
        <v>13</v>
      </c>
      <c r="F1340" s="1" t="s">
        <v>13</v>
      </c>
      <c r="G1340" s="1" t="s">
        <v>13</v>
      </c>
      <c r="H1340" s="1" t="s">
        <v>15</v>
      </c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25">
      <c r="A1341" s="18">
        <v>28340</v>
      </c>
      <c r="B1341" s="19" t="str">
        <f>HYPERLINK("https://locbinh.langson.gov.vn/tin-tuc-su-kien/hoat-dong-lanh-dao-huyen/doan-kiem-tra-cua-ban-thuong-vu-huyen-uy-kiem-tra-dang-uy-xa-san-vien-va-dong-chi-bi-thu-dang-uy-chu-tich-uy-ban-nhan-da.html", "UBND Ủy ban nhân dân xã Sàn Viên tỉnh Lạng Sơn")</f>
        <v>UBND Ủy ban nhân dân xã Sàn Viên tỉnh Lạng Sơn</v>
      </c>
      <c r="C1341" s="21" t="s">
        <v>16</v>
      </c>
      <c r="D1341" s="22"/>
      <c r="E1341" s="1" t="s">
        <v>13</v>
      </c>
      <c r="F1341" s="1" t="s">
        <v>13</v>
      </c>
      <c r="G1341" s="1" t="s">
        <v>13</v>
      </c>
      <c r="H1341" s="1" t="s">
        <v>13</v>
      </c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25">
      <c r="A1342" s="18">
        <v>28341</v>
      </c>
      <c r="B1342" s="19" t="str">
        <f>HYPERLINK("https://www.facebook.com/p/C%C3%B4ng-an-x%C3%A3-S%C6%A1n-Tr%C3%A0-100063467105701/", "Công an xã Sơn Hà tỉnh Ninh Bình")</f>
        <v>Công an xã Sơn Hà tỉnh Ninh Bình</v>
      </c>
      <c r="C1342" s="21" t="s">
        <v>16</v>
      </c>
      <c r="D1342" s="21" t="s">
        <v>14</v>
      </c>
      <c r="E1342" s="1" t="s">
        <v>13</v>
      </c>
      <c r="F1342" s="1" t="s">
        <v>13</v>
      </c>
      <c r="G1342" s="1" t="s">
        <v>13</v>
      </c>
      <c r="H1342" s="1" t="s">
        <v>15</v>
      </c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25">
      <c r="A1343" s="18">
        <v>28342</v>
      </c>
      <c r="B1343" s="19" t="str">
        <f>HYPERLINK("https://nhoquan.ninhbinh.gov.vn/xa-son-ha", "UBND Ủy ban nhân dân xã Sơn Hà tỉnh Ninh Bình")</f>
        <v>UBND Ủy ban nhân dân xã Sơn Hà tỉnh Ninh Bình</v>
      </c>
      <c r="C1343" s="21" t="s">
        <v>16</v>
      </c>
      <c r="D1343" s="22"/>
      <c r="E1343" s="1" t="s">
        <v>13</v>
      </c>
      <c r="F1343" s="1" t="s">
        <v>13</v>
      </c>
      <c r="G1343" s="1" t="s">
        <v>13</v>
      </c>
      <c r="H1343" s="1" t="s">
        <v>13</v>
      </c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25">
      <c r="A1344" s="18">
        <v>28343</v>
      </c>
      <c r="B1344" s="19" t="str">
        <f>HYPERLINK("https://www.facebook.com/caxsonhai/", "Công an xã Sơn Hải tỉnh Nghệ An")</f>
        <v>Công an xã Sơn Hải tỉnh Nghệ An</v>
      </c>
      <c r="C1344" s="21" t="s">
        <v>16</v>
      </c>
      <c r="D1344" s="21" t="s">
        <v>14</v>
      </c>
      <c r="E1344" s="1" t="s">
        <v>13</v>
      </c>
      <c r="F1344" s="1" t="s">
        <v>13</v>
      </c>
      <c r="G1344" s="1" t="s">
        <v>13</v>
      </c>
      <c r="H1344" s="1" t="s">
        <v>15</v>
      </c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25">
      <c r="A1345" s="18">
        <v>28344</v>
      </c>
      <c r="B1345" s="19" t="str">
        <f>HYPERLINK("https://sonthanh.yenthanh.nghean.gov.vn/to-chuc-bo-may/uy-ban-nhan-dan.html", "UBND Ủy ban nhân dân xã Sơn Hải tỉnh Nghệ An")</f>
        <v>UBND Ủy ban nhân dân xã Sơn Hải tỉnh Nghệ An</v>
      </c>
      <c r="C1345" s="21" t="s">
        <v>16</v>
      </c>
      <c r="D1345" s="22"/>
      <c r="E1345" s="1" t="s">
        <v>13</v>
      </c>
      <c r="F1345" s="1" t="s">
        <v>13</v>
      </c>
      <c r="G1345" s="1" t="s">
        <v>13</v>
      </c>
      <c r="H1345" s="1" t="s">
        <v>13</v>
      </c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25">
      <c r="A1346" s="18">
        <v>28345</v>
      </c>
      <c r="B1346" s="19" t="str">
        <f>HYPERLINK("https://www.facebook.com/p/Tu%E1%BB%95i-tr%E1%BA%BB-C%C3%B4ng-an-Th%C3%A0nh-ph%E1%BB%91-V%C4%A9nh-Y%C3%AAn-100066497717181/?locale=gl_ES", "Công an xã Sơn Kim 2 tỉnh Hà Tĩnh")</f>
        <v>Công an xã Sơn Kim 2 tỉnh Hà Tĩnh</v>
      </c>
      <c r="C1346" s="21" t="s">
        <v>16</v>
      </c>
      <c r="D1346" s="21" t="s">
        <v>14</v>
      </c>
      <c r="E1346" s="1" t="s">
        <v>13</v>
      </c>
      <c r="F1346" s="1" t="s">
        <v>13</v>
      </c>
      <c r="G1346" s="1" t="s">
        <v>13</v>
      </c>
      <c r="H1346" s="1" t="s">
        <v>15</v>
      </c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25">
      <c r="A1347" s="18">
        <v>28346</v>
      </c>
      <c r="B1347" s="19" t="str">
        <f>HYPERLINK("https://xasonkim2.hatinh.gov.vn/", "UBND Ủy ban nhân dân xã Sơn Kim 2 tỉnh Hà Tĩnh")</f>
        <v>UBND Ủy ban nhân dân xã Sơn Kim 2 tỉnh Hà Tĩnh</v>
      </c>
      <c r="C1347" s="21" t="s">
        <v>16</v>
      </c>
      <c r="D1347" s="22"/>
      <c r="E1347" s="1" t="s">
        <v>13</v>
      </c>
      <c r="F1347" s="1" t="s">
        <v>13</v>
      </c>
      <c r="G1347" s="1" t="s">
        <v>13</v>
      </c>
      <c r="H1347" s="1" t="s">
        <v>13</v>
      </c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25">
      <c r="A1348" s="18">
        <v>28347</v>
      </c>
      <c r="B1348" s="19" t="str">
        <f>HYPERLINK("https://www.facebook.com/tuoitrecongansonla/", "Công an xã Sơn Lương tỉnh Yên Bái")</f>
        <v>Công an xã Sơn Lương tỉnh Yên Bái</v>
      </c>
      <c r="C1348" s="21" t="s">
        <v>16</v>
      </c>
      <c r="D1348" s="21" t="s">
        <v>14</v>
      </c>
      <c r="E1348" s="1" t="s">
        <v>13</v>
      </c>
      <c r="F1348" s="1" t="s">
        <v>13</v>
      </c>
      <c r="G1348" s="1" t="s">
        <v>13</v>
      </c>
      <c r="H1348" s="1" t="s">
        <v>15</v>
      </c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25">
      <c r="A1349" s="18">
        <v>28348</v>
      </c>
      <c r="B1349" s="19" t="str">
        <f>HYPERLINK("https://www.yenbai.gov.vn/noidung/tintuc/Pages/chi-tiet-tin-tuc.aspx?ItemID=27329&amp;l=Tintrongtinh&amp;lv=5", "UBND Ủy ban nhân dân xã Sơn Lương tỉnh Yên Bái")</f>
        <v>UBND Ủy ban nhân dân xã Sơn Lương tỉnh Yên Bái</v>
      </c>
      <c r="C1349" s="21" t="s">
        <v>16</v>
      </c>
      <c r="D1349" s="22"/>
      <c r="E1349" s="1" t="s">
        <v>13</v>
      </c>
      <c r="F1349" s="1" t="s">
        <v>13</v>
      </c>
      <c r="G1349" s="1" t="s">
        <v>13</v>
      </c>
      <c r="H1349" s="1" t="s">
        <v>13</v>
      </c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25">
      <c r="A1350" s="18">
        <v>28349</v>
      </c>
      <c r="B1350" s="19" t="s">
        <v>151</v>
      </c>
      <c r="C1350" s="20" t="s">
        <v>13</v>
      </c>
      <c r="D1350" s="21" t="s">
        <v>14</v>
      </c>
      <c r="E1350" s="1" t="s">
        <v>13</v>
      </c>
      <c r="F1350" s="1" t="s">
        <v>13</v>
      </c>
      <c r="G1350" s="1" t="s">
        <v>13</v>
      </c>
      <c r="H1350" s="1" t="s">
        <v>15</v>
      </c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25">
      <c r="A1351" s="18">
        <v>28350</v>
      </c>
      <c r="B1351" s="19" t="str">
        <f>HYPERLINK("https://nari.backan.gov.vn/khu-dan-cu-phieng-cuon-xa-son-thanh-to-chuc-ngay-hoi-dai-doan-ket-dan-toc/", "UBND Ủy ban nhân dân xã Sơn Thành tỉnh Bắc Kạn")</f>
        <v>UBND Ủy ban nhân dân xã Sơn Thành tỉnh Bắc Kạn</v>
      </c>
      <c r="C1351" s="21" t="s">
        <v>16</v>
      </c>
      <c r="D1351" s="22"/>
      <c r="E1351" s="1" t="s">
        <v>13</v>
      </c>
      <c r="F1351" s="1" t="s">
        <v>13</v>
      </c>
      <c r="G1351" s="1" t="s">
        <v>13</v>
      </c>
      <c r="H1351" s="1" t="s">
        <v>13</v>
      </c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25">
      <c r="A1352" s="18">
        <v>28351</v>
      </c>
      <c r="B1352" s="19" t="str">
        <f>HYPERLINK("https://www.facebook.com/caxtamgiangyenphongbn/", "Công an xã Tam Giang tỉnh Bắc Ninh")</f>
        <v>Công an xã Tam Giang tỉnh Bắc Ninh</v>
      </c>
      <c r="C1352" s="21" t="s">
        <v>16</v>
      </c>
      <c r="D1352" s="21" t="s">
        <v>14</v>
      </c>
      <c r="E1352" s="1" t="s">
        <v>13</v>
      </c>
      <c r="F1352" s="1" t="s">
        <v>13</v>
      </c>
      <c r="G1352" s="1" t="s">
        <v>13</v>
      </c>
      <c r="H1352" s="1" t="s">
        <v>15</v>
      </c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25">
      <c r="A1353" s="18">
        <v>28352</v>
      </c>
      <c r="B1353" s="19" t="str">
        <f>HYPERLINK("https://www.bacninh.gov.vn/web/ubnd-xa-tam-giang", "UBND Ủy ban nhân dân xã Tam Giang tỉnh Bắc Ninh")</f>
        <v>UBND Ủy ban nhân dân xã Tam Giang tỉnh Bắc Ninh</v>
      </c>
      <c r="C1353" s="21" t="s">
        <v>16</v>
      </c>
      <c r="D1353" s="22"/>
      <c r="E1353" s="1" t="s">
        <v>13</v>
      </c>
      <c r="F1353" s="1" t="s">
        <v>13</v>
      </c>
      <c r="G1353" s="1" t="s">
        <v>13</v>
      </c>
      <c r="H1353" s="1" t="s">
        <v>13</v>
      </c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25">
      <c r="A1354" s="18">
        <v>28353</v>
      </c>
      <c r="B1354" s="19" t="str">
        <f>HYPERLINK("https://www.facebook.com/TuoitreConganVinhPhuc/?locale=fa_IR", "Công an xã Tam Phúc tỉnh Vĩnh Phúc")</f>
        <v>Công an xã Tam Phúc tỉnh Vĩnh Phúc</v>
      </c>
      <c r="C1354" s="21" t="s">
        <v>16</v>
      </c>
      <c r="D1354" s="21" t="s">
        <v>14</v>
      </c>
      <c r="E1354" s="1" t="s">
        <v>13</v>
      </c>
      <c r="F1354" s="1" t="s">
        <v>13</v>
      </c>
      <c r="G1354" s="1" t="s">
        <v>13</v>
      </c>
      <c r="H1354" s="1" t="s">
        <v>15</v>
      </c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25">
      <c r="A1355" s="18">
        <v>28354</v>
      </c>
      <c r="B1355" s="19" t="str">
        <f>HYPERLINK("https://vinhtuong.vinhphuc.gov.vn/ct/cms/tintuc/Lists/CACXATHITRAN/View_Detail.aspx?ItemID=33", "UBND Ủy ban nhân dân xã Tam Phúc tỉnh Vĩnh Phúc")</f>
        <v>UBND Ủy ban nhân dân xã Tam Phúc tỉnh Vĩnh Phúc</v>
      </c>
      <c r="C1355" s="21" t="s">
        <v>16</v>
      </c>
      <c r="D1355" s="22"/>
      <c r="E1355" s="1" t="s">
        <v>13</v>
      </c>
      <c r="F1355" s="1" t="s">
        <v>13</v>
      </c>
      <c r="G1355" s="1" t="s">
        <v>13</v>
      </c>
      <c r="H1355" s="1" t="s">
        <v>13</v>
      </c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25">
      <c r="A1356" s="18">
        <v>28355</v>
      </c>
      <c r="B1356" s="19" t="str">
        <f>HYPERLINK("https://www.facebook.com/caxtananvinhcuu/", "Công an xã Tân An tỉnh Đồng Nai")</f>
        <v>Công an xã Tân An tỉnh Đồng Nai</v>
      </c>
      <c r="C1356" s="21" t="s">
        <v>16</v>
      </c>
      <c r="D1356" s="21" t="s">
        <v>14</v>
      </c>
      <c r="E1356" s="1" t="s">
        <v>13</v>
      </c>
      <c r="F1356" s="1" t="s">
        <v>13</v>
      </c>
      <c r="G1356" s="1" t="s">
        <v>13</v>
      </c>
      <c r="H1356" s="1" t="s">
        <v>15</v>
      </c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25">
      <c r="A1357" s="18">
        <v>28356</v>
      </c>
      <c r="B1357" s="19" t="str">
        <f>HYPERLINK("https://vinhcuu.dongnai.gov.vn/pages/newsdetail.aspx?NewsId=8930&amp;CatId=119", "UBND Ủy ban nhân dân xã Tân An tỉnh Đồng Nai")</f>
        <v>UBND Ủy ban nhân dân xã Tân An tỉnh Đồng Nai</v>
      </c>
      <c r="C1357" s="21" t="s">
        <v>16</v>
      </c>
      <c r="D1357" s="22"/>
      <c r="E1357" s="1" t="s">
        <v>13</v>
      </c>
      <c r="F1357" s="1" t="s">
        <v>13</v>
      </c>
      <c r="G1357" s="1" t="s">
        <v>13</v>
      </c>
      <c r="H1357" s="1" t="s">
        <v>13</v>
      </c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25">
      <c r="A1358" s="18">
        <v>28357</v>
      </c>
      <c r="B1358" s="19" t="str">
        <f>HYPERLINK("https://www.facebook.com/caxtanchau/", "Công an xã Tân Châu tỉnh Hưng Yên")</f>
        <v>Công an xã Tân Châu tỉnh Hưng Yên</v>
      </c>
      <c r="C1358" s="21" t="s">
        <v>16</v>
      </c>
      <c r="D1358" s="21" t="s">
        <v>14</v>
      </c>
      <c r="E1358" s="1" t="s">
        <v>13</v>
      </c>
      <c r="F1358" s="1" t="s">
        <v>13</v>
      </c>
      <c r="G1358" s="1" t="s">
        <v>13</v>
      </c>
      <c r="H1358" s="1" t="s">
        <v>15</v>
      </c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25">
      <c r="A1359" s="18">
        <v>28358</v>
      </c>
      <c r="B1359" s="19" t="str">
        <f>HYPERLINK("https://dichvucong.hungyen.gov.vn/dichvucong/hotline", "UBND Ủy ban nhân dân xã Tân Châu tỉnh Hưng Yên")</f>
        <v>UBND Ủy ban nhân dân xã Tân Châu tỉnh Hưng Yên</v>
      </c>
      <c r="C1359" s="21" t="s">
        <v>16</v>
      </c>
      <c r="D1359" s="22"/>
      <c r="E1359" s="1" t="s">
        <v>13</v>
      </c>
      <c r="F1359" s="1" t="s">
        <v>13</v>
      </c>
      <c r="G1359" s="1" t="s">
        <v>13</v>
      </c>
      <c r="H1359" s="1" t="s">
        <v>13</v>
      </c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25">
      <c r="A1360" s="18">
        <v>28359</v>
      </c>
      <c r="B1360" s="19" t="s">
        <v>152</v>
      </c>
      <c r="C1360" s="20" t="s">
        <v>13</v>
      </c>
      <c r="D1360" s="21" t="s">
        <v>14</v>
      </c>
      <c r="E1360" s="1" t="s">
        <v>13</v>
      </c>
      <c r="F1360" s="1" t="s">
        <v>13</v>
      </c>
      <c r="G1360" s="1" t="s">
        <v>13</v>
      </c>
      <c r="H1360" s="1" t="s">
        <v>15</v>
      </c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25">
      <c r="A1361" s="18">
        <v>28360</v>
      </c>
      <c r="B1361" s="19" t="str">
        <f>HYPERLINK("https://tanhiep.yenthe.bacgiang.gov.vn/", "UBND Ủy ban nhân dânn xã Tân Hiệp tỉnh Bắc Giang")</f>
        <v>UBND Ủy ban nhân dânn xã Tân Hiệp tỉnh Bắc Giang</v>
      </c>
      <c r="C1361" s="21" t="s">
        <v>16</v>
      </c>
      <c r="D1361" s="22"/>
      <c r="E1361" s="1" t="s">
        <v>13</v>
      </c>
      <c r="F1361" s="1" t="s">
        <v>13</v>
      </c>
      <c r="G1361" s="1" t="s">
        <v>13</v>
      </c>
      <c r="H1361" s="1" t="s">
        <v>13</v>
      </c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25">
      <c r="A1362" s="18">
        <v>28361</v>
      </c>
      <c r="B1362" s="19" t="str">
        <f>HYPERLINK("https://www.facebook.com/CAXTANMY/", "Công an xã Tân Mỹ tỉnh Vĩnh Long")</f>
        <v>Công an xã Tân Mỹ tỉnh Vĩnh Long</v>
      </c>
      <c r="C1362" s="21" t="s">
        <v>16</v>
      </c>
      <c r="D1362" s="21" t="s">
        <v>14</v>
      </c>
      <c r="E1362" s="1" t="s">
        <v>13</v>
      </c>
      <c r="F1362" s="1" t="s">
        <v>13</v>
      </c>
      <c r="G1362" s="1" t="s">
        <v>13</v>
      </c>
      <c r="H1362" s="1" t="s">
        <v>15</v>
      </c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25">
      <c r="A1363" s="18">
        <v>28362</v>
      </c>
      <c r="B1363" s="19" t="str">
        <f>HYPERLINK("https://vinhlong.gov.vn/", "UBND Ủy ban nhân dân xã Tân Mỹ tỉnh Vĩnh Long")</f>
        <v>UBND Ủy ban nhân dân xã Tân Mỹ tỉnh Vĩnh Long</v>
      </c>
      <c r="C1363" s="21" t="s">
        <v>16</v>
      </c>
      <c r="D1363" s="22"/>
      <c r="E1363" s="1" t="s">
        <v>13</v>
      </c>
      <c r="F1363" s="1" t="s">
        <v>13</v>
      </c>
      <c r="G1363" s="1" t="s">
        <v>13</v>
      </c>
      <c r="H1363" s="1" t="s">
        <v>13</v>
      </c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25">
      <c r="A1364" s="18">
        <v>28363</v>
      </c>
      <c r="B1364" s="19" t="str">
        <f>HYPERLINK("https://www.facebook.com/CaxTanSon/", "Công an xã Tân Sơn tỉnh Gia Lai")</f>
        <v>Công an xã Tân Sơn tỉnh Gia Lai</v>
      </c>
      <c r="C1364" s="21" t="s">
        <v>16</v>
      </c>
      <c r="D1364" s="21" t="s">
        <v>14</v>
      </c>
      <c r="E1364" s="1" t="s">
        <v>13</v>
      </c>
      <c r="F1364" s="1" t="s">
        <v>13</v>
      </c>
      <c r="G1364" s="1" t="s">
        <v>13</v>
      </c>
      <c r="H1364" s="1" t="s">
        <v>15</v>
      </c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25">
      <c r="A1365" s="18">
        <v>28364</v>
      </c>
      <c r="B1365" s="19" t="s">
        <v>153</v>
      </c>
      <c r="C1365" s="21" t="s">
        <v>16</v>
      </c>
      <c r="D1365" s="22"/>
      <c r="E1365" s="1" t="s">
        <v>13</v>
      </c>
      <c r="F1365" s="1" t="s">
        <v>13</v>
      </c>
      <c r="G1365" s="1" t="s">
        <v>13</v>
      </c>
      <c r="H1365" s="1" t="s">
        <v>13</v>
      </c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25">
      <c r="A1366" s="18">
        <v>28365</v>
      </c>
      <c r="B1366" s="19" t="str">
        <f>HYPERLINK("https://www.facebook.com/congantinhhoabinh/", "Công an xã Tân Thành tỉnh Hòa Bình")</f>
        <v>Công an xã Tân Thành tỉnh Hòa Bình</v>
      </c>
      <c r="C1366" s="21" t="s">
        <v>16</v>
      </c>
      <c r="D1366" s="21" t="s">
        <v>14</v>
      </c>
      <c r="E1366" s="1" t="s">
        <v>13</v>
      </c>
      <c r="F1366" s="1" t="s">
        <v>13</v>
      </c>
      <c r="G1366" s="1" t="s">
        <v>13</v>
      </c>
      <c r="H1366" s="1" t="s">
        <v>15</v>
      </c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25">
      <c r="A1367" s="18">
        <v>28366</v>
      </c>
      <c r="B1367" s="19" t="str">
        <f>HYPERLINK("https://phubinh.thainguyen.gov.vn/xa-tan-thanh", "UBND Ủy ban nhân dân xã Tân Thành tỉnh Hòa Bình")</f>
        <v>UBND Ủy ban nhân dân xã Tân Thành tỉnh Hòa Bình</v>
      </c>
      <c r="C1367" s="21" t="s">
        <v>16</v>
      </c>
      <c r="D1367" s="22"/>
      <c r="E1367" s="1" t="s">
        <v>13</v>
      </c>
      <c r="F1367" s="1" t="s">
        <v>13</v>
      </c>
      <c r="G1367" s="1" t="s">
        <v>13</v>
      </c>
      <c r="H1367" s="1" t="s">
        <v>13</v>
      </c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25">
      <c r="A1368" s="18">
        <v>28367</v>
      </c>
      <c r="B1368" s="19" t="str">
        <f>HYPERLINK("https://www.facebook.com/CAXTBL/?locale=vi_VN", "Công an xã Thượng Bằng La tỉnh Yên Bái")</f>
        <v>Công an xã Thượng Bằng La tỉnh Yên Bái</v>
      </c>
      <c r="C1368" s="21" t="s">
        <v>16</v>
      </c>
      <c r="D1368" s="21" t="s">
        <v>14</v>
      </c>
      <c r="E1368" s="1" t="s">
        <v>13</v>
      </c>
      <c r="F1368" s="1" t="s">
        <v>13</v>
      </c>
      <c r="G1368" s="1" t="s">
        <v>13</v>
      </c>
      <c r="H1368" s="1" t="s">
        <v>15</v>
      </c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25">
      <c r="A1369" s="18">
        <v>28368</v>
      </c>
      <c r="B1369" s="19" t="str">
        <f>HYPERLINK("https://www.yenbai.gov.vn/noidung/tintuc/Pages/chi-tiet-tin-tuc.aspx?ItemID=14024&amp;l=tintrongtinh", "UBND Ủy ban nhân dân xã Thượng Bằng La tỉnh Yên Bái")</f>
        <v>UBND Ủy ban nhân dân xã Thượng Bằng La tỉnh Yên Bái</v>
      </c>
      <c r="C1369" s="21" t="s">
        <v>16</v>
      </c>
      <c r="D1369" s="22"/>
      <c r="E1369" s="1" t="s">
        <v>13</v>
      </c>
      <c r="F1369" s="1" t="s">
        <v>13</v>
      </c>
      <c r="G1369" s="1" t="s">
        <v>13</v>
      </c>
      <c r="H1369" s="1" t="s">
        <v>13</v>
      </c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25">
      <c r="A1370" s="18">
        <v>28369</v>
      </c>
      <c r="B1370" s="19" t="str">
        <f>HYPERLINK("https://www.facebook.com/TuoitreConganCaoBang/", "Công an xã Thành Công tỉnh Cao Bằng")</f>
        <v>Công an xã Thành Công tỉnh Cao Bằng</v>
      </c>
      <c r="C1370" s="21" t="s">
        <v>16</v>
      </c>
      <c r="D1370" s="21" t="s">
        <v>14</v>
      </c>
      <c r="E1370" s="1" t="s">
        <v>13</v>
      </c>
      <c r="F1370" s="1" t="s">
        <v>13</v>
      </c>
      <c r="G1370" s="1" t="s">
        <v>13</v>
      </c>
      <c r="H1370" s="1" t="s">
        <v>15</v>
      </c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25">
      <c r="A1371" s="18">
        <v>28370</v>
      </c>
      <c r="B1371" s="19" t="str">
        <f>HYPERLINK("https://thanhcong.nguyenbinh.caobang.gov.vn/", "UBND Ủy ban nhân dân xã Thành Công tỉnh Cao Bằng")</f>
        <v>UBND Ủy ban nhân dân xã Thành Công tỉnh Cao Bằng</v>
      </c>
      <c r="C1371" s="21" t="s">
        <v>16</v>
      </c>
      <c r="D1371" s="22"/>
      <c r="E1371" s="1" t="s">
        <v>13</v>
      </c>
      <c r="F1371" s="1" t="s">
        <v>13</v>
      </c>
      <c r="G1371" s="1" t="s">
        <v>13</v>
      </c>
      <c r="H1371" s="1" t="s">
        <v>13</v>
      </c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25">
      <c r="A1372" s="18">
        <v>28371</v>
      </c>
      <c r="B1372" s="19" t="str">
        <f>HYPERLINK("https://www.facebook.com/763131064287194", "Công an xã Tả Gia Khâu tỉnh Lào Cai")</f>
        <v>Công an xã Tả Gia Khâu tỉnh Lào Cai</v>
      </c>
      <c r="C1372" s="21" t="s">
        <v>16</v>
      </c>
      <c r="D1372" s="21" t="s">
        <v>14</v>
      </c>
      <c r="E1372" s="1" t="s">
        <v>13</v>
      </c>
      <c r="F1372" s="1" t="s">
        <v>13</v>
      </c>
      <c r="G1372" s="1" t="s">
        <v>13</v>
      </c>
      <c r="H1372" s="1" t="s">
        <v>15</v>
      </c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25">
      <c r="A1373" s="18">
        <v>28372</v>
      </c>
      <c r="B1373" s="19" t="str">
        <f>HYPERLINK("https://congan.laocai.gov.vn/xay-dung-phong-trao-toan-dan-bao-ve-an-ninh-to-quoc/xa-ta-gia-khau-huyen-muong-khuong-to-chuc-thanh-cong-ngay-hoi-toan-dan-bao-ve-an-ninh-to-quoc-1282410", "UBND Ủy ban nhân dân xã Tả Gia Khâu tỉnh Lào Cai")</f>
        <v>UBND Ủy ban nhân dân xã Tả Gia Khâu tỉnh Lào Cai</v>
      </c>
      <c r="C1373" s="21" t="s">
        <v>16</v>
      </c>
      <c r="D1373" s="22"/>
      <c r="E1373" s="1" t="s">
        <v>13</v>
      </c>
      <c r="F1373" s="1" t="s">
        <v>13</v>
      </c>
      <c r="G1373" s="1" t="s">
        <v>13</v>
      </c>
      <c r="H1373" s="1" t="s">
        <v>13</v>
      </c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25">
      <c r="A1374" s="18">
        <v>28373</v>
      </c>
      <c r="B1374" s="19" t="str">
        <f>HYPERLINK("https://www.facebook.com/caxth/", "Công an xã Thượng Hòa tỉnh Ninh Bình")</f>
        <v>Công an xã Thượng Hòa tỉnh Ninh Bình</v>
      </c>
      <c r="C1374" s="21" t="s">
        <v>16</v>
      </c>
      <c r="D1374" s="21" t="s">
        <v>14</v>
      </c>
      <c r="E1374" s="1" t="s">
        <v>13</v>
      </c>
      <c r="F1374" s="1" t="s">
        <v>13</v>
      </c>
      <c r="G1374" s="1" t="s">
        <v>13</v>
      </c>
      <c r="H1374" s="1" t="s">
        <v>15</v>
      </c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25">
      <c r="A1375" s="18">
        <v>28374</v>
      </c>
      <c r="B1375" s="19" t="str">
        <f>HYPERLINK("https://nhoquan.ninhbinh.gov.vn/xa-thuong-hoa", "UBND Ủy ban nhân dân xã Thượng Hòa tỉnh Ninh Bình")</f>
        <v>UBND Ủy ban nhân dân xã Thượng Hòa tỉnh Ninh Bình</v>
      </c>
      <c r="C1375" s="21" t="s">
        <v>16</v>
      </c>
      <c r="D1375" s="22"/>
      <c r="E1375" s="1" t="s">
        <v>13</v>
      </c>
      <c r="F1375" s="1" t="s">
        <v>13</v>
      </c>
      <c r="G1375" s="1" t="s">
        <v>13</v>
      </c>
      <c r="H1375" s="1" t="s">
        <v>13</v>
      </c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25">
      <c r="A1376" s="18">
        <v>28375</v>
      </c>
      <c r="B1376" s="19" t="str">
        <f>HYPERLINK("https://www.facebook.com/caxthanglong/", "Công an xã Thăng Long tỉnh Thanh Hóa")</f>
        <v>Công an xã Thăng Long tỉnh Thanh Hóa</v>
      </c>
      <c r="C1376" s="21" t="s">
        <v>16</v>
      </c>
      <c r="D1376" s="21" t="s">
        <v>14</v>
      </c>
      <c r="E1376" s="1" t="s">
        <v>13</v>
      </c>
      <c r="F1376" s="1" t="s">
        <v>13</v>
      </c>
      <c r="G1376" s="1" t="s">
        <v>13</v>
      </c>
      <c r="H1376" s="1" t="s">
        <v>15</v>
      </c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25">
      <c r="A1377" s="18">
        <v>28376</v>
      </c>
      <c r="B1377" s="19" t="str">
        <f>HYPERLINK("https://thangtho.nongcong.thanhhoa.gov.vn/web/trang-chu/he-thong-chinh-tri/uy-ban-nhan-dan-xa", "UBND Ủy ban nhân dân xã Thăng Long tỉnh Thanh Hóa")</f>
        <v>UBND Ủy ban nhân dân xã Thăng Long tỉnh Thanh Hóa</v>
      </c>
      <c r="C1377" s="21" t="s">
        <v>16</v>
      </c>
      <c r="D1377" s="22"/>
      <c r="E1377" s="1" t="s">
        <v>13</v>
      </c>
      <c r="F1377" s="1" t="s">
        <v>13</v>
      </c>
      <c r="G1377" s="1" t="s">
        <v>13</v>
      </c>
      <c r="H1377" s="1" t="s">
        <v>13</v>
      </c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25">
      <c r="A1378" s="18">
        <v>28377</v>
      </c>
      <c r="B1378" s="19" t="str">
        <f>HYPERLINK("https://www.facebook.com/Caxthanhdinh/", "Công an xã Thanh Định tỉnh Thái Nguyên")</f>
        <v>Công an xã Thanh Định tỉnh Thái Nguyên</v>
      </c>
      <c r="C1378" s="21" t="s">
        <v>16</v>
      </c>
      <c r="D1378" s="21" t="s">
        <v>14</v>
      </c>
      <c r="E1378" s="1" t="s">
        <v>13</v>
      </c>
      <c r="F1378" s="1" t="s">
        <v>13</v>
      </c>
      <c r="G1378" s="1" t="s">
        <v>13</v>
      </c>
      <c r="H1378" s="1" t="s">
        <v>15</v>
      </c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25">
      <c r="A1379" s="18">
        <v>28378</v>
      </c>
      <c r="B1379" s="19" t="str">
        <f>HYPERLINK("https://thanhdinh.dinhhoa.thainguyen.gov.vn/tin-xa-phuong", "UBND Ủy ban nhân dân xã Thanh Định tỉnh Thái Nguyên")</f>
        <v>UBND Ủy ban nhân dân xã Thanh Định tỉnh Thái Nguyên</v>
      </c>
      <c r="C1379" s="21" t="s">
        <v>16</v>
      </c>
      <c r="D1379" s="22"/>
      <c r="E1379" s="1" t="s">
        <v>13</v>
      </c>
      <c r="F1379" s="1" t="s">
        <v>13</v>
      </c>
      <c r="G1379" s="1" t="s">
        <v>13</v>
      </c>
      <c r="H1379" s="1" t="s">
        <v>13</v>
      </c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25">
      <c r="A1380" s="18">
        <v>28379</v>
      </c>
      <c r="B1380" s="19" t="str">
        <f>HYPERLINK("https://www.facebook.com/CAXThanhDuc/", "Công an xã Thanh Đức tỉnh Nghệ An")</f>
        <v>Công an xã Thanh Đức tỉnh Nghệ An</v>
      </c>
      <c r="C1380" s="21" t="s">
        <v>16</v>
      </c>
      <c r="D1380" s="21" t="s">
        <v>14</v>
      </c>
      <c r="E1380" s="1" t="s">
        <v>13</v>
      </c>
      <c r="F1380" s="1" t="s">
        <v>13</v>
      </c>
      <c r="G1380" s="1" t="s">
        <v>13</v>
      </c>
      <c r="H1380" s="1" t="s">
        <v>15</v>
      </c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25">
      <c r="A1381" s="18">
        <v>28380</v>
      </c>
      <c r="B1381" s="19" t="str">
        <f>HYPERLINK("https://www.nghean.gov.vn/uy-ban-nhan-dan-tinh", "UBND Ủy ban nhân dân xã Thanh Đức tỉnh Nghệ An")</f>
        <v>UBND Ủy ban nhân dân xã Thanh Đức tỉnh Nghệ An</v>
      </c>
      <c r="C1381" s="21" t="s">
        <v>16</v>
      </c>
      <c r="D1381" s="22"/>
      <c r="E1381" s="1" t="s">
        <v>13</v>
      </c>
      <c r="F1381" s="1" t="s">
        <v>13</v>
      </c>
      <c r="G1381" s="1" t="s">
        <v>13</v>
      </c>
      <c r="H1381" s="1" t="s">
        <v>13</v>
      </c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25">
      <c r="A1382" s="18">
        <v>28381</v>
      </c>
      <c r="B1382" s="19" t="s">
        <v>154</v>
      </c>
      <c r="C1382" s="20" t="s">
        <v>13</v>
      </c>
      <c r="D1382" s="21" t="s">
        <v>14</v>
      </c>
      <c r="E1382" s="1" t="s">
        <v>13</v>
      </c>
      <c r="F1382" s="1" t="s">
        <v>13</v>
      </c>
      <c r="G1382" s="1" t="s">
        <v>13</v>
      </c>
      <c r="H1382" s="1" t="s">
        <v>15</v>
      </c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25">
      <c r="A1383" s="18">
        <v>28382</v>
      </c>
      <c r="B1383" s="19" t="str">
        <f>HYPERLINK("https://nghean.gov.vn/kinh-te/xa-thanh-huong-huyen-thanh-chuong-don-bang-cong-nhan-dat-chuan-nong-thon-moi-611577", "UBND Ủy ban nhân dân xã Thanh Hương tỉnh Nghệ An")</f>
        <v>UBND Ủy ban nhân dân xã Thanh Hương tỉnh Nghệ An</v>
      </c>
      <c r="C1383" s="21" t="s">
        <v>16</v>
      </c>
      <c r="D1383" s="22"/>
      <c r="E1383" s="1" t="s">
        <v>13</v>
      </c>
      <c r="F1383" s="1" t="s">
        <v>13</v>
      </c>
      <c r="G1383" s="1" t="s">
        <v>13</v>
      </c>
      <c r="H1383" s="1" t="s">
        <v>13</v>
      </c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25">
      <c r="A1384" s="18">
        <v>28383</v>
      </c>
      <c r="B1384" s="19" t="str">
        <f>HYPERLINK("https://www.facebook.com/p/C%C3%B4ng-an-x%C3%A3-Th%C3%A0nh-Long-100077574795124/", "Công an xã Thành Long tỉnh Thanh Hóa")</f>
        <v>Công an xã Thành Long tỉnh Thanh Hóa</v>
      </c>
      <c r="C1384" s="21" t="s">
        <v>16</v>
      </c>
      <c r="D1384" s="21" t="s">
        <v>14</v>
      </c>
      <c r="E1384" s="1" t="s">
        <v>13</v>
      </c>
      <c r="F1384" s="1" t="s">
        <v>13</v>
      </c>
      <c r="G1384" s="1" t="s">
        <v>13</v>
      </c>
      <c r="H1384" s="1" t="s">
        <v>15</v>
      </c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25">
      <c r="A1385" s="18">
        <v>28384</v>
      </c>
      <c r="B1385" s="19" t="str">
        <f>HYPERLINK("https://thanhlong.thachthanh.thanhhoa.gov.vn/lich-su-hinh-thanh", "UBND Ủy ban nhân dân xã Thành Long tỉnh Thanh Hóa")</f>
        <v>UBND Ủy ban nhân dân xã Thành Long tỉnh Thanh Hóa</v>
      </c>
      <c r="C1385" s="21" t="s">
        <v>16</v>
      </c>
      <c r="D1385" s="22"/>
      <c r="E1385" s="1" t="s">
        <v>13</v>
      </c>
      <c r="F1385" s="1" t="s">
        <v>13</v>
      </c>
      <c r="G1385" s="1" t="s">
        <v>13</v>
      </c>
      <c r="H1385" s="1" t="s">
        <v>13</v>
      </c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25">
      <c r="A1386" s="18">
        <v>28385</v>
      </c>
      <c r="B1386" s="19" t="str">
        <f>HYPERLINK("https://www.facebook.com/caxthanhphu/", "Công an xã Thạnh Phú tỉnh Đồng Nai")</f>
        <v>Công an xã Thạnh Phú tỉnh Đồng Nai</v>
      </c>
      <c r="C1386" s="21" t="s">
        <v>16</v>
      </c>
      <c r="D1386" s="21" t="s">
        <v>14</v>
      </c>
      <c r="E1386" s="1" t="s">
        <v>13</v>
      </c>
      <c r="F1386" s="1" t="s">
        <v>13</v>
      </c>
      <c r="G1386" s="1" t="s">
        <v>13</v>
      </c>
      <c r="H1386" s="1" t="s">
        <v>15</v>
      </c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25">
      <c r="A1387" s="18">
        <v>28386</v>
      </c>
      <c r="B1387" s="19" t="str">
        <f>HYPERLINK("https://vinhcuu.dongnai.gov.vn/pages/newsdetail.aspx?NewsId=8572&amp;CatId=113", "UBND Ủy ban nhân dân xã Thạnh Phú tỉnh Đồng Nai")</f>
        <v>UBND Ủy ban nhân dân xã Thạnh Phú tỉnh Đồng Nai</v>
      </c>
      <c r="C1387" s="21" t="s">
        <v>16</v>
      </c>
      <c r="D1387" s="22"/>
      <c r="E1387" s="1" t="s">
        <v>13</v>
      </c>
      <c r="F1387" s="1" t="s">
        <v>13</v>
      </c>
      <c r="G1387" s="1" t="s">
        <v>13</v>
      </c>
      <c r="H1387" s="1" t="s">
        <v>13</v>
      </c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25">
      <c r="A1388" s="18">
        <v>28387</v>
      </c>
      <c r="B1388" s="19" t="str">
        <f>HYPERLINK("https://www.facebook.com/CAXTHANHSON198/", "Công an xã Thành Sơn tỉnh Hòa Bình")</f>
        <v>Công an xã Thành Sơn tỉnh Hòa Bình</v>
      </c>
      <c r="C1388" s="21" t="s">
        <v>16</v>
      </c>
      <c r="D1388" s="21" t="s">
        <v>14</v>
      </c>
      <c r="E1388" s="1" t="s">
        <v>13</v>
      </c>
      <c r="F1388" s="1" t="s">
        <v>13</v>
      </c>
      <c r="G1388" s="1" t="s">
        <v>13</v>
      </c>
      <c r="H1388" s="1" t="s">
        <v>15</v>
      </c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25">
      <c r="A1389" s="18">
        <v>28388</v>
      </c>
      <c r="B1389" s="19" t="str">
        <f>HYPERLINK("https://thanhtra.hoabinh.gov.vn/tin-tuc/1224-thanh-tra-ta-nh-ha-a-ba-nh-ta-cha-c-tuya-n-truya-n-pha-bia-n-gia-o-da-c-pha-p-lua-t-ta-i-xa-tha-nh-s-n-huya-n-mai-cha-u-n-m-2022", "UBND Ủy ban nhân dân xã Thành Sơn tỉnh Hòa Bình")</f>
        <v>UBND Ủy ban nhân dân xã Thành Sơn tỉnh Hòa Bình</v>
      </c>
      <c r="C1389" s="21" t="s">
        <v>16</v>
      </c>
      <c r="D1389" s="22"/>
      <c r="E1389" s="1" t="s">
        <v>13</v>
      </c>
      <c r="F1389" s="1" t="s">
        <v>13</v>
      </c>
      <c r="G1389" s="1" t="s">
        <v>13</v>
      </c>
      <c r="H1389" s="1" t="s">
        <v>13</v>
      </c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25">
      <c r="A1390" s="18">
        <v>28389</v>
      </c>
      <c r="B1390" s="19" t="str">
        <f>HYPERLINK("https://www.facebook.com/caxthanhtho/", "Công an xã Thành Thọ tỉnh Thanh Hóa")</f>
        <v>Công an xã Thành Thọ tỉnh Thanh Hóa</v>
      </c>
      <c r="C1390" s="21" t="s">
        <v>16</v>
      </c>
      <c r="D1390" s="21" t="s">
        <v>14</v>
      </c>
      <c r="E1390" s="1" t="s">
        <v>13</v>
      </c>
      <c r="F1390" s="1" t="s">
        <v>13</v>
      </c>
      <c r="G1390" s="1" t="s">
        <v>13</v>
      </c>
      <c r="H1390" s="1" t="s">
        <v>15</v>
      </c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25">
      <c r="A1391" s="18">
        <v>28390</v>
      </c>
      <c r="B1391" s="19" t="str">
        <f>HYPERLINK("https://xuansinh.thoxuan.thanhhoa.gov.vn/web/trang-chu/bo-may-hanh-chinh/bo-may-hanh-chinh-uy-ban-nhan-dan-xa-xuan-sinh.html", "UBND Ủy ban nhân dân xã Thành Thọ tỉnh Thanh Hóa")</f>
        <v>UBND Ủy ban nhân dân xã Thành Thọ tỉnh Thanh Hóa</v>
      </c>
      <c r="C1391" s="21" t="s">
        <v>16</v>
      </c>
      <c r="D1391" s="22"/>
      <c r="E1391" s="1" t="s">
        <v>13</v>
      </c>
      <c r="F1391" s="1" t="s">
        <v>13</v>
      </c>
      <c r="G1391" s="1" t="s">
        <v>13</v>
      </c>
      <c r="H1391" s="1" t="s">
        <v>13</v>
      </c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25">
      <c r="A1392" s="18">
        <v>28391</v>
      </c>
      <c r="B1392" s="19" t="str">
        <f>HYPERLINK("https://www.facebook.com/doanthanhnienconganhanam/", "Công an xã Thi Sơn tỉnh Hà Nam")</f>
        <v>Công an xã Thi Sơn tỉnh Hà Nam</v>
      </c>
      <c r="C1392" s="21" t="s">
        <v>16</v>
      </c>
      <c r="D1392" s="21" t="s">
        <v>14</v>
      </c>
      <c r="E1392" s="1" t="s">
        <v>13</v>
      </c>
      <c r="F1392" s="1" t="s">
        <v>13</v>
      </c>
      <c r="G1392" s="1" t="s">
        <v>13</v>
      </c>
      <c r="H1392" s="1" t="s">
        <v>15</v>
      </c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25">
      <c r="A1393" s="18">
        <v>28392</v>
      </c>
      <c r="B1393" s="19" t="str">
        <f>HYPERLINK("https://kimbang.hanam.gov.vn/Pages/danh-sach-bi-thu-chu-tich-cac-xa-thi-tran.aspx", "UBND Ủy ban nhân dân xã Thi Sơn tỉnh Hà Nam")</f>
        <v>UBND Ủy ban nhân dân xã Thi Sơn tỉnh Hà Nam</v>
      </c>
      <c r="C1393" s="21" t="s">
        <v>16</v>
      </c>
      <c r="D1393" s="22"/>
      <c r="E1393" s="1" t="s">
        <v>13</v>
      </c>
      <c r="F1393" s="1" t="s">
        <v>13</v>
      </c>
      <c r="G1393" s="1" t="s">
        <v>13</v>
      </c>
      <c r="H1393" s="1" t="s">
        <v>13</v>
      </c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25">
      <c r="A1394" s="18">
        <v>28393</v>
      </c>
      <c r="B1394" s="19" t="str">
        <f>HYPERLINK("https://www.facebook.com/p/UBND-x%C3%A3-thu%E1%BA%ADn-h%C6%B0ng-huy%E1%BB%87n-m%E1%BB%B9-t%C3%BA-t%E1%BB%89nh-s%C3%B3c-tr%C4%83ng-100069433808041/?locale=ko_KR", "Công an xã Thuận Hưng tỉnh Sóc Trăng")</f>
        <v>Công an xã Thuận Hưng tỉnh Sóc Trăng</v>
      </c>
      <c r="C1394" s="21" t="s">
        <v>16</v>
      </c>
      <c r="D1394" s="21" t="s">
        <v>14</v>
      </c>
      <c r="E1394" s="1" t="s">
        <v>13</v>
      </c>
      <c r="F1394" s="1" t="s">
        <v>13</v>
      </c>
      <c r="G1394" s="1" t="s">
        <v>13</v>
      </c>
      <c r="H1394" s="1" t="s">
        <v>15</v>
      </c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25">
      <c r="A1395" s="18">
        <v>28394</v>
      </c>
      <c r="B1395" s="19" t="str">
        <f>HYPERLINK("https://mytu.soctrang.gov.vn/huyenmytu/1304/33055/62323/351537/Tin-hoat-dong-cac-xa--thi-tran/Hoi-dong-nhan-dan-xa-Thuan-Hung--Khoa-XII--nhiem-ky-2021-2026-hop-chuyen-de-lan-thu-4.aspx", "UBND Ủy ban nhân dân xã Thuận Hưng tỉnh Sóc Trăng")</f>
        <v>UBND Ủy ban nhân dân xã Thuận Hưng tỉnh Sóc Trăng</v>
      </c>
      <c r="C1395" s="21" t="s">
        <v>16</v>
      </c>
      <c r="D1395" s="22"/>
      <c r="E1395" s="1" t="s">
        <v>13</v>
      </c>
      <c r="F1395" s="1" t="s">
        <v>13</v>
      </c>
      <c r="G1395" s="1" t="s">
        <v>13</v>
      </c>
      <c r="H1395" s="1" t="s">
        <v>13</v>
      </c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25">
      <c r="A1396" s="18">
        <v>28395</v>
      </c>
      <c r="B1396" s="19" t="s">
        <v>155</v>
      </c>
      <c r="C1396" s="20" t="s">
        <v>13</v>
      </c>
      <c r="D1396" s="21" t="s">
        <v>14</v>
      </c>
      <c r="E1396" s="1" t="s">
        <v>13</v>
      </c>
      <c r="F1396" s="1" t="s">
        <v>13</v>
      </c>
      <c r="G1396" s="1" t="s">
        <v>13</v>
      </c>
      <c r="H1396" s="1" t="s">
        <v>15</v>
      </c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25">
      <c r="A1397" s="18">
        <v>28396</v>
      </c>
      <c r="B1397" s="19" t="str">
        <f>HYPERLINK("https://muongte.laichau.gov.vn/", "UBND Ủy ban nhân dân xã Thu Lũm tỉnh Lai Châu")</f>
        <v>UBND Ủy ban nhân dân xã Thu Lũm tỉnh Lai Châu</v>
      </c>
      <c r="C1397" s="21" t="s">
        <v>16</v>
      </c>
      <c r="D1397" s="22"/>
      <c r="E1397" s="1" t="s">
        <v>13</v>
      </c>
      <c r="F1397" s="1" t="s">
        <v>13</v>
      </c>
      <c r="G1397" s="1" t="s">
        <v>13</v>
      </c>
      <c r="H1397" s="1" t="s">
        <v>13</v>
      </c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25">
      <c r="A1398" s="18">
        <v>28397</v>
      </c>
      <c r="B1398" s="19" t="s">
        <v>156</v>
      </c>
      <c r="C1398" s="20" t="s">
        <v>13</v>
      </c>
      <c r="D1398" s="21" t="s">
        <v>14</v>
      </c>
      <c r="E1398" s="1" t="s">
        <v>13</v>
      </c>
      <c r="F1398" s="1" t="s">
        <v>13</v>
      </c>
      <c r="G1398" s="1" t="s">
        <v>13</v>
      </c>
      <c r="H1398" s="1" t="s">
        <v>15</v>
      </c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25">
      <c r="A1399" s="18">
        <v>28398</v>
      </c>
      <c r="B1399" s="19" t="str">
        <f>HYPERLINK("https://thuathienhue.gov.vn/vi-vn/Thong-tin-dieu-hanh-cua-ubnd-tinh/tid/Cong-nhan-xa-Thuong-Nhat-huyen-Nam-Dong-dat-chuan-nong-thon-moi-nam-2020/newsid/2F393EF6-22B8-44B0-B7AD-AD040092F9BE/cid/B2893D90-84EA-452E-9292-84FE4331533D", "UBND Ủy ban nhân dân xã Thượng Nhật tỉnh THỪA THIÊN HUẾ")</f>
        <v>UBND Ủy ban nhân dân xã Thượng Nhật tỉnh THỪA THIÊN HUẾ</v>
      </c>
      <c r="C1399" s="21" t="s">
        <v>16</v>
      </c>
      <c r="D1399" s="22"/>
      <c r="E1399" s="1" t="s">
        <v>13</v>
      </c>
      <c r="F1399" s="1" t="s">
        <v>13</v>
      </c>
      <c r="G1399" s="1" t="s">
        <v>13</v>
      </c>
      <c r="H1399" s="1" t="s">
        <v>13</v>
      </c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25">
      <c r="A1400" s="18">
        <v>28399</v>
      </c>
      <c r="B1400" s="19" t="str">
        <f>HYPERLINK("https://www.facebook.com/caxthuphong28/", "Công an xã Thu Phong tỉnh Hòa Bình")</f>
        <v>Công an xã Thu Phong tỉnh Hòa Bình</v>
      </c>
      <c r="C1400" s="21" t="s">
        <v>16</v>
      </c>
      <c r="D1400" s="21" t="s">
        <v>14</v>
      </c>
      <c r="E1400" s="1" t="s">
        <v>13</v>
      </c>
      <c r="F1400" s="1" t="s">
        <v>13</v>
      </c>
      <c r="G1400" s="1" t="s">
        <v>13</v>
      </c>
      <c r="H1400" s="1" t="s">
        <v>15</v>
      </c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25">
      <c r="A1401" s="18">
        <v>28400</v>
      </c>
      <c r="B1401" s="19" t="str">
        <f>HYPERLINK("https://xathuphong.hoabinh.gov.vn/", "UBND Ủy ban nhân dân xã Thu Phong tỉnh Hòa Bình")</f>
        <v>UBND Ủy ban nhân dân xã Thu Phong tỉnh Hòa Bình</v>
      </c>
      <c r="C1401" s="21" t="s">
        <v>16</v>
      </c>
      <c r="D1401" s="22"/>
      <c r="E1401" s="1" t="s">
        <v>13</v>
      </c>
      <c r="F1401" s="1" t="s">
        <v>13</v>
      </c>
      <c r="G1401" s="1" t="s">
        <v>13</v>
      </c>
      <c r="H1401" s="1" t="s">
        <v>13</v>
      </c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25">
      <c r="A1402" s="18">
        <v>28401</v>
      </c>
      <c r="B1402" s="19" t="s">
        <v>157</v>
      </c>
      <c r="C1402" s="20" t="s">
        <v>13</v>
      </c>
      <c r="D1402" s="21" t="s">
        <v>14</v>
      </c>
      <c r="E1402" s="1" t="s">
        <v>13</v>
      </c>
      <c r="F1402" s="1" t="s">
        <v>13</v>
      </c>
      <c r="G1402" s="1" t="s">
        <v>13</v>
      </c>
      <c r="H1402" s="1" t="s">
        <v>15</v>
      </c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25">
      <c r="A1403" s="18">
        <v>28402</v>
      </c>
      <c r="B1403" s="19" t="str">
        <f>HYPERLINK("https://kimbang.hanam.gov.vn/Pages/bi-thu-dang-uy-chu-tich-ubnd-xa-thuy-loi-to-chuc-doi-thoai-voi-doan-vien-hoi-vien-dvhv-nhan-dan-tren-dia-ban.aspx", "UBND Ủy ban nhân dân xã Thụy Lôi tỉnh Hà Nam")</f>
        <v>UBND Ủy ban nhân dân xã Thụy Lôi tỉnh Hà Nam</v>
      </c>
      <c r="C1403" s="21" t="s">
        <v>16</v>
      </c>
      <c r="D1403" s="22"/>
      <c r="E1403" s="1" t="s">
        <v>13</v>
      </c>
      <c r="F1403" s="1" t="s">
        <v>13</v>
      </c>
      <c r="G1403" s="1" t="s">
        <v>13</v>
      </c>
      <c r="H1403" s="1" t="s">
        <v>13</v>
      </c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25">
      <c r="A1404" s="18">
        <v>28403</v>
      </c>
      <c r="B1404" s="19" t="str">
        <f>HYPERLINK("https://www.facebook.com/CAXThuyTrinh/", "Công an xã Thuỵ Trình tỉnh Thái Bình")</f>
        <v>Công an xã Thuỵ Trình tỉnh Thái Bình</v>
      </c>
      <c r="C1404" s="21" t="s">
        <v>16</v>
      </c>
      <c r="D1404" s="21" t="s">
        <v>14</v>
      </c>
      <c r="E1404" s="1" t="s">
        <v>13</v>
      </c>
      <c r="F1404" s="1" t="s">
        <v>13</v>
      </c>
      <c r="G1404" s="1" t="s">
        <v>13</v>
      </c>
      <c r="H1404" s="1" t="s">
        <v>15</v>
      </c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25">
      <c r="A1405" s="18">
        <v>28404</v>
      </c>
      <c r="B1405" s="19" t="str">
        <f>HYPERLINK("https://thaithuy.thaibinh.gov.vn/", "UBND Ủy ban nhân dân xã Thuỵ Trình tỉnh Thái Bình")</f>
        <v>UBND Ủy ban nhân dân xã Thuỵ Trình tỉnh Thái Bình</v>
      </c>
      <c r="C1405" s="21" t="s">
        <v>16</v>
      </c>
      <c r="D1405" s="22"/>
      <c r="E1405" s="1" t="s">
        <v>13</v>
      </c>
      <c r="F1405" s="1" t="s">
        <v>13</v>
      </c>
      <c r="G1405" s="1" t="s">
        <v>13</v>
      </c>
      <c r="H1405" s="1" t="s">
        <v>13</v>
      </c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25">
      <c r="A1406" s="18">
        <v>28405</v>
      </c>
      <c r="B1406" s="19" t="s">
        <v>158</v>
      </c>
      <c r="C1406" s="20" t="s">
        <v>13</v>
      </c>
      <c r="D1406" s="21" t="s">
        <v>14</v>
      </c>
      <c r="E1406" s="1" t="s">
        <v>13</v>
      </c>
      <c r="F1406" s="1" t="s">
        <v>13</v>
      </c>
      <c r="G1406" s="1" t="s">
        <v>13</v>
      </c>
      <c r="H1406" s="1" t="s">
        <v>15</v>
      </c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25">
      <c r="A1407" s="18">
        <v>28406</v>
      </c>
      <c r="B1407" s="19" t="str">
        <f>HYPERLINK("https://nguyenbinh.caobang.gov.vn/xa-tam-kim", "UBND Ủy ban nhân dân xã Tam Kim tỉnh Cao Bằng")</f>
        <v>UBND Ủy ban nhân dân xã Tam Kim tỉnh Cao Bằng</v>
      </c>
      <c r="C1407" s="21" t="s">
        <v>16</v>
      </c>
      <c r="D1407" s="22"/>
      <c r="E1407" s="1" t="s">
        <v>13</v>
      </c>
      <c r="F1407" s="1" t="s">
        <v>13</v>
      </c>
      <c r="G1407" s="1" t="s">
        <v>13</v>
      </c>
      <c r="H1407" s="1" t="s">
        <v>13</v>
      </c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25">
      <c r="A1408" s="18">
        <v>28407</v>
      </c>
      <c r="B1408" s="19" t="s">
        <v>159</v>
      </c>
      <c r="C1408" s="20" t="s">
        <v>13</v>
      </c>
      <c r="D1408" s="21" t="s">
        <v>14</v>
      </c>
      <c r="E1408" s="1" t="s">
        <v>13</v>
      </c>
      <c r="F1408" s="1" t="s">
        <v>13</v>
      </c>
      <c r="G1408" s="1" t="s">
        <v>13</v>
      </c>
      <c r="H1408" s="1" t="s">
        <v>15</v>
      </c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25">
      <c r="A1409" s="18">
        <v>28408</v>
      </c>
      <c r="B1409" s="19" t="str">
        <f>HYPERLINK("https://tanlam.xuyenmoc.baria-vungtau.gov.vn/", "UBND Ủy ban nhân dân xã Tân Lâm tỉnh Bà Rịa - Vũng Tàu")</f>
        <v>UBND Ủy ban nhân dân xã Tân Lâm tỉnh Bà Rịa - Vũng Tàu</v>
      </c>
      <c r="C1409" s="21" t="s">
        <v>16</v>
      </c>
      <c r="D1409" s="22"/>
      <c r="E1409" s="1" t="s">
        <v>13</v>
      </c>
      <c r="F1409" s="1" t="s">
        <v>13</v>
      </c>
      <c r="G1409" s="1" t="s">
        <v>13</v>
      </c>
      <c r="H1409" s="1" t="s">
        <v>13</v>
      </c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25">
      <c r="A1410" s="18">
        <v>28409</v>
      </c>
      <c r="B1410" s="19" t="s">
        <v>160</v>
      </c>
      <c r="C1410" s="20" t="s">
        <v>13</v>
      </c>
      <c r="D1410" s="21" t="s">
        <v>14</v>
      </c>
      <c r="E1410" s="1" t="s">
        <v>13</v>
      </c>
      <c r="F1410" s="1" t="s">
        <v>13</v>
      </c>
      <c r="G1410" s="1" t="s">
        <v>13</v>
      </c>
      <c r="H1410" s="1" t="s">
        <v>15</v>
      </c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25">
      <c r="A1411" s="18">
        <v>28410</v>
      </c>
      <c r="B1411" s="19" t="str">
        <f>HYPERLINK("https://donghy.thainguyen.gov.vn/xa-tan-long", "UBND Ủy ban nhân dân xã Tân Long tỉnh Thái Nguyên")</f>
        <v>UBND Ủy ban nhân dân xã Tân Long tỉnh Thái Nguyên</v>
      </c>
      <c r="C1411" s="21" t="s">
        <v>16</v>
      </c>
      <c r="D1411" s="22"/>
      <c r="E1411" s="1" t="s">
        <v>13</v>
      </c>
      <c r="F1411" s="1" t="s">
        <v>13</v>
      </c>
      <c r="G1411" s="1" t="s">
        <v>13</v>
      </c>
      <c r="H1411" s="1" t="s">
        <v>13</v>
      </c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25">
      <c r="A1412" s="18">
        <v>28411</v>
      </c>
      <c r="B1412" s="19" t="str">
        <f>HYPERLINK("https://www.facebook.com/CAXTraDaPleiku/", "Công an xã Trà Đa tỉnh Gia Lai")</f>
        <v>Công an xã Trà Đa tỉnh Gia Lai</v>
      </c>
      <c r="C1412" s="21" t="s">
        <v>16</v>
      </c>
      <c r="D1412" s="21" t="s">
        <v>14</v>
      </c>
      <c r="E1412" s="1" t="s">
        <v>13</v>
      </c>
      <c r="F1412" s="1" t="s">
        <v>13</v>
      </c>
      <c r="G1412" s="1" t="s">
        <v>13</v>
      </c>
      <c r="H1412" s="1" t="s">
        <v>15</v>
      </c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25">
      <c r="A1413" s="18">
        <v>28412</v>
      </c>
      <c r="B1413" s="19" t="str">
        <f>HYPERLINK("https://stnmt.gialai.gov.vn/images/finder/files/M%C3%B4i%20tr%C6%B0%E1%BB%9Dng/Gi%E1%BA%A5y%20ph%C3%A9p%20MT/663%20Quiconac%20_signed_signed.pdf", "UBND Ủy ban nhân dân xã Trà Đa tỉnh Gia Lai")</f>
        <v>UBND Ủy ban nhân dân xã Trà Đa tỉnh Gia Lai</v>
      </c>
      <c r="C1413" s="21" t="s">
        <v>16</v>
      </c>
      <c r="D1413" s="22"/>
      <c r="E1413" s="1" t="s">
        <v>13</v>
      </c>
      <c r="F1413" s="1" t="s">
        <v>13</v>
      </c>
      <c r="G1413" s="1" t="s">
        <v>13</v>
      </c>
      <c r="H1413" s="1" t="s">
        <v>13</v>
      </c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25">
      <c r="A1414" s="18">
        <v>28413</v>
      </c>
      <c r="B1414" s="19" t="str">
        <f>HYPERLINK("https://www.facebook.com/caxtranphunaribk/", "Công an xã Trần Phú tỉnh Bắc Kạn")</f>
        <v>Công an xã Trần Phú tỉnh Bắc Kạn</v>
      </c>
      <c r="C1414" s="21" t="s">
        <v>16</v>
      </c>
      <c r="D1414" s="21" t="s">
        <v>14</v>
      </c>
      <c r="E1414" s="1" t="s">
        <v>13</v>
      </c>
      <c r="F1414" s="1" t="s">
        <v>13</v>
      </c>
      <c r="G1414" s="1" t="s">
        <v>13</v>
      </c>
      <c r="H1414" s="1" t="s">
        <v>15</v>
      </c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25">
      <c r="A1415" s="18">
        <v>28414</v>
      </c>
      <c r="B1415" s="19" t="str">
        <f>HYPERLINK("https://nari.backan.gov.vn/cong-an-huyen-to-chuc-lang-nghe-y-kien-nhan-dan-va-doi-thoai-truc-tiep-ve-thu-tuc-hanh-chinh-giai-quyet-thu-tuc-hanh-chinh-tai-xa-tran-phu/", "UBND Ủy ban nhân dân xã Trần Phú tỉnh Bắc Kạn")</f>
        <v>UBND Ủy ban nhân dân xã Trần Phú tỉnh Bắc Kạn</v>
      </c>
      <c r="C1415" s="21" t="s">
        <v>16</v>
      </c>
      <c r="D1415" s="22"/>
      <c r="E1415" s="1" t="s">
        <v>13</v>
      </c>
      <c r="F1415" s="1" t="s">
        <v>13</v>
      </c>
      <c r="G1415" s="1" t="s">
        <v>13</v>
      </c>
      <c r="H1415" s="1" t="s">
        <v>13</v>
      </c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25">
      <c r="A1416" s="18">
        <v>28415</v>
      </c>
      <c r="B1416" s="19" t="s">
        <v>161</v>
      </c>
      <c r="C1416" s="20" t="s">
        <v>13</v>
      </c>
      <c r="D1416" s="21" t="s">
        <v>14</v>
      </c>
      <c r="E1416" s="1" t="s">
        <v>13</v>
      </c>
      <c r="F1416" s="1" t="s">
        <v>13</v>
      </c>
      <c r="G1416" s="1" t="s">
        <v>13</v>
      </c>
      <c r="H1416" s="1" t="s">
        <v>15</v>
      </c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25">
      <c r="A1417" s="18">
        <v>28416</v>
      </c>
      <c r="B1417" s="19" t="str">
        <f>HYPERLINK("https://m.chiemhoa.gov.vn/ubnd-xa-thi-tran.html", "UBND Ủy ban nhân dân xã Tri Phú tỉnh Tuyên Quang")</f>
        <v>UBND Ủy ban nhân dân xã Tri Phú tỉnh Tuyên Quang</v>
      </c>
      <c r="C1417" s="21" t="s">
        <v>16</v>
      </c>
      <c r="D1417" s="22"/>
      <c r="E1417" s="1" t="s">
        <v>13</v>
      </c>
      <c r="F1417" s="1" t="s">
        <v>13</v>
      </c>
      <c r="G1417" s="1" t="s">
        <v>13</v>
      </c>
      <c r="H1417" s="1" t="s">
        <v>13</v>
      </c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25">
      <c r="A1418" s="18">
        <v>28417</v>
      </c>
      <c r="B1418" s="19" t="s">
        <v>162</v>
      </c>
      <c r="C1418" s="20" t="s">
        <v>13</v>
      </c>
      <c r="D1418" s="21" t="s">
        <v>14</v>
      </c>
      <c r="E1418" s="1" t="s">
        <v>13</v>
      </c>
      <c r="F1418" s="1" t="s">
        <v>13</v>
      </c>
      <c r="G1418" s="1" t="s">
        <v>13</v>
      </c>
      <c r="H1418" s="1" t="s">
        <v>15</v>
      </c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25">
      <c r="A1419" s="18">
        <v>28418</v>
      </c>
      <c r="B1419" s="19" t="str">
        <f>HYPERLINK("https://trucchinh.namdinh.gov.vn/", "UBND Ủy ban nhân dân xã Trực Chính tỉnh Nam Định")</f>
        <v>UBND Ủy ban nhân dân xã Trực Chính tỉnh Nam Định</v>
      </c>
      <c r="C1419" s="21" t="s">
        <v>16</v>
      </c>
      <c r="D1419" s="22"/>
      <c r="E1419" s="1" t="s">
        <v>13</v>
      </c>
      <c r="F1419" s="1" t="s">
        <v>13</v>
      </c>
      <c r="G1419" s="1" t="s">
        <v>13</v>
      </c>
      <c r="H1419" s="1" t="s">
        <v>13</v>
      </c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25">
      <c r="A1420" s="18">
        <v>28419</v>
      </c>
      <c r="B1420" s="19" t="s">
        <v>163</v>
      </c>
      <c r="C1420" s="20" t="s">
        <v>13</v>
      </c>
      <c r="D1420" s="21" t="s">
        <v>14</v>
      </c>
      <c r="E1420" s="1" t="s">
        <v>13</v>
      </c>
      <c r="F1420" s="1" t="s">
        <v>13</v>
      </c>
      <c r="G1420" s="1" t="s">
        <v>13</v>
      </c>
      <c r="H1420" s="1" t="s">
        <v>15</v>
      </c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25">
      <c r="A1421" s="18">
        <v>28420</v>
      </c>
      <c r="B1421" s="19" t="str">
        <f>HYPERLINK("https://dichvucong.namdinh.gov.vn/portaldvc/KenhTin/dich-vu-cong-truc-tuyen.aspx?_dv=502EC60B-DEE1-65C2-191B-38BD9CECA174", "UBND Ủy ban nhân dân xã Trực Hưng tỉnh Nam Định")</f>
        <v>UBND Ủy ban nhân dân xã Trực Hưng tỉnh Nam Định</v>
      </c>
      <c r="C1421" s="21" t="s">
        <v>16</v>
      </c>
      <c r="D1421" s="22"/>
      <c r="E1421" s="1" t="s">
        <v>13</v>
      </c>
      <c r="F1421" s="1" t="s">
        <v>13</v>
      </c>
      <c r="G1421" s="1" t="s">
        <v>13</v>
      </c>
      <c r="H1421" s="1" t="s">
        <v>13</v>
      </c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25">
      <c r="A1422" s="18">
        <v>28421</v>
      </c>
      <c r="B1422" s="19" t="str">
        <f>HYPERLINK("https://www.facebook.com/caxtrungtruc/", "Công an xã Trung Trực tỉnh Tuyên Quang")</f>
        <v>Công an xã Trung Trực tỉnh Tuyên Quang</v>
      </c>
      <c r="C1422" s="21" t="s">
        <v>16</v>
      </c>
      <c r="D1422" s="21" t="s">
        <v>14</v>
      </c>
      <c r="E1422" s="1" t="s">
        <v>13</v>
      </c>
      <c r="F1422" s="1" t="s">
        <v>13</v>
      </c>
      <c r="G1422" s="1" t="s">
        <v>13</v>
      </c>
      <c r="H1422" s="1" t="s">
        <v>15</v>
      </c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25">
      <c r="A1423" s="18">
        <v>28422</v>
      </c>
      <c r="B1423" s="19" t="str">
        <f>HYPERLINK("https://yenson.tuyenquang.gov.vn/", "UBND Ủy ban nhân dân xã Trung Trực tỉnh Tuyên Quang")</f>
        <v>UBND Ủy ban nhân dân xã Trung Trực tỉnh Tuyên Quang</v>
      </c>
      <c r="C1423" s="21" t="s">
        <v>16</v>
      </c>
      <c r="D1423" s="22"/>
      <c r="E1423" s="1" t="s">
        <v>13</v>
      </c>
      <c r="F1423" s="1" t="s">
        <v>13</v>
      </c>
      <c r="G1423" s="1" t="s">
        <v>13</v>
      </c>
      <c r="H1423" s="1" t="s">
        <v>13</v>
      </c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25">
      <c r="A1424" s="18">
        <v>28423</v>
      </c>
      <c r="B1424" s="19" t="s">
        <v>164</v>
      </c>
      <c r="C1424" s="20" t="s">
        <v>13</v>
      </c>
      <c r="D1424" s="21" t="s">
        <v>14</v>
      </c>
      <c r="E1424" s="1" t="s">
        <v>13</v>
      </c>
      <c r="F1424" s="1" t="s">
        <v>13</v>
      </c>
      <c r="G1424" s="1" t="s">
        <v>13</v>
      </c>
      <c r="H1424" s="1" t="s">
        <v>15</v>
      </c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25">
      <c r="A1425" s="18">
        <v>28424</v>
      </c>
      <c r="B1425" s="19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Yên tỉnh Tuyên Quang")</f>
        <v>UBND Ủy ban nhân dân xã Trung Yên tỉnh Tuyên Quang</v>
      </c>
      <c r="C1425" s="21" t="s">
        <v>16</v>
      </c>
      <c r="D1425" s="22"/>
      <c r="E1425" s="1" t="s">
        <v>13</v>
      </c>
      <c r="F1425" s="1" t="s">
        <v>13</v>
      </c>
      <c r="G1425" s="1" t="s">
        <v>13</v>
      </c>
      <c r="H1425" s="1" t="s">
        <v>13</v>
      </c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25">
      <c r="A1426" s="18">
        <v>28425</v>
      </c>
      <c r="B1426" s="19" t="str">
        <f>HYPERLINK("https://www.facebook.com/caxtruonglongtay/", "Công an xã Trường Long Tây _x000D__x000D_
 _x000D__x000D_
  tỉnh Hậu Giang")</f>
        <v>Công an xã Trường Long Tây _x000D__x000D_
 _x000D__x000D_
  tỉnh Hậu Giang</v>
      </c>
      <c r="C1426" s="21" t="s">
        <v>16</v>
      </c>
      <c r="D1426" s="21" t="s">
        <v>14</v>
      </c>
      <c r="E1426" s="1" t="s">
        <v>13</v>
      </c>
      <c r="F1426" s="1" t="s">
        <v>13</v>
      </c>
      <c r="G1426" s="1" t="s">
        <v>13</v>
      </c>
      <c r="H1426" s="1" t="s">
        <v>15</v>
      </c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25">
      <c r="A1427" s="18">
        <v>28426</v>
      </c>
      <c r="B1427" s="19" t="str">
        <f>HYPERLINK("https://haugiang.gov.vn/chi-tiet1/-/tin-tuc/Xa-Truong-Long-Tay-at-chuan-nong-thon-moi-nang-cao34304", "UBND Ủy ban nhân dân xã Trường Long Tây _x000D__x000D_
 _x000D__x000D_
  tỉnh Hậu Giang")</f>
        <v>UBND Ủy ban nhân dân xã Trường Long Tây _x000D__x000D_
 _x000D__x000D_
  tỉnh Hậu Giang</v>
      </c>
      <c r="C1427" s="21" t="s">
        <v>16</v>
      </c>
      <c r="D1427" s="22"/>
      <c r="E1427" s="1" t="s">
        <v>13</v>
      </c>
      <c r="F1427" s="1" t="s">
        <v>13</v>
      </c>
      <c r="G1427" s="1" t="s">
        <v>13</v>
      </c>
      <c r="H1427" s="1" t="s">
        <v>13</v>
      </c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25">
      <c r="A1428" s="18">
        <v>28427</v>
      </c>
      <c r="B1428" s="19" t="s">
        <v>165</v>
      </c>
      <c r="C1428" s="20" t="s">
        <v>13</v>
      </c>
      <c r="D1428" s="21" t="s">
        <v>14</v>
      </c>
      <c r="E1428" s="1" t="s">
        <v>13</v>
      </c>
      <c r="F1428" s="1" t="s">
        <v>13</v>
      </c>
      <c r="G1428" s="1" t="s">
        <v>13</v>
      </c>
      <c r="H1428" s="1" t="s">
        <v>15</v>
      </c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25">
      <c r="A1429" s="18">
        <v>28428</v>
      </c>
      <c r="B1429" s="19" t="str">
        <f>HYPERLINK("https://xatrungthanh.hoabinh.gov.vn/", "UBND Ủy ban nhân dân xã Trung Thành tỉnh Hòa Bình")</f>
        <v>UBND Ủy ban nhân dân xã Trung Thành tỉnh Hòa Bình</v>
      </c>
      <c r="C1429" s="21" t="s">
        <v>16</v>
      </c>
      <c r="D1429" s="22"/>
      <c r="E1429" s="1" t="s">
        <v>13</v>
      </c>
      <c r="F1429" s="1" t="s">
        <v>13</v>
      </c>
      <c r="G1429" s="1" t="s">
        <v>13</v>
      </c>
      <c r="H1429" s="1" t="s">
        <v>13</v>
      </c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25">
      <c r="A1430" s="18">
        <v>28429</v>
      </c>
      <c r="B1430" s="19" t="str">
        <f>HYPERLINK("https://www.facebook.com/tuoitrecongansonla/", "Công an xã Tường Hạ tỉnh Sơn La")</f>
        <v>Công an xã Tường Hạ tỉnh Sơn La</v>
      </c>
      <c r="C1430" s="21" t="s">
        <v>16</v>
      </c>
      <c r="D1430" s="21" t="s">
        <v>14</v>
      </c>
      <c r="E1430" s="1" t="s">
        <v>13</v>
      </c>
      <c r="F1430" s="1" t="s">
        <v>13</v>
      </c>
      <c r="G1430" s="1" t="s">
        <v>13</v>
      </c>
      <c r="H1430" s="1" t="s">
        <v>15</v>
      </c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25">
      <c r="A1431" s="18">
        <v>28430</v>
      </c>
      <c r="B1431" s="19" t="str">
        <f>HYPERLINK("https://vkssonla.gov.vn/index.php?module=tinhoatdong&amp;act=view&amp;id=2317&amp;cat=40", "UBND Ủy ban nhân dân xã Tường Hạ tỉnh Sơn La")</f>
        <v>UBND Ủy ban nhân dân xã Tường Hạ tỉnh Sơn La</v>
      </c>
      <c r="C1431" s="21" t="s">
        <v>16</v>
      </c>
      <c r="D1431" s="22"/>
      <c r="E1431" s="1" t="s">
        <v>13</v>
      </c>
      <c r="F1431" s="1" t="s">
        <v>13</v>
      </c>
      <c r="G1431" s="1" t="s">
        <v>13</v>
      </c>
      <c r="H1431" s="1" t="s">
        <v>13</v>
      </c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25">
      <c r="A1432" s="18">
        <v>28431</v>
      </c>
      <c r="B1432" s="19" t="str">
        <f>HYPERLINK("https://www.facebook.com/p/C%C3%B4ng-an-huy%E1%BB%87n-Nguy%C3%AAn-B%C3%ACnh-Cao-B%E1%BA%B1ng-100082142734672/?locale=ar_AR", "Công an xã Thịnh Vượng tỉnh Cao Bằng")</f>
        <v>Công an xã Thịnh Vượng tỉnh Cao Bằng</v>
      </c>
      <c r="C1432" s="21" t="s">
        <v>16</v>
      </c>
      <c r="D1432" s="21" t="s">
        <v>14</v>
      </c>
      <c r="E1432" s="1" t="s">
        <v>13</v>
      </c>
      <c r="F1432" s="1" t="s">
        <v>13</v>
      </c>
      <c r="G1432" s="1" t="s">
        <v>13</v>
      </c>
      <c r="H1432" s="1" t="s">
        <v>15</v>
      </c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25">
      <c r="A1433" s="18">
        <v>28432</v>
      </c>
      <c r="B1433" s="19" t="str">
        <f>HYPERLINK("https://nguyenbinh.caobang.gov.vn/xa-thinh-vuong", "UBND Ủy ban nhân dân xã Thịnh Vượng tỉnh Cao Bằng")</f>
        <v>UBND Ủy ban nhân dân xã Thịnh Vượng tỉnh Cao Bằng</v>
      </c>
      <c r="C1433" s="21" t="s">
        <v>16</v>
      </c>
      <c r="D1433" s="22"/>
      <c r="E1433" s="1" t="s">
        <v>13</v>
      </c>
      <c r="F1433" s="1" t="s">
        <v>13</v>
      </c>
      <c r="G1433" s="1" t="s">
        <v>13</v>
      </c>
      <c r="H1433" s="1" t="s">
        <v>13</v>
      </c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25">
      <c r="A1434" s="18">
        <v>28433</v>
      </c>
      <c r="B1434" s="19" t="str">
        <f>HYPERLINK("https://www.facebook.com/CAXTVTHHD/", "Công an xã Tân Việt tỉnh Hải Dương")</f>
        <v>Công an xã Tân Việt tỉnh Hải Dương</v>
      </c>
      <c r="C1434" s="21" t="s">
        <v>16</v>
      </c>
      <c r="D1434" s="21" t="s">
        <v>14</v>
      </c>
      <c r="E1434" s="1" t="s">
        <v>13</v>
      </c>
      <c r="F1434" s="1" t="s">
        <v>13</v>
      </c>
      <c r="G1434" s="1" t="s">
        <v>13</v>
      </c>
      <c r="H1434" s="1" t="s">
        <v>15</v>
      </c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25">
      <c r="A1435" s="18">
        <v>28434</v>
      </c>
      <c r="B1435" s="19" t="str">
        <f>HYPERLINK("http://tanviet.binhgiang.haiduong.gov.vn/", "UBND Ủy ban nhân dân xã Tân Việt tỉnh Hải Dương")</f>
        <v>UBND Ủy ban nhân dân xã Tân Việt tỉnh Hải Dương</v>
      </c>
      <c r="C1435" s="21" t="s">
        <v>16</v>
      </c>
      <c r="D1435" s="22"/>
      <c r="E1435" s="1" t="s">
        <v>13</v>
      </c>
      <c r="F1435" s="1" t="s">
        <v>13</v>
      </c>
      <c r="G1435" s="1" t="s">
        <v>13</v>
      </c>
      <c r="H1435" s="1" t="s">
        <v>13</v>
      </c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25">
      <c r="A1436" s="18">
        <v>28435</v>
      </c>
      <c r="B1436" s="19" t="str">
        <f>HYPERLINK("https://www.facebook.com/caxuankhelynhanhanam/", "Công an xã Xuân Khê tỉnh Hà Nam")</f>
        <v>Công an xã Xuân Khê tỉnh Hà Nam</v>
      </c>
      <c r="C1436" s="21" t="s">
        <v>16</v>
      </c>
      <c r="D1436" s="21" t="s">
        <v>14</v>
      </c>
      <c r="E1436" s="1" t="s">
        <v>13</v>
      </c>
      <c r="F1436" s="1" t="s">
        <v>13</v>
      </c>
      <c r="G1436" s="1" t="s">
        <v>13</v>
      </c>
      <c r="H1436" s="1" t="s">
        <v>15</v>
      </c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25">
      <c r="A1437" s="18">
        <v>28436</v>
      </c>
      <c r="B1437" s="19" t="str">
        <f>HYPERLINK("https://lynhan.hanam.gov.vn/Pages/Thong-tin-ve-lanh-%C4%91ao-xa--thi-tran792346957.aspx", "UBND Ủy ban nhân dân xã Xuân Khê tỉnh Hà Nam")</f>
        <v>UBND Ủy ban nhân dân xã Xuân Khê tỉnh Hà Nam</v>
      </c>
      <c r="C1437" s="21" t="s">
        <v>16</v>
      </c>
      <c r="D1437" s="22"/>
      <c r="E1437" s="1" t="s">
        <v>13</v>
      </c>
      <c r="F1437" s="1" t="s">
        <v>13</v>
      </c>
      <c r="G1437" s="1" t="s">
        <v>13</v>
      </c>
      <c r="H1437" s="1" t="s">
        <v>13</v>
      </c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25">
      <c r="A1438" s="18">
        <v>28437</v>
      </c>
      <c r="B1438" s="19" t="str">
        <f>HYPERLINK("https://www.facebook.com/caxuansinh/", "Công an xã Xuân Sinh tỉnh Thanh Hóa")</f>
        <v>Công an xã Xuân Sinh tỉnh Thanh Hóa</v>
      </c>
      <c r="C1438" s="21" t="s">
        <v>16</v>
      </c>
      <c r="D1438" s="21" t="s">
        <v>14</v>
      </c>
      <c r="E1438" s="1" t="s">
        <v>13</v>
      </c>
      <c r="F1438" s="1" t="s">
        <v>13</v>
      </c>
      <c r="G1438" s="1" t="s">
        <v>13</v>
      </c>
      <c r="H1438" s="1" t="s">
        <v>15</v>
      </c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25">
      <c r="A1439" s="18">
        <v>28438</v>
      </c>
      <c r="B1439" s="19" t="str">
        <f>HYPERLINK("https://xuansinh.thoxuan.thanhhoa.gov.vn/", "UBND Ủy ban nhân dân xã Xuân Sinh tỉnh Thanh Hóa")</f>
        <v>UBND Ủy ban nhân dân xã Xuân Sinh tỉnh Thanh Hóa</v>
      </c>
      <c r="C1439" s="21" t="s">
        <v>16</v>
      </c>
      <c r="D1439" s="22"/>
      <c r="E1439" s="1" t="s">
        <v>13</v>
      </c>
      <c r="F1439" s="1" t="s">
        <v>13</v>
      </c>
      <c r="G1439" s="1" t="s">
        <v>13</v>
      </c>
      <c r="H1439" s="1" t="s">
        <v>13</v>
      </c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25">
      <c r="A1440" s="18">
        <v>28439</v>
      </c>
      <c r="B1440" s="19" t="str">
        <f>HYPERLINK("https://www.facebook.com/CAxVanHa/", "Công an xã Vân Hà thành phố Hà Nội")</f>
        <v>Công an xã Vân Hà thành phố Hà Nội</v>
      </c>
      <c r="C1440" s="21" t="s">
        <v>16</v>
      </c>
      <c r="D1440" s="21" t="s">
        <v>14</v>
      </c>
      <c r="E1440" s="1" t="s">
        <v>13</v>
      </c>
      <c r="F1440" s="1" t="s">
        <v>13</v>
      </c>
      <c r="G1440" s="1" t="s">
        <v>13</v>
      </c>
      <c r="H1440" s="1" t="s">
        <v>15</v>
      </c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25">
      <c r="A1441" s="18">
        <v>28440</v>
      </c>
      <c r="B1441" s="19" t="str">
        <f>HYPERLINK("https://vanha.donganh.hanoi.gov.vn/", "UBND Ủy ban nhân dân xã Vân Hà thành phố Hà Nội")</f>
        <v>UBND Ủy ban nhân dân xã Vân Hà thành phố Hà Nội</v>
      </c>
      <c r="C1441" s="21" t="s">
        <v>16</v>
      </c>
      <c r="D1441" s="22"/>
      <c r="E1441" s="1" t="s">
        <v>13</v>
      </c>
      <c r="F1441" s="1" t="s">
        <v>13</v>
      </c>
      <c r="G1441" s="1" t="s">
        <v>13</v>
      </c>
      <c r="H1441" s="1" t="s">
        <v>13</v>
      </c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25">
      <c r="A1442" s="18">
        <v>28441</v>
      </c>
      <c r="B1442" s="19" t="str">
        <f>HYPERLINK("https://www.facebook.com/p/Tu%E1%BB%95i-tr%E1%BA%BB-C%C3%B4ng-an-t%E1%BB%89nh-B%E1%BA%AFc-K%E1%BA%A1n-100057574024652/", "Công an xã Văn Minh tỉnh Bắc Kạn")</f>
        <v>Công an xã Văn Minh tỉnh Bắc Kạn</v>
      </c>
      <c r="C1442" s="21" t="s">
        <v>16</v>
      </c>
      <c r="D1442" s="21" t="s">
        <v>14</v>
      </c>
      <c r="E1442" s="1" t="s">
        <v>13</v>
      </c>
      <c r="F1442" s="1" t="s">
        <v>13</v>
      </c>
      <c r="G1442" s="1" t="s">
        <v>13</v>
      </c>
      <c r="H1442" s="1" t="s">
        <v>15</v>
      </c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25">
      <c r="A1443" s="18">
        <v>28442</v>
      </c>
      <c r="B1443" s="19" t="str">
        <f>HYPERLINK("https://congbao.backan.gov.vn/congbaonew.nsf/1ec98b9a09cc68af47258116000c7559/5b0f722c2879ada7882580050020afca?OpenDocument", "UBND Ủy ban nhân dân xã Văn Minh tỉnh Bắc Kạn")</f>
        <v>UBND Ủy ban nhân dân xã Văn Minh tỉnh Bắc Kạn</v>
      </c>
      <c r="C1443" s="21" t="s">
        <v>16</v>
      </c>
      <c r="D1443" s="22"/>
      <c r="E1443" s="1" t="s">
        <v>13</v>
      </c>
      <c r="F1443" s="1" t="s">
        <v>13</v>
      </c>
      <c r="G1443" s="1" t="s">
        <v>13</v>
      </c>
      <c r="H1443" s="1" t="s">
        <v>13</v>
      </c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25">
      <c r="A1444" s="18">
        <v>28443</v>
      </c>
      <c r="B1444" s="19" t="str">
        <f>HYPERLINK("https://www.facebook.com/conganvanson/", "Công an xã Vân Sơn tỉnh Tuyên Quang")</f>
        <v>Công an xã Vân Sơn tỉnh Tuyên Quang</v>
      </c>
      <c r="C1444" s="21" t="s">
        <v>16</v>
      </c>
      <c r="D1444" s="21" t="s">
        <v>14</v>
      </c>
      <c r="E1444" s="1" t="s">
        <v>13</v>
      </c>
      <c r="F1444" s="1" t="s">
        <v>13</v>
      </c>
      <c r="G1444" s="1" t="s">
        <v>13</v>
      </c>
      <c r="H1444" s="1" t="s">
        <v>15</v>
      </c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25">
      <c r="A1445" s="18">
        <v>28444</v>
      </c>
      <c r="B1445" s="19" t="str">
        <f>HYPERLINK("http://www.tuyenquang.gov.vn/vi/post/cong-bo-quyet-dinh-cua-uy-ban-thuong-vu-quoc-hoi-thanh-lap-xa-hong-son?type=NEWS&amp;id=123580", "UBND Ủy ban nhân dân xã Vân Sơn tỉnh Tuyên Quang")</f>
        <v>UBND Ủy ban nhân dân xã Vân Sơn tỉnh Tuyên Quang</v>
      </c>
      <c r="C1445" s="21" t="s">
        <v>16</v>
      </c>
      <c r="D1445" s="22"/>
      <c r="E1445" s="1" t="s">
        <v>13</v>
      </c>
      <c r="F1445" s="1" t="s">
        <v>13</v>
      </c>
      <c r="G1445" s="1" t="s">
        <v>13</v>
      </c>
      <c r="H1445" s="1" t="s">
        <v>13</v>
      </c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25">
      <c r="A1446" s="18">
        <v>28445</v>
      </c>
      <c r="B1446" s="19" t="str">
        <f>HYPERLINK("https://www.facebook.com/doanthanhnien.1956/", "Công an xã Văn Tự thành phố Hà Nội")</f>
        <v>Công an xã Văn Tự thành phố Hà Nội</v>
      </c>
      <c r="C1446" s="21" t="s">
        <v>16</v>
      </c>
      <c r="D1446" s="21" t="s">
        <v>14</v>
      </c>
      <c r="E1446" s="1" t="s">
        <v>13</v>
      </c>
      <c r="F1446" s="1" t="s">
        <v>13</v>
      </c>
      <c r="G1446" s="1" t="s">
        <v>13</v>
      </c>
      <c r="H1446" s="1" t="s">
        <v>15</v>
      </c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25">
      <c r="A1447" s="18">
        <v>28446</v>
      </c>
      <c r="B1447" s="19" t="str">
        <f>HYPERLINK("https://chuongmy.hanoi.gov.vn/", "UBND Ủy ban nhân dân xã Văn Tự thành phố Hà Nội")</f>
        <v>UBND Ủy ban nhân dân xã Văn Tự thành phố Hà Nội</v>
      </c>
      <c r="C1447" s="21" t="s">
        <v>16</v>
      </c>
      <c r="D1447" s="22"/>
      <c r="E1447" s="1" t="s">
        <v>13</v>
      </c>
      <c r="F1447" s="1" t="s">
        <v>13</v>
      </c>
      <c r="G1447" s="1" t="s">
        <v>13</v>
      </c>
      <c r="H1447" s="1" t="s">
        <v>13</v>
      </c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25">
      <c r="A1448" s="18">
        <v>28447</v>
      </c>
      <c r="B1448" s="19" t="str">
        <f>HYPERLINK("https://www.facebook.com/CAXVH/", "Công an xã Vĩnh Hào tỉnh Nam Định")</f>
        <v>Công an xã Vĩnh Hào tỉnh Nam Định</v>
      </c>
      <c r="C1448" s="21" t="s">
        <v>16</v>
      </c>
      <c r="D1448" s="21" t="s">
        <v>14</v>
      </c>
      <c r="E1448" s="1" t="s">
        <v>13</v>
      </c>
      <c r="F1448" s="1" t="s">
        <v>13</v>
      </c>
      <c r="G1448" s="1" t="s">
        <v>13</v>
      </c>
      <c r="H1448" s="1" t="s">
        <v>15</v>
      </c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25">
      <c r="A1449" s="18">
        <v>28448</v>
      </c>
      <c r="B1449" s="19" t="str">
        <f>HYPERLINK("https://vinhhao.namdinh.gov.vn/", "UBND Ủy ban nhân dân xã Vĩnh Hào tỉnh Nam Định")</f>
        <v>UBND Ủy ban nhân dân xã Vĩnh Hào tỉnh Nam Định</v>
      </c>
      <c r="C1449" s="21" t="s">
        <v>16</v>
      </c>
      <c r="D1449" s="22"/>
      <c r="E1449" s="1" t="s">
        <v>13</v>
      </c>
      <c r="F1449" s="1" t="s">
        <v>13</v>
      </c>
      <c r="G1449" s="1" t="s">
        <v>13</v>
      </c>
      <c r="H1449" s="1" t="s">
        <v>13</v>
      </c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25">
      <c r="A1450" s="18">
        <v>28449</v>
      </c>
      <c r="B1450" s="19" t="str">
        <f>HYPERLINK("https://www.facebook.com/caxvinhan/", "Công an xã Vĩnh An tỉnh Thanh Hóa")</f>
        <v>Công an xã Vĩnh An tỉnh Thanh Hóa</v>
      </c>
      <c r="C1450" s="21" t="s">
        <v>16</v>
      </c>
      <c r="D1450" s="21" t="s">
        <v>14</v>
      </c>
      <c r="E1450" s="1" t="s">
        <v>13</v>
      </c>
      <c r="F1450" s="1" t="s">
        <v>13</v>
      </c>
      <c r="G1450" s="1" t="s">
        <v>13</v>
      </c>
      <c r="H1450" s="1" t="s">
        <v>15</v>
      </c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25">
      <c r="A1451" s="18">
        <v>28450</v>
      </c>
      <c r="B1451" s="19" t="str">
        <f>HYPERLINK("https://vinhan.vinhloc.thanhhoa.gov.vn/lien-he", "UBND Ủy ban nhân dân xã Vĩnh An tỉnh Thanh Hóa")</f>
        <v>UBND Ủy ban nhân dân xã Vĩnh An tỉnh Thanh Hóa</v>
      </c>
      <c r="C1451" s="21" t="s">
        <v>16</v>
      </c>
      <c r="D1451" s="22"/>
      <c r="E1451" s="1" t="s">
        <v>13</v>
      </c>
      <c r="F1451" s="1" t="s">
        <v>13</v>
      </c>
      <c r="G1451" s="1" t="s">
        <v>13</v>
      </c>
      <c r="H1451" s="1" t="s">
        <v>13</v>
      </c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25">
      <c r="A1452" s="18">
        <v>28451</v>
      </c>
      <c r="B1452" s="19" t="str">
        <f>HYPERLINK("https://www.facebook.com/CAxVinhHoa/", "Công an xã Vĩnh Hòa tỉnh Thanh Hóa")</f>
        <v>Công an xã Vĩnh Hòa tỉnh Thanh Hóa</v>
      </c>
      <c r="C1452" s="21" t="s">
        <v>16</v>
      </c>
      <c r="D1452" s="21" t="s">
        <v>14</v>
      </c>
      <c r="E1452" s="1" t="s">
        <v>13</v>
      </c>
      <c r="F1452" s="1" t="s">
        <v>13</v>
      </c>
      <c r="G1452" s="1" t="s">
        <v>13</v>
      </c>
      <c r="H1452" s="1" t="s">
        <v>15</v>
      </c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25">
      <c r="A1453" s="18">
        <v>28452</v>
      </c>
      <c r="B1453" s="19" t="str">
        <f>HYPERLINK("https://vinhhoa.vinhloc.thanhhoa.gov.vn/thong-tin-quy-hoach", "UBND Ủy ban nhân dân xã Vĩnh Hòa tỉnh Thanh Hóa")</f>
        <v>UBND Ủy ban nhân dân xã Vĩnh Hòa tỉnh Thanh Hóa</v>
      </c>
      <c r="C1453" s="21" t="s">
        <v>16</v>
      </c>
      <c r="D1453" s="22"/>
      <c r="E1453" s="1" t="s">
        <v>13</v>
      </c>
      <c r="F1453" s="1" t="s">
        <v>13</v>
      </c>
      <c r="G1453" s="1" t="s">
        <v>13</v>
      </c>
      <c r="H1453" s="1" t="s">
        <v>13</v>
      </c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25">
      <c r="A1454" s="18">
        <v>28453</v>
      </c>
      <c r="B1454" s="19" t="str">
        <f>HYPERLINK("https://www.facebook.com/caxvinhhung/", "Công an xã Vĩnh Hùng tỉnh Thanh Hóa")</f>
        <v>Công an xã Vĩnh Hùng tỉnh Thanh Hóa</v>
      </c>
      <c r="C1454" s="21" t="s">
        <v>16</v>
      </c>
      <c r="D1454" s="21" t="s">
        <v>14</v>
      </c>
      <c r="E1454" s="1" t="s">
        <v>13</v>
      </c>
      <c r="F1454" s="1" t="s">
        <v>13</v>
      </c>
      <c r="G1454" s="1" t="s">
        <v>13</v>
      </c>
      <c r="H1454" s="1" t="s">
        <v>15</v>
      </c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25">
      <c r="A1455" s="18">
        <v>28454</v>
      </c>
      <c r="B1455" s="19" t="str">
        <f>HYPERLINK("https://vinhhung.vinhloc.thanhhoa.gov.vn/", "UBND Ủy ban nhân dân xã Vĩnh Hùng tỉnh Thanh Hóa")</f>
        <v>UBND Ủy ban nhân dân xã Vĩnh Hùng tỉnh Thanh Hóa</v>
      </c>
      <c r="C1455" s="21" t="s">
        <v>16</v>
      </c>
      <c r="D1455" s="22"/>
      <c r="E1455" s="1" t="s">
        <v>13</v>
      </c>
      <c r="F1455" s="1" t="s">
        <v>13</v>
      </c>
      <c r="G1455" s="1" t="s">
        <v>13</v>
      </c>
      <c r="H1455" s="1" t="s">
        <v>13</v>
      </c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25">
      <c r="A1456" s="18">
        <v>28455</v>
      </c>
      <c r="B1456" s="19" t="str">
        <f>HYPERLINK("https://www.facebook.com/TuoitreConganVinhPhuc/?locale=vi_VN", "Công an xã Vĩnh Phúc tỉnh Thanh Hóa")</f>
        <v>Công an xã Vĩnh Phúc tỉnh Thanh Hóa</v>
      </c>
      <c r="C1456" s="21" t="s">
        <v>16</v>
      </c>
      <c r="D1456" s="21" t="s">
        <v>14</v>
      </c>
      <c r="E1456" s="1" t="s">
        <v>13</v>
      </c>
      <c r="F1456" s="1" t="s">
        <v>13</v>
      </c>
      <c r="G1456" s="1" t="s">
        <v>13</v>
      </c>
      <c r="H1456" s="1" t="s">
        <v>15</v>
      </c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25">
      <c r="A1457" s="18">
        <v>28456</v>
      </c>
      <c r="B1457" s="19" t="str">
        <f>HYPERLINK("https://vinhphuc.vinhloc.thanhhoa.gov.vn/", "UBND Ủy ban nhân dân xã Vĩnh Phúc tỉnh Thanh Hóa")</f>
        <v>UBND Ủy ban nhân dân xã Vĩnh Phúc tỉnh Thanh Hóa</v>
      </c>
      <c r="C1457" s="21" t="s">
        <v>16</v>
      </c>
      <c r="D1457" s="22"/>
      <c r="E1457" s="1" t="s">
        <v>13</v>
      </c>
      <c r="F1457" s="1" t="s">
        <v>13</v>
      </c>
      <c r="G1457" s="1" t="s">
        <v>13</v>
      </c>
      <c r="H1457" s="1" t="s">
        <v>13</v>
      </c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25">
      <c r="A1458" s="18">
        <v>28457</v>
      </c>
      <c r="B1458" s="19" t="str">
        <f>HYPERLINK("https://www.facebook.com/CAXVINHTRACH/?locale=hi_IN", "Công an xã Vĩnh Trạch tỉnh Bạc Liêu")</f>
        <v>Công an xã Vĩnh Trạch tỉnh Bạc Liêu</v>
      </c>
      <c r="C1458" s="21" t="s">
        <v>16</v>
      </c>
      <c r="D1458" s="21" t="s">
        <v>14</v>
      </c>
      <c r="E1458" s="1" t="s">
        <v>13</v>
      </c>
      <c r="F1458" s="1" t="s">
        <v>13</v>
      </c>
      <c r="G1458" s="1" t="s">
        <v>13</v>
      </c>
      <c r="H1458" s="1" t="s">
        <v>15</v>
      </c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25">
      <c r="A1459" s="18">
        <v>28458</v>
      </c>
      <c r="B1459" s="19" t="str">
        <f>HYPERLINK("https://vinhtrach.thoaison.angiang.gov.vn/danh-ba-0", "UBND Ủy ban nhân dân xã Vĩnh Trạch tỉnh Bạc Liêu")</f>
        <v>UBND Ủy ban nhân dân xã Vĩnh Trạch tỉnh Bạc Liêu</v>
      </c>
      <c r="C1459" s="21" t="s">
        <v>16</v>
      </c>
      <c r="D1459" s="22"/>
      <c r="E1459" s="1" t="s">
        <v>13</v>
      </c>
      <c r="F1459" s="1" t="s">
        <v>13</v>
      </c>
      <c r="G1459" s="1" t="s">
        <v>13</v>
      </c>
      <c r="H1459" s="1" t="s">
        <v>13</v>
      </c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25">
      <c r="A1460" s="18">
        <v>28459</v>
      </c>
      <c r="B1460" s="19" t="str">
        <f>HYPERLINK("https://www.facebook.com/caxvolao/", "Công an xã Võ Lao tỉnh Phú Thọ")</f>
        <v>Công an xã Võ Lao tỉnh Phú Thọ</v>
      </c>
      <c r="C1460" s="21" t="s">
        <v>16</v>
      </c>
      <c r="D1460" s="21" t="s">
        <v>14</v>
      </c>
      <c r="E1460" s="1" t="s">
        <v>13</v>
      </c>
      <c r="F1460" s="1" t="s">
        <v>13</v>
      </c>
      <c r="G1460" s="1" t="s">
        <v>13</v>
      </c>
      <c r="H1460" s="1" t="s">
        <v>15</v>
      </c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25">
      <c r="A1461" s="18">
        <v>28460</v>
      </c>
      <c r="B1461" s="19" t="str">
        <f>HYPERLINK("http://congbao.phutho.gov.vn/van-ban/chi-tiet.html?docid=1726&amp;docgaid=1652&amp;contentpage=2&amp;isstoredoc=False", "UBND Ủy ban nhân dân xã Võ Lao tỉnh Phú Thọ")</f>
        <v>UBND Ủy ban nhân dân xã Võ Lao tỉnh Phú Thọ</v>
      </c>
      <c r="C1461" s="21" t="s">
        <v>16</v>
      </c>
      <c r="D1461" s="22"/>
      <c r="E1461" s="1" t="s">
        <v>13</v>
      </c>
      <c r="F1461" s="1" t="s">
        <v>13</v>
      </c>
      <c r="G1461" s="1" t="s">
        <v>13</v>
      </c>
      <c r="H1461" s="1" t="s">
        <v>13</v>
      </c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25">
      <c r="A1462" s="18">
        <v>28461</v>
      </c>
      <c r="B1462" s="19" t="str">
        <f>HYPERLINK("https://www.facebook.com/caxvuongloc/", "Công an xã Vượng Lộc tỉnh Hà Tĩnh")</f>
        <v>Công an xã Vượng Lộc tỉnh Hà Tĩnh</v>
      </c>
      <c r="C1462" s="21" t="s">
        <v>16</v>
      </c>
      <c r="D1462" s="21" t="s">
        <v>14</v>
      </c>
      <c r="E1462" s="1" t="s">
        <v>13</v>
      </c>
      <c r="F1462" s="1" t="s">
        <v>13</v>
      </c>
      <c r="G1462" s="1" t="s">
        <v>13</v>
      </c>
      <c r="H1462" s="1" t="s">
        <v>15</v>
      </c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25">
      <c r="A1463" s="18">
        <v>28462</v>
      </c>
      <c r="B1463" s="19" t="s">
        <v>166</v>
      </c>
      <c r="C1463" s="21" t="s">
        <v>16</v>
      </c>
      <c r="D1463" s="22"/>
      <c r="E1463" s="1" t="s">
        <v>13</v>
      </c>
      <c r="F1463" s="1" t="s">
        <v>13</v>
      </c>
      <c r="G1463" s="1" t="s">
        <v>13</v>
      </c>
      <c r="H1463" s="1" t="s">
        <v>13</v>
      </c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25">
      <c r="A1464" s="18">
        <v>28463</v>
      </c>
      <c r="B1464" s="19" t="s">
        <v>90</v>
      </c>
      <c r="C1464" s="20" t="s">
        <v>13</v>
      </c>
      <c r="D1464" s="21" t="s">
        <v>14</v>
      </c>
      <c r="E1464" s="1" t="s">
        <v>13</v>
      </c>
      <c r="F1464" s="1" t="s">
        <v>13</v>
      </c>
      <c r="G1464" s="1" t="s">
        <v>13</v>
      </c>
      <c r="H1464" s="1" t="s">
        <v>15</v>
      </c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25">
      <c r="A1465" s="18">
        <v>28464</v>
      </c>
      <c r="B1465" s="19" t="str">
        <f>HYPERLINK("https://xuanloc.dongnai.gov.vn/", "UBND Ủy ban nhân dân xã Xuân Lộc tỉnh Thanh Hóa")</f>
        <v>UBND Ủy ban nhân dân xã Xuân Lộc tỉnh Thanh Hóa</v>
      </c>
      <c r="C1465" s="21" t="s">
        <v>16</v>
      </c>
      <c r="D1465" s="22"/>
      <c r="E1465" s="1" t="s">
        <v>13</v>
      </c>
      <c r="F1465" s="1" t="s">
        <v>13</v>
      </c>
      <c r="G1465" s="1" t="s">
        <v>13</v>
      </c>
      <c r="H1465" s="1" t="s">
        <v>13</v>
      </c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25">
      <c r="A1466" s="18">
        <v>28465</v>
      </c>
      <c r="B1466" s="19" t="str">
        <f>HYPERLINK("https://www.facebook.com/caxxuanduongnrbk/", "Công an xã Xuân Dương tỉnh Bắc Kạn")</f>
        <v>Công an xã Xuân Dương tỉnh Bắc Kạn</v>
      </c>
      <c r="C1466" s="21" t="s">
        <v>16</v>
      </c>
      <c r="D1466" s="21" t="s">
        <v>14</v>
      </c>
      <c r="E1466" s="1" t="s">
        <v>13</v>
      </c>
      <c r="F1466" s="1" t="s">
        <v>13</v>
      </c>
      <c r="G1466" s="1" t="s">
        <v>13</v>
      </c>
      <c r="H1466" s="1" t="s">
        <v>15</v>
      </c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25">
      <c r="A1467" s="18">
        <v>28466</v>
      </c>
      <c r="B1467" s="19" t="str">
        <f>HYPERLINK("https://nari.backan.gov.vn/hop-thong-nhat-cac-noi-dung-to-chuc-le-be-mac-tuan-van-hoa-du-lich-tinh-bac-kan-nam-2024-gan-voi-le-hoi-van-hoa-cho-tinh-xuan-duong/", "UBND Ủy ban nhân dân xã Xuân Dương tỉnh Bắc Kạn")</f>
        <v>UBND Ủy ban nhân dân xã Xuân Dương tỉnh Bắc Kạn</v>
      </c>
      <c r="C1467" s="21" t="s">
        <v>16</v>
      </c>
      <c r="D1467" s="22"/>
      <c r="E1467" s="1" t="s">
        <v>13</v>
      </c>
      <c r="F1467" s="1" t="s">
        <v>13</v>
      </c>
      <c r="G1467" s="1" t="s">
        <v>13</v>
      </c>
      <c r="H1467" s="1" t="s">
        <v>13</v>
      </c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25">
      <c r="A1468" s="18">
        <v>28467</v>
      </c>
      <c r="B1468" s="19" t="s">
        <v>167</v>
      </c>
      <c r="C1468" s="20" t="s">
        <v>13</v>
      </c>
      <c r="D1468" s="21" t="s">
        <v>14</v>
      </c>
      <c r="E1468" s="1" t="s">
        <v>13</v>
      </c>
      <c r="F1468" s="1" t="s">
        <v>13</v>
      </c>
      <c r="G1468" s="1" t="s">
        <v>13</v>
      </c>
      <c r="H1468" s="1" t="s">
        <v>15</v>
      </c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25">
      <c r="A1469" s="18">
        <v>28468</v>
      </c>
      <c r="B1469" s="19" t="str">
        <f>HYPERLINK("https://dichvucong.namdinh.gov.vn/portaldvc/KenhTin/dich-vu-cong-truc-tuyen.aspx?_dv=5B761C7D-EC0A-EB37-1A90-80E52C7B9F19", "UBND Ủy ban nhân dân xã Xuân Tiến tỉnh Nam Định")</f>
        <v>UBND Ủy ban nhân dân xã Xuân Tiến tỉnh Nam Định</v>
      </c>
      <c r="C1469" s="21" t="s">
        <v>16</v>
      </c>
      <c r="D1469" s="22"/>
      <c r="E1469" s="1" t="s">
        <v>13</v>
      </c>
      <c r="F1469" s="1" t="s">
        <v>13</v>
      </c>
      <c r="G1469" s="1" t="s">
        <v>13</v>
      </c>
      <c r="H1469" s="1" t="s">
        <v>13</v>
      </c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25">
      <c r="A1470" s="18">
        <v>28469</v>
      </c>
      <c r="B1470" s="19" t="str">
        <f>HYPERLINK("https://www.facebook.com/TuoitreConganCaoBang/", "Công an xã Xuân Trường tỉnh Cao Bằng")</f>
        <v>Công an xã Xuân Trường tỉnh Cao Bằng</v>
      </c>
      <c r="C1470" s="21" t="s">
        <v>16</v>
      </c>
      <c r="D1470" s="21" t="s">
        <v>14</v>
      </c>
      <c r="E1470" s="1" t="s">
        <v>13</v>
      </c>
      <c r="F1470" s="1" t="s">
        <v>13</v>
      </c>
      <c r="G1470" s="1" t="s">
        <v>13</v>
      </c>
      <c r="H1470" s="1" t="s">
        <v>15</v>
      </c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25">
      <c r="A1471" s="18">
        <v>28470</v>
      </c>
      <c r="B1471" s="19" t="str">
        <f>HYPERLINK("https://baolac.caobang.gov.vn/1348/33978/83015/ubnd-xa-xuan-truong", "UBND Ủy ban nhân dân xã Xuân Trường tỉnh Cao Bằng")</f>
        <v>UBND Ủy ban nhân dân xã Xuân Trường tỉnh Cao Bằng</v>
      </c>
      <c r="C1471" s="21" t="s">
        <v>16</v>
      </c>
      <c r="D1471" s="22"/>
      <c r="E1471" s="1" t="s">
        <v>13</v>
      </c>
      <c r="F1471" s="1" t="s">
        <v>13</v>
      </c>
      <c r="G1471" s="1" t="s">
        <v>13</v>
      </c>
      <c r="H1471" s="1" t="s">
        <v>13</v>
      </c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25">
      <c r="A1472" s="18">
        <v>28471</v>
      </c>
      <c r="B1472" s="19" t="str">
        <f>HYPERLINK("https://www.facebook.com/tuoitrecongansonla/", "Công an xã Yên Sơn tỉnh Cao Bằng")</f>
        <v>Công an xã Yên Sơn tỉnh Cao Bằng</v>
      </c>
      <c r="C1472" s="21" t="s">
        <v>16</v>
      </c>
      <c r="D1472" s="21" t="s">
        <v>14</v>
      </c>
      <c r="E1472" s="1" t="s">
        <v>13</v>
      </c>
      <c r="F1472" s="1" t="s">
        <v>13</v>
      </c>
      <c r="G1472" s="1" t="s">
        <v>13</v>
      </c>
      <c r="H1472" s="1" t="s">
        <v>15</v>
      </c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25">
      <c r="A1473" s="18">
        <v>28472</v>
      </c>
      <c r="B1473" s="19" t="str">
        <f>HYPERLINK("https://bacgiang.gov.vn/web/ubnd-xa-yen-son", "UBND Ủy ban nhân dân xã Yên Sơn tỉnh Cao Bằng")</f>
        <v>UBND Ủy ban nhân dân xã Yên Sơn tỉnh Cao Bằng</v>
      </c>
      <c r="C1473" s="21" t="s">
        <v>16</v>
      </c>
      <c r="D1473" s="22"/>
      <c r="E1473" s="1" t="s">
        <v>13</v>
      </c>
      <c r="F1473" s="1" t="s">
        <v>13</v>
      </c>
      <c r="G1473" s="1" t="s">
        <v>13</v>
      </c>
      <c r="H1473" s="1" t="s">
        <v>13</v>
      </c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25">
      <c r="A1474" s="18">
        <v>28473</v>
      </c>
      <c r="B1474" s="19" t="s">
        <v>168</v>
      </c>
      <c r="C1474" s="20" t="s">
        <v>13</v>
      </c>
      <c r="D1474" s="21" t="s">
        <v>14</v>
      </c>
      <c r="E1474" s="1" t="s">
        <v>13</v>
      </c>
      <c r="F1474" s="1" t="s">
        <v>13</v>
      </c>
      <c r="G1474" s="1" t="s">
        <v>13</v>
      </c>
      <c r="H1474" s="1" t="s">
        <v>15</v>
      </c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25">
      <c r="A1475" s="18">
        <v>28474</v>
      </c>
      <c r="B1475" s="19" t="str">
        <f>HYPERLINK("https://langson.gov.vn/thong-tin-quy-hoach/ve-viec-giao-dat-cho-ubnd-xa-yen-trach-huyen-cao-loc-de-su-dung-vao-muc-dich-dat-xay-dung-co-so-van-hoa-tai-thon-yen-thu.html", "UBND Ủy ban nhân dânn xã Yên Trạch tỉnh Lạng Sơn")</f>
        <v>UBND Ủy ban nhân dânn xã Yên Trạch tỉnh Lạng Sơn</v>
      </c>
      <c r="C1475" s="21" t="s">
        <v>16</v>
      </c>
      <c r="D1475" s="22"/>
      <c r="E1475" s="1" t="s">
        <v>13</v>
      </c>
      <c r="F1475" s="1" t="s">
        <v>13</v>
      </c>
      <c r="G1475" s="1" t="s">
        <v>13</v>
      </c>
      <c r="H1475" s="1" t="s">
        <v>13</v>
      </c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25">
      <c r="A1476" s="18">
        <v>28475</v>
      </c>
      <c r="B1476" s="19" t="str">
        <f>HYPERLINK("https://www.facebook.com/CongAnHuuLung.org", "Công an huyện Hữu Lũng tỉnh Lạng Sơn")</f>
        <v>Công an huyện Hữu Lũng tỉnh Lạng Sơn</v>
      </c>
      <c r="C1476" s="21" t="s">
        <v>16</v>
      </c>
      <c r="D1476" s="21" t="s">
        <v>14</v>
      </c>
      <c r="E1476" s="1" t="s">
        <v>13</v>
      </c>
      <c r="F1476" s="1" t="s">
        <v>13</v>
      </c>
      <c r="G1476" s="1" t="s">
        <v>13</v>
      </c>
      <c r="H1476" s="1" t="s">
        <v>15</v>
      </c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25">
      <c r="A1477" s="18">
        <v>28476</v>
      </c>
      <c r="B1477" s="19" t="str">
        <f>HYPERLINK("https://huulung.langson.gov.vn/", "UBND Ủy ban nhân dân huyện Hữu Lũng tỉnh Lạng Sơn")</f>
        <v>UBND Ủy ban nhân dân huyện Hữu Lũng tỉnh Lạng Sơn</v>
      </c>
      <c r="C1477" s="21" t="s">
        <v>16</v>
      </c>
      <c r="D1477" s="22"/>
      <c r="E1477" s="1" t="s">
        <v>13</v>
      </c>
      <c r="F1477" s="1" t="s">
        <v>13</v>
      </c>
      <c r="G1477" s="1" t="s">
        <v>13</v>
      </c>
      <c r="H1477" s="1" t="s">
        <v>13</v>
      </c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25">
      <c r="A1478" s="18">
        <v>28477</v>
      </c>
      <c r="B1478" s="19" t="str">
        <f>HYPERLINK("https://www.facebook.com/p/%C4%90o%C3%A0n-Thanh-ni%C3%AAn-C%C3%B4ng-an-t%E1%BB%89nh-%C4%90%E1%BA%AFk-L%E1%BA%AFk-100070405173006/", "Công an tỉnh Đắk Lắk tỉnh Đắk Lắk")</f>
        <v>Công an tỉnh Đắk Lắk tỉnh Đắk Lắk</v>
      </c>
      <c r="C1478" s="21" t="s">
        <v>16</v>
      </c>
      <c r="D1478" s="21" t="s">
        <v>14</v>
      </c>
      <c r="E1478" s="1" t="s">
        <v>13</v>
      </c>
      <c r="F1478" s="1" t="s">
        <v>13</v>
      </c>
      <c r="G1478" s="1" t="s">
        <v>13</v>
      </c>
      <c r="H1478" s="1" t="s">
        <v>15</v>
      </c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25">
      <c r="A1479" s="18">
        <v>28478</v>
      </c>
      <c r="B1479" s="19" t="str">
        <f>HYPERLINK("https://daklak.gov.vn/", "UBND Ủy ban nhân dân tỉnh Đắk Lắk tỉnh Đắk Lắk")</f>
        <v>UBND Ủy ban nhân dân tỉnh Đắk Lắk tỉnh Đắk Lắk</v>
      </c>
      <c r="C1479" s="21" t="s">
        <v>16</v>
      </c>
      <c r="D1479" s="22"/>
      <c r="E1479" s="1" t="s">
        <v>13</v>
      </c>
      <c r="F1479" s="1" t="s">
        <v>13</v>
      </c>
      <c r="G1479" s="1" t="s">
        <v>13</v>
      </c>
      <c r="H1479" s="1" t="s">
        <v>13</v>
      </c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25">
      <c r="A1480" s="18">
        <v>28479</v>
      </c>
      <c r="B1480" s="19" t="str">
        <f>HYPERLINK("https://www.facebook.com/chauquehavanyenyenbai/", "Công an xã Châu Quế Hạ tỉnh Yên Bái")</f>
        <v>Công an xã Châu Quế Hạ tỉnh Yên Bái</v>
      </c>
      <c r="C1480" s="21" t="s">
        <v>16</v>
      </c>
      <c r="D1480" s="21" t="s">
        <v>14</v>
      </c>
      <c r="E1480" s="1" t="s">
        <v>13</v>
      </c>
      <c r="F1480" s="1" t="s">
        <v>13</v>
      </c>
      <c r="G1480" s="1" t="s">
        <v>13</v>
      </c>
      <c r="H1480" s="1" t="s">
        <v>15</v>
      </c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25">
      <c r="A1481" s="18">
        <v>28480</v>
      </c>
      <c r="B1481" s="19" t="str">
        <f>HYPERLINK("https://vanyen.yenbai.gov.vn/to-chuc-bo-may/cac-xa-thi-tran/?UserKey=Xa-Chau-Que-Ha", "UBND Ủy ban nhân dân xã Châu Quế Hạ tỉnh Yên Bái")</f>
        <v>UBND Ủy ban nhân dân xã Châu Quế Hạ tỉnh Yên Bái</v>
      </c>
      <c r="C1481" s="21" t="s">
        <v>16</v>
      </c>
      <c r="D1481" s="22"/>
      <c r="E1481" s="1" t="s">
        <v>13</v>
      </c>
      <c r="F1481" s="1" t="s">
        <v>13</v>
      </c>
      <c r="G1481" s="1" t="s">
        <v>13</v>
      </c>
      <c r="H1481" s="1" t="s">
        <v>13</v>
      </c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25">
      <c r="A1482" s="18">
        <v>28481</v>
      </c>
      <c r="B1482" s="19" t="str">
        <f>HYPERLINK("https://www.facebook.com/chauthanhsocsabai/", "Công an huyện Châu Thành tỉnh Sóc Trăng")</f>
        <v>Công an huyện Châu Thành tỉnh Sóc Trăng</v>
      </c>
      <c r="C1482" s="21" t="s">
        <v>16</v>
      </c>
      <c r="D1482" s="21" t="s">
        <v>14</v>
      </c>
      <c r="E1482" s="1" t="s">
        <v>13</v>
      </c>
      <c r="F1482" s="1" t="s">
        <v>13</v>
      </c>
      <c r="G1482" s="1" t="s">
        <v>13</v>
      </c>
      <c r="H1482" s="1" t="s">
        <v>15</v>
      </c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25">
      <c r="A1483" s="18">
        <v>28482</v>
      </c>
      <c r="B1483" s="19" t="str">
        <f>HYPERLINK("https://chauthanh.soctrang.gov.vn/", "UBND Ủy ban nhân dân huyện Châu Thành tỉnh Sóc Trăng")</f>
        <v>UBND Ủy ban nhân dân huyện Châu Thành tỉnh Sóc Trăng</v>
      </c>
      <c r="C1483" s="21" t="s">
        <v>16</v>
      </c>
      <c r="D1483" s="22"/>
      <c r="E1483" s="1" t="s">
        <v>13</v>
      </c>
      <c r="F1483" s="1" t="s">
        <v>13</v>
      </c>
      <c r="G1483" s="1" t="s">
        <v>13</v>
      </c>
      <c r="H1483" s="1" t="s">
        <v>13</v>
      </c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25">
      <c r="A1484" s="18">
        <v>28483</v>
      </c>
      <c r="B1484" s="19" t="s">
        <v>154</v>
      </c>
      <c r="C1484" s="20" t="s">
        <v>13</v>
      </c>
      <c r="D1484" s="21" t="s">
        <v>14</v>
      </c>
      <c r="E1484" s="1" t="s">
        <v>13</v>
      </c>
      <c r="F1484" s="1" t="s">
        <v>13</v>
      </c>
      <c r="G1484" s="1" t="s">
        <v>13</v>
      </c>
      <c r="H1484" s="1" t="s">
        <v>15</v>
      </c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25">
      <c r="A1485" s="18">
        <v>28484</v>
      </c>
      <c r="B1485" s="19" t="str">
        <f>HYPERLINK("https://nghean.gov.vn/kinh-te/xa-thanh-huong-huyen-thanh-chuong-don-bang-cong-nhan-dat-chuan-nong-thon-moi-611577", "UBND Ủy ban nhân dân xã Thanh Hương tỉnh Nghệ An")</f>
        <v>UBND Ủy ban nhân dân xã Thanh Hương tỉnh Nghệ An</v>
      </c>
      <c r="C1485" s="21" t="s">
        <v>16</v>
      </c>
      <c r="D1485" s="22"/>
      <c r="E1485" s="1" t="s">
        <v>13</v>
      </c>
      <c r="F1485" s="1" t="s">
        <v>13</v>
      </c>
      <c r="G1485" s="1" t="s">
        <v>13</v>
      </c>
      <c r="H1485" s="1" t="s">
        <v>13</v>
      </c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25">
      <c r="A1486" s="18">
        <v>28485</v>
      </c>
      <c r="B1486" s="19" t="str">
        <f>HYPERLINK("https://www.facebook.com/conganhuyenbathuoc/?locale=vi_VN", "Công an huyện Bá Thước tỉnh Thanh Hóa")</f>
        <v>Công an huyện Bá Thước tỉnh Thanh Hóa</v>
      </c>
      <c r="C1486" s="21" t="s">
        <v>16</v>
      </c>
      <c r="D1486" s="21" t="s">
        <v>14</v>
      </c>
      <c r="E1486" s="1" t="s">
        <v>13</v>
      </c>
      <c r="F1486" s="1" t="s">
        <v>13</v>
      </c>
      <c r="G1486" s="1" t="s">
        <v>13</v>
      </c>
      <c r="H1486" s="1" t="s">
        <v>15</v>
      </c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25">
      <c r="A1487" s="18">
        <v>28486</v>
      </c>
      <c r="B1487" s="19" t="str">
        <f>HYPERLINK("http://bathuoc.gov.vn/", "UBND Ủy ban nhân dân huyện Bá Thước tỉnh Thanh Hóa")</f>
        <v>UBND Ủy ban nhân dân huyện Bá Thước tỉnh Thanh Hóa</v>
      </c>
      <c r="C1487" s="21" t="s">
        <v>16</v>
      </c>
      <c r="D1487" s="22"/>
      <c r="E1487" s="1" t="s">
        <v>13</v>
      </c>
      <c r="F1487" s="1" t="s">
        <v>13</v>
      </c>
      <c r="G1487" s="1" t="s">
        <v>13</v>
      </c>
      <c r="H1487" s="1" t="s">
        <v>13</v>
      </c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25">
      <c r="A1488" s="18">
        <v>28487</v>
      </c>
      <c r="B1488" s="19" t="str">
        <f>HYPERLINK("https://www.facebook.com/p/C%C3%B4ng-an-huy%E1%BB%87n-Si-Ma-Cai-100065263861384/", "Công an huyện Si Ma Cai tỉnh Lào Cai")</f>
        <v>Công an huyện Si Ma Cai tỉnh Lào Cai</v>
      </c>
      <c r="C1488" s="21" t="s">
        <v>16</v>
      </c>
      <c r="D1488" s="21" t="s">
        <v>14</v>
      </c>
      <c r="E1488" s="1" t="s">
        <v>13</v>
      </c>
      <c r="F1488" s="1" t="s">
        <v>13</v>
      </c>
      <c r="G1488" s="1" t="s">
        <v>13</v>
      </c>
      <c r="H1488" s="1" t="s">
        <v>15</v>
      </c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25">
      <c r="A1489" s="18">
        <v>28488</v>
      </c>
      <c r="B1489" s="19" t="str">
        <f>HYPERLINK("https://simacai.laocai.gov.vn/", "UBND Ủy ban nhân dân huyện Si Ma Cai tỉnh Lào Cai")</f>
        <v>UBND Ủy ban nhân dân huyện Si Ma Cai tỉnh Lào Cai</v>
      </c>
      <c r="C1489" s="21" t="s">
        <v>16</v>
      </c>
      <c r="D1489" s="22"/>
      <c r="E1489" s="1" t="s">
        <v>13</v>
      </c>
      <c r="F1489" s="1" t="s">
        <v>13</v>
      </c>
      <c r="G1489" s="1" t="s">
        <v>13</v>
      </c>
      <c r="H1489" s="1" t="s">
        <v>13</v>
      </c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25">
      <c r="A1490" s="18">
        <v>28489</v>
      </c>
      <c r="B1490" s="19" t="str">
        <f>HYPERLINK("https://www.facebook.com/thongtintxdh/?locale=vi_VN", "Công an thị xã Duyên Hải tỉnh Trà Vinh")</f>
        <v>Công an thị xã Duyên Hải tỉnh Trà Vinh</v>
      </c>
      <c r="C1490" s="21" t="s">
        <v>16</v>
      </c>
      <c r="D1490" s="21" t="s">
        <v>14</v>
      </c>
      <c r="E1490" s="1" t="s">
        <v>13</v>
      </c>
      <c r="F1490" s="1" t="s">
        <v>13</v>
      </c>
      <c r="G1490" s="1" t="s">
        <v>13</v>
      </c>
      <c r="H1490" s="1" t="s">
        <v>15</v>
      </c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25">
      <c r="A1491" s="18">
        <v>28490</v>
      </c>
      <c r="B1491" s="19" t="str">
        <f>HYPERLINK("https://txdh.travinh.gov.vn/", "UBND Ủy ban nhân dân thị xã Duyên Hải tỉnh Trà Vinh")</f>
        <v>UBND Ủy ban nhân dân thị xã Duyên Hải tỉnh Trà Vinh</v>
      </c>
      <c r="C1491" s="21" t="s">
        <v>16</v>
      </c>
      <c r="D1491" s="22"/>
      <c r="E1491" s="1" t="s">
        <v>13</v>
      </c>
      <c r="F1491" s="1" t="s">
        <v>13</v>
      </c>
      <c r="G1491" s="1" t="s">
        <v>13</v>
      </c>
      <c r="H1491" s="1" t="s">
        <v>13</v>
      </c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25">
      <c r="A1492" s="18">
        <v>28491</v>
      </c>
      <c r="B1492" s="19" t="s">
        <v>169</v>
      </c>
      <c r="C1492" s="20" t="s">
        <v>13</v>
      </c>
      <c r="D1492" s="21" t="s">
        <v>14</v>
      </c>
      <c r="E1492" s="1" t="s">
        <v>13</v>
      </c>
      <c r="F1492" s="1" t="s">
        <v>13</v>
      </c>
      <c r="G1492" s="1" t="s">
        <v>13</v>
      </c>
      <c r="H1492" s="1" t="s">
        <v>15</v>
      </c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25">
      <c r="A1493" s="18">
        <v>28492</v>
      </c>
      <c r="B1493" s="19" t="str">
        <f>HYPERLINK("https://myhoahung.longxuyen.angiang.gov.vn/", "UBND Ủy ban nhân dân xã Mỹ Hoà Hưng tỉnh An Giang")</f>
        <v>UBND Ủy ban nhân dân xã Mỹ Hoà Hưng tỉnh An Giang</v>
      </c>
      <c r="C1493" s="21" t="s">
        <v>16</v>
      </c>
      <c r="D1493" s="22"/>
      <c r="E1493" s="1" t="s">
        <v>13</v>
      </c>
      <c r="F1493" s="1" t="s">
        <v>13</v>
      </c>
      <c r="G1493" s="1" t="s">
        <v>13</v>
      </c>
      <c r="H1493" s="1" t="s">
        <v>13</v>
      </c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25">
      <c r="A1494" s="18">
        <v>28493</v>
      </c>
      <c r="B1494" s="19" t="str">
        <f>HYPERLINK("https://www.facebook.com/61557574741798", "Công an huyện Con Cuông tỉnh Nghệ An")</f>
        <v>Công an huyện Con Cuông tỉnh Nghệ An</v>
      </c>
      <c r="C1494" s="21" t="s">
        <v>16</v>
      </c>
      <c r="D1494" s="21" t="s">
        <v>14</v>
      </c>
      <c r="E1494" s="1" t="s">
        <v>170</v>
      </c>
      <c r="F1494" s="1" t="s">
        <v>13</v>
      </c>
      <c r="G1494" s="1" t="s">
        <v>13</v>
      </c>
      <c r="H1494" s="1" t="s">
        <v>171</v>
      </c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25">
      <c r="A1495" s="18">
        <v>28494</v>
      </c>
      <c r="B1495" s="19" t="str">
        <f>HYPERLINK("https://concuong.nghean.gov.vn/", "UBND Ủy ban nhân dân huyện Con Cuông tỉnh Nghệ An")</f>
        <v>UBND Ủy ban nhân dân huyện Con Cuông tỉnh Nghệ An</v>
      </c>
      <c r="C1495" s="21" t="s">
        <v>16</v>
      </c>
      <c r="D1495" s="22"/>
      <c r="E1495" s="1" t="s">
        <v>13</v>
      </c>
      <c r="F1495" s="1" t="s">
        <v>13</v>
      </c>
      <c r="G1495" s="1" t="s">
        <v>13</v>
      </c>
      <c r="H1495" s="1" t="s">
        <v>13</v>
      </c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25">
      <c r="A1496" s="18">
        <v>28495</v>
      </c>
      <c r="B1496" s="19" t="s">
        <v>172</v>
      </c>
      <c r="C1496" s="20" t="s">
        <v>13</v>
      </c>
      <c r="D1496" s="21" t="s">
        <v>14</v>
      </c>
      <c r="E1496" s="1" t="s">
        <v>13</v>
      </c>
      <c r="F1496" s="1" t="s">
        <v>13</v>
      </c>
      <c r="G1496" s="1" t="s">
        <v>13</v>
      </c>
      <c r="H1496" s="1" t="s">
        <v>15</v>
      </c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25">
      <c r="A1497" s="18">
        <v>28496</v>
      </c>
      <c r="B1497" s="19" t="str">
        <f>HYPERLINK("https://xaxuanthoithuong.hocmon.gov.vn/", "UBND Ủy ban nhân dân xã Xuân Thới Thượng thành phố Hồ Chí Minh")</f>
        <v>UBND Ủy ban nhân dân xã Xuân Thới Thượng thành phố Hồ Chí Minh</v>
      </c>
      <c r="C1497" s="21" t="s">
        <v>16</v>
      </c>
      <c r="D1497" s="22"/>
      <c r="E1497" s="1" t="s">
        <v>13</v>
      </c>
      <c r="F1497" s="1" t="s">
        <v>13</v>
      </c>
      <c r="G1497" s="1" t="s">
        <v>13</v>
      </c>
      <c r="H1497" s="1" t="s">
        <v>13</v>
      </c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25">
      <c r="A1498" s="18">
        <v>28497</v>
      </c>
      <c r="B1498" s="19" t="str">
        <f>HYPERLINK("https://www.facebook.com/xuatnhapcanhquangtri/", "Công an tỉnh Quảng Trị tỉnh Quảng Trị")</f>
        <v>Công an tỉnh Quảng Trị tỉnh Quảng Trị</v>
      </c>
      <c r="C1498" s="21" t="s">
        <v>16</v>
      </c>
      <c r="D1498" s="21" t="s">
        <v>14</v>
      </c>
      <c r="E1498" s="1" t="s">
        <v>13</v>
      </c>
      <c r="F1498" s="1" t="s">
        <v>13</v>
      </c>
      <c r="G1498" s="1" t="s">
        <v>13</v>
      </c>
      <c r="H1498" s="1" t="s">
        <v>15</v>
      </c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25">
      <c r="A1499" s="18">
        <v>28498</v>
      </c>
      <c r="B1499" s="19" t="str">
        <f>HYPERLINK("https://www.quangtri.gov.vn/", "UBND Ủy ban nhân dân tỉnh Quảng Trị tỉnh Quảng Trị")</f>
        <v>UBND Ủy ban nhân dân tỉnh Quảng Trị tỉnh Quảng Trị</v>
      </c>
      <c r="C1499" s="21" t="s">
        <v>16</v>
      </c>
      <c r="D1499" s="22"/>
      <c r="E1499" s="1" t="s">
        <v>13</v>
      </c>
      <c r="F1499" s="1" t="s">
        <v>13</v>
      </c>
      <c r="G1499" s="1" t="s">
        <v>13</v>
      </c>
      <c r="H1499" s="1" t="s">
        <v>13</v>
      </c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25">
      <c r="A1500" s="18">
        <v>28499</v>
      </c>
      <c r="B1500" s="19" t="str">
        <f>HYPERLINK("https://www.facebook.com/p/C%C3%B4ng-an-th%E1%BB%8B-tr%E1%BA%A5n-L%C3%A2m-Thao-100081296978934/", "Công an huyện Lâm Thao tỉnh Phú Thọ")</f>
        <v>Công an huyện Lâm Thao tỉnh Phú Thọ</v>
      </c>
      <c r="C1500" s="21" t="s">
        <v>16</v>
      </c>
      <c r="D1500" s="21" t="s">
        <v>14</v>
      </c>
      <c r="E1500" s="1" t="s">
        <v>13</v>
      </c>
      <c r="F1500" s="1" t="s">
        <v>13</v>
      </c>
      <c r="G1500" s="1" t="s">
        <v>13</v>
      </c>
      <c r="H1500" s="1" t="s">
        <v>15</v>
      </c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25">
      <c r="A1501" s="18">
        <v>28500</v>
      </c>
      <c r="B1501" s="19" t="str">
        <f>HYPERLINK("https://lamthao.phutho.gov.vn/", "UBND Ủy ban nhân dân huyện Lâm Thao tỉnh Phú Thọ")</f>
        <v>UBND Ủy ban nhân dân huyện Lâm Thao tỉnh Phú Thọ</v>
      </c>
      <c r="C1501" s="21" t="s">
        <v>16</v>
      </c>
      <c r="D1501" s="22"/>
      <c r="E1501" s="1" t="s">
        <v>13</v>
      </c>
      <c r="F1501" s="1" t="s">
        <v>13</v>
      </c>
      <c r="G1501" s="1" t="s">
        <v>13</v>
      </c>
      <c r="H1501" s="1" t="s">
        <v>13</v>
      </c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25">
      <c r="A1502" s="18">
        <v>28501</v>
      </c>
      <c r="B1502" s="19" t="str">
        <f>HYPERLINK("https://www.facebook.com/xuatnhapcanhquangtri/", "Công an tỉnh Quảng Trị tỉnh Quảng Trị")</f>
        <v>Công an tỉnh Quảng Trị tỉnh Quảng Trị</v>
      </c>
      <c r="C1502" s="21" t="s">
        <v>16</v>
      </c>
      <c r="D1502" s="21" t="s">
        <v>14</v>
      </c>
      <c r="E1502" s="1" t="s">
        <v>13</v>
      </c>
      <c r="F1502" s="1" t="s">
        <v>13</v>
      </c>
      <c r="G1502" s="1" t="s">
        <v>13</v>
      </c>
      <c r="H1502" s="1" t="s">
        <v>15</v>
      </c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25">
      <c r="A1503" s="18">
        <v>28502</v>
      </c>
      <c r="B1503" s="19" t="str">
        <f>HYPERLINK("https://www.quangtri.gov.vn/", "UBND Ủy ban nhân dân tỉnh Quảng Trị tỉnh Quảng Trị")</f>
        <v>UBND Ủy ban nhân dân tỉnh Quảng Trị tỉnh Quảng Trị</v>
      </c>
      <c r="C1503" s="21" t="s">
        <v>16</v>
      </c>
      <c r="D1503" s="22"/>
      <c r="E1503" s="1" t="s">
        <v>13</v>
      </c>
      <c r="F1503" s="1" t="s">
        <v>13</v>
      </c>
      <c r="G1503" s="1" t="s">
        <v>13</v>
      </c>
      <c r="H1503" s="1" t="s">
        <v>13</v>
      </c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25">
      <c r="A1504" s="18">
        <v>28503</v>
      </c>
      <c r="B1504" s="19" t="str">
        <f>HYPERLINK("https://www.facebook.com/congantinhtuyenquang/?locale=vi_VN", "Công an tỉnh Tuyên Quang tỉnh Tuyên Quang")</f>
        <v>Công an tỉnh Tuyên Quang tỉnh Tuyên Quang</v>
      </c>
      <c r="C1504" s="21" t="s">
        <v>16</v>
      </c>
      <c r="D1504" s="21" t="s">
        <v>14</v>
      </c>
      <c r="E1504" s="1" t="s">
        <v>13</v>
      </c>
      <c r="F1504" s="1" t="s">
        <v>13</v>
      </c>
      <c r="G1504" s="1" t="s">
        <v>13</v>
      </c>
      <c r="H1504" s="1" t="s">
        <v>15</v>
      </c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25">
      <c r="A1505" s="18">
        <v>28504</v>
      </c>
      <c r="B1505" s="19" t="str">
        <f>HYPERLINK("https://www.tuyenquang.gov.vn/", "UBND Ủy ban nhân dân tỉnh Tuyên Quang tỉnh Tuyên Quang")</f>
        <v>UBND Ủy ban nhân dân tỉnh Tuyên Quang tỉnh Tuyên Quang</v>
      </c>
      <c r="C1505" s="21" t="s">
        <v>16</v>
      </c>
      <c r="D1505" s="22"/>
      <c r="E1505" s="1" t="s">
        <v>13</v>
      </c>
      <c r="F1505" s="1" t="s">
        <v>13</v>
      </c>
      <c r="G1505" s="1" t="s">
        <v>13</v>
      </c>
      <c r="H1505" s="1" t="s">
        <v>13</v>
      </c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25">
      <c r="A1506" s="18">
        <v>28505</v>
      </c>
      <c r="B1506" s="19" t="str">
        <f>HYPERLINK("https://www.facebook.com/100063702331996", "Công an huyện Quan Hóa tỉnh Thanh Hóa")</f>
        <v>Công an huyện Quan Hóa tỉnh Thanh Hóa</v>
      </c>
      <c r="C1506" s="21" t="s">
        <v>16</v>
      </c>
      <c r="D1506" s="21" t="s">
        <v>14</v>
      </c>
      <c r="E1506" s="1" t="s">
        <v>13</v>
      </c>
      <c r="F1506" s="1" t="s">
        <v>13</v>
      </c>
      <c r="G1506" s="1" t="s">
        <v>13</v>
      </c>
      <c r="H1506" s="1" t="s">
        <v>173</v>
      </c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25">
      <c r="A1507" s="18">
        <v>28506</v>
      </c>
      <c r="B1507" s="19" t="str">
        <f>HYPERLINK("https://qppl.thanhhoa.gov.vn/vbpq_quanhoa.nsf/DefaultMetro", "UBND Ủy ban nhân dân huyện Quan Hóa tỉnh Thanh Hóa")</f>
        <v>UBND Ủy ban nhân dân huyện Quan Hóa tỉnh Thanh Hóa</v>
      </c>
      <c r="C1507" s="21" t="s">
        <v>16</v>
      </c>
      <c r="D1507" s="22"/>
      <c r="E1507" s="1" t="s">
        <v>13</v>
      </c>
      <c r="F1507" s="1" t="s">
        <v>13</v>
      </c>
      <c r="G1507" s="1" t="s">
        <v>13</v>
      </c>
      <c r="H1507" s="1" t="s">
        <v>13</v>
      </c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25">
      <c r="A1508" s="18">
        <v>28507</v>
      </c>
      <c r="B1508" s="19" t="str">
        <f>HYPERLINK("https://www.facebook.com/ConganthixaBimSon/", "Công an thị xã Bỉm Sơn tỉnh Thanh Hóa")</f>
        <v>Công an thị xã Bỉm Sơn tỉnh Thanh Hóa</v>
      </c>
      <c r="C1508" s="21" t="s">
        <v>16</v>
      </c>
      <c r="D1508" s="21" t="s">
        <v>14</v>
      </c>
      <c r="E1508" s="1" t="s">
        <v>13</v>
      </c>
      <c r="F1508" s="1" t="s">
        <v>13</v>
      </c>
      <c r="G1508" s="1" t="s">
        <v>13</v>
      </c>
      <c r="H1508" s="1" t="s">
        <v>15</v>
      </c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25">
      <c r="A1509" s="18">
        <v>28508</v>
      </c>
      <c r="B1509" s="19" t="str">
        <f>HYPERLINK("https://bimson.thanhhoa.gov.vn/", "UBND Ủy ban nhân dân thị xã Bỉm Sơn tỉnh Thanh Hóa")</f>
        <v>UBND Ủy ban nhân dân thị xã Bỉm Sơn tỉnh Thanh Hóa</v>
      </c>
      <c r="C1509" s="21" t="s">
        <v>16</v>
      </c>
      <c r="D1509" s="22"/>
      <c r="E1509" s="1" t="s">
        <v>13</v>
      </c>
      <c r="F1509" s="1" t="s">
        <v>13</v>
      </c>
      <c r="G1509" s="1" t="s">
        <v>13</v>
      </c>
      <c r="H1509" s="1" t="s">
        <v>13</v>
      </c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25">
      <c r="A1510" s="18">
        <v>28509</v>
      </c>
      <c r="B1510" s="19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1510" s="21" t="s">
        <v>16</v>
      </c>
      <c r="D1510" s="21" t="s">
        <v>14</v>
      </c>
      <c r="E1510" s="1" t="s">
        <v>13</v>
      </c>
      <c r="F1510" s="1" t="s">
        <v>13</v>
      </c>
      <c r="G1510" s="1" t="s">
        <v>13</v>
      </c>
      <c r="H1510" s="1" t="s">
        <v>15</v>
      </c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25">
      <c r="A1511" s="18">
        <v>28510</v>
      </c>
      <c r="B1511" s="19" t="str">
        <f>HYPERLINK("https://kiengiang.gov.vn/", "UBND Ủy ban nhân dân tỉnh Kiên Giang tỉnh Kiên Giang")</f>
        <v>UBND Ủy ban nhân dân tỉnh Kiên Giang tỉnh Kiên Giang</v>
      </c>
      <c r="C1511" s="21" t="s">
        <v>16</v>
      </c>
      <c r="D1511" s="22"/>
      <c r="E1511" s="1" t="s">
        <v>13</v>
      </c>
      <c r="F1511" s="1" t="s">
        <v>13</v>
      </c>
      <c r="G1511" s="1" t="s">
        <v>13</v>
      </c>
      <c r="H1511" s="1" t="s">
        <v>13</v>
      </c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25">
      <c r="A1512" s="18">
        <v>28511</v>
      </c>
      <c r="B1512" s="19" t="str">
        <f>HYPERLINK("https://www.facebook.com/chidoan.congan/?locale=vi_VN", "Công an huyện Bắc Sơn tỉnh Lạng Sơn")</f>
        <v>Công an huyện Bắc Sơn tỉnh Lạng Sơn</v>
      </c>
      <c r="C1512" s="21" t="s">
        <v>16</v>
      </c>
      <c r="D1512" s="21" t="s">
        <v>14</v>
      </c>
      <c r="E1512" s="1" t="s">
        <v>13</v>
      </c>
      <c r="F1512" s="1" t="s">
        <v>13</v>
      </c>
      <c r="G1512" s="1" t="s">
        <v>13</v>
      </c>
      <c r="H1512" s="1" t="s">
        <v>15</v>
      </c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25">
      <c r="A1513" s="18">
        <v>28512</v>
      </c>
      <c r="B1513" s="19" t="str">
        <f>HYPERLINK("https://bacson.langson.gov.vn/", "UBND Ủy ban nhân dân huyện Bắc Sơn tỉnh Lạng Sơn")</f>
        <v>UBND Ủy ban nhân dân huyện Bắc Sơn tỉnh Lạng Sơn</v>
      </c>
      <c r="C1513" s="21" t="s">
        <v>16</v>
      </c>
      <c r="D1513" s="22"/>
      <c r="E1513" s="1" t="s">
        <v>13</v>
      </c>
      <c r="F1513" s="1" t="s">
        <v>13</v>
      </c>
      <c r="G1513" s="1" t="s">
        <v>13</v>
      </c>
      <c r="H1513" s="1" t="s">
        <v>13</v>
      </c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25">
      <c r="A1514" s="18">
        <v>28513</v>
      </c>
      <c r="B1514" s="19" t="str">
        <f>HYPERLINK("https://www.facebook.com/Conganhuyensondong/", "Công an huyện Sơn Động tỉnh Bắc Giang")</f>
        <v>Công an huyện Sơn Động tỉnh Bắc Giang</v>
      </c>
      <c r="C1514" s="21" t="s">
        <v>16</v>
      </c>
      <c r="D1514" s="21" t="s">
        <v>14</v>
      </c>
      <c r="E1514" s="1" t="s">
        <v>13</v>
      </c>
      <c r="F1514" s="1" t="s">
        <v>13</v>
      </c>
      <c r="G1514" s="1" t="s">
        <v>13</v>
      </c>
      <c r="H1514" s="1" t="s">
        <v>15</v>
      </c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25">
      <c r="A1515" s="18">
        <v>28514</v>
      </c>
      <c r="B1515" s="19" t="str">
        <f>HYPERLINK("https://sondong.bacgiang.gov.vn/", "UBND Ủy ban nhân dân huyện Sơn Động tỉnh Bắc Giang")</f>
        <v>UBND Ủy ban nhân dân huyện Sơn Động tỉnh Bắc Giang</v>
      </c>
      <c r="C1515" s="21" t="s">
        <v>16</v>
      </c>
      <c r="D1515" s="22"/>
      <c r="E1515" s="1" t="s">
        <v>13</v>
      </c>
      <c r="F1515" s="1" t="s">
        <v>13</v>
      </c>
      <c r="G1515" s="1" t="s">
        <v>13</v>
      </c>
      <c r="H1515" s="1" t="s">
        <v>13</v>
      </c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25">
      <c r="A1516" s="18">
        <v>28515</v>
      </c>
      <c r="B1516" s="19" t="str">
        <f>HYPERLINK("https://www.facebook.com/hoachauhoavangdanang/?locale=vi_VN", "Công an xã Hoà Châu thành phố Đà Nẵng")</f>
        <v>Công an xã Hoà Châu thành phố Đà Nẵng</v>
      </c>
      <c r="C1516" s="21" t="s">
        <v>16</v>
      </c>
      <c r="D1516" s="21" t="s">
        <v>14</v>
      </c>
      <c r="E1516" s="1" t="s">
        <v>13</v>
      </c>
      <c r="F1516" s="1" t="s">
        <v>13</v>
      </c>
      <c r="G1516" s="1" t="s">
        <v>13</v>
      </c>
      <c r="H1516" s="1" t="s">
        <v>15</v>
      </c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25">
      <c r="A1517" s="18">
        <v>28516</v>
      </c>
      <c r="B1517" s="19" t="str">
        <f>HYPERLINK("https://hoachau.danang.gov.vn/", "UBND Ủy ban nhân dân xã Hoà Châu thành phố Đà Nẵng")</f>
        <v>UBND Ủy ban nhân dân xã Hoà Châu thành phố Đà Nẵng</v>
      </c>
      <c r="C1517" s="21" t="s">
        <v>16</v>
      </c>
      <c r="D1517" s="22"/>
      <c r="E1517" s="1" t="s">
        <v>13</v>
      </c>
      <c r="F1517" s="1" t="s">
        <v>13</v>
      </c>
      <c r="G1517" s="1" t="s">
        <v>13</v>
      </c>
      <c r="H1517" s="1" t="s">
        <v>13</v>
      </c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25">
      <c r="A1518" s="18">
        <v>28517</v>
      </c>
      <c r="B1518" s="19" t="str">
        <f>HYPERLINK("https://www.facebook.com/CAHYD.THO/", "Công an huyện Yên Định tỉnh Thanh Hóa")</f>
        <v>Công an huyện Yên Định tỉnh Thanh Hóa</v>
      </c>
      <c r="C1518" s="21" t="s">
        <v>16</v>
      </c>
      <c r="D1518" s="21" t="s">
        <v>14</v>
      </c>
      <c r="E1518" s="1" t="s">
        <v>13</v>
      </c>
      <c r="F1518" s="1" t="s">
        <v>13</v>
      </c>
      <c r="G1518" s="1" t="s">
        <v>13</v>
      </c>
      <c r="H1518" s="1" t="s">
        <v>15</v>
      </c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25">
      <c r="A1519" s="18">
        <v>28518</v>
      </c>
      <c r="B1519" s="19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tỉnh Thanh Hóa")</f>
        <v>UBND Ủy ban nhân dân huyện Yên Định tỉnh Thanh Hóa</v>
      </c>
      <c r="C1519" s="21" t="s">
        <v>16</v>
      </c>
      <c r="D1519" s="22"/>
      <c r="E1519" s="1" t="s">
        <v>13</v>
      </c>
      <c r="F1519" s="1" t="s">
        <v>13</v>
      </c>
      <c r="G1519" s="1" t="s">
        <v>13</v>
      </c>
      <c r="H1519" s="1" t="s">
        <v>13</v>
      </c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25">
      <c r="A1520" s="18">
        <v>28519</v>
      </c>
      <c r="B1520" s="19" t="str">
        <f>HYPERLINK("https://www.facebook.com/catphochiminhofficial/?locale=vi_VN", "Công an thành phố Hồ Chí Minh thành phố Hồ Chí Minh")</f>
        <v>Công an thành phố Hồ Chí Minh thành phố Hồ Chí Minh</v>
      </c>
      <c r="C1520" s="21" t="s">
        <v>16</v>
      </c>
      <c r="D1520" s="21" t="s">
        <v>14</v>
      </c>
      <c r="E1520" s="1" t="s">
        <v>13</v>
      </c>
      <c r="F1520" s="1" t="s">
        <v>13</v>
      </c>
      <c r="G1520" s="1" t="s">
        <v>13</v>
      </c>
      <c r="H1520" s="1" t="s">
        <v>15</v>
      </c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25">
      <c r="A1521" s="18">
        <v>28520</v>
      </c>
      <c r="B1521" s="19" t="str">
        <f>HYPERLINK("https://vpub.hochiminhcity.gov.vn/", "UBND Ủy ban nhân dân thành phố Hồ Chí Minh thành phố Hồ Chí Minh")</f>
        <v>UBND Ủy ban nhân dân thành phố Hồ Chí Minh thành phố Hồ Chí Minh</v>
      </c>
      <c r="C1521" s="21" t="s">
        <v>16</v>
      </c>
      <c r="D1521" s="22"/>
      <c r="E1521" s="1" t="s">
        <v>13</v>
      </c>
      <c r="F1521" s="1" t="s">
        <v>13</v>
      </c>
      <c r="G1521" s="1" t="s">
        <v>13</v>
      </c>
      <c r="H1521" s="1" t="s">
        <v>13</v>
      </c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25">
      <c r="A1522" s="18">
        <v>28521</v>
      </c>
      <c r="B1522" s="19" t="s">
        <v>174</v>
      </c>
      <c r="C1522" s="20" t="s">
        <v>13</v>
      </c>
      <c r="D1522" s="21" t="s">
        <v>14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25">
      <c r="A1523" s="18">
        <v>28522</v>
      </c>
      <c r="B1523" s="19" t="s">
        <v>175</v>
      </c>
      <c r="C1523" s="21" t="s">
        <v>16</v>
      </c>
      <c r="D1523" s="22"/>
      <c r="E1523" s="1" t="s">
        <v>13</v>
      </c>
      <c r="F1523" s="1" t="s">
        <v>13</v>
      </c>
      <c r="G1523" s="1" t="s">
        <v>13</v>
      </c>
      <c r="H1523" s="1" t="s">
        <v>13</v>
      </c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25">
      <c r="A1524" s="18">
        <v>28523</v>
      </c>
      <c r="B1524" s="19" t="str">
        <f>HYPERLINK("https://www.facebook.com/dtncatquangngai/", "Công an tỉnh Quảng Ngãi tỉnh Quảng Ngãi")</f>
        <v>Công an tỉnh Quảng Ngãi tỉnh Quảng Ngãi</v>
      </c>
      <c r="C1524" s="21" t="s">
        <v>16</v>
      </c>
      <c r="D1524" s="21" t="s">
        <v>14</v>
      </c>
      <c r="E1524" s="1" t="s">
        <v>13</v>
      </c>
      <c r="F1524" s="1" t="s">
        <v>13</v>
      </c>
      <c r="G1524" s="1" t="s">
        <v>13</v>
      </c>
      <c r="H1524" s="1" t="s">
        <v>15</v>
      </c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25">
      <c r="A1525" s="18">
        <v>28524</v>
      </c>
      <c r="B1525" s="19" t="str">
        <f>HYPERLINK("https://quangngai.gov.vn/", "UBND Ủy ban nhân dân tỉnh Quảng Ngãi tỉnh Quảng Ngãi")</f>
        <v>UBND Ủy ban nhân dân tỉnh Quảng Ngãi tỉnh Quảng Ngãi</v>
      </c>
      <c r="C1525" s="21" t="s">
        <v>16</v>
      </c>
      <c r="D1525" s="22"/>
      <c r="E1525" s="1" t="s">
        <v>13</v>
      </c>
      <c r="F1525" s="1" t="s">
        <v>13</v>
      </c>
      <c r="G1525" s="1" t="s">
        <v>13</v>
      </c>
      <c r="H1525" s="1" t="s">
        <v>13</v>
      </c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25">
      <c r="A1526" s="18">
        <v>28525</v>
      </c>
      <c r="B1526" s="19" t="s">
        <v>176</v>
      </c>
      <c r="C1526" s="20" t="s">
        <v>13</v>
      </c>
      <c r="D1526" s="21" t="s">
        <v>14</v>
      </c>
      <c r="E1526" s="1" t="s">
        <v>13</v>
      </c>
      <c r="F1526" s="1" t="s">
        <v>13</v>
      </c>
      <c r="G1526" s="1" t="s">
        <v>13</v>
      </c>
      <c r="H1526" s="1" t="s">
        <v>15</v>
      </c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25">
      <c r="A1527" s="18">
        <v>28526</v>
      </c>
      <c r="B1527" s="19" t="str">
        <f>HYPERLINK("https://trabong.quangngai.gov.vn/", "UBND Ủy ban nhân dân huyện Trà Bồng tỉnh Quảng Ngãi")</f>
        <v>UBND Ủy ban nhân dân huyện Trà Bồng tỉnh Quảng Ngãi</v>
      </c>
      <c r="C1527" s="21" t="s">
        <v>16</v>
      </c>
      <c r="D1527" s="22"/>
      <c r="E1527" s="1" t="s">
        <v>13</v>
      </c>
      <c r="F1527" s="1" t="s">
        <v>13</v>
      </c>
      <c r="G1527" s="1" t="s">
        <v>13</v>
      </c>
      <c r="H1527" s="1" t="s">
        <v>13</v>
      </c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25">
      <c r="A1528" s="18">
        <v>28527</v>
      </c>
      <c r="B1528" s="19" t="str">
        <f>HYPERLINK("https://www.facebook.com/Cong.an.xa.Ha.Tam/", "Công an xã Hà Tam tỉnh Gia Lai")</f>
        <v>Công an xã Hà Tam tỉnh Gia Lai</v>
      </c>
      <c r="C1528" s="21" t="s">
        <v>16</v>
      </c>
      <c r="D1528" s="21" t="s">
        <v>14</v>
      </c>
      <c r="E1528" s="1" t="s">
        <v>13</v>
      </c>
      <c r="F1528" s="1" t="s">
        <v>13</v>
      </c>
      <c r="G1528" s="1" t="s">
        <v>13</v>
      </c>
      <c r="H1528" s="1" t="s">
        <v>15</v>
      </c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25">
      <c r="A1529" s="18">
        <v>28528</v>
      </c>
      <c r="B1529" s="19" t="str">
        <f>HYPERLINK("https://dakpo.gialai.gov.vn/Xa-Ha-Tam/Lien-he.aspx", "UBND Ủy ban nhân dân xã Hà Tam tỉnh Gia Lai")</f>
        <v>UBND Ủy ban nhân dân xã Hà Tam tỉnh Gia Lai</v>
      </c>
      <c r="C1529" s="21" t="s">
        <v>16</v>
      </c>
      <c r="D1529" s="22"/>
      <c r="E1529" s="1" t="s">
        <v>13</v>
      </c>
      <c r="F1529" s="1" t="s">
        <v>13</v>
      </c>
      <c r="G1529" s="1" t="s">
        <v>13</v>
      </c>
      <c r="H1529" s="1" t="s">
        <v>13</v>
      </c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25">
      <c r="A1530" s="18">
        <v>28529</v>
      </c>
      <c r="B1530" s="19" t="str">
        <f>HYPERLINK("https://www.facebook.com/Cong.an.xa.Hai.Son/", "Công an xã Hải Sơn tỉnh Quảng Trị")</f>
        <v>Công an xã Hải Sơn tỉnh Quảng Trị</v>
      </c>
      <c r="C1530" s="21" t="s">
        <v>16</v>
      </c>
      <c r="D1530" s="21" t="s">
        <v>14</v>
      </c>
      <c r="E1530" s="1" t="s">
        <v>13</v>
      </c>
      <c r="F1530" s="1" t="s">
        <v>13</v>
      </c>
      <c r="G1530" s="1" t="s">
        <v>13</v>
      </c>
      <c r="H1530" s="1" t="s">
        <v>15</v>
      </c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25">
      <c r="A1531" s="18">
        <v>28530</v>
      </c>
      <c r="B1531" s="19" t="str">
        <f>HYPERLINK("https://quangthai.thuathienhue.gov.vn/?gd=4&amp;cn=121&amp;tc=60932", "UBND Ủy ban nhân dân xã Hải Sơn tỉnh Quảng Trị")</f>
        <v>UBND Ủy ban nhân dân xã Hải Sơn tỉnh Quảng Trị</v>
      </c>
      <c r="C1531" s="21" t="s">
        <v>16</v>
      </c>
      <c r="D1531" s="22"/>
      <c r="E1531" s="1" t="s">
        <v>13</v>
      </c>
      <c r="F1531" s="1" t="s">
        <v>13</v>
      </c>
      <c r="G1531" s="1" t="s">
        <v>13</v>
      </c>
      <c r="H1531" s="1" t="s">
        <v>13</v>
      </c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25">
      <c r="A1532" s="18">
        <v>28531</v>
      </c>
      <c r="B1532" s="19" t="s">
        <v>177</v>
      </c>
      <c r="C1532" s="20" t="s">
        <v>13</v>
      </c>
      <c r="D1532" s="21" t="s">
        <v>14</v>
      </c>
      <c r="E1532" s="1" t="s">
        <v>13</v>
      </c>
      <c r="F1532" s="1" t="s">
        <v>13</v>
      </c>
      <c r="G1532" s="1" t="s">
        <v>13</v>
      </c>
      <c r="H1532" s="1" t="s">
        <v>15</v>
      </c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25">
      <c r="A1533" s="18">
        <v>28532</v>
      </c>
      <c r="B1533" s="19" t="str">
        <f>HYPERLINK("https://dakpo.gialai.gov.vn/Xa-Yang-Bac/Gioi-thieu.aspx", "UBND Ủy ban nhân dân xã Yang Bắc tỉnh Gia Lai")</f>
        <v>UBND Ủy ban nhân dân xã Yang Bắc tỉnh Gia Lai</v>
      </c>
      <c r="C1533" s="21" t="s">
        <v>16</v>
      </c>
      <c r="D1533" s="22"/>
      <c r="E1533" s="1" t="s">
        <v>13</v>
      </c>
      <c r="F1533" s="1" t="s">
        <v>13</v>
      </c>
      <c r="G1533" s="1" t="s">
        <v>13</v>
      </c>
      <c r="H1533" s="1" t="s">
        <v>13</v>
      </c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25">
      <c r="A1534" s="18">
        <v>28533</v>
      </c>
      <c r="B1534" s="19" t="str">
        <f>HYPERLINK("https://www.facebook.com/conganankhe.gialai/?locale=vi_VN", "Công an thị xã An Khê tỉnh Gia Lai")</f>
        <v>Công an thị xã An Khê tỉnh Gia Lai</v>
      </c>
      <c r="C1534" s="21" t="s">
        <v>16</v>
      </c>
      <c r="D1534" s="21" t="s">
        <v>14</v>
      </c>
      <c r="E1534" s="1" t="s">
        <v>13</v>
      </c>
      <c r="F1534" s="1" t="s">
        <v>13</v>
      </c>
      <c r="G1534" s="1" t="s">
        <v>13</v>
      </c>
      <c r="H1534" s="1" t="s">
        <v>15</v>
      </c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25">
      <c r="A1535" s="18">
        <v>28534</v>
      </c>
      <c r="B1535" s="19" t="str">
        <f>HYPERLINK("https://ankhe.gialai.gov.vn/", "UBND Ủy ban nhân dân thị xã An Khê tỉnh Gia Lai")</f>
        <v>UBND Ủy ban nhân dân thị xã An Khê tỉnh Gia Lai</v>
      </c>
      <c r="C1535" s="21" t="s">
        <v>16</v>
      </c>
      <c r="D1535" s="22"/>
      <c r="E1535" s="1" t="s">
        <v>13</v>
      </c>
      <c r="F1535" s="1" t="s">
        <v>13</v>
      </c>
      <c r="G1535" s="1" t="s">
        <v>13</v>
      </c>
      <c r="H1535" s="1" t="s">
        <v>13</v>
      </c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25">
      <c r="A1536" s="18">
        <v>28535</v>
      </c>
      <c r="B1536" s="19" t="str">
        <f>HYPERLINK("https://www.facebook.com/p/UBND-ph%C6%B0%E1%BB%9Dng-An-Ph%C3%BA-TP-Thu%E1%BA%ADn-An-B%C3%ACnh-D%C6%B0%C6%A1ng-100069803223935/", "Công an phường An Phú tỉnh Bình Dương")</f>
        <v>Công an phường An Phú tỉnh Bình Dương</v>
      </c>
      <c r="C1536" s="21" t="s">
        <v>16</v>
      </c>
      <c r="D1536" s="21" t="s">
        <v>14</v>
      </c>
      <c r="E1536" s="1" t="s">
        <v>13</v>
      </c>
      <c r="F1536" s="1" t="s">
        <v>13</v>
      </c>
      <c r="G1536" s="1" t="s">
        <v>13</v>
      </c>
      <c r="H1536" s="1" t="s">
        <v>15</v>
      </c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25">
      <c r="A1537" s="18">
        <v>28536</v>
      </c>
      <c r="B1537" s="19" t="str">
        <f>HYPERLINK("https://www.binhduong.gov.vn/", "UBND Ủy ban nhân dân phường An Phú tỉnh Bình Dương")</f>
        <v>UBND Ủy ban nhân dân phường An Phú tỉnh Bình Dương</v>
      </c>
      <c r="C1537" s="21" t="s">
        <v>16</v>
      </c>
      <c r="D1537" s="22"/>
      <c r="E1537" s="1" t="s">
        <v>13</v>
      </c>
      <c r="F1537" s="1" t="s">
        <v>13</v>
      </c>
      <c r="G1537" s="1" t="s">
        <v>13</v>
      </c>
      <c r="H1537" s="1" t="s">
        <v>13</v>
      </c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25">
      <c r="A1538" s="18">
        <v>28537</v>
      </c>
      <c r="B1538" s="19" t="str">
        <f>HYPERLINK("https://www.facebook.com/conganBaTri/", "Công an huyện Ba Tri tỉnh Bến Tre")</f>
        <v>Công an huyện Ba Tri tỉnh Bến Tre</v>
      </c>
      <c r="C1538" s="21" t="s">
        <v>16</v>
      </c>
      <c r="D1538" s="21" t="s">
        <v>14</v>
      </c>
      <c r="E1538" s="1" t="s">
        <v>13</v>
      </c>
      <c r="F1538" s="1" t="s">
        <v>13</v>
      </c>
      <c r="G1538" s="1" t="s">
        <v>13</v>
      </c>
      <c r="H1538" s="1" t="s">
        <v>15</v>
      </c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25">
      <c r="A1539" s="18">
        <v>28538</v>
      </c>
      <c r="B1539" s="19" t="str">
        <f>HYPERLINK("https://batri.bentre.gov.vn/", "UBND Ủy ban nhân dân huyện Ba Tri tỉnh Bến Tre")</f>
        <v>UBND Ủy ban nhân dân huyện Ba Tri tỉnh Bến Tre</v>
      </c>
      <c r="C1539" s="21" t="s">
        <v>16</v>
      </c>
      <c r="D1539" s="22"/>
      <c r="E1539" s="1" t="s">
        <v>13</v>
      </c>
      <c r="F1539" s="1" t="s">
        <v>13</v>
      </c>
      <c r="G1539" s="1" t="s">
        <v>13</v>
      </c>
      <c r="H1539" s="1" t="s">
        <v>13</v>
      </c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25">
      <c r="A1540" s="18">
        <v>28539</v>
      </c>
      <c r="B1540" s="19" t="str">
        <f>HYPERLINK("https://www.facebook.com/conganbencau/?locale=vi_VN", "Công an huyện Bến Cầu tỉnh TÂY NINH")</f>
        <v>Công an huyện Bến Cầu tỉnh TÂY NINH</v>
      </c>
      <c r="C1540" s="21" t="s">
        <v>16</v>
      </c>
      <c r="D1540" s="21" t="s">
        <v>14</v>
      </c>
      <c r="E1540" s="1" t="s">
        <v>13</v>
      </c>
      <c r="F1540" s="1" t="s">
        <v>13</v>
      </c>
      <c r="G1540" s="1" t="s">
        <v>13</v>
      </c>
      <c r="H1540" s="1" t="s">
        <v>15</v>
      </c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25">
      <c r="A1541" s="18">
        <v>28540</v>
      </c>
      <c r="B1541" s="19" t="str">
        <f>HYPERLINK("https://bencau.tayninh.gov.vn/", "UBND Ủy ban nhân dân huyện Bến Cầu tỉnh TÂY NINH")</f>
        <v>UBND Ủy ban nhân dân huyện Bến Cầu tỉnh TÂY NINH</v>
      </c>
      <c r="C1541" s="21" t="s">
        <v>16</v>
      </c>
      <c r="D1541" s="22"/>
      <c r="E1541" s="1" t="s">
        <v>13</v>
      </c>
      <c r="F1541" s="1" t="s">
        <v>13</v>
      </c>
      <c r="G1541" s="1" t="s">
        <v>13</v>
      </c>
      <c r="H1541" s="1" t="s">
        <v>13</v>
      </c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25">
      <c r="A1542" s="18">
        <v>28541</v>
      </c>
      <c r="B1542" s="19" t="str">
        <f>HYPERLINK("https://www.facebook.com/conganbinhlong/", "Công an xã Bình Long tỉnh Thái Nguyên")</f>
        <v>Công an xã Bình Long tỉnh Thái Nguyên</v>
      </c>
      <c r="C1542" s="21" t="s">
        <v>16</v>
      </c>
      <c r="D1542" s="21" t="s">
        <v>14</v>
      </c>
      <c r="E1542" s="1" t="s">
        <v>13</v>
      </c>
      <c r="F1542" s="1" t="s">
        <v>13</v>
      </c>
      <c r="G1542" s="1" t="s">
        <v>13</v>
      </c>
      <c r="H1542" s="1" t="s">
        <v>15</v>
      </c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25">
      <c r="A1543" s="18">
        <v>28542</v>
      </c>
      <c r="B1543" s="19" t="str">
        <f>HYPERLINK("https://binhlong.vonhai.thainguyen.gov.vn/uy-ban-nhan-dan", "UBND Ủy ban nhân dân xã Bình Long tỉnh Thái Nguyên")</f>
        <v>UBND Ủy ban nhân dân xã Bình Long tỉnh Thái Nguyên</v>
      </c>
      <c r="C1543" s="21" t="s">
        <v>16</v>
      </c>
      <c r="D1543" s="22"/>
      <c r="E1543" s="1" t="s">
        <v>13</v>
      </c>
      <c r="F1543" s="1" t="s">
        <v>13</v>
      </c>
      <c r="G1543" s="1" t="s">
        <v>13</v>
      </c>
      <c r="H1543" s="1" t="s">
        <v>13</v>
      </c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25">
      <c r="A1544" s="18">
        <v>28543</v>
      </c>
      <c r="B1544" s="19" t="str">
        <f>HYPERLINK("https://www.facebook.com/congancamthuy/", "Công an huyện Cẩm Thuỷ tỉnh Thanh Hóa")</f>
        <v>Công an huyện Cẩm Thuỷ tỉnh Thanh Hóa</v>
      </c>
      <c r="C1544" s="21" t="s">
        <v>16</v>
      </c>
      <c r="D1544" s="21" t="s">
        <v>14</v>
      </c>
      <c r="E1544" s="1" t="s">
        <v>13</v>
      </c>
      <c r="F1544" s="1" t="s">
        <v>13</v>
      </c>
      <c r="G1544" s="1" t="s">
        <v>13</v>
      </c>
      <c r="H1544" s="1" t="s">
        <v>15</v>
      </c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25">
      <c r="A1545" s="18">
        <v>28544</v>
      </c>
      <c r="B1545" s="19" t="str">
        <f>HYPERLINK("https://camphu.camthuy.thanhhoa.gov.vn/", "UBND Ủy ban nhân dân huyện Cẩm Thuỷ tỉnh Thanh Hóa")</f>
        <v>UBND Ủy ban nhân dân huyện Cẩm Thuỷ tỉnh Thanh Hóa</v>
      </c>
      <c r="C1545" s="21" t="s">
        <v>16</v>
      </c>
      <c r="D1545" s="22"/>
      <c r="E1545" s="1" t="s">
        <v>13</v>
      </c>
      <c r="F1545" s="1" t="s">
        <v>13</v>
      </c>
      <c r="G1545" s="1" t="s">
        <v>13</v>
      </c>
      <c r="H1545" s="1" t="s">
        <v>13</v>
      </c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25">
      <c r="A1546" s="18">
        <v>28545</v>
      </c>
      <c r="B1546" s="19" t="str">
        <f>HYPERLINK("https://www.facebook.com/congancamtrung/", "Công an xã Cẩm Trung tỉnh Hà Tĩnh")</f>
        <v>Công an xã Cẩm Trung tỉnh Hà Tĩnh</v>
      </c>
      <c r="C1546" s="21" t="s">
        <v>16</v>
      </c>
      <c r="D1546" s="21" t="s">
        <v>14</v>
      </c>
      <c r="E1546" s="1" t="s">
        <v>13</v>
      </c>
      <c r="F1546" s="1" t="s">
        <v>13</v>
      </c>
      <c r="G1546" s="1" t="s">
        <v>13</v>
      </c>
      <c r="H1546" s="1" t="s">
        <v>15</v>
      </c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25">
      <c r="A1547" s="18">
        <v>28546</v>
      </c>
      <c r="B1547" s="19" t="str">
        <f>HYPERLINK("https://camtrung.camxuyen.hatinh.gov.vn/", "UBND Ủy ban nhân dân xã Cẩm Trung tỉnh Hà Tĩnh")</f>
        <v>UBND Ủy ban nhân dân xã Cẩm Trung tỉnh Hà Tĩnh</v>
      </c>
      <c r="C1547" s="21" t="s">
        <v>16</v>
      </c>
      <c r="D1547" s="22"/>
      <c r="E1547" s="1" t="s">
        <v>13</v>
      </c>
      <c r="F1547" s="1" t="s">
        <v>13</v>
      </c>
      <c r="G1547" s="1" t="s">
        <v>13</v>
      </c>
      <c r="H1547" s="1" t="s">
        <v>13</v>
      </c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25">
      <c r="A1548" s="18">
        <v>28547</v>
      </c>
      <c r="B1548" s="19" t="str">
        <f>HYPERLINK("https://www.facebook.com/congancamxuyen/?locale=vi_VN", "Công an huyện Cẩm Xuyên tỉnh Hà Tĩnh")</f>
        <v>Công an huyện Cẩm Xuyên tỉnh Hà Tĩnh</v>
      </c>
      <c r="C1548" s="21" t="s">
        <v>16</v>
      </c>
      <c r="D1548" s="21" t="s">
        <v>14</v>
      </c>
      <c r="E1548" s="1" t="s">
        <v>13</v>
      </c>
      <c r="F1548" s="1" t="s">
        <v>13</v>
      </c>
      <c r="G1548" s="1" t="s">
        <v>13</v>
      </c>
      <c r="H1548" s="1" t="s">
        <v>15</v>
      </c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25">
      <c r="A1549" s="18">
        <v>28548</v>
      </c>
      <c r="B1549" s="19" t="str">
        <f>HYPERLINK("https://camquan.camxuyen.hatinh.gov.vn/", "UBND Ủy ban nhân dân huyện Cẩm Xuyên tỉnh Hà Tĩnh")</f>
        <v>UBND Ủy ban nhân dân huyện Cẩm Xuyên tỉnh Hà Tĩnh</v>
      </c>
      <c r="C1549" s="21" t="s">
        <v>16</v>
      </c>
      <c r="D1549" s="22"/>
      <c r="E1549" s="1" t="s">
        <v>13</v>
      </c>
      <c r="F1549" s="1" t="s">
        <v>13</v>
      </c>
      <c r="G1549" s="1" t="s">
        <v>13</v>
      </c>
      <c r="H1549" s="1" t="s">
        <v>13</v>
      </c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25">
      <c r="A1550" s="18">
        <v>28549</v>
      </c>
      <c r="B1550" s="19" t="str">
        <f>HYPERLINK("https://www.facebook.com/conganchinhquy/", "Công an xã Sơn Thủy tỉnh Hòa Bình")</f>
        <v>Công an xã Sơn Thủy tỉnh Hòa Bình</v>
      </c>
      <c r="C1550" s="21" t="s">
        <v>16</v>
      </c>
      <c r="D1550" s="21" t="s">
        <v>14</v>
      </c>
      <c r="E1550" s="1" t="s">
        <v>13</v>
      </c>
      <c r="F1550" s="1" t="s">
        <v>13</v>
      </c>
      <c r="G1550" s="1" t="s">
        <v>13</v>
      </c>
      <c r="H1550" s="1" t="s">
        <v>15</v>
      </c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25">
      <c r="A1551" s="18">
        <v>28550</v>
      </c>
      <c r="B1551" s="19" t="str">
        <f>HYPERLINK("https://www.hoabinh.gov.vn/tin-chi-tiet/-/bai-viet/cong-bo-benh-dich-ta-lon-chau-phi-xuat-hien-tai-xa-son-thuy-huyen-mai-chau-52312-1094.html", "UBND Ủy ban nhân dân xã Sơn Thủy tỉnh Hòa Bình")</f>
        <v>UBND Ủy ban nhân dân xã Sơn Thủy tỉnh Hòa Bình</v>
      </c>
      <c r="C1551" s="21" t="s">
        <v>16</v>
      </c>
      <c r="D1551" s="22"/>
      <c r="E1551" s="1" t="s">
        <v>13</v>
      </c>
      <c r="F1551" s="1" t="s">
        <v>13</v>
      </c>
      <c r="G1551" s="1" t="s">
        <v>13</v>
      </c>
      <c r="H1551" s="1" t="s">
        <v>13</v>
      </c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25">
      <c r="A1552" s="18">
        <v>28551</v>
      </c>
      <c r="B1552" s="19" t="str">
        <f>HYPERLINK("https://www.facebook.com/CONGANDAIPHUOC/?locale=vi_VN", "Công an xã Đại Phước tỉnh Đồng Nai")</f>
        <v>Công an xã Đại Phước tỉnh Đồng Nai</v>
      </c>
      <c r="C1552" s="21" t="s">
        <v>16</v>
      </c>
      <c r="D1552" s="21" t="s">
        <v>14</v>
      </c>
      <c r="E1552" s="1" t="s">
        <v>13</v>
      </c>
      <c r="F1552" s="1" t="s">
        <v>13</v>
      </c>
      <c r="G1552" s="1" t="s">
        <v>13</v>
      </c>
      <c r="H1552" s="1" t="s">
        <v>15</v>
      </c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25">
      <c r="A1553" s="18">
        <v>28552</v>
      </c>
      <c r="B1553" s="19" t="str">
        <f>HYPERLINK("https://daiphuoc.canglong.travinh.gov.vn/", "UBND Ủy ban nhân dân xã Đại Phước tỉnh Đồng Nai")</f>
        <v>UBND Ủy ban nhân dân xã Đại Phước tỉnh Đồng Nai</v>
      </c>
      <c r="C1553" s="21" t="s">
        <v>16</v>
      </c>
      <c r="D1553" s="22"/>
      <c r="E1553" s="1" t="s">
        <v>13</v>
      </c>
      <c r="F1553" s="1" t="s">
        <v>13</v>
      </c>
      <c r="G1553" s="1" t="s">
        <v>13</v>
      </c>
      <c r="H1553" s="1" t="s">
        <v>13</v>
      </c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25">
      <c r="A1554" s="18">
        <v>28553</v>
      </c>
      <c r="B1554" s="19" t="s">
        <v>178</v>
      </c>
      <c r="C1554" s="20" t="s">
        <v>13</v>
      </c>
      <c r="D1554" s="21" t="s">
        <v>14</v>
      </c>
      <c r="E1554" s="1" t="s">
        <v>13</v>
      </c>
      <c r="F1554" s="1" t="s">
        <v>13</v>
      </c>
      <c r="G1554" s="1" t="s">
        <v>13</v>
      </c>
      <c r="H1554" s="1" t="s">
        <v>15</v>
      </c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25">
      <c r="A1555" s="18">
        <v>28554</v>
      </c>
      <c r="B1555" s="19" t="str">
        <f>HYPERLINK("https://lucngan.bacgiang.gov.vn/chi-tiet-tin-tuc/-/asset_publisher/Enp27vgshTez/content/vi-sao-huyen-luc-ngan-phai-huy-ong-luc-luong-vao-giai-thoat-cho-can-bo-bi-giu-trai-phep-tai-xa-eo-gia", "UBND Ủy ban nhân dân xã Đèo Gia tỉnh Bắc Giang")</f>
        <v>UBND Ủy ban nhân dân xã Đèo Gia tỉnh Bắc Giang</v>
      </c>
      <c r="C1555" s="21" t="s">
        <v>16</v>
      </c>
      <c r="D1555" s="22"/>
      <c r="E1555" s="1" t="s">
        <v>13</v>
      </c>
      <c r="F1555" s="1" t="s">
        <v>13</v>
      </c>
      <c r="G1555" s="1" t="s">
        <v>13</v>
      </c>
      <c r="H1555" s="1" t="s">
        <v>13</v>
      </c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25">
      <c r="A1556" s="18">
        <v>28555</v>
      </c>
      <c r="B1556" s="19" t="str">
        <f>HYPERLINK("https://www.facebook.com/Congandinhcaophucu/", "Công an xã Đình Cao tỉnh Hưng Yên")</f>
        <v>Công an xã Đình Cao tỉnh Hưng Yên</v>
      </c>
      <c r="C1556" s="21" t="s">
        <v>16</v>
      </c>
      <c r="D1556" s="21" t="s">
        <v>14</v>
      </c>
      <c r="E1556" s="1" t="s">
        <v>13</v>
      </c>
      <c r="F1556" s="1" t="s">
        <v>13</v>
      </c>
      <c r="G1556" s="1" t="s">
        <v>13</v>
      </c>
      <c r="H1556" s="1" t="s">
        <v>15</v>
      </c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25">
      <c r="A1557" s="18">
        <v>28556</v>
      </c>
      <c r="B1557" s="19" t="str">
        <f>HYPERLINK("https://dichvucong.hungyen.gov.vn/dichvucong/hotline", "UBND Ủy ban nhân dân xã Đình Cao tỉnh Hưng Yên")</f>
        <v>UBND Ủy ban nhân dân xã Đình Cao tỉnh Hưng Yên</v>
      </c>
      <c r="C1557" s="21" t="s">
        <v>16</v>
      </c>
      <c r="D1557" s="22"/>
      <c r="E1557" s="1" t="s">
        <v>13</v>
      </c>
      <c r="F1557" s="1" t="s">
        <v>13</v>
      </c>
      <c r="G1557" s="1" t="s">
        <v>13</v>
      </c>
      <c r="H1557" s="1" t="s">
        <v>13</v>
      </c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25">
      <c r="A1558" s="18">
        <v>28557</v>
      </c>
      <c r="B1558" s="19" t="str">
        <f>HYPERLINK("https://www.facebook.com/congandoanhung/", "Công an huyện Đoan Hùng tỉnh Phú Thọ")</f>
        <v>Công an huyện Đoan Hùng tỉnh Phú Thọ</v>
      </c>
      <c r="C1558" s="21" t="s">
        <v>16</v>
      </c>
      <c r="D1558" s="21" t="s">
        <v>14</v>
      </c>
      <c r="E1558" s="1" t="s">
        <v>13</v>
      </c>
      <c r="F1558" s="1" t="s">
        <v>13</v>
      </c>
      <c r="G1558" s="1" t="s">
        <v>13</v>
      </c>
      <c r="H1558" s="1" t="s">
        <v>15</v>
      </c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25">
      <c r="A1559" s="18">
        <v>28558</v>
      </c>
      <c r="B1559" s="19" t="str">
        <f>HYPERLINK("https://doanhung.phutho.gov.vn/", "UBND Ủy ban nhân dân huyện Đoan Hùng tỉnh Phú Thọ")</f>
        <v>UBND Ủy ban nhân dân huyện Đoan Hùng tỉnh Phú Thọ</v>
      </c>
      <c r="C1559" s="21" t="s">
        <v>16</v>
      </c>
      <c r="D1559" s="22"/>
      <c r="E1559" s="1" t="s">
        <v>13</v>
      </c>
      <c r="F1559" s="1" t="s">
        <v>13</v>
      </c>
      <c r="G1559" s="1" t="s">
        <v>13</v>
      </c>
      <c r="H1559" s="1" t="s">
        <v>13</v>
      </c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25">
      <c r="A1560" s="18">
        <v>28559</v>
      </c>
      <c r="B1560" s="19" t="str">
        <f>HYPERLINK("https://www.facebook.com/ConganDoLuong/?locale=vi_VN", "Công an huyện Đô Lương tỉnh Nghệ An")</f>
        <v>Công an huyện Đô Lương tỉnh Nghệ An</v>
      </c>
      <c r="C1560" s="21" t="s">
        <v>16</v>
      </c>
      <c r="D1560" s="21" t="s">
        <v>14</v>
      </c>
      <c r="E1560" s="1" t="s">
        <v>13</v>
      </c>
      <c r="F1560" s="1" t="s">
        <v>13</v>
      </c>
      <c r="G1560" s="1" t="s">
        <v>13</v>
      </c>
      <c r="H1560" s="1" t="s">
        <v>15</v>
      </c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25">
      <c r="A1561" s="18">
        <v>28560</v>
      </c>
      <c r="B1561" s="19" t="str">
        <f>HYPERLINK("https://doluong.nghean.gov.vn/", "UBND Ủy ban nhân dân huyện Đô Lương tỉnh Nghệ An")</f>
        <v>UBND Ủy ban nhân dân huyện Đô Lương tỉnh Nghệ An</v>
      </c>
      <c r="C1561" s="21" t="s">
        <v>16</v>
      </c>
      <c r="D1561" s="22"/>
      <c r="E1561" s="1" t="s">
        <v>13</v>
      </c>
      <c r="F1561" s="1" t="s">
        <v>13</v>
      </c>
      <c r="G1561" s="1" t="s">
        <v>13</v>
      </c>
      <c r="H1561" s="1" t="s">
        <v>13</v>
      </c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25">
      <c r="A1562" s="18">
        <v>28561</v>
      </c>
      <c r="B1562" s="19" t="s">
        <v>179</v>
      </c>
      <c r="C1562" s="20" t="s">
        <v>13</v>
      </c>
      <c r="D1562" s="21" t="s">
        <v>14</v>
      </c>
      <c r="E1562" s="1" t="s">
        <v>13</v>
      </c>
      <c r="F1562" s="1" t="s">
        <v>13</v>
      </c>
      <c r="G1562" s="1" t="s">
        <v>13</v>
      </c>
      <c r="H1562" s="1" t="s">
        <v>15</v>
      </c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25">
      <c r="A1563" s="18">
        <v>28562</v>
      </c>
      <c r="B1563" s="19" t="str">
        <f>HYPERLINK("https://baclieu.gov.vn/", "UBND Ủy ban nhân dân huyện Đông Hải tỉnh Bạc Liêu")</f>
        <v>UBND Ủy ban nhân dân huyện Đông Hải tỉnh Bạc Liêu</v>
      </c>
      <c r="C1563" s="21" t="s">
        <v>16</v>
      </c>
      <c r="D1563" s="22"/>
      <c r="E1563" s="1" t="s">
        <v>13</v>
      </c>
      <c r="F1563" s="1" t="s">
        <v>13</v>
      </c>
      <c r="G1563" s="1" t="s">
        <v>13</v>
      </c>
      <c r="H1563" s="1" t="s">
        <v>13</v>
      </c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25">
      <c r="A1564" s="18">
        <v>28563</v>
      </c>
      <c r="B1564" s="19" t="str">
        <f>HYPERLINK("https://www.facebook.com/congandongminh/", "Công an xã Đông Minh tỉnh Thanh Hóa")</f>
        <v>Công an xã Đông Minh tỉnh Thanh Hóa</v>
      </c>
      <c r="C1564" s="21" t="s">
        <v>16</v>
      </c>
      <c r="D1564" s="21" t="s">
        <v>14</v>
      </c>
      <c r="E1564" s="1" t="s">
        <v>13</v>
      </c>
      <c r="F1564" s="1" t="s">
        <v>13</v>
      </c>
      <c r="G1564" s="1" t="s">
        <v>13</v>
      </c>
      <c r="H1564" s="1" t="s">
        <v>15</v>
      </c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25">
      <c r="A1565" s="18">
        <v>28564</v>
      </c>
      <c r="B1565" s="19" t="str">
        <f>HYPERLINK("https://dongson.thanhhoa.gov.vn/", "UBND Ủy ban nhân dân xã Đông Minh tỉnh Thanh Hóa")</f>
        <v>UBND Ủy ban nhân dân xã Đông Minh tỉnh Thanh Hóa</v>
      </c>
      <c r="C1565" s="21" t="s">
        <v>16</v>
      </c>
      <c r="D1565" s="22"/>
      <c r="E1565" s="1" t="s">
        <v>13</v>
      </c>
      <c r="F1565" s="1" t="s">
        <v>13</v>
      </c>
      <c r="G1565" s="1" t="s">
        <v>13</v>
      </c>
      <c r="H1565" s="1" t="s">
        <v>13</v>
      </c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25">
      <c r="A1566" s="18">
        <v>28565</v>
      </c>
      <c r="B1566" s="19" t="s">
        <v>180</v>
      </c>
      <c r="C1566" s="20" t="s">
        <v>13</v>
      </c>
      <c r="D1566" s="21" t="s">
        <v>14</v>
      </c>
      <c r="E1566" s="1" t="s">
        <v>13</v>
      </c>
      <c r="F1566" s="1" t="s">
        <v>13</v>
      </c>
      <c r="G1566" s="1" t="s">
        <v>13</v>
      </c>
      <c r="H1566" s="1" t="s">
        <v>15</v>
      </c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25">
      <c r="A1567" s="18">
        <v>28566</v>
      </c>
      <c r="B1567" s="19" t="s">
        <v>181</v>
      </c>
      <c r="C1567" s="21" t="s">
        <v>16</v>
      </c>
      <c r="D1567" s="22"/>
      <c r="E1567" s="1" t="s">
        <v>13</v>
      </c>
      <c r="F1567" s="1" t="s">
        <v>13</v>
      </c>
      <c r="G1567" s="1" t="s">
        <v>13</v>
      </c>
      <c r="H1567" s="1" t="s">
        <v>13</v>
      </c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25">
      <c r="A1568" s="18">
        <v>28567</v>
      </c>
      <c r="B1568" s="19" t="s">
        <v>182</v>
      </c>
      <c r="C1568" s="20" t="s">
        <v>13</v>
      </c>
      <c r="D1568" s="21" t="s">
        <v>14</v>
      </c>
      <c r="E1568" s="1" t="s">
        <v>13</v>
      </c>
      <c r="F1568" s="1" t="s">
        <v>13</v>
      </c>
      <c r="G1568" s="1" t="s">
        <v>13</v>
      </c>
      <c r="H1568" s="1" t="s">
        <v>15</v>
      </c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25">
      <c r="A1569" s="18">
        <v>28568</v>
      </c>
      <c r="B1569" s="19" t="str">
        <f>HYPERLINK("https://dongtam.yenthe.bacgiang.gov.vn/", "UBND Ủy ban nhân dân xã Đồng Tâm tỉnh Bắc Giang")</f>
        <v>UBND Ủy ban nhân dân xã Đồng Tâm tỉnh Bắc Giang</v>
      </c>
      <c r="C1569" s="21" t="s">
        <v>16</v>
      </c>
      <c r="D1569" s="22"/>
      <c r="E1569" s="1" t="s">
        <v>13</v>
      </c>
      <c r="F1569" s="1" t="s">
        <v>13</v>
      </c>
      <c r="G1569" s="1" t="s">
        <v>13</v>
      </c>
      <c r="H1569" s="1" t="s">
        <v>13</v>
      </c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25">
      <c r="A1570" s="18">
        <v>28569</v>
      </c>
      <c r="B1570" s="19" t="str">
        <f>HYPERLINK("https://www.facebook.com/conganeadar/", "Công an xã Ea Đar tỉnh Đắk Lắk")</f>
        <v>Công an xã Ea Đar tỉnh Đắk Lắk</v>
      </c>
      <c r="C1570" s="21" t="s">
        <v>16</v>
      </c>
      <c r="D1570" s="21" t="s">
        <v>14</v>
      </c>
      <c r="E1570" s="1" t="s">
        <v>13</v>
      </c>
      <c r="F1570" s="1" t="s">
        <v>13</v>
      </c>
      <c r="G1570" s="1" t="s">
        <v>13</v>
      </c>
      <c r="H1570" s="1" t="s">
        <v>15</v>
      </c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25">
      <c r="A1571" s="18">
        <v>28570</v>
      </c>
      <c r="B1571" s="19" t="str">
        <f>HYPERLINK("https://eakar.daklak.gov.vn/", "UBND Ủy ban nhân dân xã Ea Đar tỉnh Đắk Lắk")</f>
        <v>UBND Ủy ban nhân dân xã Ea Đar tỉnh Đắk Lắk</v>
      </c>
      <c r="C1571" s="21" t="s">
        <v>16</v>
      </c>
      <c r="D1571" s="22"/>
      <c r="E1571" s="1" t="s">
        <v>13</v>
      </c>
      <c r="F1571" s="1" t="s">
        <v>13</v>
      </c>
      <c r="G1571" s="1" t="s">
        <v>13</v>
      </c>
      <c r="H1571" s="1" t="s">
        <v>13</v>
      </c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25">
      <c r="A1572" s="18">
        <v>28571</v>
      </c>
      <c r="B1572" s="19" t="str">
        <f>HYPERLINK("https://www.facebook.com/congangiaothanh/", "Công an xã Giao Thanh tỉnh Nam Định")</f>
        <v>Công an xã Giao Thanh tỉnh Nam Định</v>
      </c>
      <c r="C1572" s="21" t="s">
        <v>16</v>
      </c>
      <c r="D1572" s="21" t="s">
        <v>14</v>
      </c>
      <c r="E1572" s="1" t="s">
        <v>13</v>
      </c>
      <c r="F1572" s="1" t="s">
        <v>13</v>
      </c>
      <c r="G1572" s="1" t="s">
        <v>13</v>
      </c>
      <c r="H1572" s="1" t="s">
        <v>15</v>
      </c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25">
      <c r="A1573" s="18">
        <v>28572</v>
      </c>
      <c r="B1573" s="19" t="str">
        <f>HYPERLINK("https://giaothanh.namdinh.gov.vn/co-cau-to-chuc", "UBND Ủy ban nhân dân xã Giao Thanh tỉnh Nam Định")</f>
        <v>UBND Ủy ban nhân dân xã Giao Thanh tỉnh Nam Định</v>
      </c>
      <c r="C1573" s="21" t="s">
        <v>16</v>
      </c>
      <c r="D1573" s="22"/>
      <c r="E1573" s="1" t="s">
        <v>13</v>
      </c>
      <c r="F1573" s="1" t="s">
        <v>13</v>
      </c>
      <c r="G1573" s="1" t="s">
        <v>13</v>
      </c>
      <c r="H1573" s="1" t="s">
        <v>13</v>
      </c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25">
      <c r="A1574" s="18">
        <v>28573</v>
      </c>
      <c r="B1574" s="19" t="str">
        <f>HYPERLINK("https://www.facebook.com/TuoitreConganCaoBang/?locale=vi_VN", "Công an xã Hải Long tỉnh Nam Định")</f>
        <v>Công an xã Hải Long tỉnh Nam Định</v>
      </c>
      <c r="C1574" s="21" t="s">
        <v>16</v>
      </c>
      <c r="D1574" s="21" t="s">
        <v>14</v>
      </c>
      <c r="E1574" s="1" t="s">
        <v>13</v>
      </c>
      <c r="F1574" s="1" t="s">
        <v>13</v>
      </c>
      <c r="G1574" s="1" t="s">
        <v>13</v>
      </c>
      <c r="H1574" s="1" t="s">
        <v>15</v>
      </c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25">
      <c r="A1575" s="18">
        <v>28574</v>
      </c>
      <c r="B1575" s="19" t="str">
        <f>HYPERLINK("https://hcc.namdinh.gov.vn/portaldvc/KenhTin/dich-vu-cong-truc-tuyen.aspx?_dv=88D0C22F-B216-E062-0BD3-72E284FD509F", "UBND Ủy ban nhân dân xã Hải Long tỉnh Nam Định")</f>
        <v>UBND Ủy ban nhân dân xã Hải Long tỉnh Nam Định</v>
      </c>
      <c r="C1575" s="21" t="s">
        <v>16</v>
      </c>
      <c r="D1575" s="22"/>
      <c r="E1575" s="1" t="s">
        <v>13</v>
      </c>
      <c r="F1575" s="1" t="s">
        <v>13</v>
      </c>
      <c r="G1575" s="1" t="s">
        <v>13</v>
      </c>
      <c r="H1575" s="1" t="s">
        <v>13</v>
      </c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25">
      <c r="A1576" s="18">
        <v>28575</v>
      </c>
      <c r="B1576" s="19" t="str">
        <f>HYPERLINK("https://www.facebook.com/reel/1023388962692075/", "Công an xã Hoằng Thịnh tỉnh Thanh Hóa")</f>
        <v>Công an xã Hoằng Thịnh tỉnh Thanh Hóa</v>
      </c>
      <c r="C1576" s="21" t="s">
        <v>16</v>
      </c>
      <c r="D1576" s="21" t="s">
        <v>14</v>
      </c>
      <c r="E1576" s="1" t="s">
        <v>13</v>
      </c>
      <c r="F1576" s="1" t="s">
        <v>13</v>
      </c>
      <c r="G1576" s="1" t="s">
        <v>13</v>
      </c>
      <c r="H1576" s="1" t="s">
        <v>15</v>
      </c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25">
      <c r="A1577" s="18">
        <v>28576</v>
      </c>
      <c r="B1577" s="19" t="str">
        <f>HYPERLINK("https://hoangthinh.hoanghoa.thanhhoa.gov.vn/web/danh-ba-co-quan-chuc-nang/danh-ba-co-quan-ubnd-xa-hoang-thinh(2).html", "UBND Ủy ban nhân dân xã Hoằng Thịnh tỉnh Thanh Hóa")</f>
        <v>UBND Ủy ban nhân dân xã Hoằng Thịnh tỉnh Thanh Hóa</v>
      </c>
      <c r="C1577" s="21" t="s">
        <v>16</v>
      </c>
      <c r="D1577" s="22"/>
      <c r="E1577" s="1" t="s">
        <v>13</v>
      </c>
      <c r="F1577" s="1" t="s">
        <v>13</v>
      </c>
      <c r="G1577" s="1" t="s">
        <v>13</v>
      </c>
      <c r="H1577" s="1" t="s">
        <v>13</v>
      </c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25">
      <c r="A1578" s="18">
        <v>28577</v>
      </c>
      <c r="B1578" s="19" t="str">
        <f>HYPERLINK("https://www.facebook.com/tuoitreconganninhbinh/", "Công an xã Hồi Ninh tỉnh Ninh Bình")</f>
        <v>Công an xã Hồi Ninh tỉnh Ninh Bình</v>
      </c>
      <c r="C1578" s="21" t="s">
        <v>16</v>
      </c>
      <c r="D1578" s="21" t="s">
        <v>14</v>
      </c>
      <c r="E1578" s="1" t="s">
        <v>13</v>
      </c>
      <c r="F1578" s="1" t="s">
        <v>13</v>
      </c>
      <c r="G1578" s="1" t="s">
        <v>13</v>
      </c>
      <c r="H1578" s="1" t="s">
        <v>15</v>
      </c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25">
      <c r="A1579" s="18">
        <v>28578</v>
      </c>
      <c r="B1579" s="19" t="str">
        <f>HYPERLINK("https://kimson.ninhbinh.gov.vn/gioi-thieu/xa-hoi-ninh", "UBND Ủy ban nhân dân xã Hồi Ninh tỉnh Ninh Bình")</f>
        <v>UBND Ủy ban nhân dân xã Hồi Ninh tỉnh Ninh Bình</v>
      </c>
      <c r="C1579" s="21" t="s">
        <v>16</v>
      </c>
      <c r="D1579" s="22"/>
      <c r="E1579" s="1" t="s">
        <v>13</v>
      </c>
      <c r="F1579" s="1" t="s">
        <v>13</v>
      </c>
      <c r="G1579" s="1" t="s">
        <v>13</v>
      </c>
      <c r="H1579" s="1" t="s">
        <v>13</v>
      </c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25">
      <c r="A1580" s="18">
        <v>28579</v>
      </c>
      <c r="B1580" s="19" t="str">
        <f>HYPERLINK("https://www.facebook.com/conganhunglong/", "Công an xã Hưng Long tỉnh Phú Thọ")</f>
        <v>Công an xã Hưng Long tỉnh Phú Thọ</v>
      </c>
      <c r="C1580" s="21" t="s">
        <v>16</v>
      </c>
      <c r="D1580" s="21" t="s">
        <v>14</v>
      </c>
      <c r="E1580" s="1" t="s">
        <v>13</v>
      </c>
      <c r="F1580" s="1" t="s">
        <v>13</v>
      </c>
      <c r="G1580" s="1" t="s">
        <v>13</v>
      </c>
      <c r="H1580" s="1" t="s">
        <v>15</v>
      </c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25">
      <c r="A1581" s="18">
        <v>28580</v>
      </c>
      <c r="B1581" s="19" t="str">
        <f>HYPERLINK("https://yenlap.phutho.gov.vn/", "UBND Ủy ban nhân dân xã Hưng Long tỉnh Phú Thọ")</f>
        <v>UBND Ủy ban nhân dân xã Hưng Long tỉnh Phú Thọ</v>
      </c>
      <c r="C1581" s="21" t="s">
        <v>16</v>
      </c>
      <c r="D1581" s="22"/>
      <c r="E1581" s="1" t="s">
        <v>13</v>
      </c>
      <c r="F1581" s="1" t="s">
        <v>13</v>
      </c>
      <c r="G1581" s="1" t="s">
        <v>13</v>
      </c>
      <c r="H1581" s="1" t="s">
        <v>13</v>
      </c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25">
      <c r="A1582" s="18">
        <v>28581</v>
      </c>
      <c r="B1582" s="19" t="str">
        <f>HYPERLINK("https://www.facebook.com/conganhuongkhehatinh/", "Công an huyện Hương Khê tỉnh Hà Tĩnh")</f>
        <v>Công an huyện Hương Khê tỉnh Hà Tĩnh</v>
      </c>
      <c r="C1582" s="21" t="s">
        <v>16</v>
      </c>
      <c r="D1582" s="21" t="s">
        <v>14</v>
      </c>
      <c r="E1582" s="1" t="s">
        <v>13</v>
      </c>
      <c r="F1582" s="1" t="s">
        <v>13</v>
      </c>
      <c r="G1582" s="1" t="s">
        <v>13</v>
      </c>
      <c r="H1582" s="1" t="s">
        <v>15</v>
      </c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25">
      <c r="A1583" s="18">
        <v>28582</v>
      </c>
      <c r="B1583" s="19" t="str">
        <f>HYPERLINK("https://hscvhk.hatinh.gov.vn/huongkhe/vbpq.nsf", "UBND Ủy ban nhân dân huyện Hương Khê tỉnh Hà Tĩnh")</f>
        <v>UBND Ủy ban nhân dân huyện Hương Khê tỉnh Hà Tĩnh</v>
      </c>
      <c r="C1583" s="21" t="s">
        <v>16</v>
      </c>
      <c r="D1583" s="22"/>
      <c r="E1583" s="1" t="s">
        <v>13</v>
      </c>
      <c r="F1583" s="1" t="s">
        <v>13</v>
      </c>
      <c r="G1583" s="1" t="s">
        <v>13</v>
      </c>
      <c r="H1583" s="1" t="s">
        <v>13</v>
      </c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25">
      <c r="A1584" s="18">
        <v>28583</v>
      </c>
      <c r="B1584" s="19" t="str">
        <f>HYPERLINK("https://www.facebook.com/conganhuongnhuong/", "Công an xã Hương Nhượng tỉnh Hòa Bình")</f>
        <v>Công an xã Hương Nhượng tỉnh Hòa Bình</v>
      </c>
      <c r="C1584" s="21" t="s">
        <v>16</v>
      </c>
      <c r="D1584" s="21" t="s">
        <v>14</v>
      </c>
      <c r="E1584" s="1" t="s">
        <v>13</v>
      </c>
      <c r="F1584" s="1" t="s">
        <v>13</v>
      </c>
      <c r="G1584" s="1" t="s">
        <v>13</v>
      </c>
      <c r="H1584" s="1" t="s">
        <v>15</v>
      </c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25">
      <c r="A1585" s="18">
        <v>28584</v>
      </c>
      <c r="B1585" s="19" t="str">
        <f>HYPERLINK("https://xahuongnhuong.hoabinh.gov.vn/", "UBND Ủy ban nhân dân xã Hương Nhượng tỉnh Hòa Bình")</f>
        <v>UBND Ủy ban nhân dân xã Hương Nhượng tỉnh Hòa Bình</v>
      </c>
      <c r="C1585" s="21" t="s">
        <v>16</v>
      </c>
      <c r="D1585" s="22"/>
      <c r="E1585" s="1" t="s">
        <v>13</v>
      </c>
      <c r="F1585" s="1" t="s">
        <v>13</v>
      </c>
      <c r="G1585" s="1" t="s">
        <v>13</v>
      </c>
      <c r="H1585" s="1" t="s">
        <v>13</v>
      </c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25">
      <c r="A1586" s="18">
        <v>28585</v>
      </c>
      <c r="B1586" s="19" t="str">
        <f>HYPERLINK("https://www.facebook.com/baothangpolice/?locale=vi_VN", "Công an huyện Bảo Thắng tỉnh Lào Cai")</f>
        <v>Công an huyện Bảo Thắng tỉnh Lào Cai</v>
      </c>
      <c r="C1586" s="21" t="s">
        <v>16</v>
      </c>
      <c r="D1586" s="21" t="s">
        <v>14</v>
      </c>
      <c r="E1586" s="1" t="s">
        <v>13</v>
      </c>
      <c r="F1586" s="1" t="s">
        <v>13</v>
      </c>
      <c r="G1586" s="1" t="s">
        <v>13</v>
      </c>
      <c r="H1586" s="1" t="s">
        <v>15</v>
      </c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25">
      <c r="A1587" s="18">
        <v>28586</v>
      </c>
      <c r="B1587" s="19" t="str">
        <f>HYPERLINK("https://baothang.laocai.gov.vn/", "UBND Ủy ban nhân dân huyện Bảo Thắng tỉnh Lào Cai")</f>
        <v>UBND Ủy ban nhân dân huyện Bảo Thắng tỉnh Lào Cai</v>
      </c>
      <c r="C1587" s="21" t="s">
        <v>16</v>
      </c>
      <c r="D1587" s="22"/>
      <c r="E1587" s="1" t="s">
        <v>13</v>
      </c>
      <c r="F1587" s="1" t="s">
        <v>13</v>
      </c>
      <c r="G1587" s="1" t="s">
        <v>13</v>
      </c>
      <c r="H1587" s="1" t="s">
        <v>13</v>
      </c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25">
      <c r="A1588" s="18">
        <v>28587</v>
      </c>
      <c r="B1588" s="19" t="str">
        <f>HYPERLINK("https://www.facebook.com/conganhuyenbathuoc/?locale=vi_VN", "Công an huyện Bá Thước tỉnh Thanh Hóa")</f>
        <v>Công an huyện Bá Thước tỉnh Thanh Hóa</v>
      </c>
      <c r="C1588" s="21" t="s">
        <v>16</v>
      </c>
      <c r="D1588" s="21" t="s">
        <v>14</v>
      </c>
      <c r="E1588" s="1" t="s">
        <v>13</v>
      </c>
      <c r="F1588" s="1" t="s">
        <v>13</v>
      </c>
      <c r="G1588" s="1" t="s">
        <v>13</v>
      </c>
      <c r="H1588" s="1" t="s">
        <v>15</v>
      </c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25">
      <c r="A1589" s="18">
        <v>28588</v>
      </c>
      <c r="B1589" s="19" t="str">
        <f>HYPERLINK("http://bathuoc.gov.vn/", "UBND Ủy ban nhân dân huyện Bá Thước tỉnh Thanh Hóa")</f>
        <v>UBND Ủy ban nhân dân huyện Bá Thước tỉnh Thanh Hóa</v>
      </c>
      <c r="C1589" s="21" t="s">
        <v>16</v>
      </c>
      <c r="D1589" s="22"/>
      <c r="E1589" s="1" t="s">
        <v>13</v>
      </c>
      <c r="F1589" s="1" t="s">
        <v>13</v>
      </c>
      <c r="G1589" s="1" t="s">
        <v>13</v>
      </c>
      <c r="H1589" s="1" t="s">
        <v>13</v>
      </c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25">
      <c r="A1590" s="18">
        <v>28589</v>
      </c>
      <c r="B1590" s="19" t="str">
        <f>HYPERLINK("https://www.facebook.com/conganhuyenchiemhoa/", "Công an huyện Chiêm Hóa tỉnh Tuyên Quang")</f>
        <v>Công an huyện Chiêm Hóa tỉnh Tuyên Quang</v>
      </c>
      <c r="C1590" s="21" t="s">
        <v>16</v>
      </c>
      <c r="D1590" s="21" t="s">
        <v>14</v>
      </c>
      <c r="E1590" s="1" t="s">
        <v>13</v>
      </c>
      <c r="F1590" s="1" t="s">
        <v>13</v>
      </c>
      <c r="G1590" s="1" t="s">
        <v>13</v>
      </c>
      <c r="H1590" s="1" t="s">
        <v>15</v>
      </c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25">
      <c r="A1591" s="18">
        <v>28590</v>
      </c>
      <c r="B1591" s="19" t="str">
        <f>HYPERLINK("https://chiemhoa.gov.vn/", "UBND Ủy ban nhân dân huyện Chiêm Hóa tỉnh Tuyên Quang")</f>
        <v>UBND Ủy ban nhân dân huyện Chiêm Hóa tỉnh Tuyên Quang</v>
      </c>
      <c r="C1591" s="21" t="s">
        <v>16</v>
      </c>
      <c r="D1591" s="22"/>
      <c r="E1591" s="1" t="s">
        <v>13</v>
      </c>
      <c r="F1591" s="1" t="s">
        <v>13</v>
      </c>
      <c r="G1591" s="1" t="s">
        <v>13</v>
      </c>
      <c r="H1591" s="1" t="s">
        <v>13</v>
      </c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25">
      <c r="A1592" s="18">
        <v>28591</v>
      </c>
      <c r="B1592" s="19" t="str">
        <f>HYPERLINK("https://www.facebook.com/ConganhuyenChuPah/?locale=vi_VN", "Công an huyện Chư Păh tỉnh Gia Lai")</f>
        <v>Công an huyện Chư Păh tỉnh Gia Lai</v>
      </c>
      <c r="C1592" s="21" t="s">
        <v>16</v>
      </c>
      <c r="D1592" s="21" t="s">
        <v>14</v>
      </c>
      <c r="E1592" s="1" t="s">
        <v>13</v>
      </c>
      <c r="F1592" s="1" t="s">
        <v>13</v>
      </c>
      <c r="G1592" s="1" t="s">
        <v>13</v>
      </c>
      <c r="H1592" s="1" t="s">
        <v>15</v>
      </c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25">
      <c r="A1593" s="18">
        <v>28592</v>
      </c>
      <c r="B1593" s="19" t="str">
        <f>HYPERLINK("https://chupah.gialai.gov.vn/", "UBND Ủy ban nhân dân huyện Chư Păh tỉnh Gia Lai")</f>
        <v>UBND Ủy ban nhân dân huyện Chư Păh tỉnh Gia Lai</v>
      </c>
      <c r="C1593" s="21" t="s">
        <v>16</v>
      </c>
      <c r="D1593" s="22"/>
      <c r="E1593" s="1" t="s">
        <v>13</v>
      </c>
      <c r="F1593" s="1" t="s">
        <v>13</v>
      </c>
      <c r="G1593" s="1" t="s">
        <v>13</v>
      </c>
      <c r="H1593" s="1" t="s">
        <v>13</v>
      </c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25">
      <c r="A1594" s="18">
        <v>28593</v>
      </c>
      <c r="B1594" s="19" t="str">
        <f>HYPERLINK("https://www.facebook.com/ConganhuyenDakDoa/", "Công an huyện Đak Đoa tỉnh Gia Lai")</f>
        <v>Công an huyện Đak Đoa tỉnh Gia Lai</v>
      </c>
      <c r="C1594" s="21" t="s">
        <v>16</v>
      </c>
      <c r="D1594" s="21" t="s">
        <v>14</v>
      </c>
      <c r="E1594" s="1" t="s">
        <v>13</v>
      </c>
      <c r="F1594" s="1" t="s">
        <v>13</v>
      </c>
      <c r="G1594" s="1" t="s">
        <v>13</v>
      </c>
      <c r="H1594" s="1" t="s">
        <v>15</v>
      </c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25">
      <c r="A1595" s="18">
        <v>28594</v>
      </c>
      <c r="B1595" s="19" t="str">
        <f>HYPERLINK("https://dakdoa.gialai.gov.vn/", "UBND Ủy ban nhân dân huyện Đak Đoa tỉnh Gia Lai")</f>
        <v>UBND Ủy ban nhân dân huyện Đak Đoa tỉnh Gia Lai</v>
      </c>
      <c r="C1595" s="21" t="s">
        <v>16</v>
      </c>
      <c r="D1595" s="22"/>
      <c r="E1595" s="1" t="s">
        <v>13</v>
      </c>
      <c r="F1595" s="1" t="s">
        <v>13</v>
      </c>
      <c r="G1595" s="1" t="s">
        <v>13</v>
      </c>
      <c r="H1595" s="1" t="s">
        <v>13</v>
      </c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25">
      <c r="A1596" s="18">
        <v>28595</v>
      </c>
      <c r="B1596" s="19" t="str">
        <f>HYPERLINK("https://www.facebook.com/conganhuyendakpo/", "Công an huyện Đak Pơ tỉnh Gia Lai")</f>
        <v>Công an huyện Đak Pơ tỉnh Gia Lai</v>
      </c>
      <c r="C1596" s="21" t="s">
        <v>16</v>
      </c>
      <c r="D1596" s="21" t="s">
        <v>14</v>
      </c>
      <c r="E1596" s="1" t="s">
        <v>13</v>
      </c>
      <c r="F1596" s="1" t="s">
        <v>13</v>
      </c>
      <c r="G1596" s="1" t="s">
        <v>13</v>
      </c>
      <c r="H1596" s="1" t="s">
        <v>15</v>
      </c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25">
      <c r="A1597" s="18">
        <v>28596</v>
      </c>
      <c r="B1597" s="19" t="str">
        <f>HYPERLINK("https://dakpo.gialai.gov.vn/Gioi-thieu/Co-cau-to-chuc/co-cau-ubnd.aspx", "UBND Ủy ban nhân dân huyện Đak Pơ tỉnh Gia Lai")</f>
        <v>UBND Ủy ban nhân dân huyện Đak Pơ tỉnh Gia Lai</v>
      </c>
      <c r="C1597" s="21" t="s">
        <v>16</v>
      </c>
      <c r="D1597" s="22"/>
      <c r="E1597" s="1" t="s">
        <v>13</v>
      </c>
      <c r="F1597" s="1" t="s">
        <v>13</v>
      </c>
      <c r="G1597" s="1" t="s">
        <v>13</v>
      </c>
      <c r="H1597" s="1" t="s">
        <v>13</v>
      </c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25">
      <c r="A1598" s="18">
        <v>28597</v>
      </c>
      <c r="B1598" s="19" t="str">
        <f>HYPERLINK("https://www.facebook.com/ConganhuyenDauTieng/", "Công an huyện Dầu Tiếng tỉnh Bình Dương")</f>
        <v>Công an huyện Dầu Tiếng tỉnh Bình Dương</v>
      </c>
      <c r="C1598" s="21" t="s">
        <v>16</v>
      </c>
      <c r="D1598" s="21" t="s">
        <v>14</v>
      </c>
      <c r="E1598" s="1" t="s">
        <v>13</v>
      </c>
      <c r="F1598" s="1" t="s">
        <v>13</v>
      </c>
      <c r="G1598" s="1" t="s">
        <v>13</v>
      </c>
      <c r="H1598" s="1" t="s">
        <v>15</v>
      </c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25">
      <c r="A1599" s="18">
        <v>28598</v>
      </c>
      <c r="B1599" s="19" t="str">
        <f>HYPERLINK("https://dautieng.binhduong.gov.vn/", "UBND Ủy ban nhân dân huyện Dầu Tiếng tỉnh Bình Dương")</f>
        <v>UBND Ủy ban nhân dân huyện Dầu Tiếng tỉnh Bình Dương</v>
      </c>
      <c r="C1599" s="21" t="s">
        <v>16</v>
      </c>
      <c r="D1599" s="22"/>
      <c r="E1599" s="1" t="s">
        <v>13</v>
      </c>
      <c r="F1599" s="1" t="s">
        <v>13</v>
      </c>
      <c r="G1599" s="1" t="s">
        <v>13</v>
      </c>
      <c r="H1599" s="1" t="s">
        <v>13</v>
      </c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25">
      <c r="A1600" s="18">
        <v>28599</v>
      </c>
      <c r="B1600" s="19" t="str">
        <f>HYPERLINK("https://www.facebook.com/conganhuyendienchau/?locale=vi_VN", "Công an huyện Diễn Châu tỉnh Nghệ An")</f>
        <v>Công an huyện Diễn Châu tỉnh Nghệ An</v>
      </c>
      <c r="C1600" s="21" t="s">
        <v>16</v>
      </c>
      <c r="D1600" s="21" t="s">
        <v>14</v>
      </c>
      <c r="E1600" s="1" t="s">
        <v>13</v>
      </c>
      <c r="F1600" s="1" t="s">
        <v>13</v>
      </c>
      <c r="G1600" s="1" t="s">
        <v>13</v>
      </c>
      <c r="H1600" s="1" t="s">
        <v>15</v>
      </c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25">
      <c r="A1601" s="18">
        <v>28600</v>
      </c>
      <c r="B1601" s="19" t="str">
        <f>HYPERLINK("https://dienchau.nghean.gov.vn/uy-ban-nhan-dan-huyen", "UBND Ủy ban nhân dân huyện Diễn Châu tỉnh Nghệ An")</f>
        <v>UBND Ủy ban nhân dân huyện Diễn Châu tỉnh Nghệ An</v>
      </c>
      <c r="C1601" s="21" t="s">
        <v>16</v>
      </c>
      <c r="D1601" s="22"/>
      <c r="E1601" s="1" t="s">
        <v>13</v>
      </c>
      <c r="F1601" s="1" t="s">
        <v>13</v>
      </c>
      <c r="G1601" s="1" t="s">
        <v>13</v>
      </c>
      <c r="H1601" s="1" t="s">
        <v>13</v>
      </c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25">
      <c r="A1602" s="18">
        <v>28601</v>
      </c>
      <c r="B1602" s="19" t="str">
        <f>HYPERLINK("https://www.facebook.com/conganhuyendinhhoa/", "Công an huyện Định Hoá tỉnh Thái Nguyên")</f>
        <v>Công an huyện Định Hoá tỉnh Thái Nguyên</v>
      </c>
      <c r="C1602" s="21" t="s">
        <v>16</v>
      </c>
      <c r="D1602" s="21" t="s">
        <v>14</v>
      </c>
      <c r="E1602" s="1" t="s">
        <v>13</v>
      </c>
      <c r="F1602" s="1" t="s">
        <v>13</v>
      </c>
      <c r="G1602" s="1" t="s">
        <v>13</v>
      </c>
      <c r="H1602" s="1" t="s">
        <v>15</v>
      </c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25">
      <c r="A1603" s="18">
        <v>28602</v>
      </c>
      <c r="B1603" s="19" t="str">
        <f>HYPERLINK("https://dinhhoa.thainguyen.gov.vn/", "UBND Ủy ban nhân dân huyện Định Hoá tỉnh Thái Nguyên")</f>
        <v>UBND Ủy ban nhân dân huyện Định Hoá tỉnh Thái Nguyên</v>
      </c>
      <c r="C1603" s="21" t="s">
        <v>16</v>
      </c>
      <c r="D1603" s="22"/>
      <c r="E1603" s="1" t="s">
        <v>13</v>
      </c>
      <c r="F1603" s="1" t="s">
        <v>13</v>
      </c>
      <c r="G1603" s="1" t="s">
        <v>13</v>
      </c>
      <c r="H1603" s="1" t="s">
        <v>13</v>
      </c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25">
      <c r="A1604" s="18">
        <v>28603</v>
      </c>
      <c r="B1604" s="19" t="str">
        <f>HYPERLINK("https://www.facebook.com/conganhuyendinhlap/", "Công an huyện Đình Lập tỉnh Lạng Sơn")</f>
        <v>Công an huyện Đình Lập tỉnh Lạng Sơn</v>
      </c>
      <c r="C1604" s="21" t="s">
        <v>16</v>
      </c>
      <c r="D1604" s="21" t="s">
        <v>14</v>
      </c>
      <c r="E1604" s="1" t="s">
        <v>13</v>
      </c>
      <c r="F1604" s="1" t="s">
        <v>13</v>
      </c>
      <c r="G1604" s="1" t="s">
        <v>13</v>
      </c>
      <c r="H1604" s="1" t="s">
        <v>15</v>
      </c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25">
      <c r="A1605" s="18">
        <v>28604</v>
      </c>
      <c r="B1605" s="19" t="str">
        <f>HYPERLINK("https://dinhlap.langson.gov.vn/", "UBND Ủy ban nhân dân huyện Đình Lập tỉnh Lạng Sơn")</f>
        <v>UBND Ủy ban nhân dân huyện Đình Lập tỉnh Lạng Sơn</v>
      </c>
      <c r="C1605" s="21" t="s">
        <v>16</v>
      </c>
      <c r="D1605" s="22"/>
      <c r="E1605" s="1" t="s">
        <v>13</v>
      </c>
      <c r="F1605" s="1" t="s">
        <v>13</v>
      </c>
      <c r="G1605" s="1" t="s">
        <v>13</v>
      </c>
      <c r="H1605" s="1" t="s">
        <v>13</v>
      </c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25">
      <c r="A1606" s="18">
        <v>28605</v>
      </c>
      <c r="B1606" s="19" t="str">
        <f>HYPERLINK("https://www.facebook.com/conganhuyengialoc/", "Công an huyện Gia Lộc tỉnh Hải Dương")</f>
        <v>Công an huyện Gia Lộc tỉnh Hải Dương</v>
      </c>
      <c r="C1606" s="21" t="s">
        <v>16</v>
      </c>
      <c r="D1606" s="21" t="s">
        <v>14</v>
      </c>
      <c r="E1606" s="1" t="s">
        <v>13</v>
      </c>
      <c r="F1606" s="1" t="s">
        <v>13</v>
      </c>
      <c r="G1606" s="1" t="s">
        <v>13</v>
      </c>
      <c r="H1606" s="1" t="s">
        <v>15</v>
      </c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25">
      <c r="A1607" s="18">
        <v>28606</v>
      </c>
      <c r="B1607" s="19" t="str">
        <f>HYPERLINK("https://gialoc.haiduong.gov.vn/", "UBND Ủy ban nhân dân huyện Gia Lộc tỉnh Hải Dương")</f>
        <v>UBND Ủy ban nhân dân huyện Gia Lộc tỉnh Hải Dương</v>
      </c>
      <c r="C1607" s="21" t="s">
        <v>16</v>
      </c>
      <c r="D1607" s="22"/>
      <c r="E1607" s="1" t="s">
        <v>13</v>
      </c>
      <c r="F1607" s="1" t="s">
        <v>13</v>
      </c>
      <c r="G1607" s="1" t="s">
        <v>13</v>
      </c>
      <c r="H1607" s="1" t="s">
        <v>13</v>
      </c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25">
      <c r="A1608" s="18">
        <v>28607</v>
      </c>
      <c r="B1608" s="19" t="s">
        <v>183</v>
      </c>
      <c r="C1608" s="20" t="s">
        <v>13</v>
      </c>
      <c r="D1608" s="21" t="s">
        <v>14</v>
      </c>
      <c r="E1608" s="1" t="s">
        <v>13</v>
      </c>
      <c r="F1608" s="1" t="s">
        <v>13</v>
      </c>
      <c r="G1608" s="1" t="s">
        <v>13</v>
      </c>
      <c r="H1608" s="1" t="s">
        <v>15</v>
      </c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25">
      <c r="A1609" s="18">
        <v>28608</v>
      </c>
      <c r="B1609" s="19" t="str">
        <f>HYPERLINK("https://hoalu.ninhbinh.gov.vn/", "UBND Ủy ban nhân dân huyện Hoa Lư tỉnh Ninh Bình")</f>
        <v>UBND Ủy ban nhân dân huyện Hoa Lư tỉnh Ninh Bình</v>
      </c>
      <c r="C1609" s="21" t="s">
        <v>16</v>
      </c>
      <c r="D1609" s="22"/>
      <c r="E1609" s="1" t="s">
        <v>13</v>
      </c>
      <c r="F1609" s="1" t="s">
        <v>13</v>
      </c>
      <c r="G1609" s="1" t="s">
        <v>13</v>
      </c>
      <c r="H1609" s="1" t="s">
        <v>13</v>
      </c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25">
      <c r="A1610" s="18">
        <v>28609</v>
      </c>
      <c r="B1610" s="19" t="str">
        <f>HYPERLINK("https://www.facebook.com/ConganhuyenHonQuan/", "Công an huyện Hớn Quản tỉnh Bình Phước")</f>
        <v>Công an huyện Hớn Quản tỉnh Bình Phước</v>
      </c>
      <c r="C1610" s="21" t="s">
        <v>16</v>
      </c>
      <c r="D1610" s="21" t="s">
        <v>14</v>
      </c>
      <c r="E1610" s="1" t="s">
        <v>13</v>
      </c>
      <c r="F1610" s="1" t="s">
        <v>13</v>
      </c>
      <c r="G1610" s="1" t="s">
        <v>13</v>
      </c>
      <c r="H1610" s="1" t="s">
        <v>15</v>
      </c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25">
      <c r="A1611" s="18">
        <v>28610</v>
      </c>
      <c r="B1611" s="19" t="str">
        <f>HYPERLINK("https://honquan.binhphuoc.gov.vn/", "UBND Ủy ban nhân dân huyện Hớn Quản tỉnh Bình Phước")</f>
        <v>UBND Ủy ban nhân dân huyện Hớn Quản tỉnh Bình Phước</v>
      </c>
      <c r="C1611" s="21" t="s">
        <v>16</v>
      </c>
      <c r="D1611" s="22"/>
      <c r="E1611" s="1" t="s">
        <v>13</v>
      </c>
      <c r="F1611" s="1" t="s">
        <v>13</v>
      </c>
      <c r="G1611" s="1" t="s">
        <v>13</v>
      </c>
      <c r="H1611" s="1" t="s">
        <v>13</v>
      </c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25">
      <c r="A1612" s="18">
        <v>28611</v>
      </c>
      <c r="B1612" s="19" t="str">
        <f>HYPERLINK("https://www.facebook.com/ConganhuyenHuongSon/", "Công an huyện Hương Sơn tỉnh Hà Tĩnh")</f>
        <v>Công an huyện Hương Sơn tỉnh Hà Tĩnh</v>
      </c>
      <c r="C1612" s="21" t="s">
        <v>16</v>
      </c>
      <c r="D1612" s="21" t="s">
        <v>14</v>
      </c>
      <c r="E1612" s="1" t="s">
        <v>13</v>
      </c>
      <c r="F1612" s="1" t="s">
        <v>13</v>
      </c>
      <c r="G1612" s="1" t="s">
        <v>13</v>
      </c>
      <c r="H1612" s="1" t="s">
        <v>15</v>
      </c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25">
      <c r="A1613" s="18">
        <v>28612</v>
      </c>
      <c r="B1613" s="19" t="str">
        <f>HYPERLINK("https://huongson.hatinh.gov.vn/", "UBND Ủy ban nhân dân huyện Hương Sơn tỉnh Hà Tĩnh")</f>
        <v>UBND Ủy ban nhân dân huyện Hương Sơn tỉnh Hà Tĩnh</v>
      </c>
      <c r="C1613" s="21" t="s">
        <v>16</v>
      </c>
      <c r="D1613" s="22"/>
      <c r="E1613" s="1" t="s">
        <v>13</v>
      </c>
      <c r="F1613" s="1" t="s">
        <v>13</v>
      </c>
      <c r="G1613" s="1" t="s">
        <v>13</v>
      </c>
      <c r="H1613" s="1" t="s">
        <v>13</v>
      </c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25">
      <c r="A1614" s="18">
        <v>28613</v>
      </c>
      <c r="B1614" s="19" t="str">
        <f>HYPERLINK("https://www.facebook.com/conganhuyenkimbang/", "Công an huyện Kim Bảng tỉnh Hà Nam")</f>
        <v>Công an huyện Kim Bảng tỉnh Hà Nam</v>
      </c>
      <c r="C1614" s="21" t="s">
        <v>16</v>
      </c>
      <c r="D1614" s="21" t="s">
        <v>14</v>
      </c>
      <c r="E1614" s="1" t="s">
        <v>13</v>
      </c>
      <c r="F1614" s="1" t="s">
        <v>13</v>
      </c>
      <c r="G1614" s="1" t="s">
        <v>13</v>
      </c>
      <c r="H1614" s="1" t="s">
        <v>15</v>
      </c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25">
      <c r="A1615" s="18">
        <v>28614</v>
      </c>
      <c r="B1615" s="19" t="str">
        <f>HYPERLINK("https://kimbang.hanam.gov.vn/", "UBND Ủy ban nhân dân huyện Kim Bảng tỉnh Hà Nam")</f>
        <v>UBND Ủy ban nhân dân huyện Kim Bảng tỉnh Hà Nam</v>
      </c>
      <c r="C1615" s="21" t="s">
        <v>16</v>
      </c>
      <c r="D1615" s="22"/>
      <c r="E1615" s="1" t="s">
        <v>13</v>
      </c>
      <c r="F1615" s="1" t="s">
        <v>13</v>
      </c>
      <c r="G1615" s="1" t="s">
        <v>13</v>
      </c>
      <c r="H1615" s="1" t="s">
        <v>13</v>
      </c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25">
      <c r="A1616" s="18">
        <v>28615</v>
      </c>
      <c r="B1616" s="19" t="str">
        <f>HYPERLINK("https://www.facebook.com/conganhuyenkonplong/", "Công an huyện Kon Plông tỉnh Kon Tum")</f>
        <v>Công an huyện Kon Plông tỉnh Kon Tum</v>
      </c>
      <c r="C1616" s="21" t="s">
        <v>16</v>
      </c>
      <c r="D1616" s="21" t="s">
        <v>14</v>
      </c>
      <c r="E1616" s="1" t="s">
        <v>13</v>
      </c>
      <c r="F1616" s="1" t="s">
        <v>13</v>
      </c>
      <c r="G1616" s="1" t="s">
        <v>13</v>
      </c>
      <c r="H1616" s="1" t="s">
        <v>15</v>
      </c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25">
      <c r="A1617" s="18">
        <v>28616</v>
      </c>
      <c r="B1617" s="19" t="str">
        <f>HYPERLINK("http://www.konplong.kontum.gov.vn/", "UBND Ủy ban nhân dân huyện Kon Plông tỉnh Kon Tum")</f>
        <v>UBND Ủy ban nhân dân huyện Kon Plông tỉnh Kon Tum</v>
      </c>
      <c r="C1617" s="21" t="s">
        <v>16</v>
      </c>
      <c r="D1617" s="22"/>
      <c r="E1617" s="1" t="s">
        <v>13</v>
      </c>
      <c r="F1617" s="1" t="s">
        <v>13</v>
      </c>
      <c r="G1617" s="1" t="s">
        <v>13</v>
      </c>
      <c r="H1617" s="1" t="s">
        <v>13</v>
      </c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25">
      <c r="A1618" s="18">
        <v>28617</v>
      </c>
      <c r="B1618" s="19" t="str">
        <f>HYPERLINK("https://www.facebook.com/ConganhuyenKrongPa/?locale=vi_VN", "Công an huyện Krông Pa tỉnh Gia Lai")</f>
        <v>Công an huyện Krông Pa tỉnh Gia Lai</v>
      </c>
      <c r="C1618" s="21" t="s">
        <v>16</v>
      </c>
      <c r="D1618" s="21" t="s">
        <v>14</v>
      </c>
      <c r="E1618" s="1" t="s">
        <v>13</v>
      </c>
      <c r="F1618" s="1" t="s">
        <v>13</v>
      </c>
      <c r="G1618" s="1" t="s">
        <v>13</v>
      </c>
      <c r="H1618" s="1" t="s">
        <v>15</v>
      </c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25">
      <c r="A1619" s="18">
        <v>28618</v>
      </c>
      <c r="B1619" s="19" t="str">
        <f>HYPERLINK("https://krongpa.gialai.gov.vn/Home.aspx", "UBND Ủy ban nhân dân huyện Krông Pa tỉnh Gia Lai")</f>
        <v>UBND Ủy ban nhân dân huyện Krông Pa tỉnh Gia Lai</v>
      </c>
      <c r="C1619" s="21" t="s">
        <v>16</v>
      </c>
      <c r="D1619" s="22"/>
      <c r="E1619" s="1" t="s">
        <v>13</v>
      </c>
      <c r="F1619" s="1" t="s">
        <v>13</v>
      </c>
      <c r="G1619" s="1" t="s">
        <v>13</v>
      </c>
      <c r="H1619" s="1" t="s">
        <v>13</v>
      </c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25">
      <c r="A1620" s="18">
        <v>28619</v>
      </c>
      <c r="B1620" s="19" t="str">
        <f>HYPERLINK("https://www.facebook.com/conganhuyenkyson/", "Công an huyện Kỳ Sơn tỉnh Nghệ An")</f>
        <v>Công an huyện Kỳ Sơn tỉnh Nghệ An</v>
      </c>
      <c r="C1620" s="21" t="s">
        <v>16</v>
      </c>
      <c r="D1620" s="21" t="s">
        <v>14</v>
      </c>
      <c r="E1620" s="1" t="s">
        <v>13</v>
      </c>
      <c r="F1620" s="1" t="s">
        <v>13</v>
      </c>
      <c r="G1620" s="1" t="s">
        <v>13</v>
      </c>
      <c r="H1620" s="1" t="s">
        <v>15</v>
      </c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25">
      <c r="A1621" s="18">
        <v>28620</v>
      </c>
      <c r="B1621" s="19" t="str">
        <f>HYPERLINK("https://kyson.nghean.gov.vn/", "UBND Ủy ban nhân dân huyện Kỳ Sơn tỉnh Nghệ An")</f>
        <v>UBND Ủy ban nhân dân huyện Kỳ Sơn tỉnh Nghệ An</v>
      </c>
      <c r="C1621" s="21" t="s">
        <v>16</v>
      </c>
      <c r="D1621" s="22"/>
      <c r="E1621" s="1" t="s">
        <v>13</v>
      </c>
      <c r="F1621" s="1" t="s">
        <v>13</v>
      </c>
      <c r="G1621" s="1" t="s">
        <v>13</v>
      </c>
      <c r="H1621" s="1" t="s">
        <v>13</v>
      </c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25">
      <c r="A1622" s="18">
        <v>28621</v>
      </c>
      <c r="B1622" s="19" t="str">
        <f>HYPERLINK("https://www.facebook.com/conganhuyenLacSon/", "Công an huyện Lạc Sơn tỉnh Hòa Bình")</f>
        <v>Công an huyện Lạc Sơn tỉnh Hòa Bình</v>
      </c>
      <c r="C1622" s="21" t="s">
        <v>16</v>
      </c>
      <c r="D1622" s="21" t="s">
        <v>14</v>
      </c>
      <c r="E1622" s="1" t="s">
        <v>13</v>
      </c>
      <c r="F1622" s="1" t="s">
        <v>13</v>
      </c>
      <c r="G1622" s="1" t="s">
        <v>13</v>
      </c>
      <c r="H1622" s="1" t="s">
        <v>15</v>
      </c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25">
      <c r="A1623" s="18">
        <v>28622</v>
      </c>
      <c r="B1623" s="19" t="str">
        <f>HYPERLINK("https://lacson.hoabinh.gov.vn/", "UBND Ủy ban nhân dân huyện Lạc Sơn tỉnh Hòa Bình")</f>
        <v>UBND Ủy ban nhân dân huyện Lạc Sơn tỉnh Hòa Bình</v>
      </c>
      <c r="C1623" s="21" t="s">
        <v>16</v>
      </c>
      <c r="D1623" s="22"/>
      <c r="E1623" s="1" t="s">
        <v>13</v>
      </c>
      <c r="F1623" s="1" t="s">
        <v>13</v>
      </c>
      <c r="G1623" s="1" t="s">
        <v>13</v>
      </c>
      <c r="H1623" s="1" t="s">
        <v>13</v>
      </c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25">
      <c r="A1624" s="18">
        <v>28623</v>
      </c>
      <c r="B1624" s="19" t="str">
        <f>HYPERLINK("https://www.facebook.com/Conganhuyenlapthach/?locale=vi_VN", "Công an huyện Lập Thạch tỉnh Vĩnh Phúc")</f>
        <v>Công an huyện Lập Thạch tỉnh Vĩnh Phúc</v>
      </c>
      <c r="C1624" s="21" t="s">
        <v>16</v>
      </c>
      <c r="D1624" s="21" t="s">
        <v>14</v>
      </c>
      <c r="E1624" s="1" t="s">
        <v>13</v>
      </c>
      <c r="F1624" s="1" t="s">
        <v>13</v>
      </c>
      <c r="G1624" s="1" t="s">
        <v>13</v>
      </c>
      <c r="H1624" s="1" t="s">
        <v>15</v>
      </c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25">
      <c r="A1625" s="18">
        <v>28624</v>
      </c>
      <c r="B1625" s="19" t="str">
        <f>HYPERLINK("https://lapthach.vinhphuc.gov.vn/", "UBND Ủy ban nhân dân huyện Lập Thạch tỉnh Vĩnh Phúc")</f>
        <v>UBND Ủy ban nhân dân huyện Lập Thạch tỉnh Vĩnh Phúc</v>
      </c>
      <c r="C1625" s="21" t="s">
        <v>16</v>
      </c>
      <c r="D1625" s="22"/>
      <c r="E1625" s="1" t="s">
        <v>13</v>
      </c>
      <c r="F1625" s="1" t="s">
        <v>13</v>
      </c>
      <c r="G1625" s="1" t="s">
        <v>13</v>
      </c>
      <c r="H1625" s="1" t="s">
        <v>13</v>
      </c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25">
      <c r="A1626" s="18">
        <v>28625</v>
      </c>
      <c r="B1626" s="19" t="str">
        <f>HYPERLINK("https://www.facebook.com/p/Tu%E1%BB%95i-tr%E1%BA%BB-C%C3%B4ng-an-huy%E1%BB%87n-L%E1%BB%99c-B%C3%ACnh-100063492099584/", "Công an huyện Lộc Bình tỉnh Lạng Sơn")</f>
        <v>Công an huyện Lộc Bình tỉnh Lạng Sơn</v>
      </c>
      <c r="C1626" s="21" t="s">
        <v>16</v>
      </c>
      <c r="D1626" s="21" t="s">
        <v>14</v>
      </c>
      <c r="E1626" s="1" t="s">
        <v>13</v>
      </c>
      <c r="F1626" s="1" t="s">
        <v>13</v>
      </c>
      <c r="G1626" s="1" t="s">
        <v>13</v>
      </c>
      <c r="H1626" s="1" t="s">
        <v>15</v>
      </c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25">
      <c r="A1627" s="18">
        <v>28626</v>
      </c>
      <c r="B1627" s="19" t="str">
        <f>HYPERLINK("https://locbinh.langson.gov.vn/", "UBND Ủy ban nhân dân huyện Lộc Bình tỉnh Lạng Sơn")</f>
        <v>UBND Ủy ban nhân dân huyện Lộc Bình tỉnh Lạng Sơn</v>
      </c>
      <c r="C1627" s="21" t="s">
        <v>16</v>
      </c>
      <c r="D1627" s="22"/>
      <c r="E1627" s="1" t="s">
        <v>13</v>
      </c>
      <c r="F1627" s="1" t="s">
        <v>13</v>
      </c>
      <c r="G1627" s="1" t="s">
        <v>13</v>
      </c>
      <c r="H1627" s="1" t="s">
        <v>13</v>
      </c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25">
      <c r="A1628" s="18">
        <v>28627</v>
      </c>
      <c r="B1628" s="19" t="str">
        <f>HYPERLINK("https://www.facebook.com/conganhuyenlucngan/?locale=fo_FO", "Công an huyện Lục Ngạn tỉnh Bắc Giang")</f>
        <v>Công an huyện Lục Ngạn tỉnh Bắc Giang</v>
      </c>
      <c r="C1628" s="21" t="s">
        <v>16</v>
      </c>
      <c r="D1628" s="21" t="s">
        <v>14</v>
      </c>
      <c r="E1628" s="1" t="s">
        <v>13</v>
      </c>
      <c r="F1628" s="1" t="s">
        <v>13</v>
      </c>
      <c r="G1628" s="1" t="s">
        <v>13</v>
      </c>
      <c r="H1628" s="1" t="s">
        <v>15</v>
      </c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25">
      <c r="A1629" s="18">
        <v>28628</v>
      </c>
      <c r="B1629" s="19" t="str">
        <f>HYPERLINK("https://lucngan.bacgiang.gov.vn/", "UBND Ủy ban nhân dân huyện Lục Ngạn tỉnh Bắc Giang")</f>
        <v>UBND Ủy ban nhân dân huyện Lục Ngạn tỉnh Bắc Giang</v>
      </c>
      <c r="C1629" s="21" t="s">
        <v>16</v>
      </c>
      <c r="D1629" s="22"/>
      <c r="E1629" s="1" t="s">
        <v>13</v>
      </c>
      <c r="F1629" s="1" t="s">
        <v>13</v>
      </c>
      <c r="G1629" s="1" t="s">
        <v>13</v>
      </c>
      <c r="H1629" s="1" t="s">
        <v>13</v>
      </c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25">
      <c r="A1630" s="18">
        <v>28629</v>
      </c>
      <c r="B1630" s="19" t="str">
        <f>HYPERLINK("https://www.facebook.com/ConganhuyenMaiSon/", "Công an huyện Mai Sơn tỉnh Sơn La")</f>
        <v>Công an huyện Mai Sơn tỉnh Sơn La</v>
      </c>
      <c r="C1630" s="21" t="s">
        <v>16</v>
      </c>
      <c r="D1630" s="21" t="s">
        <v>14</v>
      </c>
      <c r="E1630" s="1" t="s">
        <v>13</v>
      </c>
      <c r="F1630" s="1" t="s">
        <v>13</v>
      </c>
      <c r="G1630" s="1" t="s">
        <v>13</v>
      </c>
      <c r="H1630" s="1" t="s">
        <v>15</v>
      </c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25">
      <c r="A1631" s="18">
        <v>28630</v>
      </c>
      <c r="B1631" s="19" t="str">
        <f>HYPERLINK("https://maison.sonla.gov.vn/", "UBND Ủy ban nhân dân huyện Mai Sơn tỉnh Sơn La")</f>
        <v>UBND Ủy ban nhân dân huyện Mai Sơn tỉnh Sơn La</v>
      </c>
      <c r="C1631" s="21" t="s">
        <v>16</v>
      </c>
      <c r="D1631" s="22"/>
      <c r="E1631" s="1" t="s">
        <v>13</v>
      </c>
      <c r="F1631" s="1" t="s">
        <v>13</v>
      </c>
      <c r="G1631" s="1" t="s">
        <v>13</v>
      </c>
      <c r="H1631" s="1" t="s">
        <v>13</v>
      </c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25">
      <c r="A1632" s="18">
        <v>28631</v>
      </c>
      <c r="B1632" s="19" t="str">
        <f>HYPERLINK("https://www.facebook.com/TuoiTreCongAnDienBien/", "Công an huyện Mường Chà tỉnh Điện Biên")</f>
        <v>Công an huyện Mường Chà tỉnh Điện Biên</v>
      </c>
      <c r="C1632" s="21" t="s">
        <v>16</v>
      </c>
      <c r="D1632" s="21" t="s">
        <v>14</v>
      </c>
      <c r="E1632" s="1" t="s">
        <v>13</v>
      </c>
      <c r="F1632" s="1" t="s">
        <v>13</v>
      </c>
      <c r="G1632" s="1" t="s">
        <v>13</v>
      </c>
      <c r="H1632" s="1" t="s">
        <v>15</v>
      </c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25">
      <c r="A1633" s="18">
        <v>28632</v>
      </c>
      <c r="B1633" s="19" t="str">
        <f>HYPERLINK("https://snv.dienbien.gov.vn/", "UBND Ủy ban nhân dân huyện Mường Chà tỉnh Điện Biên")</f>
        <v>UBND Ủy ban nhân dân huyện Mường Chà tỉnh Điện Biên</v>
      </c>
      <c r="C1633" s="21" t="s">
        <v>16</v>
      </c>
      <c r="D1633" s="22"/>
      <c r="E1633" s="1" t="s">
        <v>13</v>
      </c>
      <c r="F1633" s="1" t="s">
        <v>13</v>
      </c>
      <c r="G1633" s="1" t="s">
        <v>13</v>
      </c>
      <c r="H1633" s="1" t="s">
        <v>13</v>
      </c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25">
      <c r="A1634" s="18">
        <v>28633</v>
      </c>
      <c r="B1634" s="19" t="str">
        <f>HYPERLINK("https://www.facebook.com/CAHNAHANG/", "Công an huyện Na Hang tỉnh Tuyên Quang")</f>
        <v>Công an huyện Na Hang tỉnh Tuyên Quang</v>
      </c>
      <c r="C1634" s="21" t="s">
        <v>16</v>
      </c>
      <c r="D1634" s="21" t="s">
        <v>14</v>
      </c>
      <c r="E1634" s="1" t="s">
        <v>13</v>
      </c>
      <c r="F1634" s="1" t="s">
        <v>13</v>
      </c>
      <c r="G1634" s="1" t="s">
        <v>13</v>
      </c>
      <c r="H1634" s="1" t="s">
        <v>15</v>
      </c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25">
      <c r="A1635" s="18">
        <v>28634</v>
      </c>
      <c r="B1635" s="19" t="str">
        <f>HYPERLINK("https://nahang.tuyenquang.gov.vn/", "UBND Ủy ban nhân dân huyện Na Hang tỉnh Tuyên Quang")</f>
        <v>UBND Ủy ban nhân dân huyện Na Hang tỉnh Tuyên Quang</v>
      </c>
      <c r="C1635" s="21" t="s">
        <v>16</v>
      </c>
      <c r="D1635" s="22"/>
      <c r="E1635" s="1" t="s">
        <v>13</v>
      </c>
      <c r="F1635" s="1" t="s">
        <v>13</v>
      </c>
      <c r="G1635" s="1" t="s">
        <v>13</v>
      </c>
      <c r="H1635" s="1" t="s">
        <v>13</v>
      </c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25">
      <c r="A1636" s="18">
        <v>28635</v>
      </c>
      <c r="B1636" s="19" t="s">
        <v>184</v>
      </c>
      <c r="C1636" s="20" t="s">
        <v>13</v>
      </c>
      <c r="D1636" s="21" t="s">
        <v>14</v>
      </c>
      <c r="E1636" s="1" t="s">
        <v>13</v>
      </c>
      <c r="F1636" s="1" t="s">
        <v>13</v>
      </c>
      <c r="G1636" s="1" t="s">
        <v>13</v>
      </c>
      <c r="H1636" s="1" t="s">
        <v>15</v>
      </c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25">
      <c r="A1637" s="18">
        <v>28636</v>
      </c>
      <c r="B1637" s="19" t="str">
        <f>HYPERLINK("https://nari.backan.gov.vn/", "UBND Ủy ban nhân dân huyện Na Rì tỉnh Bắc Kạn")</f>
        <v>UBND Ủy ban nhân dân huyện Na Rì tỉnh Bắc Kạn</v>
      </c>
      <c r="C1637" s="21" t="s">
        <v>16</v>
      </c>
      <c r="D1637" s="22"/>
      <c r="E1637" s="1" t="s">
        <v>13</v>
      </c>
      <c r="F1637" s="1" t="s">
        <v>13</v>
      </c>
      <c r="G1637" s="1" t="s">
        <v>13</v>
      </c>
      <c r="H1637" s="1" t="s">
        <v>13</v>
      </c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25">
      <c r="A1638" s="18">
        <v>28637</v>
      </c>
      <c r="B1638" s="19" t="str">
        <f>HYPERLINK("https://www.facebook.com/Conganhuyenngochoi/", "Công an huyện Ngọc Hồi tỉnh Kon Tum")</f>
        <v>Công an huyện Ngọc Hồi tỉnh Kon Tum</v>
      </c>
      <c r="C1638" s="21" t="s">
        <v>16</v>
      </c>
      <c r="D1638" s="21" t="s">
        <v>14</v>
      </c>
      <c r="E1638" s="1" t="s">
        <v>13</v>
      </c>
      <c r="F1638" s="1" t="s">
        <v>13</v>
      </c>
      <c r="G1638" s="1" t="s">
        <v>13</v>
      </c>
      <c r="H1638" s="1" t="s">
        <v>15</v>
      </c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25">
      <c r="A1639" s="18">
        <v>28638</v>
      </c>
      <c r="B1639" s="19" t="str">
        <f>HYPERLINK("https://ngochoi.kontum.gov.vn/", "UBND Ủy ban nhân dân huyện Ngọc Hồi tỉnh Kon Tum")</f>
        <v>UBND Ủy ban nhân dân huyện Ngọc Hồi tỉnh Kon Tum</v>
      </c>
      <c r="C1639" s="21" t="s">
        <v>16</v>
      </c>
      <c r="D1639" s="22"/>
      <c r="E1639" s="1" t="s">
        <v>13</v>
      </c>
      <c r="F1639" s="1" t="s">
        <v>13</v>
      </c>
      <c r="G1639" s="1" t="s">
        <v>13</v>
      </c>
      <c r="H1639" s="1" t="s">
        <v>13</v>
      </c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25">
      <c r="A1640" s="18">
        <v>28639</v>
      </c>
      <c r="B1640" s="19" t="str">
        <f>HYPERLINK("https://www.facebook.com/conganhuyennhuthanh/?locale=vi_VN", "Công an huyện Như Thanh tỉnh Thanh Hóa")</f>
        <v>Công an huyện Như Thanh tỉnh Thanh Hóa</v>
      </c>
      <c r="C1640" s="21" t="s">
        <v>16</v>
      </c>
      <c r="D1640" s="21" t="s">
        <v>14</v>
      </c>
      <c r="E1640" s="1" t="s">
        <v>13</v>
      </c>
      <c r="F1640" s="1" t="s">
        <v>13</v>
      </c>
      <c r="G1640" s="1" t="s">
        <v>13</v>
      </c>
      <c r="H1640" s="1" t="s">
        <v>15</v>
      </c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25">
      <c r="A1641" s="18">
        <v>28640</v>
      </c>
      <c r="B1641" s="19" t="str">
        <f>HYPERLINK("http://bensung.nhuthanh.thanhhoa.gov.vn/", "UBND Ủy ban nhân dân huyện Như Thanh tỉnh Thanh Hóa")</f>
        <v>UBND Ủy ban nhân dân huyện Như Thanh tỉnh Thanh Hóa</v>
      </c>
      <c r="C1641" s="21" t="s">
        <v>16</v>
      </c>
      <c r="D1641" s="22"/>
      <c r="E1641" s="1" t="s">
        <v>13</v>
      </c>
      <c r="F1641" s="1" t="s">
        <v>13</v>
      </c>
      <c r="G1641" s="1" t="s">
        <v>13</v>
      </c>
      <c r="H1641" s="1" t="s">
        <v>13</v>
      </c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25">
      <c r="A1642" s="18">
        <v>28641</v>
      </c>
      <c r="B1642" s="19" t="str">
        <f>HYPERLINK("https://www.facebook.com/conganhuyennhuxuan/", "Công an huyện Như Xuân tỉnh Thanh Hóa")</f>
        <v>Công an huyện Như Xuân tỉnh Thanh Hóa</v>
      </c>
      <c r="C1642" s="21" t="s">
        <v>16</v>
      </c>
      <c r="D1642" s="21" t="s">
        <v>14</v>
      </c>
      <c r="E1642" s="1" t="s">
        <v>13</v>
      </c>
      <c r="F1642" s="1" t="s">
        <v>13</v>
      </c>
      <c r="G1642" s="1" t="s">
        <v>13</v>
      </c>
      <c r="H1642" s="1" t="s">
        <v>15</v>
      </c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25">
      <c r="A1643" s="18">
        <v>28642</v>
      </c>
      <c r="B1643" s="19" t="str">
        <f>HYPERLINK("http://dieuhanh.nhuxuan.thanhhoa.gov.vn/", "UBND Ủy ban nhân dân huyện Như Xuân tỉnh Thanh Hóa")</f>
        <v>UBND Ủy ban nhân dân huyện Như Xuân tỉnh Thanh Hóa</v>
      </c>
      <c r="C1643" s="21" t="s">
        <v>16</v>
      </c>
      <c r="D1643" s="22"/>
      <c r="E1643" s="1" t="s">
        <v>13</v>
      </c>
      <c r="F1643" s="1" t="s">
        <v>13</v>
      </c>
      <c r="G1643" s="1" t="s">
        <v>13</v>
      </c>
      <c r="H1643" s="1" t="s">
        <v>13</v>
      </c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25">
      <c r="A1644" s="18">
        <v>28643</v>
      </c>
      <c r="B1644" s="19" t="str">
        <f>HYPERLINK("https://www.facebook.com/conganhuyenphuyen/?locale=vi_VN", "Công an huyện Phù Yên tỉnh Sơn La")</f>
        <v>Công an huyện Phù Yên tỉnh Sơn La</v>
      </c>
      <c r="C1644" s="21" t="s">
        <v>16</v>
      </c>
      <c r="D1644" s="21" t="s">
        <v>14</v>
      </c>
      <c r="E1644" s="1" t="s">
        <v>13</v>
      </c>
      <c r="F1644" s="1" t="s">
        <v>13</v>
      </c>
      <c r="G1644" s="1" t="s">
        <v>13</v>
      </c>
      <c r="H1644" s="1" t="s">
        <v>15</v>
      </c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25">
      <c r="A1645" s="18">
        <v>28644</v>
      </c>
      <c r="B1645" s="19" t="str">
        <f>HYPERLINK("https://phuyen.sonla.gov.vn/", "UBND Ủy ban nhân dân huyện Phù Yên tỉnh Sơn La")</f>
        <v>UBND Ủy ban nhân dân huyện Phù Yên tỉnh Sơn La</v>
      </c>
      <c r="C1645" s="21" t="s">
        <v>16</v>
      </c>
      <c r="D1645" s="22"/>
      <c r="E1645" s="1" t="s">
        <v>13</v>
      </c>
      <c r="F1645" s="1" t="s">
        <v>13</v>
      </c>
      <c r="G1645" s="1" t="s">
        <v>13</v>
      </c>
      <c r="H1645" s="1" t="s">
        <v>13</v>
      </c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25">
      <c r="A1646" s="18">
        <v>28645</v>
      </c>
      <c r="B1646" s="19" t="str">
        <f>HYPERLINK("https://www.facebook.com/conganhuyenquangtrach/", "Công an huyện Quảng Trạch tỉnh Quảng Bình")</f>
        <v>Công an huyện Quảng Trạch tỉnh Quảng Bình</v>
      </c>
      <c r="C1646" s="21" t="s">
        <v>16</v>
      </c>
      <c r="D1646" s="21" t="s">
        <v>14</v>
      </c>
      <c r="E1646" s="1" t="s">
        <v>13</v>
      </c>
      <c r="F1646" s="1" t="s">
        <v>13</v>
      </c>
      <c r="G1646" s="1" t="s">
        <v>13</v>
      </c>
      <c r="H1646" s="1" t="s">
        <v>15</v>
      </c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25">
      <c r="A1647" s="18">
        <v>28646</v>
      </c>
      <c r="B1647" s="19" t="str">
        <f>HYPERLINK("https://quangtrach.quangbinh.gov.vn/", "UBND Ủy ban nhân dân huyện Quảng Trạch tỉnh Quảng Bình")</f>
        <v>UBND Ủy ban nhân dân huyện Quảng Trạch tỉnh Quảng Bình</v>
      </c>
      <c r="C1647" s="21" t="s">
        <v>16</v>
      </c>
      <c r="D1647" s="22"/>
      <c r="E1647" s="1" t="s">
        <v>13</v>
      </c>
      <c r="F1647" s="1" t="s">
        <v>13</v>
      </c>
      <c r="G1647" s="1" t="s">
        <v>13</v>
      </c>
      <c r="H1647" s="1" t="s">
        <v>13</v>
      </c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25">
      <c r="A1648" s="18">
        <v>28647</v>
      </c>
      <c r="B1648" s="19" t="str">
        <f>HYPERLINK("https://www.facebook.com/Conganhuyenquychau02383884113/?locale=vi_VN", "Công an huyện Quỳ Châu tỉnh Nghệ An")</f>
        <v>Công an huyện Quỳ Châu tỉnh Nghệ An</v>
      </c>
      <c r="C1648" s="21" t="s">
        <v>16</v>
      </c>
      <c r="D1648" s="21" t="s">
        <v>14</v>
      </c>
      <c r="E1648" s="1" t="s">
        <v>13</v>
      </c>
      <c r="F1648" s="1" t="s">
        <v>13</v>
      </c>
      <c r="G1648" s="1" t="s">
        <v>13</v>
      </c>
      <c r="H1648" s="1" t="s">
        <v>15</v>
      </c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25">
      <c r="A1649" s="18">
        <v>28648</v>
      </c>
      <c r="B1649" s="19" t="str">
        <f>HYPERLINK("https://quychau.nghean.gov.vn/", "UBND Ủy ban nhân dân huyện Quỳ Châu tỉnh Nghệ An")</f>
        <v>UBND Ủy ban nhân dân huyện Quỳ Châu tỉnh Nghệ An</v>
      </c>
      <c r="C1649" s="21" t="s">
        <v>16</v>
      </c>
      <c r="D1649" s="22"/>
      <c r="E1649" s="1" t="s">
        <v>13</v>
      </c>
      <c r="F1649" s="1" t="s">
        <v>13</v>
      </c>
      <c r="G1649" s="1" t="s">
        <v>13</v>
      </c>
      <c r="H1649" s="1" t="s">
        <v>13</v>
      </c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25">
      <c r="A1650" s="18">
        <v>28649</v>
      </c>
      <c r="B1650" s="19" t="str">
        <f>HYPERLINK("https://www.facebook.com/Conganhuyensondong/", "Công an huyện Sơn Động tỉnh Bắc Giang")</f>
        <v>Công an huyện Sơn Động tỉnh Bắc Giang</v>
      </c>
      <c r="C1650" s="21" t="s">
        <v>16</v>
      </c>
      <c r="D1650" s="21" t="s">
        <v>14</v>
      </c>
      <c r="E1650" s="1" t="s">
        <v>13</v>
      </c>
      <c r="F1650" s="1" t="s">
        <v>13</v>
      </c>
      <c r="G1650" s="1" t="s">
        <v>13</v>
      </c>
      <c r="H1650" s="1" t="s">
        <v>15</v>
      </c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25">
      <c r="A1651" s="18">
        <v>28650</v>
      </c>
      <c r="B1651" s="19" t="str">
        <f>HYPERLINK("https://sondong.bacgiang.gov.vn/", "UBND Ủy ban nhân dân huyện Sơn Động tỉnh Bắc Giang")</f>
        <v>UBND Ủy ban nhân dân huyện Sơn Động tỉnh Bắc Giang</v>
      </c>
      <c r="C1651" s="21" t="s">
        <v>16</v>
      </c>
      <c r="D1651" s="22"/>
      <c r="E1651" s="1" t="s">
        <v>13</v>
      </c>
      <c r="F1651" s="1" t="s">
        <v>13</v>
      </c>
      <c r="G1651" s="1" t="s">
        <v>13</v>
      </c>
      <c r="H1651" s="1" t="s">
        <v>13</v>
      </c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25">
      <c r="A1652" s="18">
        <v>28651</v>
      </c>
      <c r="B1652" s="19" t="str">
        <f>HYPERLINK("https://www.facebook.com/ConganhuyenTamNong/", "Công an huyện Tam Nông tỉnh Phú Thọ")</f>
        <v>Công an huyện Tam Nông tỉnh Phú Thọ</v>
      </c>
      <c r="C1652" s="21" t="s">
        <v>16</v>
      </c>
      <c r="D1652" s="21" t="s">
        <v>14</v>
      </c>
      <c r="E1652" s="1" t="s">
        <v>13</v>
      </c>
      <c r="F1652" s="1" t="s">
        <v>13</v>
      </c>
      <c r="G1652" s="1" t="s">
        <v>13</v>
      </c>
      <c r="H1652" s="1" t="s">
        <v>15</v>
      </c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25">
      <c r="A1653" s="18">
        <v>28652</v>
      </c>
      <c r="B1653" s="19" t="str">
        <f>HYPERLINK("https://tamnong.phutho.gov.vn/", "UBND Ủy ban nhân dân huyện Tam Nông tỉnh Phú Thọ")</f>
        <v>UBND Ủy ban nhân dân huyện Tam Nông tỉnh Phú Thọ</v>
      </c>
      <c r="C1653" s="21" t="s">
        <v>16</v>
      </c>
      <c r="D1653" s="22"/>
      <c r="E1653" s="1" t="s">
        <v>13</v>
      </c>
      <c r="F1653" s="1" t="s">
        <v>13</v>
      </c>
      <c r="G1653" s="1" t="s">
        <v>13</v>
      </c>
      <c r="H1653" s="1" t="s">
        <v>13</v>
      </c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25">
      <c r="A1654" s="18">
        <v>28653</v>
      </c>
      <c r="B1654" s="19" t="str">
        <f>HYPERLINK("https://www.facebook.com/ConganhuyenTanUyen/", "Công an huyện Tân Uyên tỉnh Lai Châu")</f>
        <v>Công an huyện Tân Uyên tỉnh Lai Châu</v>
      </c>
      <c r="C1654" s="21" t="s">
        <v>16</v>
      </c>
      <c r="D1654" s="21" t="s">
        <v>14</v>
      </c>
      <c r="E1654" s="1" t="s">
        <v>13</v>
      </c>
      <c r="F1654" s="1" t="s">
        <v>13</v>
      </c>
      <c r="G1654" s="1" t="s">
        <v>13</v>
      </c>
      <c r="H1654" s="1" t="s">
        <v>15</v>
      </c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25">
      <c r="A1655" s="18">
        <v>28654</v>
      </c>
      <c r="B1655" s="19" t="str">
        <f>HYPERLINK("https://tanuyen.laichau.gov.vn/", "UBND Ủy ban nhân dân huyện Tân Uyên tỉnh Lai Châu")</f>
        <v>UBND Ủy ban nhân dân huyện Tân Uyên tỉnh Lai Châu</v>
      </c>
      <c r="C1655" s="21" t="s">
        <v>16</v>
      </c>
      <c r="D1655" s="22"/>
      <c r="E1655" s="1" t="s">
        <v>13</v>
      </c>
      <c r="F1655" s="1" t="s">
        <v>13</v>
      </c>
      <c r="G1655" s="1" t="s">
        <v>13</v>
      </c>
      <c r="H1655" s="1" t="s">
        <v>13</v>
      </c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25">
      <c r="A1656" s="18">
        <v>28655</v>
      </c>
      <c r="B1656" s="19" t="str">
        <f>HYPERLINK("https://www.facebook.com/conganhuyentayson/", "Công an huyện Tây Sơn tỉnh Bình Định")</f>
        <v>Công an huyện Tây Sơn tỉnh Bình Định</v>
      </c>
      <c r="C1656" s="21" t="s">
        <v>16</v>
      </c>
      <c r="D1656" s="21" t="s">
        <v>14</v>
      </c>
      <c r="E1656" s="1" t="s">
        <v>13</v>
      </c>
      <c r="F1656" s="1" t="s">
        <v>13</v>
      </c>
      <c r="G1656" s="1" t="s">
        <v>13</v>
      </c>
      <c r="H1656" s="1" t="s">
        <v>15</v>
      </c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25">
      <c r="A1657" s="18">
        <v>28656</v>
      </c>
      <c r="B1657" s="19" t="str">
        <f>HYPERLINK("https://tayson.binhdinh.gov.vn/", "UBND Ủy ban nhân dân huyện Tây Sơn tỉnh Bình Định")</f>
        <v>UBND Ủy ban nhân dân huyện Tây Sơn tỉnh Bình Định</v>
      </c>
      <c r="C1657" s="21" t="s">
        <v>16</v>
      </c>
      <c r="D1657" s="22"/>
      <c r="E1657" s="1" t="s">
        <v>13</v>
      </c>
      <c r="F1657" s="1" t="s">
        <v>13</v>
      </c>
      <c r="G1657" s="1" t="s">
        <v>13</v>
      </c>
      <c r="H1657" s="1" t="s">
        <v>13</v>
      </c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25">
      <c r="A1658" s="18">
        <v>28657</v>
      </c>
      <c r="B1658" s="19" t="str">
        <f>HYPERLINK("https://www.facebook.com/Conganhuyenthieuhoa/?locale=vi_VN", "Công an huyện Thiệu Hóa tỉnh Thanh Hóa")</f>
        <v>Công an huyện Thiệu Hóa tỉnh Thanh Hóa</v>
      </c>
      <c r="C1658" s="21" t="s">
        <v>16</v>
      </c>
      <c r="D1658" s="21" t="s">
        <v>14</v>
      </c>
      <c r="E1658" s="1" t="s">
        <v>13</v>
      </c>
      <c r="F1658" s="1" t="s">
        <v>13</v>
      </c>
      <c r="G1658" s="1" t="s">
        <v>13</v>
      </c>
      <c r="H1658" s="1" t="s">
        <v>15</v>
      </c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25">
      <c r="A1659" s="18">
        <v>28658</v>
      </c>
      <c r="B1659" s="19" t="str">
        <f>HYPERLINK("http://thitran.thieuhoa.thanhhoa.gov.vn/", "UBND Ủy ban nhân dân huyện Thiệu Hóa tỉnh Thanh Hóa")</f>
        <v>UBND Ủy ban nhân dân huyện Thiệu Hóa tỉnh Thanh Hóa</v>
      </c>
      <c r="C1659" s="21" t="s">
        <v>16</v>
      </c>
      <c r="D1659" s="22"/>
      <c r="E1659" s="1" t="s">
        <v>13</v>
      </c>
      <c r="F1659" s="1" t="s">
        <v>13</v>
      </c>
      <c r="G1659" s="1" t="s">
        <v>13</v>
      </c>
      <c r="H1659" s="1" t="s">
        <v>13</v>
      </c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25">
      <c r="A1660" s="18">
        <v>28659</v>
      </c>
      <c r="B1660" s="19" t="str">
        <f>HYPERLINK("https://www.facebook.com/conganhuyenthuongxuan/?locale=vi_VN", "Công an huyện Thường Xuân tỉnh Thanh Hóa")</f>
        <v>Công an huyện Thường Xuân tỉnh Thanh Hóa</v>
      </c>
      <c r="C1660" s="21" t="s">
        <v>16</v>
      </c>
      <c r="D1660" s="21" t="s">
        <v>14</v>
      </c>
      <c r="E1660" s="1" t="s">
        <v>13</v>
      </c>
      <c r="F1660" s="1" t="s">
        <v>13</v>
      </c>
      <c r="G1660" s="1" t="s">
        <v>13</v>
      </c>
      <c r="H1660" s="1" t="s">
        <v>15</v>
      </c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25">
      <c r="A1661" s="18">
        <v>28660</v>
      </c>
      <c r="B1661" s="19" t="str">
        <f>HYPERLINK("http://thuongxuan.gov.vn/", "UBND Ủy ban nhân dân huyện Thường Xuân tỉnh Thanh Hóa")</f>
        <v>UBND Ủy ban nhân dân huyện Thường Xuân tỉnh Thanh Hóa</v>
      </c>
      <c r="C1661" s="21" t="s">
        <v>16</v>
      </c>
      <c r="D1661" s="22"/>
      <c r="E1661" s="1" t="s">
        <v>13</v>
      </c>
      <c r="F1661" s="1" t="s">
        <v>13</v>
      </c>
      <c r="G1661" s="1" t="s">
        <v>13</v>
      </c>
      <c r="H1661" s="1" t="s">
        <v>13</v>
      </c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25">
      <c r="A1662" s="18">
        <v>28661</v>
      </c>
      <c r="B1662" s="19" t="str">
        <f>HYPERLINK("https://www.facebook.com/ConganhuyenTuaChua/", "Công an huyện Tủa Chùa tỉnh Điện Biên")</f>
        <v>Công an huyện Tủa Chùa tỉnh Điện Biên</v>
      </c>
      <c r="C1662" s="21" t="s">
        <v>16</v>
      </c>
      <c r="D1662" s="21" t="s">
        <v>14</v>
      </c>
      <c r="E1662" s="1" t="s">
        <v>13</v>
      </c>
      <c r="F1662" s="1" t="s">
        <v>13</v>
      </c>
      <c r="G1662" s="1" t="s">
        <v>13</v>
      </c>
      <c r="H1662" s="1" t="s">
        <v>15</v>
      </c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25">
      <c r="A1663" s="18">
        <v>28662</v>
      </c>
      <c r="B1663" s="19" t="str">
        <f>HYPERLINK("https://huyentuachua.dienbien.gov.vn/", "UBND Ủy ban nhân dân huyện Tủa Chùa tỉnh Điện Biên")</f>
        <v>UBND Ủy ban nhân dân huyện Tủa Chùa tỉnh Điện Biên</v>
      </c>
      <c r="C1663" s="21" t="s">
        <v>16</v>
      </c>
      <c r="D1663" s="22"/>
      <c r="E1663" s="1" t="s">
        <v>13</v>
      </c>
      <c r="F1663" s="1" t="s">
        <v>13</v>
      </c>
      <c r="G1663" s="1" t="s">
        <v>13</v>
      </c>
      <c r="H1663" s="1" t="s">
        <v>13</v>
      </c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25">
      <c r="A1664" s="18">
        <v>28663</v>
      </c>
      <c r="B1664" s="19" t="str">
        <f>HYPERLINK("https://www.facebook.com/conganhuyentuangiao/", "Công an huyện Tuần Giáo tỉnh Điện Biên")</f>
        <v>Công an huyện Tuần Giáo tỉnh Điện Biên</v>
      </c>
      <c r="C1664" s="21" t="s">
        <v>16</v>
      </c>
      <c r="D1664" s="21" t="s">
        <v>14</v>
      </c>
      <c r="E1664" s="1" t="s">
        <v>13</v>
      </c>
      <c r="F1664" s="1" t="s">
        <v>13</v>
      </c>
      <c r="G1664" s="1" t="s">
        <v>13</v>
      </c>
      <c r="H1664" s="1" t="s">
        <v>15</v>
      </c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25">
      <c r="A1665" s="18">
        <v>28664</v>
      </c>
      <c r="B1665" s="19" t="str">
        <f>HYPERLINK("https://tuangiao.gov.vn/", "UBND Ủy ban nhân dân huyện Tuần Giáo tỉnh Điện Biên")</f>
        <v>UBND Ủy ban nhân dân huyện Tuần Giáo tỉnh Điện Biên</v>
      </c>
      <c r="C1665" s="21" t="s">
        <v>16</v>
      </c>
      <c r="D1665" s="22"/>
      <c r="E1665" s="1" t="s">
        <v>13</v>
      </c>
      <c r="F1665" s="1" t="s">
        <v>13</v>
      </c>
      <c r="G1665" s="1" t="s">
        <v>13</v>
      </c>
      <c r="H1665" s="1" t="s">
        <v>13</v>
      </c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25">
      <c r="A1666" s="18">
        <v>28665</v>
      </c>
      <c r="B1666" s="19" t="str">
        <f>HYPERLINK("https://www.facebook.com/ConganhuyenYenDung/?locale=vi_VN", "Công an huyện Yên Dũng tỉnh Bắc Giang")</f>
        <v>Công an huyện Yên Dũng tỉnh Bắc Giang</v>
      </c>
      <c r="C1666" s="21" t="s">
        <v>16</v>
      </c>
      <c r="D1666" s="21" t="s">
        <v>14</v>
      </c>
      <c r="E1666" s="1" t="s">
        <v>13</v>
      </c>
      <c r="F1666" s="1" t="s">
        <v>13</v>
      </c>
      <c r="G1666" s="1" t="s">
        <v>13</v>
      </c>
      <c r="H1666" s="1" t="s">
        <v>15</v>
      </c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25">
      <c r="A1667" s="18">
        <v>28666</v>
      </c>
      <c r="B1667" s="19" t="str">
        <f>HYPERLINK("https://yendung.bacgiang.gov.vn/", "UBND Ủy ban nhân dân huyện Yên Dũng tỉnh Bắc Giang")</f>
        <v>UBND Ủy ban nhân dân huyện Yên Dũng tỉnh Bắc Giang</v>
      </c>
      <c r="C1667" s="21" t="s">
        <v>16</v>
      </c>
      <c r="D1667" s="22"/>
      <c r="E1667" s="1" t="s">
        <v>13</v>
      </c>
      <c r="F1667" s="1" t="s">
        <v>13</v>
      </c>
      <c r="G1667" s="1" t="s">
        <v>13</v>
      </c>
      <c r="H1667" s="1" t="s">
        <v>13</v>
      </c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25">
      <c r="A1668" s="18">
        <v>28667</v>
      </c>
      <c r="B1668" s="19" t="str">
        <f>HYPERLINK("https://www.facebook.com/Conganhuyenyenkhanh/?locale=vi_VN", "Công an huyện Yên Khánh tỉnh Ninh Bình")</f>
        <v>Công an huyện Yên Khánh tỉnh Ninh Bình</v>
      </c>
      <c r="C1668" s="21" t="s">
        <v>16</v>
      </c>
      <c r="D1668" s="21" t="s">
        <v>14</v>
      </c>
      <c r="E1668" s="1" t="s">
        <v>13</v>
      </c>
      <c r="F1668" s="1" t="s">
        <v>13</v>
      </c>
      <c r="G1668" s="1" t="s">
        <v>13</v>
      </c>
      <c r="H1668" s="1" t="s">
        <v>15</v>
      </c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25">
      <c r="A1669" s="18">
        <v>28668</v>
      </c>
      <c r="B1669" s="19" t="str">
        <f>HYPERLINK("https://yenkhanh.ninhbinh.gov.vn/", "UBND Ủy ban nhân dân huyện Yên Khánh tỉnh Ninh Bình")</f>
        <v>UBND Ủy ban nhân dân huyện Yên Khánh tỉnh Ninh Bình</v>
      </c>
      <c r="C1669" s="21" t="s">
        <v>16</v>
      </c>
      <c r="D1669" s="22"/>
      <c r="E1669" s="1" t="s">
        <v>13</v>
      </c>
      <c r="F1669" s="1" t="s">
        <v>13</v>
      </c>
      <c r="G1669" s="1" t="s">
        <v>13</v>
      </c>
      <c r="H1669" s="1" t="s">
        <v>13</v>
      </c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25">
      <c r="A1670" s="18">
        <v>28669</v>
      </c>
      <c r="B1670" s="19" t="str">
        <f>HYPERLINK("https://www.facebook.com/conganhuyenyenthe/", "Công an huyện Yên Thế tỉnh Bắc Giang")</f>
        <v>Công an huyện Yên Thế tỉnh Bắc Giang</v>
      </c>
      <c r="C1670" s="21" t="s">
        <v>16</v>
      </c>
      <c r="D1670" s="21" t="s">
        <v>14</v>
      </c>
      <c r="E1670" s="1" t="s">
        <v>13</v>
      </c>
      <c r="F1670" s="1" t="s">
        <v>13</v>
      </c>
      <c r="G1670" s="1" t="s">
        <v>13</v>
      </c>
      <c r="H1670" s="1" t="s">
        <v>15</v>
      </c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25">
      <c r="A1671" s="18">
        <v>28670</v>
      </c>
      <c r="B1671" s="19" t="str">
        <f>HYPERLINK("https://yenthe.bacgiang.gov.vn/", "UBND Ủy ban nhân dân huyện Yên Thế tỉnh Bắc Giang")</f>
        <v>UBND Ủy ban nhân dân huyện Yên Thế tỉnh Bắc Giang</v>
      </c>
      <c r="C1671" s="21" t="s">
        <v>16</v>
      </c>
      <c r="D1671" s="22"/>
      <c r="E1671" s="1" t="s">
        <v>13</v>
      </c>
      <c r="F1671" s="1" t="s">
        <v>13</v>
      </c>
      <c r="G1671" s="1" t="s">
        <v>13</v>
      </c>
      <c r="H1671" s="1" t="s">
        <v>13</v>
      </c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25">
      <c r="A1672" s="18">
        <v>28671</v>
      </c>
      <c r="B1672" s="19" t="str">
        <f>HYPERLINK("https://www.facebook.com/CongAnIaGrai/", "Công an huyện Ia Grai tỉnh Gia Lai")</f>
        <v>Công an huyện Ia Grai tỉnh Gia Lai</v>
      </c>
      <c r="C1672" s="21" t="s">
        <v>16</v>
      </c>
      <c r="D1672" s="21" t="s">
        <v>14</v>
      </c>
      <c r="E1672" s="1" t="s">
        <v>13</v>
      </c>
      <c r="F1672" s="1" t="s">
        <v>13</v>
      </c>
      <c r="G1672" s="1" t="s">
        <v>13</v>
      </c>
      <c r="H1672" s="1" t="s">
        <v>15</v>
      </c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25">
      <c r="A1673" s="18">
        <v>28672</v>
      </c>
      <c r="B1673" s="19" t="str">
        <f>HYPERLINK("https://iagrai.gialai.gov.vn/", "UBND Ủy ban nhân dân huyện Ia Grai tỉnh Gia Lai")</f>
        <v>UBND Ủy ban nhân dân huyện Ia Grai tỉnh Gia Lai</v>
      </c>
      <c r="C1673" s="21" t="s">
        <v>16</v>
      </c>
      <c r="D1673" s="22"/>
      <c r="E1673" s="1" t="s">
        <v>13</v>
      </c>
      <c r="F1673" s="1" t="s">
        <v>13</v>
      </c>
      <c r="G1673" s="1" t="s">
        <v>13</v>
      </c>
      <c r="H1673" s="1" t="s">
        <v>13</v>
      </c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25">
      <c r="A1674" s="18">
        <v>28673</v>
      </c>
      <c r="B1674" s="19" t="str">
        <f>HYPERLINK("https://www.facebook.com/CongAnKbang/", "Công an huyện Kbang tỉnh Gia Lai")</f>
        <v>Công an huyện Kbang tỉnh Gia Lai</v>
      </c>
      <c r="C1674" s="21" t="s">
        <v>16</v>
      </c>
      <c r="D1674" s="21" t="s">
        <v>14</v>
      </c>
      <c r="E1674" s="1" t="s">
        <v>13</v>
      </c>
      <c r="F1674" s="1" t="s">
        <v>13</v>
      </c>
      <c r="G1674" s="1" t="s">
        <v>13</v>
      </c>
      <c r="H1674" s="1" t="s">
        <v>15</v>
      </c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25">
      <c r="A1675" s="18">
        <v>28674</v>
      </c>
      <c r="B1675" s="19" t="str">
        <f>HYPERLINK("https://kbang.gialai.gov.vn/SpecialPages/kkk/Tai-lieu-ky-hop-H%C4%90ND-huyen.aspx", "UBND Ủy ban nhân dân huyện Kbang tỉnh Gia Lai")</f>
        <v>UBND Ủy ban nhân dân huyện Kbang tỉnh Gia Lai</v>
      </c>
      <c r="C1675" s="21" t="s">
        <v>16</v>
      </c>
      <c r="D1675" s="22"/>
      <c r="E1675" s="1" t="s">
        <v>13</v>
      </c>
      <c r="F1675" s="1" t="s">
        <v>13</v>
      </c>
      <c r="G1675" s="1" t="s">
        <v>13</v>
      </c>
      <c r="H1675" s="1" t="s">
        <v>13</v>
      </c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25">
      <c r="A1676" s="18">
        <v>28675</v>
      </c>
      <c r="B1676" s="19" t="s">
        <v>185</v>
      </c>
      <c r="C1676" s="20" t="s">
        <v>13</v>
      </c>
      <c r="D1676" s="21" t="s">
        <v>14</v>
      </c>
      <c r="E1676" s="1" t="s">
        <v>13</v>
      </c>
      <c r="F1676" s="1" t="s">
        <v>13</v>
      </c>
      <c r="G1676" s="1" t="s">
        <v>13</v>
      </c>
      <c r="H1676" s="1" t="s">
        <v>15</v>
      </c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25">
      <c r="A1677" s="18">
        <v>28676</v>
      </c>
      <c r="B1677" s="19" t="str">
        <f>HYPERLINK("https://khuyennong.trieuson.thanhhoa.gov.vn/", "UBND Ủy ban nhân dân xã Khuyến Nông tỉnh Thanh Hóa")</f>
        <v>UBND Ủy ban nhân dân xã Khuyến Nông tỉnh Thanh Hóa</v>
      </c>
      <c r="C1677" s="21" t="s">
        <v>16</v>
      </c>
      <c r="D1677" s="22"/>
      <c r="E1677" s="1" t="s">
        <v>13</v>
      </c>
      <c r="F1677" s="1" t="s">
        <v>13</v>
      </c>
      <c r="G1677" s="1" t="s">
        <v>13</v>
      </c>
      <c r="H1677" s="1" t="s">
        <v>13</v>
      </c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25">
      <c r="A1678" s="18">
        <v>28677</v>
      </c>
      <c r="B1678" s="19" t="str">
        <f>HYPERLINK("https://www.facebook.com/ConganKongChro/", "Công an huyện Kông Chro tỉnh Gia Lai")</f>
        <v>Công an huyện Kông Chro tỉnh Gia Lai</v>
      </c>
      <c r="C1678" s="21" t="s">
        <v>16</v>
      </c>
      <c r="D1678" s="21" t="s">
        <v>14</v>
      </c>
      <c r="E1678" s="1" t="s">
        <v>13</v>
      </c>
      <c r="F1678" s="1" t="s">
        <v>13</v>
      </c>
      <c r="G1678" s="1" t="s">
        <v>13</v>
      </c>
      <c r="H1678" s="1" t="s">
        <v>15</v>
      </c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25">
      <c r="A1679" s="18">
        <v>28678</v>
      </c>
      <c r="B1679" s="19" t="str">
        <f>HYPERLINK("https://kongchro.gialai.gov.vn/", "UBND Ủy ban nhân dân huyện Kông Chro tỉnh Gia Lai")</f>
        <v>UBND Ủy ban nhân dân huyện Kông Chro tỉnh Gia Lai</v>
      </c>
      <c r="C1679" s="21" t="s">
        <v>16</v>
      </c>
      <c r="D1679" s="22"/>
      <c r="E1679" s="1" t="s">
        <v>13</v>
      </c>
      <c r="F1679" s="1" t="s">
        <v>13</v>
      </c>
      <c r="G1679" s="1" t="s">
        <v>13</v>
      </c>
      <c r="H1679" s="1" t="s">
        <v>13</v>
      </c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25">
      <c r="A1680" s="18">
        <v>28679</v>
      </c>
      <c r="B1680" s="19" t="s">
        <v>186</v>
      </c>
      <c r="C1680" s="20" t="s">
        <v>13</v>
      </c>
      <c r="D1680" s="21" t="s">
        <v>14</v>
      </c>
      <c r="E1680" s="1" t="s">
        <v>13</v>
      </c>
      <c r="F1680" s="1" t="s">
        <v>13</v>
      </c>
      <c r="G1680" s="1" t="s">
        <v>13</v>
      </c>
      <c r="H1680" s="1" t="s">
        <v>15</v>
      </c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25">
      <c r="A1681" s="18">
        <v>28680</v>
      </c>
      <c r="B1681" s="19" t="s">
        <v>187</v>
      </c>
      <c r="C1681" s="21" t="s">
        <v>16</v>
      </c>
      <c r="D1681" s="22"/>
      <c r="E1681" s="1" t="s">
        <v>13</v>
      </c>
      <c r="F1681" s="1" t="s">
        <v>13</v>
      </c>
      <c r="G1681" s="1" t="s">
        <v>13</v>
      </c>
      <c r="H1681" s="1" t="s">
        <v>13</v>
      </c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25">
      <c r="A1682" s="18">
        <v>28681</v>
      </c>
      <c r="B1682" s="19" t="str">
        <f>HYPERLINK("https://www.facebook.com/congankytay/", "Công an xã Kỳ Tây tỉnh Hà Tĩnh")</f>
        <v>Công an xã Kỳ Tây tỉnh Hà Tĩnh</v>
      </c>
      <c r="C1682" s="21" t="s">
        <v>16</v>
      </c>
      <c r="D1682" s="21" t="s">
        <v>14</v>
      </c>
      <c r="E1682" s="1" t="s">
        <v>13</v>
      </c>
      <c r="F1682" s="1" t="s">
        <v>13</v>
      </c>
      <c r="G1682" s="1" t="s">
        <v>13</v>
      </c>
      <c r="H1682" s="1" t="s">
        <v>15</v>
      </c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25">
      <c r="A1683" s="18">
        <v>28682</v>
      </c>
      <c r="B1683" s="19" t="str">
        <f>HYPERLINK("http://kytay.kyanh.hatinh.gov.vn/", "UBND Ủy ban nhân dân xã Kỳ Tây tỉnh Hà Tĩnh")</f>
        <v>UBND Ủy ban nhân dân xã Kỳ Tây tỉnh Hà Tĩnh</v>
      </c>
      <c r="C1683" s="21" t="s">
        <v>16</v>
      </c>
      <c r="D1683" s="22"/>
      <c r="E1683" s="1" t="s">
        <v>13</v>
      </c>
      <c r="F1683" s="1" t="s">
        <v>13</v>
      </c>
      <c r="G1683" s="1" t="s">
        <v>13</v>
      </c>
      <c r="H1683" s="1" t="s">
        <v>13</v>
      </c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25">
      <c r="A1684" s="18">
        <v>28683</v>
      </c>
      <c r="B1684" s="19" t="str">
        <f>HYPERLINK("https://www.facebook.com/conganlaicach/", "Công an thị trấn Lai Cách tỉnh Hải Dương")</f>
        <v>Công an thị trấn Lai Cách tỉnh Hải Dương</v>
      </c>
      <c r="C1684" s="21" t="s">
        <v>16</v>
      </c>
      <c r="D1684" s="21" t="s">
        <v>14</v>
      </c>
      <c r="E1684" s="1" t="s">
        <v>13</v>
      </c>
      <c r="F1684" s="1" t="s">
        <v>13</v>
      </c>
      <c r="G1684" s="1" t="s">
        <v>13</v>
      </c>
      <c r="H1684" s="1" t="s">
        <v>15</v>
      </c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25">
      <c r="A1685" s="18">
        <v>28684</v>
      </c>
      <c r="B1685" s="19" t="str">
        <f>HYPERLINK("http://thitranlaicach.camgiang.haiduong.gov.vn/", "UBND Ủy ban nhân dân thị trấn Lai Cách tỉnh Hải Dương")</f>
        <v>UBND Ủy ban nhân dân thị trấn Lai Cách tỉnh Hải Dương</v>
      </c>
      <c r="C1685" s="21" t="s">
        <v>16</v>
      </c>
      <c r="D1685" s="22"/>
      <c r="E1685" s="1" t="s">
        <v>13</v>
      </c>
      <c r="F1685" s="1" t="s">
        <v>13</v>
      </c>
      <c r="G1685" s="1" t="s">
        <v>13</v>
      </c>
      <c r="H1685" s="1" t="s">
        <v>13</v>
      </c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25">
      <c r="A1686" s="18">
        <v>28685</v>
      </c>
      <c r="B1686" s="19" t="str">
        <f>HYPERLINK("https://www.facebook.com/capLamSon/?locale=vi_VN", "Công an phường Lam Sơn tỉnh Thanh Hóa")</f>
        <v>Công an phường Lam Sơn tỉnh Thanh Hóa</v>
      </c>
      <c r="C1686" s="21" t="s">
        <v>16</v>
      </c>
      <c r="D1686" s="21" t="s">
        <v>14</v>
      </c>
      <c r="E1686" s="1" t="s">
        <v>13</v>
      </c>
      <c r="F1686" s="1" t="s">
        <v>13</v>
      </c>
      <c r="G1686" s="1" t="s">
        <v>13</v>
      </c>
      <c r="H1686" s="1" t="s">
        <v>15</v>
      </c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25">
      <c r="A1687" s="18">
        <v>28686</v>
      </c>
      <c r="B1687" s="19" t="str">
        <f>HYPERLINK("https://lamson.bimson.thanhhoa.gov.vn/", "UBND Ủy ban nhân dân phường Lam Sơn tỉnh Thanh Hóa")</f>
        <v>UBND Ủy ban nhân dân phường Lam Sơn tỉnh Thanh Hóa</v>
      </c>
      <c r="C1687" s="21" t="s">
        <v>16</v>
      </c>
      <c r="D1687" s="22"/>
      <c r="E1687" s="1" t="s">
        <v>13</v>
      </c>
      <c r="F1687" s="1" t="s">
        <v>13</v>
      </c>
      <c r="G1687" s="1" t="s">
        <v>13</v>
      </c>
      <c r="H1687" s="1" t="s">
        <v>13</v>
      </c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25">
      <c r="A1688" s="18">
        <v>28687</v>
      </c>
      <c r="B1688" s="19" t="str">
        <f>HYPERLINK("https://www.facebook.com/Conganlamson04942/", "Công an xã Lâm Sơn tỉnh Hòa Bình")</f>
        <v>Công an xã Lâm Sơn tỉnh Hòa Bình</v>
      </c>
      <c r="C1688" s="21" t="s">
        <v>16</v>
      </c>
      <c r="D1688" s="21" t="s">
        <v>14</v>
      </c>
      <c r="E1688" s="1" t="s">
        <v>13</v>
      </c>
      <c r="F1688" s="1" t="s">
        <v>13</v>
      </c>
      <c r="G1688" s="1" t="s">
        <v>13</v>
      </c>
      <c r="H1688" s="1" t="s">
        <v>15</v>
      </c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25">
      <c r="A1689" s="18">
        <v>28688</v>
      </c>
      <c r="B1689" s="19" t="str">
        <f>HYPERLINK("https://xalamson.hoabinh.gov.vn/", "UBND Ủy ban nhân dân xã Lâm Sơn tỉnh Hòa Bình")</f>
        <v>UBND Ủy ban nhân dân xã Lâm Sơn tỉnh Hòa Bình</v>
      </c>
      <c r="C1689" s="21" t="s">
        <v>16</v>
      </c>
      <c r="D1689" s="22"/>
      <c r="E1689" s="1" t="s">
        <v>13</v>
      </c>
      <c r="F1689" s="1" t="s">
        <v>13</v>
      </c>
      <c r="G1689" s="1" t="s">
        <v>13</v>
      </c>
      <c r="H1689" s="1" t="s">
        <v>13</v>
      </c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25">
      <c r="A1690" s="18">
        <v>28689</v>
      </c>
      <c r="B1690" s="19" t="s">
        <v>188</v>
      </c>
      <c r="C1690" s="20" t="s">
        <v>13</v>
      </c>
      <c r="D1690" s="21" t="s">
        <v>14</v>
      </c>
      <c r="E1690" s="1" t="s">
        <v>13</v>
      </c>
      <c r="F1690" s="1" t="s">
        <v>13</v>
      </c>
      <c r="G1690" s="1" t="s">
        <v>13</v>
      </c>
      <c r="H1690" s="1" t="s">
        <v>15</v>
      </c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25">
      <c r="A1691" s="18">
        <v>28690</v>
      </c>
      <c r="B1691" s="19" t="str">
        <f>HYPERLINK("https://mucangchai.yenbai.gov.vn/news/tin-moi/?UserKey=Dong-chi-Duong-Van-Tien---Chu-tich-UBND-tinh-chuc-tet-nhan-dan-xa-La-Pan-Tan&amp;PageIndex=21", "UBND Ủy ban nhân dân xã La Pán Tẩn tỉnh Yên Bái")</f>
        <v>UBND Ủy ban nhân dân xã La Pán Tẩn tỉnh Yên Bái</v>
      </c>
      <c r="C1691" s="21" t="s">
        <v>16</v>
      </c>
      <c r="D1691" s="22"/>
      <c r="E1691" s="1" t="s">
        <v>13</v>
      </c>
      <c r="F1691" s="1" t="s">
        <v>13</v>
      </c>
      <c r="G1691" s="1" t="s">
        <v>13</v>
      </c>
      <c r="H1691" s="1" t="s">
        <v>13</v>
      </c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25">
      <c r="A1692" s="18">
        <v>28691</v>
      </c>
      <c r="B1692" s="19" t="str">
        <f>HYPERLINK("https://www.facebook.com/conganlienhoa/", "Công an xã Liên Hoà tỉnh Hải Dương")</f>
        <v>Công an xã Liên Hoà tỉnh Hải Dương</v>
      </c>
      <c r="C1692" s="21" t="s">
        <v>16</v>
      </c>
      <c r="D1692" s="21" t="s">
        <v>14</v>
      </c>
      <c r="E1692" s="1" t="s">
        <v>13</v>
      </c>
      <c r="F1692" s="1" t="s">
        <v>13</v>
      </c>
      <c r="G1692" s="1" t="s">
        <v>13</v>
      </c>
      <c r="H1692" s="1" t="s">
        <v>15</v>
      </c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25">
      <c r="A1693" s="18">
        <v>28692</v>
      </c>
      <c r="B1693" s="19" t="str">
        <f>HYPERLINK("https://web01.haiduong.gov.vn/Trang/ChiTietTinTuc.aspx?nid=4681&amp;title=danh-sach-cu-nguoi-phat-ngon-cua-huyen-kim-thanh-va-cac-xa-truc-thuoc.html", "UBND Ủy ban nhân dân xã Liên Hoà tỉnh Hải Dương")</f>
        <v>UBND Ủy ban nhân dân xã Liên Hoà tỉnh Hải Dương</v>
      </c>
      <c r="C1693" s="21" t="s">
        <v>16</v>
      </c>
      <c r="D1693" s="22"/>
      <c r="E1693" s="1" t="s">
        <v>13</v>
      </c>
      <c r="F1693" s="1" t="s">
        <v>13</v>
      </c>
      <c r="G1693" s="1" t="s">
        <v>13</v>
      </c>
      <c r="H1693" s="1" t="s">
        <v>13</v>
      </c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25">
      <c r="A1694" s="18">
        <v>28693</v>
      </c>
      <c r="B1694" s="19" t="str">
        <f>HYPERLINK("https://www.facebook.com/conganlt/", "Công an huyện Lệ Thủy tỉnh Quảng Bình")</f>
        <v>Công an huyện Lệ Thủy tỉnh Quảng Bình</v>
      </c>
      <c r="C1694" s="21" t="s">
        <v>16</v>
      </c>
      <c r="D1694" s="21" t="s">
        <v>14</v>
      </c>
      <c r="E1694" s="1" t="s">
        <v>13</v>
      </c>
      <c r="F1694" s="1" t="s">
        <v>13</v>
      </c>
      <c r="G1694" s="1" t="s">
        <v>13</v>
      </c>
      <c r="H1694" s="1" t="s">
        <v>15</v>
      </c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25">
      <c r="A1695" s="18">
        <v>28694</v>
      </c>
      <c r="B1695" s="19" t="str">
        <f>HYPERLINK("https://lethuy.quangbinh.gov.vn/", "UBND Ủy ban nhân dân huyện Lệ Thủy tỉnh Quảng Bình")</f>
        <v>UBND Ủy ban nhân dân huyện Lệ Thủy tỉnh Quảng Bình</v>
      </c>
      <c r="C1695" s="21" t="s">
        <v>16</v>
      </c>
      <c r="D1695" s="22"/>
      <c r="E1695" s="1" t="s">
        <v>13</v>
      </c>
      <c r="F1695" s="1" t="s">
        <v>13</v>
      </c>
      <c r="G1695" s="1" t="s">
        <v>13</v>
      </c>
      <c r="H1695" s="1" t="s">
        <v>13</v>
      </c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25">
      <c r="A1696" s="18">
        <v>28695</v>
      </c>
      <c r="B1696" s="19" t="str">
        <f>HYPERLINK("https://www.facebook.com/conganluongtai/", "Công an huyện Lương Tài tỉnh Bắc Ninh")</f>
        <v>Công an huyện Lương Tài tỉnh Bắc Ninh</v>
      </c>
      <c r="C1696" s="21" t="s">
        <v>16</v>
      </c>
      <c r="D1696" s="21" t="s">
        <v>14</v>
      </c>
      <c r="E1696" s="1" t="s">
        <v>13</v>
      </c>
      <c r="F1696" s="1" t="s">
        <v>13</v>
      </c>
      <c r="G1696" s="1" t="s">
        <v>13</v>
      </c>
      <c r="H1696" s="1" t="s">
        <v>15</v>
      </c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25">
      <c r="A1697" s="18">
        <v>28696</v>
      </c>
      <c r="B1697" s="19" t="str">
        <f>HYPERLINK("https://luongtai.bacninh.gov.vn/", "UBND Ủy ban nhân dân huyện Lương Tài tỉnh Bắc Ninh")</f>
        <v>UBND Ủy ban nhân dân huyện Lương Tài tỉnh Bắc Ninh</v>
      </c>
      <c r="C1697" s="21" t="s">
        <v>16</v>
      </c>
      <c r="D1697" s="22"/>
      <c r="E1697" s="1" t="s">
        <v>13</v>
      </c>
      <c r="F1697" s="1" t="s">
        <v>13</v>
      </c>
      <c r="G1697" s="1" t="s">
        <v>13</v>
      </c>
      <c r="H1697" s="1" t="s">
        <v>13</v>
      </c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25">
      <c r="A1698" s="18">
        <v>28697</v>
      </c>
      <c r="B1698" s="19" t="str">
        <f>HYPERLINK("https://www.facebook.com/conganmuongla/", "Công an huyện Mường La tỉnh Sơn La")</f>
        <v>Công an huyện Mường La tỉnh Sơn La</v>
      </c>
      <c r="C1698" s="21" t="s">
        <v>16</v>
      </c>
      <c r="D1698" s="21" t="s">
        <v>14</v>
      </c>
      <c r="E1698" s="1" t="s">
        <v>13</v>
      </c>
      <c r="F1698" s="1" t="s">
        <v>13</v>
      </c>
      <c r="G1698" s="1" t="s">
        <v>13</v>
      </c>
      <c r="H1698" s="1" t="s">
        <v>15</v>
      </c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25">
      <c r="A1699" s="18">
        <v>28698</v>
      </c>
      <c r="B1699" s="19" t="str">
        <f>HYPERLINK("https://muongla.sonla.gov.vn/", "UBND Ủy ban nhân dân huyện Mường La tỉnh Sơn La")</f>
        <v>UBND Ủy ban nhân dân huyện Mường La tỉnh Sơn La</v>
      </c>
      <c r="C1699" s="21" t="s">
        <v>16</v>
      </c>
      <c r="D1699" s="22"/>
      <c r="E1699" s="1" t="s">
        <v>13</v>
      </c>
      <c r="F1699" s="1" t="s">
        <v>13</v>
      </c>
      <c r="G1699" s="1" t="s">
        <v>13</v>
      </c>
      <c r="H1699" s="1" t="s">
        <v>13</v>
      </c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25">
      <c r="A1700" s="18">
        <v>28699</v>
      </c>
      <c r="B1700" s="19" t="s">
        <v>189</v>
      </c>
      <c r="C1700" s="20" t="s">
        <v>13</v>
      </c>
      <c r="D1700" s="21" t="s">
        <v>14</v>
      </c>
      <c r="E1700" s="1" t="s">
        <v>13</v>
      </c>
      <c r="F1700" s="1" t="s">
        <v>13</v>
      </c>
      <c r="G1700" s="1" t="s">
        <v>13</v>
      </c>
      <c r="H1700" s="1" t="s">
        <v>15</v>
      </c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25">
      <c r="A1701" s="18">
        <v>28700</v>
      </c>
      <c r="B1701" s="19" t="str">
        <f>HYPERLINK("http://myduc.hanoi.gov.vn/", "UBND Ủy ban nhân dân huyện Mỹ Đức thành phố Hà Nội")</f>
        <v>UBND Ủy ban nhân dân huyện Mỹ Đức thành phố Hà Nội</v>
      </c>
      <c r="C1701" s="21" t="s">
        <v>16</v>
      </c>
      <c r="D1701" s="22"/>
      <c r="E1701" s="1" t="s">
        <v>13</v>
      </c>
      <c r="F1701" s="1" t="s">
        <v>13</v>
      </c>
      <c r="G1701" s="1" t="s">
        <v>13</v>
      </c>
      <c r="H1701" s="1" t="s">
        <v>13</v>
      </c>
      <c r="I1701" s="1"/>
      <c r="J1701" s="1"/>
      <c r="K1701" s="1"/>
      <c r="L1701" s="1"/>
      <c r="M1701" s="1"/>
      <c r="N1701" s="1"/>
      <c r="O1701" s="1"/>
      <c r="P1701" s="1"/>
      <c r="Q1701" s="1"/>
    </row>
    <row r="1702" spans="1:17" x14ac:dyDescent="0.25">
      <c r="A1702" s="18">
        <v>28701</v>
      </c>
      <c r="B1702" s="19" t="str">
        <f>HYPERLINK("https://www.facebook.com/p/C%C3%B4ng-an-th%E1%BB%8B-tr%E1%BA%A5n-Nam-%C4%90%C3%A0n-100077451044059/", "Công an huyện Nam Đàn tỉnh Nghệ An")</f>
        <v>Công an huyện Nam Đàn tỉnh Nghệ An</v>
      </c>
      <c r="C1702" s="21" t="s">
        <v>16</v>
      </c>
      <c r="D1702" s="21" t="s">
        <v>14</v>
      </c>
      <c r="E1702" s="1" t="s">
        <v>13</v>
      </c>
      <c r="F1702" s="1" t="s">
        <v>13</v>
      </c>
      <c r="G1702" s="1" t="s">
        <v>13</v>
      </c>
      <c r="H1702" s="1" t="s">
        <v>15</v>
      </c>
      <c r="I1702" s="1"/>
      <c r="J1702" s="1"/>
      <c r="K1702" s="1"/>
      <c r="L1702" s="1"/>
      <c r="M1702" s="1"/>
      <c r="N1702" s="1"/>
      <c r="O1702" s="1"/>
      <c r="P1702" s="1"/>
      <c r="Q1702" s="1"/>
    </row>
    <row r="1703" spans="1:17" x14ac:dyDescent="0.25">
      <c r="A1703" s="18">
        <v>28702</v>
      </c>
      <c r="B1703" s="19" t="str">
        <f>HYPERLINK("https://namdan.nghean.gov.vn/", "UBND Ủy ban nhân dân huyện Nam Đàn tỉnh Nghệ An")</f>
        <v>UBND Ủy ban nhân dân huyện Nam Đàn tỉnh Nghệ An</v>
      </c>
      <c r="C1703" s="21" t="s">
        <v>16</v>
      </c>
      <c r="D1703" s="22"/>
      <c r="E1703" s="1" t="s">
        <v>13</v>
      </c>
      <c r="F1703" s="1" t="s">
        <v>13</v>
      </c>
      <c r="G1703" s="1" t="s">
        <v>13</v>
      </c>
      <c r="H1703" s="1" t="s">
        <v>13</v>
      </c>
      <c r="I1703" s="1"/>
      <c r="J1703" s="1"/>
      <c r="K1703" s="1"/>
      <c r="L1703" s="1"/>
      <c r="M1703" s="1"/>
      <c r="N1703" s="1"/>
      <c r="O1703" s="1"/>
      <c r="P1703" s="1"/>
      <c r="Q1703" s="1"/>
    </row>
    <row r="1704" spans="1:17" x14ac:dyDescent="0.25">
      <c r="A1704" s="18">
        <v>28703</v>
      </c>
      <c r="B1704" s="19" t="str">
        <f>HYPERLINK("https://www.facebook.com/congannamha.19.8.1945/", "Công an xã Nam Hà tỉnh Thái Bình")</f>
        <v>Công an xã Nam Hà tỉnh Thái Bình</v>
      </c>
      <c r="C1704" s="21" t="s">
        <v>16</v>
      </c>
      <c r="D1704" s="21" t="s">
        <v>14</v>
      </c>
      <c r="E1704" s="1" t="s">
        <v>13</v>
      </c>
      <c r="F1704" s="1" t="s">
        <v>13</v>
      </c>
      <c r="G1704" s="1" t="s">
        <v>13</v>
      </c>
      <c r="H1704" s="1" t="s">
        <v>15</v>
      </c>
      <c r="I1704" s="1"/>
      <c r="J1704" s="1"/>
      <c r="K1704" s="1"/>
      <c r="L1704" s="1"/>
      <c r="M1704" s="1"/>
      <c r="N1704" s="1"/>
      <c r="O1704" s="1"/>
      <c r="P1704" s="1"/>
      <c r="Q1704" s="1"/>
    </row>
    <row r="1705" spans="1:17" x14ac:dyDescent="0.25">
      <c r="A1705" s="18">
        <v>28704</v>
      </c>
      <c r="B1705" s="19" t="str">
        <f>HYPERLINK("https://congan.thaibinh.gov.vn/tin-hoat-dong-cua-catp/tin-hoat-dong2/tien-hai-to-chuc-diem-ngay-hoi-toan-dan-bao-ve-an-ninh-to-qu.html", "UBND Ủy ban nhân dân xã Nam Hà tỉnh Thái Bình")</f>
        <v>UBND Ủy ban nhân dân xã Nam Hà tỉnh Thái Bình</v>
      </c>
      <c r="C1705" s="21" t="s">
        <v>16</v>
      </c>
      <c r="D1705" s="22"/>
      <c r="E1705" s="1" t="s">
        <v>13</v>
      </c>
      <c r="F1705" s="1" t="s">
        <v>13</v>
      </c>
      <c r="G1705" s="1" t="s">
        <v>13</v>
      </c>
      <c r="H1705" s="1" t="s">
        <v>13</v>
      </c>
      <c r="I1705" s="1"/>
      <c r="J1705" s="1"/>
      <c r="K1705" s="1"/>
      <c r="L1705" s="1"/>
      <c r="M1705" s="1"/>
      <c r="N1705" s="1"/>
      <c r="O1705" s="1"/>
      <c r="P1705" s="1"/>
      <c r="Q1705" s="1"/>
    </row>
    <row r="1706" spans="1:17" x14ac:dyDescent="0.25">
      <c r="A1706" s="18">
        <v>28705</v>
      </c>
      <c r="B1706" s="19" t="str">
        <f>HYPERLINK("https://www.facebook.com/congannghiphu/", "Công an xã Nghi Phú tỉnh Nghệ An")</f>
        <v>Công an xã Nghi Phú tỉnh Nghệ An</v>
      </c>
      <c r="C1706" s="21" t="s">
        <v>16</v>
      </c>
      <c r="D1706" s="21" t="s">
        <v>14</v>
      </c>
      <c r="E1706" s="1" t="s">
        <v>13</v>
      </c>
      <c r="F1706" s="1" t="s">
        <v>13</v>
      </c>
      <c r="G1706" s="1" t="s">
        <v>13</v>
      </c>
      <c r="H1706" s="1" t="s">
        <v>15</v>
      </c>
      <c r="I1706" s="1"/>
      <c r="J1706" s="1"/>
      <c r="K1706" s="1"/>
      <c r="L1706" s="1"/>
      <c r="M1706" s="1"/>
      <c r="N1706" s="1"/>
      <c r="O1706" s="1"/>
      <c r="P1706" s="1"/>
      <c r="Q1706" s="1"/>
    </row>
    <row r="1707" spans="1:17" x14ac:dyDescent="0.25">
      <c r="A1707" s="18">
        <v>28706</v>
      </c>
      <c r="B1707" s="19" t="str">
        <f>HYPERLINK("https://nghiphu.vinh.nghean.gov.vn/lien-he", "UBND Ủy ban nhân dân xã Nghi Phú tỉnh Nghệ An")</f>
        <v>UBND Ủy ban nhân dân xã Nghi Phú tỉnh Nghệ An</v>
      </c>
      <c r="C1707" s="21" t="s">
        <v>16</v>
      </c>
      <c r="D1707" s="22"/>
      <c r="E1707" s="1" t="s">
        <v>13</v>
      </c>
      <c r="F1707" s="1" t="s">
        <v>13</v>
      </c>
      <c r="G1707" s="1" t="s">
        <v>13</v>
      </c>
      <c r="H1707" s="1" t="s">
        <v>13</v>
      </c>
      <c r="I1707" s="1"/>
      <c r="J1707" s="1"/>
      <c r="K1707" s="1"/>
      <c r="L1707" s="1"/>
      <c r="M1707" s="1"/>
      <c r="N1707" s="1"/>
      <c r="O1707" s="1"/>
      <c r="P1707" s="1"/>
      <c r="Q1707" s="1"/>
    </row>
    <row r="1708" spans="1:17" x14ac:dyDescent="0.25">
      <c r="A1708" s="18">
        <v>28707</v>
      </c>
      <c r="B1708" s="19" t="str">
        <f>HYPERLINK("https://www.facebook.com/Congannghixuan/?locale=vi_VN", "Công an huyện Nghi Xuân tỉnh Hà Tĩnh")</f>
        <v>Công an huyện Nghi Xuân tỉnh Hà Tĩnh</v>
      </c>
      <c r="C1708" s="21" t="s">
        <v>16</v>
      </c>
      <c r="D1708" s="21" t="s">
        <v>14</v>
      </c>
      <c r="E1708" s="1" t="s">
        <v>13</v>
      </c>
      <c r="F1708" s="1" t="s">
        <v>13</v>
      </c>
      <c r="G1708" s="1" t="s">
        <v>13</v>
      </c>
      <c r="H1708" s="1" t="s">
        <v>15</v>
      </c>
      <c r="I1708" s="1"/>
      <c r="J1708" s="1"/>
      <c r="K1708" s="1"/>
      <c r="L1708" s="1"/>
      <c r="M1708" s="1"/>
      <c r="N1708" s="1"/>
      <c r="O1708" s="1"/>
      <c r="P1708" s="1"/>
      <c r="Q1708" s="1"/>
    </row>
    <row r="1709" spans="1:17" x14ac:dyDescent="0.25">
      <c r="A1709" s="18">
        <v>28708</v>
      </c>
      <c r="B1709" s="19" t="str">
        <f>HYPERLINK("https://nghixuan.hatinh.gov.vn/", "UBND Ủy ban nhân dân huyện Nghi Xuân tỉnh Hà Tĩnh")</f>
        <v>UBND Ủy ban nhân dân huyện Nghi Xuân tỉnh Hà Tĩnh</v>
      </c>
      <c r="C1709" s="21" t="s">
        <v>16</v>
      </c>
      <c r="D1709" s="22"/>
      <c r="E1709" s="1" t="s">
        <v>13</v>
      </c>
      <c r="F1709" s="1" t="s">
        <v>13</v>
      </c>
      <c r="G1709" s="1" t="s">
        <v>13</v>
      </c>
      <c r="H1709" s="1" t="s">
        <v>13</v>
      </c>
      <c r="I1709" s="1"/>
      <c r="J1709" s="1"/>
      <c r="K1709" s="1"/>
      <c r="L1709" s="1"/>
      <c r="M1709" s="1"/>
      <c r="N1709" s="1"/>
      <c r="O1709" s="1"/>
      <c r="P1709" s="1"/>
      <c r="Q1709" s="1"/>
    </row>
    <row r="1710" spans="1:17" x14ac:dyDescent="0.25">
      <c r="A1710" s="18">
        <v>28709</v>
      </c>
      <c r="B1710" s="19" t="str">
        <f>HYPERLINK("https://www.facebook.com/congthongtindientuquanngoquyen/?locale=vi_VN", "Công an quận Ngô Quyền thành phố Hải Phòng")</f>
        <v>Công an quận Ngô Quyền thành phố Hải Phòng</v>
      </c>
      <c r="C1710" s="21" t="s">
        <v>16</v>
      </c>
      <c r="D1710" s="21" t="s">
        <v>14</v>
      </c>
      <c r="E1710" s="1" t="s">
        <v>13</v>
      </c>
      <c r="F1710" s="1" t="s">
        <v>13</v>
      </c>
      <c r="G1710" s="1" t="s">
        <v>13</v>
      </c>
      <c r="H1710" s="1" t="s">
        <v>15</v>
      </c>
      <c r="I1710" s="1"/>
      <c r="J1710" s="1"/>
      <c r="K1710" s="1"/>
      <c r="L1710" s="1"/>
      <c r="M1710" s="1"/>
      <c r="N1710" s="1"/>
      <c r="O1710" s="1"/>
      <c r="P1710" s="1"/>
      <c r="Q1710" s="1"/>
    </row>
    <row r="1711" spans="1:17" x14ac:dyDescent="0.25">
      <c r="A1711" s="18">
        <v>28710</v>
      </c>
      <c r="B1711" s="19" t="str">
        <f>HYPERLINK("https://ngoquyen.haiphong.gov.vn/", "UBND Ủy ban nhân dân quận Ngô Quyền thành phố Hải Phòng")</f>
        <v>UBND Ủy ban nhân dân quận Ngô Quyền thành phố Hải Phòng</v>
      </c>
      <c r="C1711" s="21" t="s">
        <v>16</v>
      </c>
      <c r="D1711" s="22"/>
      <c r="E1711" s="1" t="s">
        <v>13</v>
      </c>
      <c r="F1711" s="1" t="s">
        <v>13</v>
      </c>
      <c r="G1711" s="1" t="s">
        <v>13</v>
      </c>
      <c r="H1711" s="1" t="s">
        <v>13</v>
      </c>
      <c r="I1711" s="1"/>
      <c r="J1711" s="1"/>
      <c r="K1711" s="1"/>
      <c r="L1711" s="1"/>
      <c r="M1711" s="1"/>
      <c r="N1711" s="1"/>
      <c r="O1711" s="1"/>
      <c r="P1711" s="1"/>
      <c r="Q1711" s="1"/>
    </row>
    <row r="1712" spans="1:17" x14ac:dyDescent="0.25">
      <c r="A1712" s="18">
        <v>28711</v>
      </c>
      <c r="B1712" s="19" t="str">
        <f>HYPERLINK("https://www.facebook.com/congannhandandakglei/?locale=vi_VN", "Công an thị trấn Đăk Glei _x000D__x000D_
 _x000D__x000D_
  tỉnh Kon Tum")</f>
        <v>Công an thị trấn Đăk Glei _x000D__x000D_
 _x000D__x000D_
  tỉnh Kon Tum</v>
      </c>
      <c r="C1712" s="21" t="s">
        <v>16</v>
      </c>
      <c r="D1712" s="21" t="s">
        <v>14</v>
      </c>
      <c r="E1712" s="1" t="s">
        <v>13</v>
      </c>
      <c r="F1712" s="1" t="s">
        <v>13</v>
      </c>
      <c r="G1712" s="1" t="s">
        <v>13</v>
      </c>
      <c r="H1712" s="1" t="s">
        <v>15</v>
      </c>
      <c r="I1712" s="1"/>
      <c r="J1712" s="1"/>
      <c r="K1712" s="1"/>
      <c r="L1712" s="1"/>
      <c r="M1712" s="1"/>
      <c r="N1712" s="1"/>
      <c r="O1712" s="1"/>
      <c r="P1712" s="1"/>
      <c r="Q1712" s="1"/>
    </row>
    <row r="1713" spans="1:17" x14ac:dyDescent="0.25">
      <c r="A1713" s="18">
        <v>28712</v>
      </c>
      <c r="B1713" s="19" t="str">
        <f>HYPERLINK("https://huyendakglei.kontum.gov.vn/", "UBND Ủy ban nhân dân thị trấn Đăk Glei _x000D__x000D_
 _x000D__x000D_
  tỉnh Kon Tum")</f>
        <v>UBND Ủy ban nhân dân thị trấn Đăk Glei _x000D__x000D_
 _x000D__x000D_
  tỉnh Kon Tum</v>
      </c>
      <c r="C1713" s="21" t="s">
        <v>16</v>
      </c>
      <c r="D1713" s="22"/>
      <c r="E1713" s="1" t="s">
        <v>13</v>
      </c>
      <c r="F1713" s="1" t="s">
        <v>13</v>
      </c>
      <c r="G1713" s="1" t="s">
        <v>13</v>
      </c>
      <c r="H1713" s="1" t="s">
        <v>13</v>
      </c>
      <c r="I1713" s="1"/>
      <c r="J1713" s="1"/>
      <c r="K1713" s="1"/>
      <c r="L1713" s="1"/>
      <c r="M1713" s="1"/>
      <c r="N1713" s="1"/>
      <c r="O1713" s="1"/>
      <c r="P1713" s="1"/>
      <c r="Q1713" s="1"/>
    </row>
    <row r="1714" spans="1:17" x14ac:dyDescent="0.25">
      <c r="A1714" s="18">
        <v>28713</v>
      </c>
      <c r="B1714" s="19" t="str">
        <f>HYPERLINK("https://www.facebook.com/congannhison/", "Công an xã Nhi Sơn tỉnh Thanh Hóa")</f>
        <v>Công an xã Nhi Sơn tỉnh Thanh Hóa</v>
      </c>
      <c r="C1714" s="21" t="s">
        <v>16</v>
      </c>
      <c r="D1714" s="21" t="s">
        <v>14</v>
      </c>
      <c r="E1714" s="1" t="s">
        <v>13</v>
      </c>
      <c r="F1714" s="1" t="s">
        <v>13</v>
      </c>
      <c r="G1714" s="1" t="s">
        <v>13</v>
      </c>
      <c r="H1714" s="1" t="s">
        <v>15</v>
      </c>
      <c r="I1714" s="1"/>
      <c r="J1714" s="1"/>
      <c r="K1714" s="1"/>
      <c r="L1714" s="1"/>
      <c r="M1714" s="1"/>
      <c r="N1714" s="1"/>
      <c r="O1714" s="1"/>
      <c r="P1714" s="1"/>
      <c r="Q1714" s="1"/>
    </row>
    <row r="1715" spans="1:17" x14ac:dyDescent="0.25">
      <c r="A1715" s="18">
        <v>28714</v>
      </c>
      <c r="B1715" s="19" t="str">
        <f>HYPERLINK("http://nhison.muonglat.thanhhoa.gov.vn/", "UBND Ủy ban nhân dân xã Nhi Sơn tỉnh Thanh Hóa")</f>
        <v>UBND Ủy ban nhân dân xã Nhi Sơn tỉnh Thanh Hóa</v>
      </c>
      <c r="C1715" s="21" t="s">
        <v>16</v>
      </c>
      <c r="D1715" s="22"/>
      <c r="E1715" s="1" t="s">
        <v>13</v>
      </c>
      <c r="F1715" s="1" t="s">
        <v>13</v>
      </c>
      <c r="G1715" s="1" t="s">
        <v>13</v>
      </c>
      <c r="H1715" s="1" t="s">
        <v>13</v>
      </c>
      <c r="I1715" s="1"/>
      <c r="J1715" s="1"/>
      <c r="K1715" s="1"/>
      <c r="L1715" s="1"/>
      <c r="M1715" s="1"/>
      <c r="N1715" s="1"/>
      <c r="O1715" s="1"/>
      <c r="P1715" s="1"/>
      <c r="Q1715" s="1"/>
    </row>
    <row r="1716" spans="1:17" x14ac:dyDescent="0.25">
      <c r="A1716" s="18">
        <v>28715</v>
      </c>
      <c r="B1716" s="19" t="str">
        <f>HYPERLINK("https://www.facebook.com/congannhuanphutan/", "Công an xã Nhuận Phú Tân tỉnh Bến Tre")</f>
        <v>Công an xã Nhuận Phú Tân tỉnh Bến Tre</v>
      </c>
      <c r="C1716" s="21" t="s">
        <v>16</v>
      </c>
      <c r="D1716" s="21" t="s">
        <v>14</v>
      </c>
      <c r="E1716" s="1" t="s">
        <v>13</v>
      </c>
      <c r="F1716" s="1" t="s">
        <v>13</v>
      </c>
      <c r="G1716" s="1" t="s">
        <v>13</v>
      </c>
      <c r="H1716" s="1" t="s">
        <v>15</v>
      </c>
      <c r="I1716" s="1"/>
      <c r="J1716" s="1"/>
      <c r="K1716" s="1"/>
      <c r="L1716" s="1"/>
      <c r="M1716" s="1"/>
      <c r="N1716" s="1"/>
      <c r="O1716" s="1"/>
      <c r="P1716" s="1"/>
      <c r="Q1716" s="1"/>
    </row>
    <row r="1717" spans="1:17" x14ac:dyDescent="0.25">
      <c r="A1717" s="18">
        <v>28716</v>
      </c>
      <c r="B1717" s="19" t="str">
        <f>HYPERLINK("https://bentre.gov.vn/Lists/Tintucsukien/DispForm.aspx?ID=36196", "UBND Ủy ban nhân dân xã Nhuận Phú Tân tỉnh Bến Tre")</f>
        <v>UBND Ủy ban nhân dân xã Nhuận Phú Tân tỉnh Bến Tre</v>
      </c>
      <c r="C1717" s="21" t="s">
        <v>16</v>
      </c>
      <c r="D1717" s="22"/>
      <c r="E1717" s="1" t="s">
        <v>13</v>
      </c>
      <c r="F1717" s="1" t="s">
        <v>13</v>
      </c>
      <c r="G1717" s="1" t="s">
        <v>13</v>
      </c>
      <c r="H1717" s="1" t="s">
        <v>13</v>
      </c>
      <c r="I1717" s="1"/>
      <c r="J1717" s="1"/>
      <c r="K1717" s="1"/>
      <c r="L1717" s="1"/>
      <c r="M1717" s="1"/>
      <c r="N1717" s="1"/>
      <c r="O1717" s="1"/>
      <c r="P1717" s="1"/>
      <c r="Q1717" s="1"/>
    </row>
    <row r="1718" spans="1:17" x14ac:dyDescent="0.25">
      <c r="A1718" s="18">
        <v>28717</v>
      </c>
      <c r="B1718" s="19" t="str">
        <f>HYPERLINK("https://www.facebook.com/conganninhhai/?locale=vi_VN", "Công an huyện Ninh Hải tỉnh Ninh Thuận")</f>
        <v>Công an huyện Ninh Hải tỉnh Ninh Thuận</v>
      </c>
      <c r="C1718" s="21" t="s">
        <v>16</v>
      </c>
      <c r="D1718" s="21" t="s">
        <v>14</v>
      </c>
      <c r="E1718" s="1" t="s">
        <v>13</v>
      </c>
      <c r="F1718" s="1" t="s">
        <v>13</v>
      </c>
      <c r="G1718" s="1" t="s">
        <v>13</v>
      </c>
      <c r="H1718" s="1" t="s">
        <v>15</v>
      </c>
      <c r="I1718" s="1"/>
      <c r="J1718" s="1"/>
      <c r="K1718" s="1"/>
      <c r="L1718" s="1"/>
      <c r="M1718" s="1"/>
      <c r="N1718" s="1"/>
      <c r="O1718" s="1"/>
      <c r="P1718" s="1"/>
      <c r="Q1718" s="1"/>
    </row>
    <row r="1719" spans="1:17" x14ac:dyDescent="0.25">
      <c r="A1719" s="18">
        <v>28718</v>
      </c>
      <c r="B1719" s="19" t="str">
        <f>HYPERLINK("https://ninhhai.ninhthuan.gov.vn/", "UBND Ủy ban nhân dân huyện Ninh Hải tỉnh Ninh Thuận")</f>
        <v>UBND Ủy ban nhân dân huyện Ninh Hải tỉnh Ninh Thuận</v>
      </c>
      <c r="C1719" s="21" t="s">
        <v>16</v>
      </c>
      <c r="D1719" s="22"/>
      <c r="E1719" s="1" t="s">
        <v>13</v>
      </c>
      <c r="F1719" s="1" t="s">
        <v>13</v>
      </c>
      <c r="G1719" s="1" t="s">
        <v>13</v>
      </c>
      <c r="H1719" s="1" t="s">
        <v>13</v>
      </c>
      <c r="I1719" s="1"/>
      <c r="J1719" s="1"/>
      <c r="K1719" s="1"/>
      <c r="L1719" s="1"/>
      <c r="M1719" s="1"/>
      <c r="N1719" s="1"/>
      <c r="O1719" s="1"/>
      <c r="P1719" s="1"/>
      <c r="Q1719" s="1"/>
    </row>
    <row r="1720" spans="1:17" x14ac:dyDescent="0.25">
      <c r="A1720" s="18">
        <v>28719</v>
      </c>
      <c r="B1720" s="19" t="str">
        <f>HYPERLINK("https://www.facebook.com/p/ANTT-Ph%C6%B0%E1%BB%9Dng-2-Th%E1%BB%8B-x%C3%A3-Qu%E1%BA%A3ng-Tr%E1%BB%8B-100069193744869/", "Công an thị xã Quảng Trị tỉnh Quảng Trị")</f>
        <v>Công an thị xã Quảng Trị tỉnh Quảng Trị</v>
      </c>
      <c r="C1720" s="21" t="s">
        <v>16</v>
      </c>
      <c r="D1720" s="21" t="s">
        <v>14</v>
      </c>
      <c r="E1720" s="1" t="s">
        <v>13</v>
      </c>
      <c r="F1720" s="1" t="s">
        <v>13</v>
      </c>
      <c r="G1720" s="1" t="s">
        <v>13</v>
      </c>
      <c r="H1720" s="1" t="s">
        <v>15</v>
      </c>
      <c r="I1720" s="1"/>
      <c r="J1720" s="1"/>
      <c r="K1720" s="1"/>
      <c r="L1720" s="1"/>
      <c r="M1720" s="1"/>
      <c r="N1720" s="1"/>
      <c r="O1720" s="1"/>
      <c r="P1720" s="1"/>
      <c r="Q1720" s="1"/>
    </row>
    <row r="1721" spans="1:17" x14ac:dyDescent="0.25">
      <c r="A1721" s="18">
        <v>28720</v>
      </c>
      <c r="B1721" s="19" t="str">
        <f>HYPERLINK("https://thixaquangtri.quangtri.gov.vn/ubnd-th%E1%BB%8A-x%C3%83", "UBND Ủy ban nhân dân thị xã Quảng Trị tỉnh Quảng Trị")</f>
        <v>UBND Ủy ban nhân dân thị xã Quảng Trị tỉnh Quảng Trị</v>
      </c>
      <c r="C1721" s="21" t="s">
        <v>16</v>
      </c>
      <c r="D1721" s="22"/>
      <c r="E1721" s="1" t="s">
        <v>13</v>
      </c>
      <c r="F1721" s="1" t="s">
        <v>13</v>
      </c>
      <c r="G1721" s="1" t="s">
        <v>13</v>
      </c>
      <c r="H1721" s="1" t="s">
        <v>13</v>
      </c>
      <c r="I1721" s="1"/>
      <c r="J1721" s="1"/>
      <c r="K1721" s="1"/>
      <c r="L1721" s="1"/>
      <c r="M1721" s="1"/>
      <c r="N1721" s="1"/>
      <c r="O1721" s="1"/>
      <c r="P1721" s="1"/>
      <c r="Q1721" s="1"/>
    </row>
    <row r="1722" spans="1:17" x14ac:dyDescent="0.25">
      <c r="A1722" s="18">
        <v>28721</v>
      </c>
      <c r="B1722" s="19" t="str">
        <f>HYPERLINK("https://www.facebook.com/ConganPhuocQuang/", "Công an xã Phước Quang tỉnh Bình Định")</f>
        <v>Công an xã Phước Quang tỉnh Bình Định</v>
      </c>
      <c r="C1722" s="21" t="s">
        <v>16</v>
      </c>
      <c r="D1722" s="21" t="s">
        <v>14</v>
      </c>
      <c r="E1722" s="1" t="s">
        <v>13</v>
      </c>
      <c r="F1722" s="1" t="s">
        <v>13</v>
      </c>
      <c r="G1722" s="1" t="s">
        <v>13</v>
      </c>
      <c r="H1722" s="1" t="s">
        <v>15</v>
      </c>
      <c r="I1722" s="1"/>
      <c r="J1722" s="1"/>
      <c r="K1722" s="1"/>
      <c r="L1722" s="1"/>
      <c r="M1722" s="1"/>
      <c r="N1722" s="1"/>
      <c r="O1722" s="1"/>
      <c r="P1722" s="1"/>
      <c r="Q1722" s="1"/>
    </row>
    <row r="1723" spans="1:17" x14ac:dyDescent="0.25">
      <c r="A1723" s="18">
        <v>28722</v>
      </c>
      <c r="B1723" s="19" t="str">
        <f>HYPERLINK("http://phuocquang.tuyphuoc.binhdinh.gov.vn/", "UBND Ủy ban nhân dân xã Phước Quang tỉnh Bình Định")</f>
        <v>UBND Ủy ban nhân dân xã Phước Quang tỉnh Bình Định</v>
      </c>
      <c r="C1723" s="21" t="s">
        <v>16</v>
      </c>
      <c r="D1723" s="22"/>
      <c r="E1723" s="1" t="s">
        <v>13</v>
      </c>
      <c r="F1723" s="1" t="s">
        <v>13</v>
      </c>
      <c r="G1723" s="1" t="s">
        <v>13</v>
      </c>
      <c r="H1723" s="1" t="s">
        <v>13</v>
      </c>
      <c r="I1723" s="1"/>
      <c r="J1723" s="1"/>
      <c r="K1723" s="1"/>
      <c r="L1723" s="1"/>
      <c r="M1723" s="1"/>
      <c r="N1723" s="1"/>
      <c r="O1723" s="1"/>
      <c r="P1723" s="1"/>
      <c r="Q1723" s="1"/>
    </row>
    <row r="1724" spans="1:17" x14ac:dyDescent="0.25">
      <c r="A1724" s="18">
        <v>28723</v>
      </c>
      <c r="B1724" s="19" t="s">
        <v>190</v>
      </c>
      <c r="C1724" s="20" t="s">
        <v>13</v>
      </c>
      <c r="D1724" s="21" t="s">
        <v>14</v>
      </c>
      <c r="E1724" s="1" t="s">
        <v>13</v>
      </c>
      <c r="F1724" s="1" t="s">
        <v>13</v>
      </c>
      <c r="G1724" s="1" t="s">
        <v>13</v>
      </c>
      <c r="H1724" s="1" t="s">
        <v>15</v>
      </c>
      <c r="I1724" s="1"/>
      <c r="J1724" s="1"/>
      <c r="K1724" s="1"/>
      <c r="L1724" s="1"/>
      <c r="M1724" s="1"/>
      <c r="N1724" s="1"/>
      <c r="O1724" s="1"/>
      <c r="P1724" s="1"/>
      <c r="Q1724" s="1"/>
    </row>
    <row r="1725" spans="1:17" x14ac:dyDescent="0.25">
      <c r="A1725" s="18">
        <v>28724</v>
      </c>
      <c r="B1725" s="19" t="str">
        <f>HYPERLINK("https://phuong1.txdh.travinh.gov.vn/", "UBND Ủy ban nhân dân phường 1 tỉnh Trà Vinh")</f>
        <v>UBND Ủy ban nhân dân phường 1 tỉnh Trà Vinh</v>
      </c>
      <c r="C1725" s="21" t="s">
        <v>16</v>
      </c>
      <c r="D1725" s="22"/>
      <c r="E1725" s="1" t="s">
        <v>13</v>
      </c>
      <c r="F1725" s="1" t="s">
        <v>13</v>
      </c>
      <c r="G1725" s="1" t="s">
        <v>13</v>
      </c>
      <c r="H1725" s="1" t="s">
        <v>13</v>
      </c>
      <c r="I1725" s="1"/>
      <c r="J1725" s="1"/>
      <c r="K1725" s="1"/>
      <c r="L1725" s="1"/>
      <c r="M1725" s="1"/>
      <c r="N1725" s="1"/>
      <c r="O1725" s="1"/>
      <c r="P1725" s="1"/>
      <c r="Q1725" s="1"/>
    </row>
    <row r="1726" spans="1:17" x14ac:dyDescent="0.25">
      <c r="A1726" s="18">
        <v>28725</v>
      </c>
      <c r="B1726" s="19" t="str">
        <f>HYPERLINK("https://www.facebook.com/uybannhandanphuong2baclieu/", "Công an phường 2 tỉnh Bạc Liêu")</f>
        <v>Công an phường 2 tỉnh Bạc Liêu</v>
      </c>
      <c r="C1726" s="21" t="s">
        <v>16</v>
      </c>
      <c r="D1726" s="21" t="s">
        <v>14</v>
      </c>
      <c r="E1726" s="1" t="s">
        <v>13</v>
      </c>
      <c r="F1726" s="1" t="s">
        <v>13</v>
      </c>
      <c r="G1726" s="1" t="s">
        <v>13</v>
      </c>
      <c r="H1726" s="1" t="s">
        <v>15</v>
      </c>
      <c r="I1726" s="1"/>
      <c r="J1726" s="1"/>
      <c r="K1726" s="1"/>
      <c r="L1726" s="1"/>
      <c r="M1726" s="1"/>
      <c r="N1726" s="1"/>
      <c r="O1726" s="1"/>
      <c r="P1726" s="1"/>
      <c r="Q1726" s="1"/>
    </row>
    <row r="1727" spans="1:17" x14ac:dyDescent="0.25">
      <c r="A1727" s="18">
        <v>28726</v>
      </c>
      <c r="B1727" s="19" t="str">
        <f>HYPERLINK("https://congbobanan.toaan.gov.vn/3ta707167t1cvn/", "UBND Ủy ban nhân dân phường 2 tỉnh Bạc Liêu")</f>
        <v>UBND Ủy ban nhân dân phường 2 tỉnh Bạc Liêu</v>
      </c>
      <c r="C1727" s="21" t="s">
        <v>16</v>
      </c>
      <c r="D1727" s="22"/>
      <c r="E1727" s="1" t="s">
        <v>13</v>
      </c>
      <c r="F1727" s="1" t="s">
        <v>13</v>
      </c>
      <c r="G1727" s="1" t="s">
        <v>13</v>
      </c>
      <c r="H1727" s="1" t="s">
        <v>13</v>
      </c>
      <c r="I1727" s="1"/>
      <c r="J1727" s="1"/>
      <c r="K1727" s="1"/>
      <c r="L1727" s="1"/>
      <c r="M1727" s="1"/>
      <c r="N1727" s="1"/>
      <c r="O1727" s="1"/>
      <c r="P1727" s="1"/>
      <c r="Q1727" s="1"/>
    </row>
    <row r="1728" spans="1:17" x14ac:dyDescent="0.25">
      <c r="A1728" s="18">
        <v>28727</v>
      </c>
      <c r="B1728" s="19" t="str">
        <f>HYPERLINK("https://www.facebook.com/Conganphuong3TPBacLieu/", "Công an phường 3 tỉnh Bạc Liêu")</f>
        <v>Công an phường 3 tỉnh Bạc Liêu</v>
      </c>
      <c r="C1728" s="21" t="s">
        <v>16</v>
      </c>
      <c r="D1728" s="21" t="s">
        <v>14</v>
      </c>
      <c r="E1728" s="1" t="s">
        <v>13</v>
      </c>
      <c r="F1728" s="1" t="s">
        <v>13</v>
      </c>
      <c r="G1728" s="1" t="s">
        <v>13</v>
      </c>
      <c r="H1728" s="1" t="s">
        <v>15</v>
      </c>
      <c r="I1728" s="1"/>
      <c r="J1728" s="1"/>
      <c r="K1728" s="1"/>
      <c r="L1728" s="1"/>
      <c r="M1728" s="1"/>
      <c r="N1728" s="1"/>
      <c r="O1728" s="1"/>
      <c r="P1728" s="1"/>
      <c r="Q1728" s="1"/>
    </row>
    <row r="1729" spans="1:17" x14ac:dyDescent="0.25">
      <c r="A1729" s="18">
        <v>28728</v>
      </c>
      <c r="B1729" s="19" t="str">
        <f>HYPERLINK("https://baclieu.gov.vn/", "UBND Ủy ban nhân dân phường 3 tỉnh Bạc Liêu")</f>
        <v>UBND Ủy ban nhân dân phường 3 tỉnh Bạc Liêu</v>
      </c>
      <c r="C1729" s="21" t="s">
        <v>16</v>
      </c>
      <c r="D1729" s="22"/>
      <c r="E1729" s="1" t="s">
        <v>13</v>
      </c>
      <c r="F1729" s="1" t="s">
        <v>13</v>
      </c>
      <c r="G1729" s="1" t="s">
        <v>13</v>
      </c>
      <c r="H1729" s="1" t="s">
        <v>13</v>
      </c>
      <c r="I1729" s="1"/>
      <c r="J1729" s="1"/>
      <c r="K1729" s="1"/>
      <c r="L1729" s="1"/>
      <c r="M1729" s="1"/>
      <c r="N1729" s="1"/>
      <c r="O1729" s="1"/>
      <c r="P1729" s="1"/>
      <c r="Q1729" s="1"/>
    </row>
    <row r="1730" spans="1:17" x14ac:dyDescent="0.25">
      <c r="A1730" s="18">
        <v>28729</v>
      </c>
      <c r="B1730" s="19" t="str">
        <f>HYPERLINK("https://www.facebook.com/conganphuong4/", "Công an phường 4 tỉnh Vĩnh Long")</f>
        <v>Công an phường 4 tỉnh Vĩnh Long</v>
      </c>
      <c r="C1730" s="21" t="s">
        <v>16</v>
      </c>
      <c r="D1730" s="21" t="s">
        <v>14</v>
      </c>
      <c r="E1730" s="1" t="s">
        <v>13</v>
      </c>
      <c r="F1730" s="1" t="s">
        <v>13</v>
      </c>
      <c r="G1730" s="1" t="s">
        <v>13</v>
      </c>
      <c r="H1730" s="1" t="s">
        <v>15</v>
      </c>
      <c r="I1730" s="1"/>
      <c r="J1730" s="1"/>
      <c r="K1730" s="1"/>
      <c r="L1730" s="1"/>
      <c r="M1730" s="1"/>
      <c r="N1730" s="1"/>
      <c r="O1730" s="1"/>
      <c r="P1730" s="1"/>
      <c r="Q1730" s="1"/>
    </row>
    <row r="1731" spans="1:17" x14ac:dyDescent="0.25">
      <c r="A1731" s="18">
        <v>28730</v>
      </c>
      <c r="B1731" s="19" t="str">
        <f>HYPERLINK("https://portal.vinhlong.gov.vn/portal/wpphuong4/wpx/page/content.cpx?menu=7621877678a6c64e31c9d619", "UBND Ủy ban nhân dân phường 4 tỉnh Vĩnh Long")</f>
        <v>UBND Ủy ban nhân dân phường 4 tỉnh Vĩnh Long</v>
      </c>
      <c r="C1731" s="21" t="s">
        <v>16</v>
      </c>
      <c r="D1731" s="22"/>
      <c r="E1731" s="1" t="s">
        <v>13</v>
      </c>
      <c r="F1731" s="1" t="s">
        <v>13</v>
      </c>
      <c r="G1731" s="1" t="s">
        <v>13</v>
      </c>
      <c r="H1731" s="1" t="s">
        <v>13</v>
      </c>
      <c r="I1731" s="1"/>
      <c r="J1731" s="1"/>
      <c r="K1731" s="1"/>
      <c r="L1731" s="1"/>
      <c r="M1731" s="1"/>
      <c r="N1731" s="1"/>
      <c r="O1731" s="1"/>
      <c r="P1731" s="1"/>
      <c r="Q1731" s="1"/>
    </row>
    <row r="1732" spans="1:17" x14ac:dyDescent="0.25">
      <c r="A1732" s="18">
        <v>28731</v>
      </c>
      <c r="B1732" s="19" t="str">
        <f>HYPERLINK("https://www.facebook.com/conganphuong5tpbaclieu/", "Công an phường 5 tỉnh Bạc Liêu")</f>
        <v>Công an phường 5 tỉnh Bạc Liêu</v>
      </c>
      <c r="C1732" s="21" t="s">
        <v>16</v>
      </c>
      <c r="D1732" s="21" t="s">
        <v>14</v>
      </c>
      <c r="E1732" s="1" t="s">
        <v>13</v>
      </c>
      <c r="F1732" s="1" t="s">
        <v>13</v>
      </c>
      <c r="G1732" s="1" t="s">
        <v>13</v>
      </c>
      <c r="H1732" s="1" t="s">
        <v>15</v>
      </c>
      <c r="I1732" s="1"/>
      <c r="J1732" s="1"/>
      <c r="K1732" s="1"/>
      <c r="L1732" s="1"/>
      <c r="M1732" s="1"/>
      <c r="N1732" s="1"/>
      <c r="O1732" s="1"/>
      <c r="P1732" s="1"/>
      <c r="Q1732" s="1"/>
    </row>
    <row r="1733" spans="1:17" x14ac:dyDescent="0.25">
      <c r="A1733" s="18">
        <v>28732</v>
      </c>
      <c r="B1733" s="19" t="str">
        <f>HYPERLINK("https://vpubnd.baclieu.gov.vn/lienhe", "UBND Ủy ban nhân dân phường 5 tỉnh Bạc Liêu")</f>
        <v>UBND Ủy ban nhân dân phường 5 tỉnh Bạc Liêu</v>
      </c>
      <c r="C1733" s="21" t="s">
        <v>16</v>
      </c>
      <c r="D1733" s="22"/>
      <c r="E1733" s="1" t="s">
        <v>13</v>
      </c>
      <c r="F1733" s="1" t="s">
        <v>13</v>
      </c>
      <c r="G1733" s="1" t="s">
        <v>13</v>
      </c>
      <c r="H1733" s="1" t="s">
        <v>13</v>
      </c>
      <c r="I1733" s="1"/>
      <c r="J1733" s="1"/>
      <c r="K1733" s="1"/>
      <c r="L1733" s="1"/>
      <c r="M1733" s="1"/>
      <c r="N1733" s="1"/>
      <c r="O1733" s="1"/>
      <c r="P1733" s="1"/>
      <c r="Q1733" s="1"/>
    </row>
    <row r="1734" spans="1:17" x14ac:dyDescent="0.25">
      <c r="A1734" s="18">
        <v>28733</v>
      </c>
      <c r="B1734" s="19" t="str">
        <f>HYPERLINK("https://www.facebook.com/conganphuonganhung/", "Công an phường An Hưng tỉnh Thanh Hóa")</f>
        <v>Công an phường An Hưng tỉnh Thanh Hóa</v>
      </c>
      <c r="C1734" s="21" t="s">
        <v>16</v>
      </c>
      <c r="D1734" s="21" t="s">
        <v>14</v>
      </c>
      <c r="E1734" s="1" t="s">
        <v>13</v>
      </c>
      <c r="F1734" s="1" t="s">
        <v>13</v>
      </c>
      <c r="G1734" s="1" t="s">
        <v>13</v>
      </c>
      <c r="H1734" s="1" t="s">
        <v>15</v>
      </c>
      <c r="I1734" s="1"/>
      <c r="J1734" s="1"/>
      <c r="K1734" s="1"/>
      <c r="L1734" s="1"/>
      <c r="M1734" s="1"/>
      <c r="N1734" s="1"/>
      <c r="O1734" s="1"/>
      <c r="P1734" s="1"/>
      <c r="Q1734" s="1"/>
    </row>
    <row r="1735" spans="1:17" x14ac:dyDescent="0.25">
      <c r="A1735" s="18">
        <v>28734</v>
      </c>
      <c r="B1735" s="19" t="str">
        <f>HYPERLINK("https://tpthanhhoa.thanhhoa.gov.vn/web/gioi-thieu-chung/tin-tuc/chinh-tri/chu-tich-ubnd-tp-tran-anh-chung-du-ngay-hoi-dai-doan-ket-tai-phuong-an-hung.html", "UBND Ủy ban nhân dân phường An Hưng tỉnh Thanh Hóa")</f>
        <v>UBND Ủy ban nhân dân phường An Hưng tỉnh Thanh Hóa</v>
      </c>
      <c r="C1735" s="21" t="s">
        <v>16</v>
      </c>
      <c r="D1735" s="22"/>
      <c r="E1735" s="1" t="s">
        <v>13</v>
      </c>
      <c r="F1735" s="1" t="s">
        <v>13</v>
      </c>
      <c r="G1735" s="1" t="s">
        <v>13</v>
      </c>
      <c r="H1735" s="1" t="s">
        <v>13</v>
      </c>
      <c r="I1735" s="1"/>
      <c r="J1735" s="1"/>
      <c r="K1735" s="1"/>
      <c r="L1735" s="1"/>
      <c r="M1735" s="1"/>
      <c r="N1735" s="1"/>
      <c r="O1735" s="1"/>
      <c r="P1735" s="1"/>
      <c r="Q1735" s="1"/>
    </row>
    <row r="1736" spans="1:17" x14ac:dyDescent="0.25">
      <c r="A1736" s="18">
        <v>28735</v>
      </c>
      <c r="B1736" s="19" t="str">
        <f>HYPERLINK("https://www.facebook.com/conganphuongchiminh/", "Công an phường Chí Minh tỉnh Hải Dương")</f>
        <v>Công an phường Chí Minh tỉnh Hải Dương</v>
      </c>
      <c r="C1736" s="21" t="s">
        <v>16</v>
      </c>
      <c r="D1736" s="21" t="s">
        <v>14</v>
      </c>
      <c r="E1736" s="1" t="s">
        <v>13</v>
      </c>
      <c r="F1736" s="1" t="s">
        <v>13</v>
      </c>
      <c r="G1736" s="1" t="s">
        <v>13</v>
      </c>
      <c r="H1736" s="1" t="s">
        <v>15</v>
      </c>
      <c r="I1736" s="1"/>
      <c r="J1736" s="1"/>
      <c r="K1736" s="1"/>
      <c r="L1736" s="1"/>
      <c r="M1736" s="1"/>
      <c r="N1736" s="1"/>
      <c r="O1736" s="1"/>
      <c r="P1736" s="1"/>
      <c r="Q1736" s="1"/>
    </row>
    <row r="1737" spans="1:17" x14ac:dyDescent="0.25">
      <c r="A1737" s="18">
        <v>28736</v>
      </c>
      <c r="B1737" s="19" t="str">
        <f>HYPERLINK("https://haiphong.gov.vn/", "UBND Ủy ban nhân dân phường Chí Minh tỉnh Hải Dương")</f>
        <v>UBND Ủy ban nhân dân phường Chí Minh tỉnh Hải Dương</v>
      </c>
      <c r="C1737" s="21" t="s">
        <v>16</v>
      </c>
      <c r="D1737" s="22"/>
      <c r="E1737" s="1" t="s">
        <v>13</v>
      </c>
      <c r="F1737" s="1" t="s">
        <v>13</v>
      </c>
      <c r="G1737" s="1" t="s">
        <v>13</v>
      </c>
      <c r="H1737" s="1" t="s">
        <v>13</v>
      </c>
      <c r="I1737" s="1"/>
      <c r="J1737" s="1"/>
      <c r="K1737" s="1"/>
      <c r="L1737" s="1"/>
      <c r="M1737" s="1"/>
      <c r="N1737" s="1"/>
      <c r="O1737" s="1"/>
      <c r="P1737" s="1"/>
      <c r="Q1737" s="1"/>
    </row>
    <row r="1738" spans="1:17" x14ac:dyDescent="0.25">
      <c r="A1738" s="18">
        <v>28737</v>
      </c>
      <c r="B1738" s="19" t="str">
        <f>HYPERLINK("https://www.facebook.com/conganphuongdonghuong.tpth/", "Công an phường Đông Hương tỉnh Thanh Hóa")</f>
        <v>Công an phường Đông Hương tỉnh Thanh Hóa</v>
      </c>
      <c r="C1738" s="21" t="s">
        <v>16</v>
      </c>
      <c r="D1738" s="21" t="s">
        <v>14</v>
      </c>
      <c r="E1738" s="1" t="s">
        <v>13</v>
      </c>
      <c r="F1738" s="1" t="s">
        <v>13</v>
      </c>
      <c r="G1738" s="1" t="s">
        <v>13</v>
      </c>
      <c r="H1738" s="1" t="s">
        <v>15</v>
      </c>
      <c r="I1738" s="1"/>
      <c r="J1738" s="1"/>
      <c r="K1738" s="1"/>
      <c r="L1738" s="1"/>
      <c r="M1738" s="1"/>
      <c r="N1738" s="1"/>
      <c r="O1738" s="1"/>
      <c r="P1738" s="1"/>
      <c r="Q1738" s="1"/>
    </row>
    <row r="1739" spans="1:17" x14ac:dyDescent="0.25">
      <c r="A1739" s="18">
        <v>28738</v>
      </c>
      <c r="B1739" s="19" t="str">
        <f>HYPERLINK("https://tpthanhhoa.thanhhoa.gov.vn/web/gioi-thieu-chung/tin-tuc/thong-tin-phong-chong-covid-19/phong-toa-tam-thoi-cum-dan-cu-duong-nguyen-tinh-pho-bao-ngoai-phuong-dong-huong.html", "UBND Ủy ban nhân dân phường Đông Hương tỉnh Thanh Hóa")</f>
        <v>UBND Ủy ban nhân dân phường Đông Hương tỉnh Thanh Hóa</v>
      </c>
      <c r="C1739" s="21" t="s">
        <v>16</v>
      </c>
      <c r="D1739" s="22"/>
      <c r="E1739" s="1" t="s">
        <v>13</v>
      </c>
      <c r="F1739" s="1" t="s">
        <v>13</v>
      </c>
      <c r="G1739" s="1" t="s">
        <v>13</v>
      </c>
      <c r="H1739" s="1" t="s">
        <v>13</v>
      </c>
      <c r="I1739" s="1"/>
      <c r="J1739" s="1"/>
      <c r="K1739" s="1"/>
      <c r="L1739" s="1"/>
      <c r="M1739" s="1"/>
      <c r="N1739" s="1"/>
      <c r="O1739" s="1"/>
      <c r="P1739" s="1"/>
      <c r="Q1739" s="1"/>
    </row>
    <row r="1740" spans="1:17" x14ac:dyDescent="0.25">
      <c r="A1740" s="18">
        <v>28739</v>
      </c>
      <c r="B1740" s="19" t="str">
        <f>HYPERLINK("https://www.facebook.com/conganphuongdongson/", "Công an phường Đông Sơn tỉnh Thanh Hóa")</f>
        <v>Công an phường Đông Sơn tỉnh Thanh Hóa</v>
      </c>
      <c r="C1740" s="21" t="s">
        <v>16</v>
      </c>
      <c r="D1740" s="21" t="s">
        <v>14</v>
      </c>
      <c r="E1740" s="1" t="s">
        <v>13</v>
      </c>
      <c r="F1740" s="1" t="s">
        <v>13</v>
      </c>
      <c r="G1740" s="1" t="s">
        <v>13</v>
      </c>
      <c r="H1740" s="1" t="s">
        <v>15</v>
      </c>
      <c r="I1740" s="1"/>
      <c r="J1740" s="1"/>
      <c r="K1740" s="1"/>
      <c r="L1740" s="1"/>
      <c r="M1740" s="1"/>
      <c r="N1740" s="1"/>
      <c r="O1740" s="1"/>
      <c r="P1740" s="1"/>
      <c r="Q1740" s="1"/>
    </row>
    <row r="1741" spans="1:17" x14ac:dyDescent="0.25">
      <c r="A1741" s="18">
        <v>28740</v>
      </c>
      <c r="B1741" s="19" t="str">
        <f>HYPERLINK("https://dongson.bimson.thanhhoa.gov.vn/", "UBND Ủy ban nhân dân phường Đông Sơn tỉnh Thanh Hóa")</f>
        <v>UBND Ủy ban nhân dân phường Đông Sơn tỉnh Thanh Hóa</v>
      </c>
      <c r="C1741" s="21" t="s">
        <v>16</v>
      </c>
      <c r="D1741" s="22"/>
      <c r="E1741" s="1" t="s">
        <v>13</v>
      </c>
      <c r="F1741" s="1" t="s">
        <v>13</v>
      </c>
      <c r="G1741" s="1" t="s">
        <v>13</v>
      </c>
      <c r="H1741" s="1" t="s">
        <v>13</v>
      </c>
      <c r="I1741" s="1"/>
      <c r="J1741" s="1"/>
      <c r="K1741" s="1"/>
      <c r="L1741" s="1"/>
      <c r="M1741" s="1"/>
      <c r="N1741" s="1"/>
      <c r="O1741" s="1"/>
      <c r="P1741" s="1"/>
      <c r="Q1741" s="1"/>
    </row>
    <row r="1742" spans="1:17" x14ac:dyDescent="0.25">
      <c r="A1742" s="18">
        <v>28741</v>
      </c>
      <c r="B1742" s="19" t="str">
        <f>HYPERLINK("https://www.facebook.com/CDYThanhHoa/", "Công an phường Hải Thượng tỉnh Thanh Hóa")</f>
        <v>Công an phường Hải Thượng tỉnh Thanh Hóa</v>
      </c>
      <c r="C1742" s="21" t="s">
        <v>16</v>
      </c>
      <c r="D1742" s="21" t="s">
        <v>14</v>
      </c>
      <c r="E1742" s="1" t="s">
        <v>13</v>
      </c>
      <c r="F1742" s="1" t="s">
        <v>13</v>
      </c>
      <c r="G1742" s="1" t="s">
        <v>13</v>
      </c>
      <c r="H1742" s="1" t="s">
        <v>15</v>
      </c>
      <c r="I1742" s="1"/>
      <c r="J1742" s="1"/>
      <c r="K1742" s="1"/>
      <c r="L1742" s="1"/>
      <c r="M1742" s="1"/>
      <c r="N1742" s="1"/>
      <c r="O1742" s="1"/>
      <c r="P1742" s="1"/>
      <c r="Q1742" s="1"/>
    </row>
    <row r="1743" spans="1:17" x14ac:dyDescent="0.25">
      <c r="A1743" s="18">
        <v>28742</v>
      </c>
      <c r="B1743" s="19" t="str">
        <f>HYPERLINK("https://haithanh.thixanghison.thanhhoa.gov.vn/", "UBND Ủy ban nhân dân phường Hải Thượng tỉnh Thanh Hóa")</f>
        <v>UBND Ủy ban nhân dân phường Hải Thượng tỉnh Thanh Hóa</v>
      </c>
      <c r="C1743" s="21" t="s">
        <v>16</v>
      </c>
      <c r="D1743" s="22"/>
      <c r="E1743" s="1" t="s">
        <v>13</v>
      </c>
      <c r="F1743" s="1" t="s">
        <v>13</v>
      </c>
      <c r="G1743" s="1" t="s">
        <v>13</v>
      </c>
      <c r="H1743" s="1" t="s">
        <v>13</v>
      </c>
      <c r="I1743" s="1"/>
      <c r="J1743" s="1"/>
      <c r="K1743" s="1"/>
      <c r="L1743" s="1"/>
      <c r="M1743" s="1"/>
      <c r="N1743" s="1"/>
      <c r="O1743" s="1"/>
      <c r="P1743" s="1"/>
      <c r="Q1743" s="1"/>
    </row>
    <row r="1744" spans="1:17" x14ac:dyDescent="0.25">
      <c r="A1744" s="18">
        <v>28743</v>
      </c>
      <c r="B1744" s="19" t="str">
        <f>HYPERLINK("https://www.facebook.com/TPTuSon/?locale=vi_VN", "Công an phường Hương Mạc tỉnh Bắc Ninh")</f>
        <v>Công an phường Hương Mạc tỉnh Bắc Ninh</v>
      </c>
      <c r="C1744" s="21" t="s">
        <v>16</v>
      </c>
      <c r="D1744" s="21" t="s">
        <v>14</v>
      </c>
      <c r="E1744" s="1" t="s">
        <v>13</v>
      </c>
      <c r="F1744" s="1" t="s">
        <v>13</v>
      </c>
      <c r="G1744" s="1" t="s">
        <v>13</v>
      </c>
      <c r="H1744" s="1" t="s">
        <v>15</v>
      </c>
      <c r="I1744" s="1"/>
      <c r="J1744" s="1"/>
      <c r="K1744" s="1"/>
      <c r="L1744" s="1"/>
      <c r="M1744" s="1"/>
      <c r="N1744" s="1"/>
      <c r="O1744" s="1"/>
      <c r="P1744" s="1"/>
      <c r="Q1744" s="1"/>
    </row>
    <row r="1745" spans="1:17" x14ac:dyDescent="0.25">
      <c r="A1745" s="18">
        <v>28744</v>
      </c>
      <c r="B1745" s="19" t="str">
        <f>HYPERLINK("https://www.bacninh.gov.vn/web/xa-huong-mac", "UBND Ủy ban nhân dân phường Hương Mạc tỉnh Bắc Ninh")</f>
        <v>UBND Ủy ban nhân dân phường Hương Mạc tỉnh Bắc Ninh</v>
      </c>
      <c r="C1745" s="21" t="s">
        <v>16</v>
      </c>
      <c r="D1745" s="22"/>
      <c r="E1745" s="1" t="s">
        <v>13</v>
      </c>
      <c r="F1745" s="1" t="s">
        <v>13</v>
      </c>
      <c r="G1745" s="1" t="s">
        <v>13</v>
      </c>
      <c r="H1745" s="1" t="s">
        <v>13</v>
      </c>
      <c r="I1745" s="1"/>
      <c r="J1745" s="1"/>
      <c r="K1745" s="1"/>
      <c r="L1745" s="1"/>
      <c r="M1745" s="1"/>
      <c r="N1745" s="1"/>
      <c r="O1745" s="1"/>
      <c r="P1745" s="1"/>
      <c r="Q1745" s="1"/>
    </row>
    <row r="1746" spans="1:17" x14ac:dyDescent="0.25">
      <c r="A1746" s="18">
        <v>28745</v>
      </c>
      <c r="B1746" s="19" t="str">
        <f>HYPERLINK("https://www.facebook.com/conganphuongkhuongtrung/", "Công an phường Khương Trung thành phố Hà Nội")</f>
        <v>Công an phường Khương Trung thành phố Hà Nội</v>
      </c>
      <c r="C1746" s="21" t="s">
        <v>16</v>
      </c>
      <c r="D1746" s="21" t="s">
        <v>14</v>
      </c>
      <c r="E1746" s="1" t="s">
        <v>13</v>
      </c>
      <c r="F1746" s="1" t="s">
        <v>13</v>
      </c>
      <c r="G1746" s="1" t="s">
        <v>13</v>
      </c>
      <c r="H1746" s="1" t="s">
        <v>15</v>
      </c>
      <c r="I1746" s="1"/>
      <c r="J1746" s="1"/>
      <c r="K1746" s="1"/>
      <c r="L1746" s="1"/>
      <c r="M1746" s="1"/>
      <c r="N1746" s="1"/>
      <c r="O1746" s="1"/>
      <c r="P1746" s="1"/>
      <c r="Q1746" s="1"/>
    </row>
    <row r="1747" spans="1:17" x14ac:dyDescent="0.25">
      <c r="A1747" s="18">
        <v>28746</v>
      </c>
      <c r="B1747" s="19" t="str">
        <f>HYPERLINK("https://thanhxuan.hanoi.gov.vn/phuong-khuong-trung1", "UBND Ủy ban nhân dân phường Khương Trung thành phố Hà Nội")</f>
        <v>UBND Ủy ban nhân dân phường Khương Trung thành phố Hà Nội</v>
      </c>
      <c r="C1747" s="21" t="s">
        <v>16</v>
      </c>
      <c r="D1747" s="22"/>
      <c r="E1747" s="1" t="s">
        <v>13</v>
      </c>
      <c r="F1747" s="1" t="s">
        <v>13</v>
      </c>
      <c r="G1747" s="1" t="s">
        <v>13</v>
      </c>
      <c r="H1747" s="1" t="s">
        <v>13</v>
      </c>
      <c r="I1747" s="1"/>
      <c r="J1747" s="1"/>
      <c r="K1747" s="1"/>
      <c r="L1747" s="1"/>
      <c r="M1747" s="1"/>
      <c r="N1747" s="1"/>
      <c r="O1747" s="1"/>
      <c r="P1747" s="1"/>
      <c r="Q1747" s="1"/>
    </row>
    <row r="1748" spans="1:17" x14ac:dyDescent="0.25">
      <c r="A1748" s="18">
        <v>28747</v>
      </c>
      <c r="B1748" s="19" t="str">
        <f>HYPERLINK("https://www.facebook.com/conganphuongnamthanh/", "Công an phường Nam Thanh tỉnh Điện Biên")</f>
        <v>Công an phường Nam Thanh tỉnh Điện Biên</v>
      </c>
      <c r="C1748" s="21" t="s">
        <v>16</v>
      </c>
      <c r="D1748" s="21" t="s">
        <v>14</v>
      </c>
      <c r="E1748" s="1" t="s">
        <v>13</v>
      </c>
      <c r="F1748" s="1" t="s">
        <v>13</v>
      </c>
      <c r="G1748" s="1" t="s">
        <v>13</v>
      </c>
      <c r="H1748" s="1" t="s">
        <v>15</v>
      </c>
      <c r="I1748" s="1"/>
      <c r="J1748" s="1"/>
      <c r="K1748" s="1"/>
      <c r="L1748" s="1"/>
      <c r="M1748" s="1"/>
      <c r="N1748" s="1"/>
      <c r="O1748" s="1"/>
      <c r="P1748" s="1"/>
      <c r="Q1748" s="1"/>
    </row>
    <row r="1749" spans="1:17" x14ac:dyDescent="0.25">
      <c r="A1749" s="18">
        <v>28748</v>
      </c>
      <c r="B1749" s="19" t="str">
        <f>HYPERLINK("https://stttt.dienbien.gov.vn/vi/about/danh-sach-nguoi-phat-ngon-tinh-dien-bien-nam-2018.html", "UBND Ủy ban nhân dân phường Nam Thanh tỉnh Điện Biên")</f>
        <v>UBND Ủy ban nhân dân phường Nam Thanh tỉnh Điện Biên</v>
      </c>
      <c r="C1749" s="21" t="s">
        <v>16</v>
      </c>
      <c r="D1749" s="22"/>
      <c r="E1749" s="1" t="s">
        <v>13</v>
      </c>
      <c r="F1749" s="1" t="s">
        <v>13</v>
      </c>
      <c r="G1749" s="1" t="s">
        <v>13</v>
      </c>
      <c r="H1749" s="1" t="s">
        <v>13</v>
      </c>
      <c r="I1749" s="1"/>
      <c r="J1749" s="1"/>
      <c r="K1749" s="1"/>
      <c r="L1749" s="1"/>
      <c r="M1749" s="1"/>
      <c r="N1749" s="1"/>
      <c r="O1749" s="1"/>
      <c r="P1749" s="1"/>
      <c r="Q1749" s="1"/>
    </row>
    <row r="1750" spans="1:17" x14ac:dyDescent="0.25">
      <c r="A1750" s="18">
        <v>28749</v>
      </c>
      <c r="B1750" s="19" t="str">
        <f>HYPERLINK("https://www.facebook.com/conganphuongngoctraotpth/", "Công an phường Ngọc Trạo tỉnh Thanh Hóa")</f>
        <v>Công an phường Ngọc Trạo tỉnh Thanh Hóa</v>
      </c>
      <c r="C1750" s="21" t="s">
        <v>16</v>
      </c>
      <c r="D1750" s="21" t="s">
        <v>14</v>
      </c>
      <c r="E1750" s="1" t="s">
        <v>13</v>
      </c>
      <c r="F1750" s="1" t="s">
        <v>13</v>
      </c>
      <c r="G1750" s="1" t="s">
        <v>13</v>
      </c>
      <c r="H1750" s="1" t="s">
        <v>15</v>
      </c>
      <c r="I1750" s="1"/>
      <c r="J1750" s="1"/>
      <c r="K1750" s="1"/>
      <c r="L1750" s="1"/>
      <c r="M1750" s="1"/>
      <c r="N1750" s="1"/>
      <c r="O1750" s="1"/>
      <c r="P1750" s="1"/>
      <c r="Q1750" s="1"/>
    </row>
    <row r="1751" spans="1:17" x14ac:dyDescent="0.25">
      <c r="A1751" s="18">
        <v>28750</v>
      </c>
      <c r="B1751" s="19" t="str">
        <f>HYPERLINK("https://ngoctrao.bimson.thanhhoa.gov.vn/", "UBND Ủy ban nhân dân phường Ngọc Trạo tỉnh Thanh Hóa")</f>
        <v>UBND Ủy ban nhân dân phường Ngọc Trạo tỉnh Thanh Hóa</v>
      </c>
      <c r="C1751" s="21" t="s">
        <v>16</v>
      </c>
      <c r="D1751" s="22"/>
      <c r="E1751" s="1" t="s">
        <v>13</v>
      </c>
      <c r="F1751" s="1" t="s">
        <v>13</v>
      </c>
      <c r="G1751" s="1" t="s">
        <v>13</v>
      </c>
      <c r="H1751" s="1" t="s">
        <v>13</v>
      </c>
      <c r="I1751" s="1"/>
      <c r="J1751" s="1"/>
      <c r="K1751" s="1"/>
      <c r="L1751" s="1"/>
      <c r="M1751" s="1"/>
      <c r="N1751" s="1"/>
      <c r="O1751" s="1"/>
      <c r="P1751" s="1"/>
      <c r="Q1751" s="1"/>
    </row>
    <row r="1752" spans="1:17" x14ac:dyDescent="0.25">
      <c r="A1752" s="18">
        <v>28751</v>
      </c>
      <c r="B1752" s="19" t="str">
        <f>HYPERLINK("https://www.facebook.com/Conganphuongnhamat/", "Công an phường Nhà Mát tỉnh Bạc Liêu")</f>
        <v>Công an phường Nhà Mát tỉnh Bạc Liêu</v>
      </c>
      <c r="C1752" s="21" t="s">
        <v>16</v>
      </c>
      <c r="D1752" s="21" t="s">
        <v>14</v>
      </c>
      <c r="E1752" s="1" t="s">
        <v>13</v>
      </c>
      <c r="F1752" s="1" t="s">
        <v>13</v>
      </c>
      <c r="G1752" s="1" t="s">
        <v>13</v>
      </c>
      <c r="H1752" s="1" t="s">
        <v>15</v>
      </c>
      <c r="I1752" s="1"/>
      <c r="J1752" s="1"/>
      <c r="K1752" s="1"/>
      <c r="L1752" s="1"/>
      <c r="M1752" s="1"/>
      <c r="N1752" s="1"/>
      <c r="O1752" s="1"/>
      <c r="P1752" s="1"/>
      <c r="Q1752" s="1"/>
    </row>
    <row r="1753" spans="1:17" x14ac:dyDescent="0.25">
      <c r="A1753" s="18">
        <v>28752</v>
      </c>
      <c r="B1753" s="19" t="str">
        <f>HYPERLINK("https://baclieu.gov.vn/dsnpn", "UBND Ủy ban nhân dân phường Nhà Mát tỉnh Bạc Liêu")</f>
        <v>UBND Ủy ban nhân dân phường Nhà Mát tỉnh Bạc Liêu</v>
      </c>
      <c r="C1753" s="21" t="s">
        <v>16</v>
      </c>
      <c r="D1753" s="22"/>
      <c r="E1753" s="1" t="s">
        <v>13</v>
      </c>
      <c r="F1753" s="1" t="s">
        <v>13</v>
      </c>
      <c r="G1753" s="1" t="s">
        <v>13</v>
      </c>
      <c r="H1753" s="1" t="s">
        <v>13</v>
      </c>
      <c r="I1753" s="1"/>
      <c r="J1753" s="1"/>
      <c r="K1753" s="1"/>
      <c r="L1753" s="1"/>
      <c r="M1753" s="1"/>
      <c r="N1753" s="1"/>
      <c r="O1753" s="1"/>
      <c r="P1753" s="1"/>
      <c r="Q1753" s="1"/>
    </row>
    <row r="1754" spans="1:17" x14ac:dyDescent="0.25">
      <c r="A1754" s="18">
        <v>28753</v>
      </c>
      <c r="B1754" s="19" t="str">
        <f>HYPERLINK("https://www.facebook.com/BanChQSQuanBau/", "Công an phường Quán Bàu tỉnh Nghệ An")</f>
        <v>Công an phường Quán Bàu tỉnh Nghệ An</v>
      </c>
      <c r="C1754" s="21" t="s">
        <v>16</v>
      </c>
      <c r="D1754" s="21" t="s">
        <v>14</v>
      </c>
      <c r="E1754" s="1" t="s">
        <v>13</v>
      </c>
      <c r="F1754" s="1" t="s">
        <v>13</v>
      </c>
      <c r="G1754" s="1" t="s">
        <v>13</v>
      </c>
      <c r="H1754" s="1" t="s">
        <v>15</v>
      </c>
      <c r="I1754" s="1"/>
      <c r="J1754" s="1"/>
      <c r="K1754" s="1"/>
      <c r="L1754" s="1"/>
      <c r="M1754" s="1"/>
      <c r="N1754" s="1"/>
      <c r="O1754" s="1"/>
      <c r="P1754" s="1"/>
      <c r="Q1754" s="1"/>
    </row>
    <row r="1755" spans="1:17" x14ac:dyDescent="0.25">
      <c r="A1755" s="18">
        <v>28754</v>
      </c>
      <c r="B1755" s="19" t="str">
        <f>HYPERLINK("https://quanbau.vinh.nghean.gov.vn/lien-he", "UBND Ủy ban nhân dân phường Quán Bàu tỉnh Nghệ An")</f>
        <v>UBND Ủy ban nhân dân phường Quán Bàu tỉnh Nghệ An</v>
      </c>
      <c r="C1755" s="21" t="s">
        <v>16</v>
      </c>
      <c r="D1755" s="22"/>
      <c r="E1755" s="1" t="s">
        <v>13</v>
      </c>
      <c r="F1755" s="1" t="s">
        <v>13</v>
      </c>
      <c r="G1755" s="1" t="s">
        <v>13</v>
      </c>
      <c r="H1755" s="1" t="s">
        <v>13</v>
      </c>
      <c r="I1755" s="1"/>
      <c r="J1755" s="1"/>
      <c r="K1755" s="1"/>
      <c r="L1755" s="1"/>
      <c r="M1755" s="1"/>
      <c r="N1755" s="1"/>
      <c r="O1755" s="1"/>
      <c r="P1755" s="1"/>
      <c r="Q1755" s="1"/>
    </row>
    <row r="1756" spans="1:17" x14ac:dyDescent="0.25">
      <c r="A1756" s="18">
        <v>28755</v>
      </c>
      <c r="B1756" s="19" t="str">
        <f>HYPERLINK("https://www.facebook.com/conganphuongquangthuan/", "Công an phường Quảng Thuận tỉnh Quảng Bình")</f>
        <v>Công an phường Quảng Thuận tỉnh Quảng Bình</v>
      </c>
      <c r="C1756" s="21" t="s">
        <v>16</v>
      </c>
      <c r="D1756" s="21" t="s">
        <v>14</v>
      </c>
      <c r="E1756" s="1" t="s">
        <v>13</v>
      </c>
      <c r="F1756" s="1" t="s">
        <v>13</v>
      </c>
      <c r="G1756" s="1" t="s">
        <v>13</v>
      </c>
      <c r="H1756" s="1" t="s">
        <v>15</v>
      </c>
      <c r="I1756" s="1"/>
      <c r="J1756" s="1"/>
      <c r="K1756" s="1"/>
      <c r="L1756" s="1"/>
      <c r="M1756" s="1"/>
      <c r="N1756" s="1"/>
      <c r="O1756" s="1"/>
      <c r="P1756" s="1"/>
      <c r="Q1756" s="1"/>
    </row>
    <row r="1757" spans="1:17" x14ac:dyDescent="0.25">
      <c r="A1757" s="18">
        <v>28756</v>
      </c>
      <c r="B1757" s="19" t="str">
        <f>HYPERLINK("https://quangphuc.quangbinh.gov.vn/ar/chi-tiet-tin/-/view-article/1/537191491734427279/1728138909651", "UBND Ủy ban nhân dân phường Quảng Thuận tỉnh Quảng Bình")</f>
        <v>UBND Ủy ban nhân dân phường Quảng Thuận tỉnh Quảng Bình</v>
      </c>
      <c r="C1757" s="21" t="s">
        <v>16</v>
      </c>
      <c r="D1757" s="22"/>
      <c r="E1757" s="1" t="s">
        <v>13</v>
      </c>
      <c r="F1757" s="1" t="s">
        <v>13</v>
      </c>
      <c r="G1757" s="1" t="s">
        <v>13</v>
      </c>
      <c r="H1757" s="1" t="s">
        <v>13</v>
      </c>
      <c r="I1757" s="1"/>
      <c r="J1757" s="1"/>
      <c r="K1757" s="1"/>
      <c r="L1757" s="1"/>
      <c r="M1757" s="1"/>
      <c r="N1757" s="1"/>
      <c r="O1757" s="1"/>
      <c r="P1757" s="1"/>
      <c r="Q1757" s="1"/>
    </row>
    <row r="1758" spans="1:17" x14ac:dyDescent="0.25">
      <c r="A1758" s="18">
        <v>28757</v>
      </c>
      <c r="B1758" s="19" t="str">
        <f>HYPERLINK("https://www.facebook.com/ConganphuongTanSon/", "Công an phường Tân Sơn tỉnh Thanh Hóa")</f>
        <v>Công an phường Tân Sơn tỉnh Thanh Hóa</v>
      </c>
      <c r="C1758" s="21" t="s">
        <v>16</v>
      </c>
      <c r="D1758" s="21" t="s">
        <v>14</v>
      </c>
      <c r="E1758" s="1" t="s">
        <v>13</v>
      </c>
      <c r="F1758" s="1" t="s">
        <v>13</v>
      </c>
      <c r="G1758" s="1" t="s">
        <v>13</v>
      </c>
      <c r="H1758" s="1" t="s">
        <v>15</v>
      </c>
      <c r="I1758" s="1"/>
      <c r="J1758" s="1"/>
      <c r="K1758" s="1"/>
      <c r="L1758" s="1"/>
      <c r="M1758" s="1"/>
      <c r="N1758" s="1"/>
      <c r="O1758" s="1"/>
      <c r="P1758" s="1"/>
      <c r="Q1758" s="1"/>
    </row>
    <row r="1759" spans="1:17" x14ac:dyDescent="0.25">
      <c r="A1759" s="18">
        <v>28758</v>
      </c>
      <c r="B1759" s="19" t="str">
        <f>HYPERLINK("http://tanson.tpthanhhoa.thanhhoa.gov.vn/", "UBND Ủy ban nhân dân phường Tân Sơn tỉnh Thanh Hóa")</f>
        <v>UBND Ủy ban nhân dân phường Tân Sơn tỉnh Thanh Hóa</v>
      </c>
      <c r="C1759" s="21" t="s">
        <v>16</v>
      </c>
      <c r="D1759" s="22"/>
      <c r="E1759" s="1" t="s">
        <v>13</v>
      </c>
      <c r="F1759" s="1" t="s">
        <v>13</v>
      </c>
      <c r="G1759" s="1" t="s">
        <v>13</v>
      </c>
      <c r="H1759" s="1" t="s">
        <v>13</v>
      </c>
      <c r="I1759" s="1"/>
      <c r="J1759" s="1"/>
      <c r="K1759" s="1"/>
      <c r="L1759" s="1"/>
      <c r="M1759" s="1"/>
      <c r="N1759" s="1"/>
      <c r="O1759" s="1"/>
      <c r="P1759" s="1"/>
      <c r="Q1759" s="1"/>
    </row>
    <row r="1760" spans="1:17" x14ac:dyDescent="0.25">
      <c r="A1760" s="18">
        <v>28759</v>
      </c>
      <c r="B1760" s="19" t="s">
        <v>191</v>
      </c>
      <c r="C1760" s="20" t="s">
        <v>13</v>
      </c>
      <c r="D1760" s="21" t="s">
        <v>14</v>
      </c>
      <c r="E1760" s="1" t="s">
        <v>13</v>
      </c>
      <c r="F1760" s="1" t="s">
        <v>13</v>
      </c>
      <c r="G1760" s="1" t="s">
        <v>13</v>
      </c>
      <c r="H1760" s="1" t="s">
        <v>15</v>
      </c>
      <c r="I1760" s="1"/>
      <c r="J1760" s="1"/>
      <c r="K1760" s="1"/>
      <c r="L1760" s="1"/>
      <c r="M1760" s="1"/>
      <c r="N1760" s="1"/>
      <c r="O1760" s="1"/>
      <c r="P1760" s="1"/>
      <c r="Q1760" s="1"/>
    </row>
    <row r="1761" spans="1:17" x14ac:dyDescent="0.25">
      <c r="A1761" s="18">
        <v>28760</v>
      </c>
      <c r="B1761" s="19" t="str">
        <f>HYPERLINK("https://tanthanh.thainguyencity.gov.vn/", "UBND Ủy ban nhân dân phường Tân Thành tỉnh Thái Nguyên")</f>
        <v>UBND Ủy ban nhân dân phường Tân Thành tỉnh Thái Nguyên</v>
      </c>
      <c r="C1761" s="21" t="s">
        <v>16</v>
      </c>
      <c r="D1761" s="22"/>
      <c r="E1761" s="1" t="s">
        <v>13</v>
      </c>
      <c r="F1761" s="1" t="s">
        <v>13</v>
      </c>
      <c r="G1761" s="1" t="s">
        <v>13</v>
      </c>
      <c r="H1761" s="1" t="s">
        <v>13</v>
      </c>
      <c r="I1761" s="1"/>
      <c r="J1761" s="1"/>
      <c r="K1761" s="1"/>
      <c r="L1761" s="1"/>
      <c r="M1761" s="1"/>
      <c r="N1761" s="1"/>
      <c r="O1761" s="1"/>
      <c r="P1761" s="1"/>
      <c r="Q1761" s="1"/>
    </row>
    <row r="1762" spans="1:17" x14ac:dyDescent="0.25">
      <c r="A1762" s="18">
        <v>28761</v>
      </c>
      <c r="B1762" s="19" t="str">
        <f>HYPERLINK("https://www.facebook.com/Conganphuongtanthanhthanhphodienbienphu/", "Công an phường Tân Thanh tỉnh Điện Biên")</f>
        <v>Công an phường Tân Thanh tỉnh Điện Biên</v>
      </c>
      <c r="C1762" s="21" t="s">
        <v>16</v>
      </c>
      <c r="D1762" s="21" t="s">
        <v>14</v>
      </c>
      <c r="E1762" s="1" t="s">
        <v>13</v>
      </c>
      <c r="F1762" s="1" t="s">
        <v>13</v>
      </c>
      <c r="G1762" s="1" t="s">
        <v>13</v>
      </c>
      <c r="H1762" s="1" t="s">
        <v>15</v>
      </c>
      <c r="I1762" s="1"/>
      <c r="J1762" s="1"/>
      <c r="K1762" s="1"/>
      <c r="L1762" s="1"/>
      <c r="M1762" s="1"/>
      <c r="N1762" s="1"/>
      <c r="O1762" s="1"/>
      <c r="P1762" s="1"/>
      <c r="Q1762" s="1"/>
    </row>
    <row r="1763" spans="1:17" x14ac:dyDescent="0.25">
      <c r="A1763" s="18">
        <v>28762</v>
      </c>
      <c r="B1763" s="19" t="str">
        <f>HYPERLINK("https://stttt.dienbien.gov.vn/vi/about/danh-sach-nguoi-phat-ngon-tinh-dien-bien-nam-2018.html", "UBND Ủy ban nhân dân phường Tân Thanh tỉnh Điện Biên")</f>
        <v>UBND Ủy ban nhân dân phường Tân Thanh tỉnh Điện Biên</v>
      </c>
      <c r="C1763" s="21" t="s">
        <v>16</v>
      </c>
      <c r="D1763" s="22"/>
      <c r="E1763" s="1" t="s">
        <v>13</v>
      </c>
      <c r="F1763" s="1" t="s">
        <v>13</v>
      </c>
      <c r="G1763" s="1" t="s">
        <v>13</v>
      </c>
      <c r="H1763" s="1" t="s">
        <v>13</v>
      </c>
      <c r="I1763" s="1"/>
      <c r="J1763" s="1"/>
      <c r="K1763" s="1"/>
      <c r="L1763" s="1"/>
      <c r="M1763" s="1"/>
      <c r="N1763" s="1"/>
      <c r="O1763" s="1"/>
      <c r="P1763" s="1"/>
      <c r="Q1763" s="1"/>
    </row>
    <row r="1764" spans="1:17" x14ac:dyDescent="0.25">
      <c r="A1764" s="18">
        <v>28763</v>
      </c>
      <c r="B1764" s="19" t="str">
        <f>HYPERLINK("https://www.facebook.com/conganphuongtruongthi/", "Công an phường Trường Thi tỉnh Thanh Hóa")</f>
        <v>Công an phường Trường Thi tỉnh Thanh Hóa</v>
      </c>
      <c r="C1764" s="21" t="s">
        <v>16</v>
      </c>
      <c r="D1764" s="21" t="s">
        <v>14</v>
      </c>
      <c r="E1764" s="1" t="s">
        <v>13</v>
      </c>
      <c r="F1764" s="1" t="s">
        <v>13</v>
      </c>
      <c r="G1764" s="1" t="s">
        <v>13</v>
      </c>
      <c r="H1764" s="1" t="s">
        <v>15</v>
      </c>
      <c r="I1764" s="1"/>
      <c r="J1764" s="1"/>
      <c r="K1764" s="1"/>
      <c r="L1764" s="1"/>
      <c r="M1764" s="1"/>
      <c r="N1764" s="1"/>
      <c r="O1764" s="1"/>
      <c r="P1764" s="1"/>
      <c r="Q1764" s="1"/>
    </row>
    <row r="1765" spans="1:17" x14ac:dyDescent="0.25">
      <c r="A1765" s="18">
        <v>28764</v>
      </c>
      <c r="B1765" s="19" t="str">
        <f>HYPERLINK("https://tpthanhhoa.thanhhoa.gov.vn/web/gioi-thieu-chung/tin-tuc/chinh-tri/phuong-truong-thi-ky-niem-30-nam-thanh-lap-phuong-va-don-nhan-huan-chuong-lao-dong-hang-nhi-cua-chu-tich-nuoc.html", "UBND Ủy ban nhân dân phường Trường Thi tỉnh Thanh Hóa")</f>
        <v>UBND Ủy ban nhân dân phường Trường Thi tỉnh Thanh Hóa</v>
      </c>
      <c r="C1765" s="21" t="s">
        <v>16</v>
      </c>
      <c r="D1765" s="22"/>
      <c r="E1765" s="1" t="s">
        <v>13</v>
      </c>
      <c r="F1765" s="1" t="s">
        <v>13</v>
      </c>
      <c r="G1765" s="1" t="s">
        <v>13</v>
      </c>
      <c r="H1765" s="1" t="s">
        <v>13</v>
      </c>
      <c r="I1765" s="1"/>
      <c r="J1765" s="1"/>
      <c r="K1765" s="1"/>
      <c r="L1765" s="1"/>
      <c r="M1765" s="1"/>
      <c r="N1765" s="1"/>
      <c r="O1765" s="1"/>
      <c r="P1765" s="1"/>
      <c r="Q1765" s="1"/>
    </row>
    <row r="1766" spans="1:17" x14ac:dyDescent="0.25">
      <c r="A1766" s="18">
        <v>28765</v>
      </c>
      <c r="B1766" s="19" t="str">
        <f>HYPERLINK("https://www.facebook.com/conganphuongxuanyen/?locale=vi_VN", "Công an phường Xuân Yên tỉnh Phú Yên")</f>
        <v>Công an phường Xuân Yên tỉnh Phú Yên</v>
      </c>
      <c r="C1766" s="21" t="s">
        <v>16</v>
      </c>
      <c r="D1766" s="21" t="s">
        <v>14</v>
      </c>
      <c r="E1766" s="1" t="s">
        <v>13</v>
      </c>
      <c r="F1766" s="1" t="s">
        <v>13</v>
      </c>
      <c r="G1766" s="1" t="s">
        <v>13</v>
      </c>
      <c r="H1766" s="1" t="s">
        <v>15</v>
      </c>
      <c r="I1766" s="1"/>
      <c r="J1766" s="1"/>
      <c r="K1766" s="1"/>
      <c r="L1766" s="1"/>
      <c r="M1766" s="1"/>
      <c r="N1766" s="1"/>
      <c r="O1766" s="1"/>
      <c r="P1766" s="1"/>
      <c r="Q1766" s="1"/>
    </row>
    <row r="1767" spans="1:17" x14ac:dyDescent="0.25">
      <c r="A1767" s="18">
        <v>28766</v>
      </c>
      <c r="B1767" s="19" t="str">
        <f>HYPERLINK("https://xuanyen.songcau.phuyen.gov.vn/", "UBND Ủy ban nhân dân phường Xuân Yên tỉnh Phú Yên")</f>
        <v>UBND Ủy ban nhân dân phường Xuân Yên tỉnh Phú Yên</v>
      </c>
      <c r="C1767" s="21" t="s">
        <v>16</v>
      </c>
      <c r="D1767" s="22"/>
      <c r="E1767" s="1" t="s">
        <v>13</v>
      </c>
      <c r="F1767" s="1" t="s">
        <v>13</v>
      </c>
      <c r="G1767" s="1" t="s">
        <v>13</v>
      </c>
      <c r="H1767" s="1" t="s">
        <v>13</v>
      </c>
      <c r="I1767" s="1"/>
      <c r="J1767" s="1"/>
      <c r="K1767" s="1"/>
      <c r="L1767" s="1"/>
      <c r="M1767" s="1"/>
      <c r="N1767" s="1"/>
      <c r="O1767" s="1"/>
      <c r="P1767" s="1"/>
      <c r="Q1767" s="1"/>
    </row>
    <row r="1768" spans="1:17" x14ac:dyDescent="0.25">
      <c r="A1768" s="18">
        <v>28767</v>
      </c>
      <c r="B1768" s="19" t="str">
        <f>HYPERLINK("https://www.facebook.com/ConganPhuthien/?locale=vi_VN", "Công an huyện Phú Thiện tỉnh Gia Lai")</f>
        <v>Công an huyện Phú Thiện tỉnh Gia Lai</v>
      </c>
      <c r="C1768" s="21" t="s">
        <v>16</v>
      </c>
      <c r="D1768" s="21" t="s">
        <v>14</v>
      </c>
      <c r="E1768" s="1" t="s">
        <v>13</v>
      </c>
      <c r="F1768" s="1" t="s">
        <v>13</v>
      </c>
      <c r="G1768" s="1" t="s">
        <v>13</v>
      </c>
      <c r="H1768" s="1" t="s">
        <v>15</v>
      </c>
      <c r="I1768" s="1"/>
      <c r="J1768" s="1"/>
      <c r="K1768" s="1"/>
      <c r="L1768" s="1"/>
      <c r="M1768" s="1"/>
      <c r="N1768" s="1"/>
      <c r="O1768" s="1"/>
      <c r="P1768" s="1"/>
      <c r="Q1768" s="1"/>
    </row>
    <row r="1769" spans="1:17" x14ac:dyDescent="0.25">
      <c r="A1769" s="18">
        <v>28768</v>
      </c>
      <c r="B1769" s="19" t="str">
        <f>HYPERLINK("https://phuthien.gialai.gov.vn/kkk/Lich-lam-viec.aspx", "UBND Ủy ban nhân dân huyện Phú Thiện tỉnh Gia Lai")</f>
        <v>UBND Ủy ban nhân dân huyện Phú Thiện tỉnh Gia Lai</v>
      </c>
      <c r="C1769" s="21" t="s">
        <v>16</v>
      </c>
      <c r="D1769" s="22"/>
      <c r="E1769" s="1" t="s">
        <v>13</v>
      </c>
      <c r="F1769" s="1" t="s">
        <v>13</v>
      </c>
      <c r="G1769" s="1" t="s">
        <v>13</v>
      </c>
      <c r="H1769" s="1" t="s">
        <v>13</v>
      </c>
      <c r="I1769" s="1"/>
      <c r="J1769" s="1"/>
      <c r="K1769" s="1"/>
      <c r="L1769" s="1"/>
      <c r="M1769" s="1"/>
      <c r="N1769" s="1"/>
      <c r="O1769" s="1"/>
      <c r="P1769" s="1"/>
      <c r="Q1769" s="1"/>
    </row>
    <row r="1770" spans="1:17" x14ac:dyDescent="0.25">
      <c r="A1770" s="18">
        <v>28769</v>
      </c>
      <c r="B1770" s="19" t="str">
        <f>HYPERLINK("https://www.facebook.com/conganphuung/", "Công an xã Phù Ủng tỉnh Hưng Yên")</f>
        <v>Công an xã Phù Ủng tỉnh Hưng Yên</v>
      </c>
      <c r="C1770" s="21" t="s">
        <v>16</v>
      </c>
      <c r="D1770" s="21" t="s">
        <v>14</v>
      </c>
      <c r="E1770" s="1" t="s">
        <v>13</v>
      </c>
      <c r="F1770" s="1" t="s">
        <v>13</v>
      </c>
      <c r="G1770" s="1" t="s">
        <v>13</v>
      </c>
      <c r="H1770" s="1" t="s">
        <v>15</v>
      </c>
      <c r="I1770" s="1"/>
      <c r="J1770" s="1"/>
      <c r="K1770" s="1"/>
      <c r="L1770" s="1"/>
      <c r="M1770" s="1"/>
      <c r="N1770" s="1"/>
      <c r="O1770" s="1"/>
      <c r="P1770" s="1"/>
      <c r="Q1770" s="1"/>
    </row>
    <row r="1771" spans="1:17" x14ac:dyDescent="0.25">
      <c r="A1771" s="18">
        <v>28770</v>
      </c>
      <c r="B1771" s="19" t="str">
        <f>HYPERLINK("https://ddbqhhdnd.hungyen.gov.vn/hdnd-cap-huyen-xa/hoi-dong-nhan-dan-xa-phu-ung-huyen-an-thi-to-chuc-ky-hop-thu-bay-ky-hop-chuyen-de.html", "UBND Ủy ban nhân dân xã Phù Ủng tỉnh Hưng Yên")</f>
        <v>UBND Ủy ban nhân dân xã Phù Ủng tỉnh Hưng Yên</v>
      </c>
      <c r="C1771" s="21" t="s">
        <v>16</v>
      </c>
      <c r="D1771" s="22"/>
      <c r="E1771" s="1" t="s">
        <v>13</v>
      </c>
      <c r="F1771" s="1" t="s">
        <v>13</v>
      </c>
      <c r="G1771" s="1" t="s">
        <v>13</v>
      </c>
      <c r="H1771" s="1" t="s">
        <v>13</v>
      </c>
      <c r="I1771" s="1"/>
      <c r="J1771" s="1"/>
      <c r="K1771" s="1"/>
      <c r="L1771" s="1"/>
      <c r="M1771" s="1"/>
      <c r="N1771" s="1"/>
      <c r="O1771" s="1"/>
      <c r="P1771" s="1"/>
      <c r="Q1771" s="1"/>
    </row>
    <row r="1772" spans="1:17" x14ac:dyDescent="0.25">
      <c r="A1772" s="18">
        <v>28771</v>
      </c>
      <c r="B1772" s="19" t="str">
        <f>HYPERLINK("https://www.facebook.com/conganpnamcuong/", "Công an phường Nam Cường tỉnh Yên Bái")</f>
        <v>Công an phường Nam Cường tỉnh Yên Bái</v>
      </c>
      <c r="C1772" s="21" t="s">
        <v>16</v>
      </c>
      <c r="D1772" s="21" t="s">
        <v>14</v>
      </c>
      <c r="E1772" s="1" t="s">
        <v>13</v>
      </c>
      <c r="F1772" s="1" t="s">
        <v>13</v>
      </c>
      <c r="G1772" s="1" t="s">
        <v>13</v>
      </c>
      <c r="H1772" s="1" t="s">
        <v>15</v>
      </c>
      <c r="I1772" s="1"/>
      <c r="J1772" s="1"/>
      <c r="K1772" s="1"/>
      <c r="L1772" s="1"/>
      <c r="M1772" s="1"/>
      <c r="N1772" s="1"/>
      <c r="O1772" s="1"/>
      <c r="P1772" s="1"/>
      <c r="Q1772" s="1"/>
    </row>
    <row r="1773" spans="1:17" x14ac:dyDescent="0.25">
      <c r="A1773" s="18">
        <v>28772</v>
      </c>
      <c r="B1773" s="19" t="str">
        <f>HYPERLINK("http://namcuong.thanhphoyenbai.yenbai.gov.vn/", "UBND Ủy ban nhân dân phường Nam Cường tỉnh Yên Bái")</f>
        <v>UBND Ủy ban nhân dân phường Nam Cường tỉnh Yên Bái</v>
      </c>
      <c r="C1773" s="21" t="s">
        <v>16</v>
      </c>
      <c r="D1773" s="22"/>
      <c r="E1773" s="1" t="s">
        <v>13</v>
      </c>
      <c r="F1773" s="1" t="s">
        <v>13</v>
      </c>
      <c r="G1773" s="1" t="s">
        <v>13</v>
      </c>
      <c r="H1773" s="1" t="s">
        <v>13</v>
      </c>
      <c r="I1773" s="1"/>
      <c r="J1773" s="1"/>
      <c r="K1773" s="1"/>
      <c r="L1773" s="1"/>
      <c r="M1773" s="1"/>
      <c r="N1773" s="1"/>
      <c r="O1773" s="1"/>
      <c r="P1773" s="1"/>
      <c r="Q1773" s="1"/>
    </row>
    <row r="1774" spans="1:17" x14ac:dyDescent="0.25">
      <c r="A1774" s="18">
        <v>28773</v>
      </c>
      <c r="B1774" s="19" t="str">
        <f>HYPERLINK("https://www.facebook.com/61557416803085", "Công an xã Pu Nhi tỉnh Điện Biên")</f>
        <v>Công an xã Pu Nhi tỉnh Điện Biên</v>
      </c>
      <c r="C1774" s="21" t="s">
        <v>16</v>
      </c>
      <c r="D1774" s="21" t="s">
        <v>14</v>
      </c>
      <c r="E1774" s="1" t="s">
        <v>13</v>
      </c>
      <c r="F1774" s="1" t="s">
        <v>13</v>
      </c>
      <c r="G1774" s="1" t="s">
        <v>13</v>
      </c>
      <c r="H1774" s="1" t="s">
        <v>15</v>
      </c>
      <c r="I1774" s="1"/>
      <c r="J1774" s="1"/>
      <c r="K1774" s="1"/>
      <c r="L1774" s="1"/>
      <c r="M1774" s="1"/>
      <c r="N1774" s="1"/>
      <c r="O1774" s="1"/>
      <c r="P1774" s="1"/>
      <c r="Q1774" s="1"/>
    </row>
    <row r="1775" spans="1:17" x14ac:dyDescent="0.25">
      <c r="A1775" s="18">
        <v>28774</v>
      </c>
      <c r="B1775" s="19" t="str">
        <f>HYPERLINK("https://stttt.dienbien.gov.vn/vi/about/danh-sach-nguoi-phat-ngon-tinh-dien-bien-nam-2018.html", "UBND Ủy ban nhân dân xã Pu Nhi tỉnh Điện Biên")</f>
        <v>UBND Ủy ban nhân dân xã Pu Nhi tỉnh Điện Biên</v>
      </c>
      <c r="C1775" s="21" t="s">
        <v>16</v>
      </c>
      <c r="D1775" s="22"/>
      <c r="E1775" s="1" t="s">
        <v>13</v>
      </c>
      <c r="F1775" s="1" t="s">
        <v>13</v>
      </c>
      <c r="G1775" s="1" t="s">
        <v>13</v>
      </c>
      <c r="H1775" s="1" t="s">
        <v>13</v>
      </c>
      <c r="I1775" s="1"/>
      <c r="J1775" s="1"/>
      <c r="K1775" s="1"/>
      <c r="L1775" s="1"/>
      <c r="M1775" s="1"/>
      <c r="N1775" s="1"/>
      <c r="O1775" s="1"/>
      <c r="P1775" s="1"/>
      <c r="Q1775" s="1"/>
    </row>
    <row r="1776" spans="1:17" x14ac:dyDescent="0.25">
      <c r="A1776" s="18">
        <v>28775</v>
      </c>
      <c r="B1776" s="19" t="str">
        <f>HYPERLINK("https://www.facebook.com/Conganquanbinhthanh/", "Công an quận Bình Thạnh thành phố Hồ Chí Minh")</f>
        <v>Công an quận Bình Thạnh thành phố Hồ Chí Minh</v>
      </c>
      <c r="C1776" s="21" t="s">
        <v>16</v>
      </c>
      <c r="D1776" s="21" t="s">
        <v>14</v>
      </c>
      <c r="E1776" s="1" t="s">
        <v>13</v>
      </c>
      <c r="F1776" s="1" t="s">
        <v>13</v>
      </c>
      <c r="G1776" s="1" t="s">
        <v>13</v>
      </c>
      <c r="H1776" s="1" t="s">
        <v>15</v>
      </c>
      <c r="I1776" s="1"/>
      <c r="J1776" s="1"/>
      <c r="K1776" s="1"/>
      <c r="L1776" s="1"/>
      <c r="M1776" s="1"/>
      <c r="N1776" s="1"/>
      <c r="O1776" s="1"/>
      <c r="P1776" s="1"/>
      <c r="Q1776" s="1"/>
    </row>
    <row r="1777" spans="1:17" x14ac:dyDescent="0.25">
      <c r="A1777" s="18">
        <v>28776</v>
      </c>
      <c r="B1777" s="19" t="str">
        <f>HYPERLINK("http://www.binhthanh.hochiminhcity.gov.vn/", "UBND Ủy ban nhân dân quận Bình Thạnh thành phố Hồ Chí Minh")</f>
        <v>UBND Ủy ban nhân dân quận Bình Thạnh thành phố Hồ Chí Minh</v>
      </c>
      <c r="C1777" s="21" t="s">
        <v>16</v>
      </c>
      <c r="D1777" s="22"/>
      <c r="E1777" s="1" t="s">
        <v>13</v>
      </c>
      <c r="F1777" s="1" t="s">
        <v>13</v>
      </c>
      <c r="G1777" s="1" t="s">
        <v>13</v>
      </c>
      <c r="H1777" s="1" t="s">
        <v>13</v>
      </c>
      <c r="I1777" s="1"/>
      <c r="J1777" s="1"/>
      <c r="K1777" s="1"/>
      <c r="L1777" s="1"/>
      <c r="M1777" s="1"/>
      <c r="N1777" s="1"/>
      <c r="O1777" s="1"/>
      <c r="P1777" s="1"/>
      <c r="Q1777" s="1"/>
    </row>
    <row r="1778" spans="1:17" x14ac:dyDescent="0.25">
      <c r="A1778" s="18">
        <v>28777</v>
      </c>
      <c r="B1778" s="19" t="str">
        <f>HYPERLINK("https://www.facebook.com/conganquanghai/", "Công an xã Quảng Hải tỉnh Thanh Hóa")</f>
        <v>Công an xã Quảng Hải tỉnh Thanh Hóa</v>
      </c>
      <c r="C1778" s="21" t="s">
        <v>16</v>
      </c>
      <c r="D1778" s="21" t="s">
        <v>14</v>
      </c>
      <c r="E1778" s="1" t="s">
        <v>13</v>
      </c>
      <c r="F1778" s="1" t="s">
        <v>13</v>
      </c>
      <c r="G1778" s="1" t="s">
        <v>13</v>
      </c>
      <c r="H1778" s="1" t="s">
        <v>15</v>
      </c>
      <c r="I1778" s="1"/>
      <c r="J1778" s="1"/>
      <c r="K1778" s="1"/>
      <c r="L1778" s="1"/>
      <c r="M1778" s="1"/>
      <c r="N1778" s="1"/>
      <c r="O1778" s="1"/>
      <c r="P1778" s="1"/>
      <c r="Q1778" s="1"/>
    </row>
    <row r="1779" spans="1:17" x14ac:dyDescent="0.25">
      <c r="A1779" s="18">
        <v>28778</v>
      </c>
      <c r="B1779" s="19" t="str">
        <f>HYPERLINK("https://dichvucong.gov.vn/p/phananhkiennghi/pakn-detail.html?id=162612", "UBND Ủy ban nhân dân xã Quảng Hải tỉnh Thanh Hóa")</f>
        <v>UBND Ủy ban nhân dân xã Quảng Hải tỉnh Thanh Hóa</v>
      </c>
      <c r="C1779" s="21" t="s">
        <v>16</v>
      </c>
      <c r="D1779" s="22"/>
      <c r="E1779" s="1" t="s">
        <v>13</v>
      </c>
      <c r="F1779" s="1" t="s">
        <v>13</v>
      </c>
      <c r="G1779" s="1" t="s">
        <v>13</v>
      </c>
      <c r="H1779" s="1" t="s">
        <v>13</v>
      </c>
      <c r="I1779" s="1"/>
      <c r="J1779" s="1"/>
      <c r="K1779" s="1"/>
      <c r="L1779" s="1"/>
      <c r="M1779" s="1"/>
      <c r="N1779" s="1"/>
      <c r="O1779" s="1"/>
      <c r="P1779" s="1"/>
      <c r="Q1779" s="1"/>
    </row>
    <row r="1780" spans="1:17" x14ac:dyDescent="0.25">
      <c r="A1780" s="18">
        <v>28779</v>
      </c>
      <c r="B1780" s="19" t="str">
        <f>HYPERLINK("https://www.facebook.com/tuoitreconganquangbinh/", "Công an xã Quảng Minh tỉnh Thanh Hóa")</f>
        <v>Công an xã Quảng Minh tỉnh Thanh Hóa</v>
      </c>
      <c r="C1780" s="21" t="s">
        <v>16</v>
      </c>
      <c r="D1780" s="21" t="s">
        <v>14</v>
      </c>
      <c r="E1780" s="1" t="s">
        <v>13</v>
      </c>
      <c r="F1780" s="1" t="s">
        <v>13</v>
      </c>
      <c r="G1780" s="1" t="s">
        <v>13</v>
      </c>
      <c r="H1780" s="1" t="s">
        <v>15</v>
      </c>
      <c r="I1780" s="1"/>
      <c r="J1780" s="1"/>
      <c r="K1780" s="1"/>
      <c r="L1780" s="1"/>
      <c r="M1780" s="1"/>
      <c r="N1780" s="1"/>
      <c r="O1780" s="1"/>
      <c r="P1780" s="1"/>
      <c r="Q1780" s="1"/>
    </row>
    <row r="1781" spans="1:17" x14ac:dyDescent="0.25">
      <c r="A1781" s="18">
        <v>28780</v>
      </c>
      <c r="B1781" s="19" t="str">
        <f>HYPERLINK("https://www.quangninh.gov.vn/", "UBND Ủy ban nhân dân xã Quảng Minh tỉnh Thanh Hóa")</f>
        <v>UBND Ủy ban nhân dân xã Quảng Minh tỉnh Thanh Hóa</v>
      </c>
      <c r="C1781" s="21" t="s">
        <v>16</v>
      </c>
      <c r="D1781" s="22"/>
      <c r="E1781" s="1" t="s">
        <v>13</v>
      </c>
      <c r="F1781" s="1" t="s">
        <v>13</v>
      </c>
      <c r="G1781" s="1" t="s">
        <v>13</v>
      </c>
      <c r="H1781" s="1" t="s">
        <v>13</v>
      </c>
      <c r="I1781" s="1"/>
      <c r="J1781" s="1"/>
      <c r="K1781" s="1"/>
      <c r="L1781" s="1"/>
      <c r="M1781" s="1"/>
      <c r="N1781" s="1"/>
      <c r="O1781" s="1"/>
      <c r="P1781" s="1"/>
      <c r="Q1781" s="1"/>
    </row>
    <row r="1782" spans="1:17" x14ac:dyDescent="0.25">
      <c r="A1782" s="18">
        <v>28781</v>
      </c>
      <c r="B1782" s="19" t="str">
        <f>HYPERLINK("https://www.facebook.com/conganquangthang/?locale=vi_VN", "Công an phường Quảng Thắng tỉnh Thanh Hóa")</f>
        <v>Công an phường Quảng Thắng tỉnh Thanh Hóa</v>
      </c>
      <c r="C1782" s="21" t="s">
        <v>16</v>
      </c>
      <c r="D1782" s="21" t="s">
        <v>14</v>
      </c>
      <c r="E1782" s="1" t="s">
        <v>13</v>
      </c>
      <c r="F1782" s="1" t="s">
        <v>13</v>
      </c>
      <c r="G1782" s="1" t="s">
        <v>13</v>
      </c>
      <c r="H1782" s="1" t="s">
        <v>15</v>
      </c>
      <c r="I1782" s="1"/>
      <c r="J1782" s="1"/>
      <c r="K1782" s="1"/>
      <c r="L1782" s="1"/>
      <c r="M1782" s="1"/>
      <c r="N1782" s="1"/>
      <c r="O1782" s="1"/>
      <c r="P1782" s="1"/>
      <c r="Q1782" s="1"/>
    </row>
    <row r="1783" spans="1:17" x14ac:dyDescent="0.25">
      <c r="A1783" s="18">
        <v>28782</v>
      </c>
      <c r="B1783" s="19" t="str">
        <f>HYPERLINK("https://quangthang.tpthanhhoa.thanhhoa.gov.vn/trang-chu", "UBND Ủy ban nhân dân phường Quảng Thắng tỉnh Thanh Hóa")</f>
        <v>UBND Ủy ban nhân dân phường Quảng Thắng tỉnh Thanh Hóa</v>
      </c>
      <c r="C1783" s="21" t="s">
        <v>16</v>
      </c>
      <c r="D1783" s="22"/>
      <c r="E1783" s="1" t="s">
        <v>13</v>
      </c>
      <c r="F1783" s="1" t="s">
        <v>13</v>
      </c>
      <c r="G1783" s="1" t="s">
        <v>13</v>
      </c>
      <c r="H1783" s="1" t="s">
        <v>13</v>
      </c>
      <c r="I1783" s="1"/>
      <c r="J1783" s="1"/>
      <c r="K1783" s="1"/>
      <c r="L1783" s="1"/>
      <c r="M1783" s="1"/>
      <c r="N1783" s="1"/>
      <c r="O1783" s="1"/>
      <c r="P1783" s="1"/>
      <c r="Q1783" s="1"/>
    </row>
    <row r="1784" spans="1:17" x14ac:dyDescent="0.25">
      <c r="A1784" s="18">
        <v>28783</v>
      </c>
      <c r="B1784" s="19" t="str">
        <f>HYPERLINK("https://www.facebook.com/tuoitrecatphcm/", "Công an quận Tân Bình thành phố Hồ Chí Minh")</f>
        <v>Công an quận Tân Bình thành phố Hồ Chí Minh</v>
      </c>
      <c r="C1784" s="21" t="s">
        <v>16</v>
      </c>
      <c r="D1784" s="21" t="s">
        <v>14</v>
      </c>
      <c r="E1784" s="1" t="s">
        <v>13</v>
      </c>
      <c r="F1784" s="1" t="s">
        <v>13</v>
      </c>
      <c r="G1784" s="1" t="s">
        <v>13</v>
      </c>
      <c r="H1784" s="1" t="s">
        <v>15</v>
      </c>
      <c r="I1784" s="1"/>
      <c r="J1784" s="1"/>
      <c r="K1784" s="1"/>
      <c r="L1784" s="1"/>
      <c r="M1784" s="1"/>
      <c r="N1784" s="1"/>
      <c r="O1784" s="1"/>
      <c r="P1784" s="1"/>
      <c r="Q1784" s="1"/>
    </row>
    <row r="1785" spans="1:17" x14ac:dyDescent="0.25">
      <c r="A1785" s="18">
        <v>28784</v>
      </c>
      <c r="B1785" s="19" t="str">
        <f>HYPERLINK("https://tanbinh.hochiminhcity.gov.vn/", "UBND Ủy ban nhân dân quận Tân Bình thành phố Hồ Chí Minh")</f>
        <v>UBND Ủy ban nhân dân quận Tân Bình thành phố Hồ Chí Minh</v>
      </c>
      <c r="C1785" s="21" t="s">
        <v>16</v>
      </c>
      <c r="D1785" s="22"/>
      <c r="E1785" s="1" t="s">
        <v>13</v>
      </c>
      <c r="F1785" s="1" t="s">
        <v>13</v>
      </c>
      <c r="G1785" s="1" t="s">
        <v>13</v>
      </c>
      <c r="H1785" s="1" t="s">
        <v>13</v>
      </c>
      <c r="I1785" s="1"/>
      <c r="J1785" s="1"/>
      <c r="K1785" s="1"/>
      <c r="L1785" s="1"/>
      <c r="M1785" s="1"/>
      <c r="N1785" s="1"/>
      <c r="O1785" s="1"/>
      <c r="P1785" s="1"/>
      <c r="Q1785" s="1"/>
    </row>
    <row r="1786" spans="1:17" x14ac:dyDescent="0.25">
      <c r="A1786" s="18">
        <v>28785</v>
      </c>
      <c r="B1786" s="19" t="str">
        <f>HYPERLINK("https://www.facebook.com/ConganQuynhNhai/", "Công an huyện Quỳnh Nhai tỉnh Sơn La")</f>
        <v>Công an huyện Quỳnh Nhai tỉnh Sơn La</v>
      </c>
      <c r="C1786" s="21" t="s">
        <v>16</v>
      </c>
      <c r="D1786" s="21" t="s">
        <v>14</v>
      </c>
      <c r="E1786" s="1" t="s">
        <v>13</v>
      </c>
      <c r="F1786" s="1" t="s">
        <v>13</v>
      </c>
      <c r="G1786" s="1" t="s">
        <v>13</v>
      </c>
      <c r="H1786" s="1" t="s">
        <v>15</v>
      </c>
      <c r="I1786" s="1"/>
      <c r="J1786" s="1"/>
      <c r="K1786" s="1"/>
      <c r="L1786" s="1"/>
      <c r="M1786" s="1"/>
      <c r="N1786" s="1"/>
      <c r="O1786" s="1"/>
      <c r="P1786" s="1"/>
      <c r="Q1786" s="1"/>
    </row>
    <row r="1787" spans="1:17" x14ac:dyDescent="0.25">
      <c r="A1787" s="18">
        <v>28786</v>
      </c>
      <c r="B1787" s="19" t="str">
        <f>HYPERLINK("https://quynhnhai.sonla.gov.vn/", "UBND Ủy ban nhân dân huyện Quỳnh Nhai tỉnh Sơn La")</f>
        <v>UBND Ủy ban nhân dân huyện Quỳnh Nhai tỉnh Sơn La</v>
      </c>
      <c r="C1787" s="21" t="s">
        <v>16</v>
      </c>
      <c r="D1787" s="22"/>
      <c r="E1787" s="1" t="s">
        <v>13</v>
      </c>
      <c r="F1787" s="1" t="s">
        <v>13</v>
      </c>
      <c r="G1787" s="1" t="s">
        <v>13</v>
      </c>
      <c r="H1787" s="1" t="s">
        <v>13</v>
      </c>
      <c r="I1787" s="1"/>
      <c r="J1787" s="1"/>
      <c r="K1787" s="1"/>
      <c r="L1787" s="1"/>
      <c r="M1787" s="1"/>
      <c r="N1787" s="1"/>
      <c r="O1787" s="1"/>
      <c r="P1787" s="1"/>
      <c r="Q1787" s="1"/>
    </row>
    <row r="1788" spans="1:17" x14ac:dyDescent="0.25">
      <c r="A1788" s="18">
        <v>28787</v>
      </c>
      <c r="B1788" s="19" t="s">
        <v>192</v>
      </c>
      <c r="C1788" s="20" t="s">
        <v>13</v>
      </c>
      <c r="D1788" s="21" t="s">
        <v>14</v>
      </c>
      <c r="E1788" s="1" t="s">
        <v>13</v>
      </c>
      <c r="F1788" s="1" t="s">
        <v>13</v>
      </c>
      <c r="G1788" s="1" t="s">
        <v>13</v>
      </c>
      <c r="H1788" s="1" t="s">
        <v>15</v>
      </c>
      <c r="I1788" s="1"/>
      <c r="J1788" s="1"/>
      <c r="K1788" s="1"/>
      <c r="L1788" s="1"/>
      <c r="M1788" s="1"/>
      <c r="N1788" s="1"/>
      <c r="O1788" s="1"/>
      <c r="P1788" s="1"/>
      <c r="Q1788" s="1"/>
    </row>
    <row r="1789" spans="1:17" x14ac:dyDescent="0.25">
      <c r="A1789" s="18">
        <v>28788</v>
      </c>
      <c r="B1789" s="19" t="str">
        <f>HYPERLINK("https://sangmoc.vonhai.thainguyen.gov.vn/", "UBND Ủy ban nhân dân xã Sảng Mộc tỉnh Thái Nguyên")</f>
        <v>UBND Ủy ban nhân dân xã Sảng Mộc tỉnh Thái Nguyên</v>
      </c>
      <c r="C1789" s="21" t="s">
        <v>16</v>
      </c>
      <c r="D1789" s="22"/>
      <c r="E1789" s="1" t="s">
        <v>13</v>
      </c>
      <c r="F1789" s="1" t="s">
        <v>13</v>
      </c>
      <c r="G1789" s="1" t="s">
        <v>13</v>
      </c>
      <c r="H1789" s="1" t="s">
        <v>13</v>
      </c>
      <c r="I1789" s="1"/>
      <c r="J1789" s="1"/>
      <c r="K1789" s="1"/>
      <c r="L1789" s="1"/>
      <c r="M1789" s="1"/>
      <c r="N1789" s="1"/>
      <c r="O1789" s="1"/>
      <c r="P1789" s="1"/>
      <c r="Q1789" s="1"/>
    </row>
    <row r="1790" spans="1:17" x14ac:dyDescent="0.25">
      <c r="A1790" s="18">
        <v>28789</v>
      </c>
      <c r="B1790" s="19" t="str">
        <f>HYPERLINK("https://www.facebook.com/ConganSonCuong/", "Công an xã Sơn Cương tỉnh Phú Thọ")</f>
        <v>Công an xã Sơn Cương tỉnh Phú Thọ</v>
      </c>
      <c r="C1790" s="21" t="s">
        <v>16</v>
      </c>
      <c r="D1790" s="21" t="s">
        <v>14</v>
      </c>
      <c r="E1790" s="1" t="s">
        <v>13</v>
      </c>
      <c r="F1790" s="1" t="s">
        <v>13</v>
      </c>
      <c r="G1790" s="1" t="s">
        <v>13</v>
      </c>
      <c r="H1790" s="1" t="s">
        <v>15</v>
      </c>
      <c r="I1790" s="1"/>
      <c r="J1790" s="1"/>
      <c r="K1790" s="1"/>
      <c r="L1790" s="1"/>
      <c r="M1790" s="1"/>
      <c r="N1790" s="1"/>
      <c r="O1790" s="1"/>
      <c r="P1790" s="1"/>
      <c r="Q1790" s="1"/>
    </row>
    <row r="1791" spans="1:17" x14ac:dyDescent="0.25">
      <c r="A1791" s="18">
        <v>28790</v>
      </c>
      <c r="B1791" s="19" t="str">
        <f>HYPERLINK("https://mt.gov.vn/tk/tin-tuc/91234/tra-loi-kien-nghi-cua-cu-tri-huyen-thanh-ba--tinh-phu-tho-ve-tuyen-duong-chay-qua-duong-sat-yen-vien---lao-cai-tai-km105+500.aspx", "UBND Ủy ban nhân dân xã Sơn Cương tỉnh Phú Thọ")</f>
        <v>UBND Ủy ban nhân dân xã Sơn Cương tỉnh Phú Thọ</v>
      </c>
      <c r="C1791" s="21" t="s">
        <v>16</v>
      </c>
      <c r="D1791" s="22"/>
      <c r="E1791" s="1" t="s">
        <v>13</v>
      </c>
      <c r="F1791" s="1" t="s">
        <v>13</v>
      </c>
      <c r="G1791" s="1" t="s">
        <v>13</v>
      </c>
      <c r="H1791" s="1" t="s">
        <v>13</v>
      </c>
      <c r="I1791" s="1"/>
      <c r="J1791" s="1"/>
      <c r="K1791" s="1"/>
      <c r="L1791" s="1"/>
      <c r="M1791" s="1"/>
      <c r="N1791" s="1"/>
      <c r="O1791" s="1"/>
      <c r="P1791" s="1"/>
      <c r="Q1791" s="1"/>
    </row>
    <row r="1792" spans="1:17" x14ac:dyDescent="0.25">
      <c r="A1792" s="18">
        <v>28791</v>
      </c>
      <c r="B1792" s="19" t="str">
        <f>HYPERLINK("https://www.facebook.com/ConganSongCong/?locale=vi_VN", "Công an thành phố Sông Công _x000D__x000D_
 _x000D__x000D_
  tỉnh Thái Nguyên")</f>
        <v>Công an thành phố Sông Công _x000D__x000D_
 _x000D__x000D_
  tỉnh Thái Nguyên</v>
      </c>
      <c r="C1792" s="21" t="s">
        <v>16</v>
      </c>
      <c r="D1792" s="21" t="s">
        <v>14</v>
      </c>
      <c r="E1792" s="1" t="s">
        <v>13</v>
      </c>
      <c r="F1792" s="1" t="s">
        <v>13</v>
      </c>
      <c r="G1792" s="1" t="s">
        <v>13</v>
      </c>
      <c r="H1792" s="1" t="s">
        <v>15</v>
      </c>
      <c r="I1792" s="1"/>
      <c r="J1792" s="1"/>
      <c r="K1792" s="1"/>
      <c r="L1792" s="1"/>
      <c r="M1792" s="1"/>
      <c r="N1792" s="1"/>
      <c r="O1792" s="1"/>
      <c r="P1792" s="1"/>
      <c r="Q1792" s="1"/>
    </row>
    <row r="1793" spans="1:17" x14ac:dyDescent="0.25">
      <c r="A1793" s="18">
        <v>28792</v>
      </c>
      <c r="B1793" s="19" t="str">
        <f>HYPERLINK("https://songcong.thainguyen.gov.vn/", "UBND Ủy ban nhân dân thành phố Sông Công _x000D__x000D_
 _x000D__x000D_
  tỉnh Thái Nguyên")</f>
        <v>UBND Ủy ban nhân dân thành phố Sông Công _x000D__x000D_
 _x000D__x000D_
  tỉnh Thái Nguyên</v>
      </c>
      <c r="C1793" s="21" t="s">
        <v>16</v>
      </c>
      <c r="D1793" s="22"/>
      <c r="E1793" s="1" t="s">
        <v>13</v>
      </c>
      <c r="F1793" s="1" t="s">
        <v>13</v>
      </c>
      <c r="G1793" s="1" t="s">
        <v>13</v>
      </c>
      <c r="H1793" s="1" t="s">
        <v>13</v>
      </c>
      <c r="I1793" s="1"/>
      <c r="J1793" s="1"/>
      <c r="K1793" s="1"/>
      <c r="L1793" s="1"/>
      <c r="M1793" s="1"/>
      <c r="N1793" s="1"/>
      <c r="O1793" s="1"/>
      <c r="P1793" s="1"/>
      <c r="Q1793" s="1"/>
    </row>
    <row r="1794" spans="1:17" x14ac:dyDescent="0.25">
      <c r="A1794" s="18">
        <v>28793</v>
      </c>
      <c r="B1794" s="19" t="str">
        <f>HYPERLINK("https://www.facebook.com/ConganSuoiNgheChauDuc/", "Công an xã Suối Nghệ tỉnh Bà Rịa - Vũng Tàu")</f>
        <v>Công an xã Suối Nghệ tỉnh Bà Rịa - Vũng Tàu</v>
      </c>
      <c r="C1794" s="21" t="s">
        <v>16</v>
      </c>
      <c r="D1794" s="21" t="s">
        <v>14</v>
      </c>
      <c r="E1794" s="1" t="s">
        <v>13</v>
      </c>
      <c r="F1794" s="1" t="s">
        <v>13</v>
      </c>
      <c r="G1794" s="1" t="s">
        <v>13</v>
      </c>
      <c r="H1794" s="1" t="s">
        <v>15</v>
      </c>
      <c r="I1794" s="1"/>
      <c r="J1794" s="1"/>
      <c r="K1794" s="1"/>
      <c r="L1794" s="1"/>
      <c r="M1794" s="1"/>
      <c r="N1794" s="1"/>
      <c r="O1794" s="1"/>
      <c r="P1794" s="1"/>
      <c r="Q1794" s="1"/>
    </row>
    <row r="1795" spans="1:17" x14ac:dyDescent="0.25">
      <c r="A1795" s="18">
        <v>28794</v>
      </c>
      <c r="B1795" s="19" t="str">
        <f>HYPERLINK("https://suoinghe.chauduc.baria-vungtau.gov.vn/gioi-thieu-chung/", "UBND Ủy ban nhân dân xã Suối Nghệ tỉnh Bà Rịa - Vũng Tàu")</f>
        <v>UBND Ủy ban nhân dân xã Suối Nghệ tỉnh Bà Rịa - Vũng Tàu</v>
      </c>
      <c r="C1795" s="21" t="s">
        <v>16</v>
      </c>
      <c r="D1795" s="22"/>
      <c r="E1795" s="1" t="s">
        <v>13</v>
      </c>
      <c r="F1795" s="1" t="s">
        <v>13</v>
      </c>
      <c r="G1795" s="1" t="s">
        <v>13</v>
      </c>
      <c r="H1795" s="1" t="s">
        <v>13</v>
      </c>
      <c r="I1795" s="1"/>
      <c r="J1795" s="1"/>
      <c r="K1795" s="1"/>
      <c r="L1795" s="1"/>
      <c r="M1795" s="1"/>
      <c r="N1795" s="1"/>
      <c r="O1795" s="1"/>
      <c r="P1795" s="1"/>
      <c r="Q1795" s="1"/>
    </row>
    <row r="1796" spans="1:17" x14ac:dyDescent="0.25">
      <c r="A1796" s="18">
        <v>28795</v>
      </c>
      <c r="B1796" s="19" t="str">
        <f>HYPERLINK("https://www.facebook.com/tuoitrecongansonla/", "Công an xã Tà Cạ tỉnh Nghệ An")</f>
        <v>Công an xã Tà Cạ tỉnh Nghệ An</v>
      </c>
      <c r="C1796" s="21" t="s">
        <v>16</v>
      </c>
      <c r="D1796" s="21" t="s">
        <v>14</v>
      </c>
      <c r="E1796" s="1" t="s">
        <v>13</v>
      </c>
      <c r="F1796" s="1" t="s">
        <v>13</v>
      </c>
      <c r="G1796" s="1" t="s">
        <v>13</v>
      </c>
      <c r="H1796" s="1" t="s">
        <v>15</v>
      </c>
      <c r="I1796" s="1"/>
      <c r="J1796" s="1"/>
      <c r="K1796" s="1"/>
      <c r="L1796" s="1"/>
      <c r="M1796" s="1"/>
      <c r="N1796" s="1"/>
      <c r="O1796" s="1"/>
      <c r="P1796" s="1"/>
      <c r="Q1796" s="1"/>
    </row>
    <row r="1797" spans="1:17" x14ac:dyDescent="0.25">
      <c r="A1797" s="18">
        <v>28796</v>
      </c>
      <c r="B1797" s="19" t="str">
        <f>HYPERLINK("https://www.nghean.gov.vn/xa-hoi/thiet-hai-nang-ne-tren-dia-ban-huyen-ky-son-do-hoan-luu-con-bao-so-4-532303", "UBND Ủy ban nhân dân xã Tà Cạ tỉnh Nghệ An")</f>
        <v>UBND Ủy ban nhân dân xã Tà Cạ tỉnh Nghệ An</v>
      </c>
      <c r="C1797" s="21" t="s">
        <v>16</v>
      </c>
      <c r="D1797" s="22"/>
      <c r="E1797" s="1" t="s">
        <v>13</v>
      </c>
      <c r="F1797" s="1" t="s">
        <v>13</v>
      </c>
      <c r="G1797" s="1" t="s">
        <v>13</v>
      </c>
      <c r="H1797" s="1" t="s">
        <v>13</v>
      </c>
      <c r="I1797" s="1"/>
      <c r="J1797" s="1"/>
      <c r="K1797" s="1"/>
      <c r="L1797" s="1"/>
      <c r="M1797" s="1"/>
      <c r="N1797" s="1"/>
      <c r="O1797" s="1"/>
      <c r="P1797" s="1"/>
      <c r="Q1797" s="1"/>
    </row>
    <row r="1798" spans="1:17" x14ac:dyDescent="0.25">
      <c r="A1798" s="18">
        <v>28797</v>
      </c>
      <c r="B1798" s="19" t="str">
        <f>HYPERLINK("https://www.facebook.com/congantamphuoc/", "Công an xã Tam Phước tỉnh Bến Tre")</f>
        <v>Công an xã Tam Phước tỉnh Bến Tre</v>
      </c>
      <c r="C1798" s="21" t="s">
        <v>16</v>
      </c>
      <c r="D1798" s="21" t="s">
        <v>14</v>
      </c>
      <c r="E1798" s="1" t="s">
        <v>13</v>
      </c>
      <c r="F1798" s="1" t="s">
        <v>13</v>
      </c>
      <c r="G1798" s="1" t="s">
        <v>13</v>
      </c>
      <c r="H1798" s="1" t="s">
        <v>15</v>
      </c>
      <c r="I1798" s="1"/>
      <c r="J1798" s="1"/>
      <c r="K1798" s="1"/>
      <c r="L1798" s="1"/>
      <c r="M1798" s="1"/>
      <c r="N1798" s="1"/>
      <c r="O1798" s="1"/>
      <c r="P1798" s="1"/>
      <c r="Q1798" s="1"/>
    </row>
    <row r="1799" spans="1:17" x14ac:dyDescent="0.25">
      <c r="A1799" s="18">
        <v>28798</v>
      </c>
      <c r="B1799" s="19" t="str">
        <f>HYPERLINK("http://tamphuoc.chauthanh.bentre.gov.vn/", "UBND Ủy ban nhân dân xã Tam Phước tỉnh Bến Tre")</f>
        <v>UBND Ủy ban nhân dân xã Tam Phước tỉnh Bến Tre</v>
      </c>
      <c r="C1799" s="21" t="s">
        <v>16</v>
      </c>
      <c r="D1799" s="22"/>
      <c r="E1799" s="1" t="s">
        <v>13</v>
      </c>
      <c r="F1799" s="1" t="s">
        <v>13</v>
      </c>
      <c r="G1799" s="1" t="s">
        <v>13</v>
      </c>
      <c r="H1799" s="1" t="s">
        <v>13</v>
      </c>
      <c r="I1799" s="1"/>
      <c r="J1799" s="1"/>
      <c r="K1799" s="1"/>
      <c r="L1799" s="1"/>
      <c r="M1799" s="1"/>
      <c r="N1799" s="1"/>
      <c r="O1799" s="1"/>
      <c r="P1799" s="1"/>
      <c r="Q1799" s="1"/>
    </row>
    <row r="1800" spans="1:17" x14ac:dyDescent="0.25">
      <c r="A1800" s="18">
        <v>28799</v>
      </c>
      <c r="B1800" s="19" t="str">
        <f>HYPERLINK("https://www.facebook.com/thanhnientanbinh/", "Công an phường Tân Bình tỉnh Ninh Bình")</f>
        <v>Công an phường Tân Bình tỉnh Ninh Bình</v>
      </c>
      <c r="C1800" s="21" t="s">
        <v>16</v>
      </c>
      <c r="D1800" s="21" t="s">
        <v>14</v>
      </c>
      <c r="E1800" s="1" t="s">
        <v>13</v>
      </c>
      <c r="F1800" s="1" t="s">
        <v>13</v>
      </c>
      <c r="G1800" s="1" t="s">
        <v>13</v>
      </c>
      <c r="H1800" s="1" t="s">
        <v>15</v>
      </c>
      <c r="I1800" s="1"/>
      <c r="J1800" s="1"/>
      <c r="K1800" s="1"/>
      <c r="L1800" s="1"/>
      <c r="M1800" s="1"/>
      <c r="N1800" s="1"/>
      <c r="O1800" s="1"/>
      <c r="P1800" s="1"/>
      <c r="Q1800" s="1"/>
    </row>
    <row r="1801" spans="1:17" x14ac:dyDescent="0.25">
      <c r="A1801" s="18">
        <v>28800</v>
      </c>
      <c r="B1801" s="19" t="str">
        <f>HYPERLINK("https://tanbinh.tamdiep.ninhbinh.gov.vn/", "UBND Ủy ban nhân dân phường Tân Bình tỉnh Ninh Bình")</f>
        <v>UBND Ủy ban nhân dân phường Tân Bình tỉnh Ninh Bình</v>
      </c>
      <c r="C1801" s="21" t="s">
        <v>16</v>
      </c>
      <c r="D1801" s="22"/>
      <c r="E1801" s="1" t="s">
        <v>13</v>
      </c>
      <c r="F1801" s="1" t="s">
        <v>13</v>
      </c>
      <c r="G1801" s="1" t="s">
        <v>13</v>
      </c>
      <c r="H1801" s="1" t="s">
        <v>13</v>
      </c>
      <c r="I1801" s="1"/>
      <c r="J1801" s="1"/>
      <c r="K1801" s="1"/>
      <c r="L1801" s="1"/>
      <c r="M1801" s="1"/>
      <c r="N1801" s="1"/>
      <c r="O1801" s="1"/>
      <c r="P1801" s="1"/>
      <c r="Q1801" s="1"/>
    </row>
    <row r="1802" spans="1:17" x14ac:dyDescent="0.25">
      <c r="A1802" s="18">
        <v>28801</v>
      </c>
      <c r="B1802" s="19" t="str">
        <f>HYPERLINK("https://www.facebook.com/Congantanhoa/", "Công an xã Tân Hoa tỉnh Bắc Giang")</f>
        <v>Công an xã Tân Hoa tỉnh Bắc Giang</v>
      </c>
      <c r="C1802" s="21" t="s">
        <v>16</v>
      </c>
      <c r="D1802" s="21" t="s">
        <v>14</v>
      </c>
      <c r="E1802" s="1" t="s">
        <v>13</v>
      </c>
      <c r="F1802" s="1" t="s">
        <v>13</v>
      </c>
      <c r="G1802" s="1" t="s">
        <v>13</v>
      </c>
      <c r="H1802" s="1" t="s">
        <v>15</v>
      </c>
      <c r="I1802" s="1"/>
      <c r="J1802" s="1"/>
      <c r="K1802" s="1"/>
      <c r="L1802" s="1"/>
      <c r="M1802" s="1"/>
      <c r="N1802" s="1"/>
      <c r="O1802" s="1"/>
      <c r="P1802" s="1"/>
      <c r="Q1802" s="1"/>
    </row>
    <row r="1803" spans="1:17" x14ac:dyDescent="0.25">
      <c r="A1803" s="18">
        <v>28802</v>
      </c>
      <c r="B1803" s="19" t="str">
        <f>HYPERLINK("https://tanphuoc.tiengiang.gov.vn/ubnd-xa-tan-hoa-ong", "UBND Ủy ban nhân dân xã Tân Hoa tỉnh Bắc Giang")</f>
        <v>UBND Ủy ban nhân dân xã Tân Hoa tỉnh Bắc Giang</v>
      </c>
      <c r="C1803" s="21" t="s">
        <v>16</v>
      </c>
      <c r="D1803" s="22"/>
      <c r="E1803" s="1" t="s">
        <v>13</v>
      </c>
      <c r="F1803" s="1" t="s">
        <v>13</v>
      </c>
      <c r="G1803" s="1" t="s">
        <v>13</v>
      </c>
      <c r="H1803" s="1" t="s">
        <v>13</v>
      </c>
      <c r="I1803" s="1"/>
      <c r="J1803" s="1"/>
      <c r="K1803" s="1"/>
      <c r="L1803" s="1"/>
      <c r="M1803" s="1"/>
      <c r="N1803" s="1"/>
      <c r="O1803" s="1"/>
      <c r="P1803" s="1"/>
      <c r="Q1803" s="1"/>
    </row>
    <row r="1804" spans="1:17" x14ac:dyDescent="0.25">
      <c r="A1804" s="18">
        <v>28803</v>
      </c>
      <c r="B1804" s="19" t="s">
        <v>193</v>
      </c>
      <c r="C1804" s="20" t="s">
        <v>13</v>
      </c>
      <c r="D1804" s="21" t="s">
        <v>14</v>
      </c>
      <c r="E1804" s="1" t="s">
        <v>13</v>
      </c>
      <c r="F1804" s="1" t="s">
        <v>13</v>
      </c>
      <c r="G1804" s="1" t="s">
        <v>13</v>
      </c>
      <c r="H1804" s="1" t="s">
        <v>15</v>
      </c>
      <c r="I1804" s="1"/>
      <c r="J1804" s="1"/>
      <c r="K1804" s="1"/>
      <c r="L1804" s="1"/>
      <c r="M1804" s="1"/>
      <c r="N1804" s="1"/>
      <c r="O1804" s="1"/>
      <c r="P1804" s="1"/>
      <c r="Q1804" s="1"/>
    </row>
    <row r="1805" spans="1:17" x14ac:dyDescent="0.25">
      <c r="A1805" s="18">
        <v>28804</v>
      </c>
      <c r="B1805" s="19" t="str">
        <f>HYPERLINK("https://tanson.phutho.gov.vn/", "UBND Ủy ban nhân dân xã Tân Sơn tỉnh Phú Thọ")</f>
        <v>UBND Ủy ban nhân dân xã Tân Sơn tỉnh Phú Thọ</v>
      </c>
      <c r="C1805" s="21" t="s">
        <v>16</v>
      </c>
      <c r="D1805" s="22"/>
      <c r="E1805" s="1" t="s">
        <v>13</v>
      </c>
      <c r="F1805" s="1" t="s">
        <v>13</v>
      </c>
      <c r="G1805" s="1" t="s">
        <v>13</v>
      </c>
      <c r="H1805" s="1" t="s">
        <v>13</v>
      </c>
      <c r="I1805" s="1"/>
      <c r="J1805" s="1"/>
      <c r="K1805" s="1"/>
      <c r="L1805" s="1"/>
      <c r="M1805" s="1"/>
      <c r="N1805" s="1"/>
      <c r="O1805" s="1"/>
      <c r="P1805" s="1"/>
      <c r="Q1805" s="1"/>
    </row>
    <row r="1806" spans="1:17" x14ac:dyDescent="0.25">
      <c r="A1806" s="18">
        <v>28805</v>
      </c>
      <c r="B1806" s="19" t="str">
        <f>HYPERLINK("https://www.facebook.com/Conganthachdinh/", "Công an xã Thạch Định tỉnh Thanh Hóa")</f>
        <v>Công an xã Thạch Định tỉnh Thanh Hóa</v>
      </c>
      <c r="C1806" s="21" t="s">
        <v>16</v>
      </c>
      <c r="D1806" s="21" t="s">
        <v>14</v>
      </c>
      <c r="E1806" s="1" t="s">
        <v>13</v>
      </c>
      <c r="F1806" s="1" t="s">
        <v>13</v>
      </c>
      <c r="G1806" s="1" t="s">
        <v>13</v>
      </c>
      <c r="H1806" s="1" t="s">
        <v>15</v>
      </c>
      <c r="I1806" s="1"/>
      <c r="J1806" s="1"/>
      <c r="K1806" s="1"/>
      <c r="L1806" s="1"/>
      <c r="M1806" s="1"/>
      <c r="N1806" s="1"/>
      <c r="O1806" s="1"/>
      <c r="P1806" s="1"/>
      <c r="Q1806" s="1"/>
    </row>
    <row r="1807" spans="1:17" x14ac:dyDescent="0.25">
      <c r="A1807" s="18">
        <v>28806</v>
      </c>
      <c r="B1807" s="19" t="str">
        <f>HYPERLINK("https://thachdinh.thachthanh.thanhhoa.gov.vn/", "UBND Ủy ban nhân dân xã Thạch Định tỉnh Thanh Hóa")</f>
        <v>UBND Ủy ban nhân dân xã Thạch Định tỉnh Thanh Hóa</v>
      </c>
      <c r="C1807" s="21" t="s">
        <v>16</v>
      </c>
      <c r="D1807" s="22"/>
      <c r="E1807" s="1" t="s">
        <v>13</v>
      </c>
      <c r="F1807" s="1" t="s">
        <v>13</v>
      </c>
      <c r="G1807" s="1" t="s">
        <v>13</v>
      </c>
      <c r="H1807" s="1" t="s">
        <v>13</v>
      </c>
      <c r="I1807" s="1"/>
      <c r="J1807" s="1"/>
      <c r="K1807" s="1"/>
      <c r="L1807" s="1"/>
      <c r="M1807" s="1"/>
      <c r="N1807" s="1"/>
      <c r="O1807" s="1"/>
      <c r="P1807" s="1"/>
      <c r="Q1807" s="1"/>
    </row>
    <row r="1808" spans="1:17" x14ac:dyDescent="0.25">
      <c r="A1808" s="18">
        <v>28807</v>
      </c>
      <c r="B1808" s="19" t="str">
        <f>HYPERLINK("https://www.facebook.com/conganthanhbinhdongthap/", "Công an huyện Thanh Bình tỉnh Đồng Tháp")</f>
        <v>Công an huyện Thanh Bình tỉnh Đồng Tháp</v>
      </c>
      <c r="C1808" s="21" t="s">
        <v>16</v>
      </c>
      <c r="D1808" s="21" t="s">
        <v>14</v>
      </c>
      <c r="E1808" s="1" t="s">
        <v>13</v>
      </c>
      <c r="F1808" s="1" t="s">
        <v>13</v>
      </c>
      <c r="G1808" s="1" t="s">
        <v>13</v>
      </c>
      <c r="H1808" s="1" t="s">
        <v>15</v>
      </c>
      <c r="I1808" s="1"/>
      <c r="J1808" s="1"/>
      <c r="K1808" s="1"/>
      <c r="L1808" s="1"/>
      <c r="M1808" s="1"/>
      <c r="N1808" s="1"/>
      <c r="O1808" s="1"/>
      <c r="P1808" s="1"/>
      <c r="Q1808" s="1"/>
    </row>
    <row r="1809" spans="1:17" x14ac:dyDescent="0.25">
      <c r="A1809" s="18">
        <v>28808</v>
      </c>
      <c r="B1809" s="19" t="str">
        <f>HYPERLINK("https://thanhbinh.dongthap.gov.vn/", "UBND Ủy ban nhân dân huyện Thanh Bình tỉnh Đồng Tháp")</f>
        <v>UBND Ủy ban nhân dân huyện Thanh Bình tỉnh Đồng Tháp</v>
      </c>
      <c r="C1809" s="21" t="s">
        <v>16</v>
      </c>
      <c r="D1809" s="22"/>
      <c r="E1809" s="1" t="s">
        <v>13</v>
      </c>
      <c r="F1809" s="1" t="s">
        <v>13</v>
      </c>
      <c r="G1809" s="1" t="s">
        <v>13</v>
      </c>
      <c r="H1809" s="1" t="s">
        <v>13</v>
      </c>
      <c r="I1809" s="1"/>
      <c r="J1809" s="1"/>
      <c r="K1809" s="1"/>
      <c r="L1809" s="1"/>
      <c r="M1809" s="1"/>
      <c r="N1809" s="1"/>
      <c r="O1809" s="1"/>
      <c r="P1809" s="1"/>
      <c r="Q1809" s="1"/>
    </row>
    <row r="1810" spans="1:17" x14ac:dyDescent="0.25">
      <c r="A1810" s="18">
        <v>28809</v>
      </c>
      <c r="B1810" s="19" t="str">
        <f>HYPERLINK("https://www.facebook.com/ConganThanhHoaOfficial/?locale=vi_VN", "Công an tỉnh Thanh Hóa tỉnh Thanh Hóa")</f>
        <v>Công an tỉnh Thanh Hóa tỉnh Thanh Hóa</v>
      </c>
      <c r="C1810" s="21" t="s">
        <v>16</v>
      </c>
      <c r="D1810" s="21" t="s">
        <v>14</v>
      </c>
      <c r="E1810" s="1" t="s">
        <v>13</v>
      </c>
      <c r="F1810" s="1" t="s">
        <v>13</v>
      </c>
      <c r="G1810" s="1" t="s">
        <v>13</v>
      </c>
      <c r="H1810" s="1" t="s">
        <v>15</v>
      </c>
      <c r="I1810" s="1"/>
      <c r="J1810" s="1"/>
      <c r="K1810" s="1"/>
      <c r="L1810" s="1"/>
      <c r="M1810" s="1"/>
      <c r="N1810" s="1"/>
      <c r="O1810" s="1"/>
      <c r="P1810" s="1"/>
      <c r="Q1810" s="1"/>
    </row>
    <row r="1811" spans="1:17" x14ac:dyDescent="0.25">
      <c r="A1811" s="18">
        <v>28810</v>
      </c>
      <c r="B1811" s="19" t="str">
        <f>HYPERLINK("http://www.thanhhoa.gov.vn/", "UBND Ủy ban nhân dân tỉnh Thanh Hóa tỉnh Thanh Hóa")</f>
        <v>UBND Ủy ban nhân dân tỉnh Thanh Hóa tỉnh Thanh Hóa</v>
      </c>
      <c r="C1811" s="21" t="s">
        <v>16</v>
      </c>
      <c r="D1811" s="22"/>
      <c r="E1811" s="1" t="s">
        <v>13</v>
      </c>
      <c r="F1811" s="1" t="s">
        <v>13</v>
      </c>
      <c r="G1811" s="1" t="s">
        <v>13</v>
      </c>
      <c r="H1811" s="1" t="s">
        <v>13</v>
      </c>
      <c r="I1811" s="1"/>
      <c r="J1811" s="1"/>
      <c r="K1811" s="1"/>
      <c r="L1811" s="1"/>
      <c r="M1811" s="1"/>
      <c r="N1811" s="1"/>
      <c r="O1811" s="1"/>
      <c r="P1811" s="1"/>
      <c r="Q1811" s="1"/>
    </row>
    <row r="1812" spans="1:17" x14ac:dyDescent="0.25">
      <c r="A1812" s="18">
        <v>28811</v>
      </c>
      <c r="B1812" s="19" t="str">
        <f>HYPERLINK("https://www.facebook.com/Conganthanhlac/", "Công an xã Thanh Lạc tỉnh Ninh Bình")</f>
        <v>Công an xã Thanh Lạc tỉnh Ninh Bình</v>
      </c>
      <c r="C1812" s="21" t="s">
        <v>16</v>
      </c>
      <c r="D1812" s="21" t="s">
        <v>14</v>
      </c>
      <c r="E1812" s="1" t="s">
        <v>13</v>
      </c>
      <c r="F1812" s="1" t="s">
        <v>13</v>
      </c>
      <c r="G1812" s="1" t="s">
        <v>13</v>
      </c>
      <c r="H1812" s="1" t="s">
        <v>15</v>
      </c>
      <c r="I1812" s="1"/>
      <c r="J1812" s="1"/>
      <c r="K1812" s="1"/>
      <c r="L1812" s="1"/>
      <c r="M1812" s="1"/>
      <c r="N1812" s="1"/>
      <c r="O1812" s="1"/>
      <c r="P1812" s="1"/>
      <c r="Q1812" s="1"/>
    </row>
    <row r="1813" spans="1:17" x14ac:dyDescent="0.25">
      <c r="A1813" s="18">
        <v>28812</v>
      </c>
      <c r="B1813" s="19" t="str">
        <f>HYPERLINK("http://thanhlac.nhoquan.ninhbinh.gov.vn/", "UBND Ủy ban nhân dân xã Thanh Lạc tỉnh Ninh Bình")</f>
        <v>UBND Ủy ban nhân dân xã Thanh Lạc tỉnh Ninh Bình</v>
      </c>
      <c r="C1813" s="21" t="s">
        <v>16</v>
      </c>
      <c r="D1813" s="22"/>
      <c r="E1813" s="1" t="s">
        <v>13</v>
      </c>
      <c r="F1813" s="1" t="s">
        <v>13</v>
      </c>
      <c r="G1813" s="1" t="s">
        <v>13</v>
      </c>
      <c r="H1813" s="1" t="s">
        <v>13</v>
      </c>
      <c r="I1813" s="1"/>
      <c r="J1813" s="1"/>
      <c r="K1813" s="1"/>
      <c r="L1813" s="1"/>
      <c r="M1813" s="1"/>
      <c r="N1813" s="1"/>
      <c r="O1813" s="1"/>
      <c r="P1813" s="1"/>
      <c r="Q1813" s="1"/>
    </row>
    <row r="1814" spans="1:17" x14ac:dyDescent="0.25">
      <c r="A1814" s="18">
        <v>28813</v>
      </c>
      <c r="B1814" s="19" t="str">
        <f>HYPERLINK("https://www.facebook.com/conganxathanhlam/", "Công an xã Thanh Lâm tỉnh Thanh Hóa")</f>
        <v>Công an xã Thanh Lâm tỉnh Thanh Hóa</v>
      </c>
      <c r="C1814" s="21" t="s">
        <v>16</v>
      </c>
      <c r="D1814" s="21" t="s">
        <v>14</v>
      </c>
      <c r="E1814" s="1" t="s">
        <v>13</v>
      </c>
      <c r="F1814" s="1" t="s">
        <v>13</v>
      </c>
      <c r="G1814" s="1" t="s">
        <v>13</v>
      </c>
      <c r="H1814" s="1" t="s">
        <v>15</v>
      </c>
      <c r="I1814" s="1"/>
      <c r="J1814" s="1"/>
      <c r="K1814" s="1"/>
      <c r="L1814" s="1"/>
      <c r="M1814" s="1"/>
      <c r="N1814" s="1"/>
      <c r="O1814" s="1"/>
      <c r="P1814" s="1"/>
      <c r="Q1814" s="1"/>
    </row>
    <row r="1815" spans="1:17" x14ac:dyDescent="0.25">
      <c r="A1815" s="18">
        <v>28814</v>
      </c>
      <c r="B1815" s="19" t="str">
        <f>HYPERLINK("https://thanhlam.nhuxuan.thanhhoa.gov.vn/", "UBND Ủy ban nhân dân xã Thanh Lâm tỉnh Thanh Hóa")</f>
        <v>UBND Ủy ban nhân dân xã Thanh Lâm tỉnh Thanh Hóa</v>
      </c>
      <c r="C1815" s="21" t="s">
        <v>16</v>
      </c>
      <c r="D1815" s="22"/>
      <c r="E1815" s="1" t="s">
        <v>13</v>
      </c>
      <c r="F1815" s="1" t="s">
        <v>13</v>
      </c>
      <c r="G1815" s="1" t="s">
        <v>13</v>
      </c>
      <c r="H1815" s="1" t="s">
        <v>13</v>
      </c>
      <c r="I1815" s="1"/>
      <c r="J1815" s="1"/>
      <c r="K1815" s="1"/>
      <c r="L1815" s="1"/>
      <c r="M1815" s="1"/>
      <c r="N1815" s="1"/>
      <c r="O1815" s="1"/>
      <c r="P1815" s="1"/>
      <c r="Q1815" s="1"/>
    </row>
    <row r="1816" spans="1:17" x14ac:dyDescent="0.25">
      <c r="A1816" s="18">
        <v>28815</v>
      </c>
      <c r="B1816" s="19" t="str">
        <f>HYPERLINK("https://www.facebook.com/tuoitreconganbaclieu/?locale=vi_VN", "Công an thành phố Bạc Liêu tỉnh Bạc Liêu")</f>
        <v>Công an thành phố Bạc Liêu tỉnh Bạc Liêu</v>
      </c>
      <c r="C1816" s="21" t="s">
        <v>16</v>
      </c>
      <c r="D1816" s="21" t="s">
        <v>14</v>
      </c>
      <c r="E1816" s="1" t="s">
        <v>13</v>
      </c>
      <c r="F1816" s="1" t="s">
        <v>13</v>
      </c>
      <c r="G1816" s="1" t="s">
        <v>13</v>
      </c>
      <c r="H1816" s="1" t="s">
        <v>15</v>
      </c>
      <c r="I1816" s="1"/>
      <c r="J1816" s="1"/>
      <c r="K1816" s="1"/>
      <c r="L1816" s="1"/>
      <c r="M1816" s="1"/>
      <c r="N1816" s="1"/>
      <c r="O1816" s="1"/>
      <c r="P1816" s="1"/>
      <c r="Q1816" s="1"/>
    </row>
    <row r="1817" spans="1:17" x14ac:dyDescent="0.25">
      <c r="A1817" s="18">
        <v>28816</v>
      </c>
      <c r="B1817" s="19" t="str">
        <f>HYPERLINK("https://baclieu.gov.vn/", "UBND Ủy ban nhân dân thành phố Bạc Liêu tỉnh Bạc Liêu")</f>
        <v>UBND Ủy ban nhân dân thành phố Bạc Liêu tỉnh Bạc Liêu</v>
      </c>
      <c r="C1817" s="21" t="s">
        <v>16</v>
      </c>
      <c r="D1817" s="22"/>
      <c r="E1817" s="1" t="s">
        <v>13</v>
      </c>
      <c r="F1817" s="1" t="s">
        <v>13</v>
      </c>
      <c r="G1817" s="1" t="s">
        <v>13</v>
      </c>
      <c r="H1817" s="1" t="s">
        <v>13</v>
      </c>
      <c r="I1817" s="1"/>
      <c r="J1817" s="1"/>
      <c r="K1817" s="1"/>
      <c r="L1817" s="1"/>
      <c r="M1817" s="1"/>
      <c r="N1817" s="1"/>
      <c r="O1817" s="1"/>
      <c r="P1817" s="1"/>
      <c r="Q1817" s="1"/>
    </row>
    <row r="1818" spans="1:17" x14ac:dyDescent="0.25">
      <c r="A1818" s="18">
        <v>28817</v>
      </c>
      <c r="B1818" s="19" t="str">
        <f>HYPERLINK("https://www.facebook.com/conganthanhphochilinh/?locale=vi_VN", "Công an thành phố Chí Linh tỉnh Hải Dương")</f>
        <v>Công an thành phố Chí Linh tỉnh Hải Dương</v>
      </c>
      <c r="C1818" s="21" t="s">
        <v>16</v>
      </c>
      <c r="D1818" s="21" t="s">
        <v>14</v>
      </c>
      <c r="E1818" s="1" t="s">
        <v>13</v>
      </c>
      <c r="F1818" s="1" t="s">
        <v>13</v>
      </c>
      <c r="G1818" s="1" t="s">
        <v>13</v>
      </c>
      <c r="H1818" s="1" t="s">
        <v>15</v>
      </c>
      <c r="I1818" s="1"/>
      <c r="J1818" s="1"/>
      <c r="K1818" s="1"/>
      <c r="L1818" s="1"/>
      <c r="M1818" s="1"/>
      <c r="N1818" s="1"/>
      <c r="O1818" s="1"/>
      <c r="P1818" s="1"/>
      <c r="Q1818" s="1"/>
    </row>
    <row r="1819" spans="1:17" x14ac:dyDescent="0.25">
      <c r="A1819" s="18">
        <v>28818</v>
      </c>
      <c r="B1819" s="19" t="str">
        <f>HYPERLINK("https://chilinh.haiduong.gov.vn/", "UBND Ủy ban nhân dân thành phố Chí Linh tỉnh Hải Dương")</f>
        <v>UBND Ủy ban nhân dân thành phố Chí Linh tỉnh Hải Dương</v>
      </c>
      <c r="C1819" s="21" t="s">
        <v>16</v>
      </c>
      <c r="D1819" s="22"/>
      <c r="E1819" s="1" t="s">
        <v>13</v>
      </c>
      <c r="F1819" s="1" t="s">
        <v>13</v>
      </c>
      <c r="G1819" s="1" t="s">
        <v>13</v>
      </c>
      <c r="H1819" s="1" t="s">
        <v>13</v>
      </c>
      <c r="I1819" s="1"/>
      <c r="J1819" s="1"/>
      <c r="K1819" s="1"/>
      <c r="L1819" s="1"/>
      <c r="M1819" s="1"/>
      <c r="N1819" s="1"/>
      <c r="O1819" s="1"/>
      <c r="P1819" s="1"/>
      <c r="Q1819" s="1"/>
    </row>
    <row r="1820" spans="1:17" x14ac:dyDescent="0.25">
      <c r="A1820" s="18">
        <v>28819</v>
      </c>
      <c r="B1820" s="19" t="str">
        <f>HYPERLINK("https://www.facebook.com/conganthanhphodian/", "Công an thành phố Dĩ An tỉnh Bình Dương")</f>
        <v>Công an thành phố Dĩ An tỉnh Bình Dương</v>
      </c>
      <c r="C1820" s="21" t="s">
        <v>16</v>
      </c>
      <c r="D1820" s="21" t="s">
        <v>14</v>
      </c>
      <c r="E1820" s="1" t="s">
        <v>13</v>
      </c>
      <c r="F1820" s="1" t="s">
        <v>13</v>
      </c>
      <c r="G1820" s="1" t="s">
        <v>13</v>
      </c>
      <c r="H1820" s="1" t="s">
        <v>15</v>
      </c>
      <c r="I1820" s="1"/>
      <c r="J1820" s="1"/>
      <c r="K1820" s="1"/>
      <c r="L1820" s="1"/>
      <c r="M1820" s="1"/>
      <c r="N1820" s="1"/>
      <c r="O1820" s="1"/>
      <c r="P1820" s="1"/>
      <c r="Q1820" s="1"/>
    </row>
    <row r="1821" spans="1:17" x14ac:dyDescent="0.25">
      <c r="A1821" s="18">
        <v>28820</v>
      </c>
      <c r="B1821" s="19" t="str">
        <f>HYPERLINK("https://dian.binhduong.gov.vn/", "UBND Ủy ban nhân dân thành phố Dĩ An tỉnh Bình Dương")</f>
        <v>UBND Ủy ban nhân dân thành phố Dĩ An tỉnh Bình Dương</v>
      </c>
      <c r="C1821" s="21" t="s">
        <v>16</v>
      </c>
      <c r="D1821" s="22"/>
      <c r="E1821" s="1" t="s">
        <v>13</v>
      </c>
      <c r="F1821" s="1" t="s">
        <v>13</v>
      </c>
      <c r="G1821" s="1" t="s">
        <v>13</v>
      </c>
      <c r="H1821" s="1" t="s">
        <v>13</v>
      </c>
      <c r="I1821" s="1"/>
      <c r="J1821" s="1"/>
      <c r="K1821" s="1"/>
      <c r="L1821" s="1"/>
      <c r="M1821" s="1"/>
      <c r="N1821" s="1"/>
      <c r="O1821" s="1"/>
      <c r="P1821" s="1"/>
      <c r="Q1821" s="1"/>
    </row>
    <row r="1822" spans="1:17" x14ac:dyDescent="0.25">
      <c r="A1822" s="18">
        <v>28821</v>
      </c>
      <c r="B1822" s="19" t="str">
        <f>HYPERLINK("https://www.facebook.com/conganthanhphodienbienphu/?locale=vi_VN", "Công an thành phố Điện Biên Phủ tỉnh Điện Biên")</f>
        <v>Công an thành phố Điện Biên Phủ tỉnh Điện Biên</v>
      </c>
      <c r="C1822" s="21" t="s">
        <v>16</v>
      </c>
      <c r="D1822" s="21" t="s">
        <v>14</v>
      </c>
      <c r="E1822" s="1" t="s">
        <v>13</v>
      </c>
      <c r="F1822" s="1" t="s">
        <v>13</v>
      </c>
      <c r="G1822" s="1" t="s">
        <v>13</v>
      </c>
      <c r="H1822" s="1" t="s">
        <v>15</v>
      </c>
      <c r="I1822" s="1"/>
      <c r="J1822" s="1"/>
      <c r="K1822" s="1"/>
      <c r="L1822" s="1"/>
      <c r="M1822" s="1"/>
      <c r="N1822" s="1"/>
      <c r="O1822" s="1"/>
      <c r="P1822" s="1"/>
      <c r="Q1822" s="1"/>
    </row>
    <row r="1823" spans="1:17" x14ac:dyDescent="0.25">
      <c r="A1823" s="18">
        <v>28822</v>
      </c>
      <c r="B1823" s="19" t="str">
        <f>HYPERLINK("https://congbao.dienbien.gov.vn/congbao/congbao.nsf/VanBan", "UBND Ủy ban nhân dân thành phố Điện Biên Phủ tỉnh Điện Biên")</f>
        <v>UBND Ủy ban nhân dân thành phố Điện Biên Phủ tỉnh Điện Biên</v>
      </c>
      <c r="C1823" s="21" t="s">
        <v>16</v>
      </c>
      <c r="D1823" s="22"/>
      <c r="E1823" s="1" t="s">
        <v>13</v>
      </c>
      <c r="F1823" s="1" t="s">
        <v>13</v>
      </c>
      <c r="G1823" s="1" t="s">
        <v>13</v>
      </c>
      <c r="H1823" s="1" t="s">
        <v>13</v>
      </c>
      <c r="I1823" s="1"/>
      <c r="J1823" s="1"/>
      <c r="K1823" s="1"/>
      <c r="L1823" s="1"/>
      <c r="M1823" s="1"/>
      <c r="N1823" s="1"/>
      <c r="O1823" s="1"/>
      <c r="P1823" s="1"/>
      <c r="Q1823" s="1"/>
    </row>
    <row r="1824" spans="1:17" x14ac:dyDescent="0.25">
      <c r="A1824" s="18">
        <v>28823</v>
      </c>
      <c r="B1824" s="19" t="str">
        <f>HYPERLINK("https://www.facebook.com/conganthanhphohaiduong/?locale=vi_VN", "Công an thành phố Hải Dương tỉnh Hải Dương")</f>
        <v>Công an thành phố Hải Dương tỉnh Hải Dương</v>
      </c>
      <c r="C1824" s="21" t="s">
        <v>16</v>
      </c>
      <c r="D1824" s="21" t="s">
        <v>14</v>
      </c>
      <c r="E1824" s="1" t="s">
        <v>13</v>
      </c>
      <c r="F1824" s="1" t="s">
        <v>13</v>
      </c>
      <c r="G1824" s="1" t="s">
        <v>13</v>
      </c>
      <c r="H1824" s="1" t="s">
        <v>15</v>
      </c>
      <c r="I1824" s="1"/>
      <c r="J1824" s="1"/>
      <c r="K1824" s="1"/>
      <c r="L1824" s="1"/>
      <c r="M1824" s="1"/>
      <c r="N1824" s="1"/>
      <c r="O1824" s="1"/>
      <c r="P1824" s="1"/>
      <c r="Q1824" s="1"/>
    </row>
    <row r="1825" spans="1:17" x14ac:dyDescent="0.25">
      <c r="A1825" s="18">
        <v>28824</v>
      </c>
      <c r="B1825" s="19" t="str">
        <f>HYPERLINK("https://tphaiduong.haiduong.gov.vn/", "UBND Ủy ban nhân dân thành phố Hải Dương tỉnh Hải Dương")</f>
        <v>UBND Ủy ban nhân dân thành phố Hải Dương tỉnh Hải Dương</v>
      </c>
      <c r="C1825" s="21" t="s">
        <v>16</v>
      </c>
      <c r="D1825" s="22"/>
      <c r="E1825" s="1" t="s">
        <v>13</v>
      </c>
      <c r="F1825" s="1" t="s">
        <v>13</v>
      </c>
      <c r="G1825" s="1" t="s">
        <v>13</v>
      </c>
      <c r="H1825" s="1" t="s">
        <v>13</v>
      </c>
      <c r="I1825" s="1"/>
      <c r="J1825" s="1"/>
      <c r="K1825" s="1"/>
      <c r="L1825" s="1"/>
      <c r="M1825" s="1"/>
      <c r="N1825" s="1"/>
      <c r="O1825" s="1"/>
      <c r="P1825" s="1"/>
      <c r="Q1825" s="1"/>
    </row>
    <row r="1826" spans="1:17" x14ac:dyDescent="0.25">
      <c r="A1826" s="18">
        <v>28825</v>
      </c>
      <c r="B1826" s="19" t="s">
        <v>194</v>
      </c>
      <c r="C1826" s="20" t="s">
        <v>13</v>
      </c>
      <c r="D1826" s="21" t="s">
        <v>14</v>
      </c>
      <c r="E1826" s="1" t="s">
        <v>13</v>
      </c>
      <c r="F1826" s="1" t="s">
        <v>13</v>
      </c>
      <c r="G1826" s="1" t="s">
        <v>13</v>
      </c>
      <c r="H1826" s="1" t="s">
        <v>15</v>
      </c>
      <c r="I1826" s="1"/>
      <c r="J1826" s="1"/>
      <c r="K1826" s="1"/>
      <c r="L1826" s="1"/>
      <c r="M1826" s="1"/>
      <c r="N1826" s="1"/>
      <c r="O1826" s="1"/>
      <c r="P1826" s="1"/>
      <c r="Q1826" s="1"/>
    </row>
    <row r="1827" spans="1:17" x14ac:dyDescent="0.25">
      <c r="A1827" s="18">
        <v>28826</v>
      </c>
      <c r="B1827" s="19" t="str">
        <f>HYPERLINK("https://thanhpho.laichau.gov.vn/", "UBND Ủy ban nhân dân thành phố Lai Châu tỉnh Điện Biên")</f>
        <v>UBND Ủy ban nhân dân thành phố Lai Châu tỉnh Điện Biên</v>
      </c>
      <c r="C1827" s="21" t="s">
        <v>16</v>
      </c>
      <c r="D1827" s="22"/>
      <c r="E1827" s="1" t="s">
        <v>13</v>
      </c>
      <c r="F1827" s="1" t="s">
        <v>13</v>
      </c>
      <c r="G1827" s="1" t="s">
        <v>13</v>
      </c>
      <c r="H1827" s="1" t="s">
        <v>13</v>
      </c>
      <c r="I1827" s="1"/>
      <c r="J1827" s="1"/>
      <c r="K1827" s="1"/>
      <c r="L1827" s="1"/>
      <c r="M1827" s="1"/>
      <c r="N1827" s="1"/>
      <c r="O1827" s="1"/>
      <c r="P1827" s="1"/>
      <c r="Q1827" s="1"/>
    </row>
    <row r="1828" spans="1:17" x14ac:dyDescent="0.25">
      <c r="A1828" s="18">
        <v>28827</v>
      </c>
      <c r="B1828" s="19" t="str">
        <f>HYPERLINK("https://www.facebook.com/tuoitreconganninhbinh/", "Công an thành phố Ninh Bình tỉnh Ninh Bình")</f>
        <v>Công an thành phố Ninh Bình tỉnh Ninh Bình</v>
      </c>
      <c r="C1828" s="21" t="s">
        <v>16</v>
      </c>
      <c r="D1828" s="21" t="s">
        <v>14</v>
      </c>
      <c r="E1828" s="1" t="s">
        <v>13</v>
      </c>
      <c r="F1828" s="1" t="s">
        <v>13</v>
      </c>
      <c r="G1828" s="1" t="s">
        <v>13</v>
      </c>
      <c r="H1828" s="1" t="s">
        <v>15</v>
      </c>
      <c r="I1828" s="1"/>
      <c r="J1828" s="1"/>
      <c r="K1828" s="1"/>
      <c r="L1828" s="1"/>
      <c r="M1828" s="1"/>
      <c r="N1828" s="1"/>
      <c r="O1828" s="1"/>
      <c r="P1828" s="1"/>
      <c r="Q1828" s="1"/>
    </row>
    <row r="1829" spans="1:17" x14ac:dyDescent="0.25">
      <c r="A1829" s="18">
        <v>28828</v>
      </c>
      <c r="B1829" s="19" t="str">
        <f>HYPERLINK("https://tpninhbinh.ninhbinh.gov.vn/", "UBND Ủy ban nhân dân thành phố Ninh Bình tỉnh Ninh Bình")</f>
        <v>UBND Ủy ban nhân dân thành phố Ninh Bình tỉnh Ninh Bình</v>
      </c>
      <c r="C1829" s="21" t="s">
        <v>16</v>
      </c>
      <c r="D1829" s="22"/>
      <c r="E1829" s="1" t="s">
        <v>13</v>
      </c>
      <c r="F1829" s="1" t="s">
        <v>13</v>
      </c>
      <c r="G1829" s="1" t="s">
        <v>13</v>
      </c>
      <c r="H1829" s="1" t="s">
        <v>13</v>
      </c>
      <c r="I1829" s="1"/>
      <c r="J1829" s="1"/>
      <c r="K1829" s="1"/>
      <c r="L1829" s="1"/>
      <c r="M1829" s="1"/>
      <c r="N1829" s="1"/>
      <c r="O1829" s="1"/>
      <c r="P1829" s="1"/>
      <c r="Q1829" s="1"/>
    </row>
    <row r="1830" spans="1:17" x14ac:dyDescent="0.25">
      <c r="A1830" s="18">
        <v>28829</v>
      </c>
      <c r="B1830" s="19" t="str">
        <f>HYPERLINK("https://www.facebook.com/Conganthanhphothainguyen/?locale=vi_VN", "Công an thành phố Thái Nguyên tỉnh Thái Nguyên")</f>
        <v>Công an thành phố Thái Nguyên tỉnh Thái Nguyên</v>
      </c>
      <c r="C1830" s="21" t="s">
        <v>16</v>
      </c>
      <c r="D1830" s="21" t="s">
        <v>14</v>
      </c>
      <c r="E1830" s="1" t="s">
        <v>13</v>
      </c>
      <c r="F1830" s="1" t="s">
        <v>13</v>
      </c>
      <c r="G1830" s="1" t="s">
        <v>13</v>
      </c>
      <c r="H1830" s="1" t="s">
        <v>15</v>
      </c>
      <c r="I1830" s="1"/>
      <c r="J1830" s="1"/>
      <c r="K1830" s="1"/>
      <c r="L1830" s="1"/>
      <c r="M1830" s="1"/>
      <c r="N1830" s="1"/>
      <c r="O1830" s="1"/>
      <c r="P1830" s="1"/>
      <c r="Q1830" s="1"/>
    </row>
    <row r="1831" spans="1:17" x14ac:dyDescent="0.25">
      <c r="A1831" s="18">
        <v>28830</v>
      </c>
      <c r="B1831" s="19" t="str">
        <f>HYPERLINK("https://thainguyen.gov.vn/", "UBND Ủy ban nhân dân thành phố Thái Nguyên tỉnh Thái Nguyên")</f>
        <v>UBND Ủy ban nhân dân thành phố Thái Nguyên tỉnh Thái Nguyên</v>
      </c>
      <c r="C1831" s="21" t="s">
        <v>16</v>
      </c>
      <c r="D1831" s="22"/>
      <c r="E1831" s="1" t="s">
        <v>13</v>
      </c>
      <c r="F1831" s="1" t="s">
        <v>13</v>
      </c>
      <c r="G1831" s="1" t="s">
        <v>13</v>
      </c>
      <c r="H1831" s="1" t="s">
        <v>13</v>
      </c>
      <c r="I1831" s="1"/>
      <c r="J1831" s="1"/>
      <c r="K1831" s="1"/>
      <c r="L1831" s="1"/>
      <c r="M1831" s="1"/>
      <c r="N1831" s="1"/>
      <c r="O1831" s="1"/>
      <c r="P1831" s="1"/>
      <c r="Q1831" s="1"/>
    </row>
    <row r="1832" spans="1:17" x14ac:dyDescent="0.25">
      <c r="A1832" s="18">
        <v>28831</v>
      </c>
      <c r="B1832" s="19" t="str">
        <f>HYPERLINK("https://www.facebook.com/conganthanhphothanhhoa/?locale=vi_VN", "Công an thành phố Thanh Hóa tỉnh Thanh Hóa")</f>
        <v>Công an thành phố Thanh Hóa tỉnh Thanh Hóa</v>
      </c>
      <c r="C1832" s="21" t="s">
        <v>16</v>
      </c>
      <c r="D1832" s="21" t="s">
        <v>14</v>
      </c>
      <c r="E1832" s="1" t="s">
        <v>13</v>
      </c>
      <c r="F1832" s="1" t="s">
        <v>13</v>
      </c>
      <c r="G1832" s="1" t="s">
        <v>13</v>
      </c>
      <c r="H1832" s="1" t="s">
        <v>15</v>
      </c>
      <c r="I1832" s="1"/>
      <c r="J1832" s="1"/>
      <c r="K1832" s="1"/>
      <c r="L1832" s="1"/>
      <c r="M1832" s="1"/>
      <c r="N1832" s="1"/>
      <c r="O1832" s="1"/>
      <c r="P1832" s="1"/>
      <c r="Q1832" s="1"/>
    </row>
    <row r="1833" spans="1:17" x14ac:dyDescent="0.25">
      <c r="A1833" s="18">
        <v>28832</v>
      </c>
      <c r="B1833" s="19" t="str">
        <f>HYPERLINK("https://tpthanhhoa.thanhhoa.gov.vn/", "UBND Ủy ban nhân dân thành phố Thanh Hóa tỉnh Thanh Hóa")</f>
        <v>UBND Ủy ban nhân dân thành phố Thanh Hóa tỉnh Thanh Hóa</v>
      </c>
      <c r="C1833" s="21" t="s">
        <v>16</v>
      </c>
      <c r="D1833" s="22"/>
      <c r="E1833" s="1" t="s">
        <v>13</v>
      </c>
      <c r="F1833" s="1" t="s">
        <v>13</v>
      </c>
      <c r="G1833" s="1" t="s">
        <v>13</v>
      </c>
      <c r="H1833" s="1" t="s">
        <v>13</v>
      </c>
      <c r="I1833" s="1"/>
      <c r="J1833" s="1"/>
      <c r="K1833" s="1"/>
      <c r="L1833" s="1"/>
      <c r="M1833" s="1"/>
      <c r="N1833" s="1"/>
      <c r="O1833" s="1"/>
      <c r="P1833" s="1"/>
      <c r="Q1833" s="1"/>
    </row>
    <row r="1834" spans="1:17" x14ac:dyDescent="0.25">
      <c r="A1834" s="18">
        <v>28833</v>
      </c>
      <c r="B1834" s="19" t="str">
        <f>HYPERLINK("https://www.facebook.com/ConganthanhphoVinh24h/", "Công an thành phố Vinh tỉnh Nghệ An")</f>
        <v>Công an thành phố Vinh tỉnh Nghệ An</v>
      </c>
      <c r="C1834" s="21" t="s">
        <v>16</v>
      </c>
      <c r="D1834" s="21" t="s">
        <v>14</v>
      </c>
      <c r="E1834" s="1" t="s">
        <v>13</v>
      </c>
      <c r="F1834" s="1" t="s">
        <v>13</v>
      </c>
      <c r="G1834" s="1" t="s">
        <v>13</v>
      </c>
      <c r="H1834" s="1" t="s">
        <v>15</v>
      </c>
      <c r="I1834" s="1"/>
      <c r="J1834" s="1"/>
      <c r="K1834" s="1"/>
      <c r="L1834" s="1"/>
      <c r="M1834" s="1"/>
      <c r="N1834" s="1"/>
      <c r="O1834" s="1"/>
      <c r="P1834" s="1"/>
      <c r="Q1834" s="1"/>
    </row>
    <row r="1835" spans="1:17" x14ac:dyDescent="0.25">
      <c r="A1835" s="18">
        <v>28834</v>
      </c>
      <c r="B1835" s="19" t="str">
        <f>HYPERLINK("https://vinh.nghean.gov.vn/xem-chi-tiet-bai-viet/-/asset_publisher/t2ZLc8uKcyGV/content/id/3066052", "UBND Ủy ban nhân dân thành phố Vinh tỉnh Nghệ An")</f>
        <v>UBND Ủy ban nhân dân thành phố Vinh tỉnh Nghệ An</v>
      </c>
      <c r="C1835" s="21" t="s">
        <v>16</v>
      </c>
      <c r="D1835" s="22"/>
      <c r="E1835" s="1" t="s">
        <v>13</v>
      </c>
      <c r="F1835" s="1" t="s">
        <v>13</v>
      </c>
      <c r="G1835" s="1" t="s">
        <v>13</v>
      </c>
      <c r="H1835" s="1" t="s">
        <v>13</v>
      </c>
      <c r="I1835" s="1"/>
      <c r="J1835" s="1"/>
      <c r="K1835" s="1"/>
      <c r="L1835" s="1"/>
      <c r="M1835" s="1"/>
      <c r="N1835" s="1"/>
      <c r="O1835" s="1"/>
      <c r="P1835" s="1"/>
      <c r="Q1835" s="1"/>
    </row>
    <row r="1836" spans="1:17" x14ac:dyDescent="0.25">
      <c r="A1836" s="18">
        <v>28835</v>
      </c>
      <c r="B1836" s="19" t="s">
        <v>195</v>
      </c>
      <c r="C1836" s="20" t="s">
        <v>13</v>
      </c>
      <c r="D1836" s="21" t="s">
        <v>14</v>
      </c>
      <c r="E1836" s="1" t="s">
        <v>13</v>
      </c>
      <c r="F1836" s="1" t="s">
        <v>13</v>
      </c>
      <c r="G1836" s="1" t="s">
        <v>13</v>
      </c>
      <c r="H1836" s="1" t="s">
        <v>15</v>
      </c>
      <c r="I1836" s="1"/>
      <c r="J1836" s="1"/>
      <c r="K1836" s="1"/>
      <c r="L1836" s="1"/>
      <c r="M1836" s="1"/>
      <c r="N1836" s="1"/>
      <c r="O1836" s="1"/>
      <c r="P1836" s="1"/>
      <c r="Q1836" s="1"/>
    </row>
    <row r="1837" spans="1:17" x14ac:dyDescent="0.25">
      <c r="A1837" s="18">
        <v>28836</v>
      </c>
      <c r="B1837" s="19" t="str">
        <f>HYPERLINK("https://vithanh.haugiang.gov.vn/", "UBND Ủy ban nhân dân thành phố Vị Thanh tỉnh Hậu Giang")</f>
        <v>UBND Ủy ban nhân dân thành phố Vị Thanh tỉnh Hậu Giang</v>
      </c>
      <c r="C1837" s="21" t="s">
        <v>16</v>
      </c>
      <c r="D1837" s="22"/>
      <c r="E1837" s="1" t="s">
        <v>13</v>
      </c>
      <c r="F1837" s="1" t="s">
        <v>13</v>
      </c>
      <c r="G1837" s="1" t="s">
        <v>13</v>
      </c>
      <c r="H1837" s="1" t="s">
        <v>13</v>
      </c>
      <c r="I1837" s="1"/>
      <c r="J1837" s="1"/>
      <c r="K1837" s="1"/>
      <c r="L1837" s="1"/>
      <c r="M1837" s="1"/>
      <c r="N1837" s="1"/>
      <c r="O1837" s="1"/>
      <c r="P1837" s="1"/>
      <c r="Q1837" s="1"/>
    </row>
    <row r="1838" spans="1:17" x14ac:dyDescent="0.25">
      <c r="A1838" s="18">
        <v>28837</v>
      </c>
      <c r="B1838" s="19" t="s">
        <v>196</v>
      </c>
      <c r="C1838" s="20" t="s">
        <v>13</v>
      </c>
      <c r="D1838" s="21" t="s">
        <v>14</v>
      </c>
      <c r="E1838" s="1" t="s">
        <v>13</v>
      </c>
      <c r="F1838" s="1" t="s">
        <v>13</v>
      </c>
      <c r="G1838" s="1" t="s">
        <v>13</v>
      </c>
      <c r="H1838" s="1" t="s">
        <v>15</v>
      </c>
      <c r="I1838" s="1"/>
      <c r="J1838" s="1"/>
      <c r="K1838" s="1"/>
      <c r="L1838" s="1"/>
      <c r="M1838" s="1"/>
      <c r="N1838" s="1"/>
      <c r="O1838" s="1"/>
      <c r="P1838" s="1"/>
      <c r="Q1838" s="1"/>
    </row>
    <row r="1839" spans="1:17" x14ac:dyDescent="0.25">
      <c r="A1839" s="18">
        <v>28838</v>
      </c>
      <c r="B1839" s="19" t="str">
        <f>HYPERLINK("https://mttq.thanhhoa.gov.vn/NewsDetail.aspx?Id=11731", "UBND Ủy ban nhân dân xã Thanh Thủy tỉnh Thanh Hóa")</f>
        <v>UBND Ủy ban nhân dân xã Thanh Thủy tỉnh Thanh Hóa</v>
      </c>
      <c r="C1839" s="21" t="s">
        <v>16</v>
      </c>
      <c r="D1839" s="22"/>
      <c r="E1839" s="1" t="s">
        <v>13</v>
      </c>
      <c r="F1839" s="1" t="s">
        <v>13</v>
      </c>
      <c r="G1839" s="1" t="s">
        <v>13</v>
      </c>
      <c r="H1839" s="1" t="s">
        <v>13</v>
      </c>
      <c r="I1839" s="1"/>
      <c r="J1839" s="1"/>
      <c r="K1839" s="1"/>
      <c r="L1839" s="1"/>
      <c r="M1839" s="1"/>
      <c r="N1839" s="1"/>
      <c r="O1839" s="1"/>
      <c r="P1839" s="1"/>
      <c r="Q1839" s="1"/>
    </row>
    <row r="1840" spans="1:17" x14ac:dyDescent="0.25">
      <c r="A1840" s="18">
        <v>28839</v>
      </c>
      <c r="B1840" s="19" t="str">
        <f>HYPERLINK("https://www.facebook.com/Conganthitran2021/", "Công an thị trấn Bình Đại tỉnh Bến Tre")</f>
        <v>Công an thị trấn Bình Đại tỉnh Bến Tre</v>
      </c>
      <c r="C1840" s="21" t="s">
        <v>16</v>
      </c>
      <c r="D1840" s="21" t="s">
        <v>14</v>
      </c>
      <c r="E1840" s="1" t="s">
        <v>13</v>
      </c>
      <c r="F1840" s="1" t="s">
        <v>13</v>
      </c>
      <c r="G1840" s="1" t="s">
        <v>13</v>
      </c>
      <c r="H1840" s="1" t="s">
        <v>15</v>
      </c>
      <c r="I1840" s="1"/>
      <c r="J1840" s="1"/>
      <c r="K1840" s="1"/>
      <c r="L1840" s="1"/>
      <c r="M1840" s="1"/>
      <c r="N1840" s="1"/>
      <c r="O1840" s="1"/>
      <c r="P1840" s="1"/>
      <c r="Q1840" s="1"/>
    </row>
    <row r="1841" spans="1:17" x14ac:dyDescent="0.25">
      <c r="A1841" s="18">
        <v>28840</v>
      </c>
      <c r="B1841" s="19" t="str">
        <f>HYPERLINK("https://binhdai.bentre.gov.vn/thitran", "UBND Ủy ban nhân dân thị trấn Bình Đại tỉnh Bến Tre")</f>
        <v>UBND Ủy ban nhân dân thị trấn Bình Đại tỉnh Bến Tre</v>
      </c>
      <c r="C1841" s="21" t="s">
        <v>16</v>
      </c>
      <c r="D1841" s="22"/>
      <c r="E1841" s="1" t="s">
        <v>13</v>
      </c>
      <c r="F1841" s="1" t="s">
        <v>13</v>
      </c>
      <c r="G1841" s="1" t="s">
        <v>13</v>
      </c>
      <c r="H1841" s="1" t="s">
        <v>13</v>
      </c>
      <c r="I1841" s="1"/>
      <c r="J1841" s="1"/>
      <c r="K1841" s="1"/>
      <c r="L1841" s="1"/>
      <c r="M1841" s="1"/>
      <c r="N1841" s="1"/>
      <c r="O1841" s="1"/>
      <c r="P1841" s="1"/>
      <c r="Q1841" s="1"/>
    </row>
    <row r="1842" spans="1:17" x14ac:dyDescent="0.25">
      <c r="A1842" s="18">
        <v>28841</v>
      </c>
      <c r="B1842" s="19" t="str">
        <f>HYPERLINK("https://www.facebook.com/TuoitreConganVinhPhuc/", "Công an thị trấn Bá Hiền tỉnh Vĩnh Phúc")</f>
        <v>Công an thị trấn Bá Hiền tỉnh Vĩnh Phúc</v>
      </c>
      <c r="C1842" s="21" t="s">
        <v>16</v>
      </c>
      <c r="D1842" s="21" t="s">
        <v>14</v>
      </c>
      <c r="E1842" s="1" t="s">
        <v>13</v>
      </c>
      <c r="F1842" s="1" t="s">
        <v>13</v>
      </c>
      <c r="G1842" s="1" t="s">
        <v>13</v>
      </c>
      <c r="H1842" s="1" t="s">
        <v>15</v>
      </c>
      <c r="I1842" s="1"/>
      <c r="J1842" s="1"/>
      <c r="K1842" s="1"/>
      <c r="L1842" s="1"/>
      <c r="M1842" s="1"/>
      <c r="N1842" s="1"/>
      <c r="O1842" s="1"/>
      <c r="P1842" s="1"/>
      <c r="Q1842" s="1"/>
    </row>
    <row r="1843" spans="1:17" x14ac:dyDescent="0.25">
      <c r="A1843" s="18">
        <v>28842</v>
      </c>
      <c r="B1843" s="19" t="str">
        <f>HYPERLINK("https://binhxuyen.vinhphuc.gov.vn/ct/cms/tintuc/Lists/XaThiTrantrendiaban/View_Detail.aspx?ItemID=10", "UBND Ủy ban nhân dân thị trấn Bá Hiền tỉnh Vĩnh Phúc")</f>
        <v>UBND Ủy ban nhân dân thị trấn Bá Hiền tỉnh Vĩnh Phúc</v>
      </c>
      <c r="C1843" s="21" t="s">
        <v>16</v>
      </c>
      <c r="D1843" s="22"/>
      <c r="E1843" s="1" t="s">
        <v>13</v>
      </c>
      <c r="F1843" s="1" t="s">
        <v>13</v>
      </c>
      <c r="G1843" s="1" t="s">
        <v>13</v>
      </c>
      <c r="H1843" s="1" t="s">
        <v>13</v>
      </c>
      <c r="I1843" s="1"/>
      <c r="J1843" s="1"/>
      <c r="K1843" s="1"/>
      <c r="L1843" s="1"/>
      <c r="M1843" s="1"/>
      <c r="N1843" s="1"/>
      <c r="O1843" s="1"/>
      <c r="P1843" s="1"/>
      <c r="Q1843" s="1"/>
    </row>
    <row r="1844" spans="1:17" x14ac:dyDescent="0.25">
      <c r="A1844" s="18">
        <v>28843</v>
      </c>
      <c r="B1844" s="19" t="str">
        <f>HYPERLINK("https://www.facebook.com/conganthitrancainhum/", "Công an thị trấn Cái Nhum tỉnh Vĩnh Long")</f>
        <v>Công an thị trấn Cái Nhum tỉnh Vĩnh Long</v>
      </c>
      <c r="C1844" s="21" t="s">
        <v>16</v>
      </c>
      <c r="D1844" s="21" t="s">
        <v>14</v>
      </c>
      <c r="E1844" s="1" t="s">
        <v>13</v>
      </c>
      <c r="F1844" s="1" t="s">
        <v>13</v>
      </c>
      <c r="G1844" s="1" t="s">
        <v>13</v>
      </c>
      <c r="H1844" s="1" t="s">
        <v>15</v>
      </c>
      <c r="I1844" s="1"/>
      <c r="J1844" s="1"/>
      <c r="K1844" s="1"/>
      <c r="L1844" s="1"/>
      <c r="M1844" s="1"/>
      <c r="N1844" s="1"/>
      <c r="O1844" s="1"/>
      <c r="P1844" s="1"/>
      <c r="Q1844" s="1"/>
    </row>
    <row r="1845" spans="1:17" x14ac:dyDescent="0.25">
      <c r="A1845" s="18">
        <v>28844</v>
      </c>
      <c r="B1845" s="19" t="str">
        <f>HYPERLINK("https://cainhum.vinhlong.gov.vn/", "UBND Ủy ban nhân dân thị trấn Cái Nhum tỉnh Vĩnh Long")</f>
        <v>UBND Ủy ban nhân dân thị trấn Cái Nhum tỉnh Vĩnh Long</v>
      </c>
      <c r="C1845" s="21" t="s">
        <v>16</v>
      </c>
      <c r="D1845" s="22"/>
      <c r="E1845" s="1" t="s">
        <v>13</v>
      </c>
      <c r="F1845" s="1" t="s">
        <v>13</v>
      </c>
      <c r="G1845" s="1" t="s">
        <v>13</v>
      </c>
      <c r="H1845" s="1" t="s">
        <v>13</v>
      </c>
      <c r="I1845" s="1"/>
      <c r="J1845" s="1"/>
      <c r="K1845" s="1"/>
      <c r="L1845" s="1"/>
      <c r="M1845" s="1"/>
      <c r="N1845" s="1"/>
      <c r="O1845" s="1"/>
      <c r="P1845" s="1"/>
      <c r="Q1845" s="1"/>
    </row>
    <row r="1846" spans="1:17" x14ac:dyDescent="0.25">
      <c r="A1846" s="18">
        <v>28845</v>
      </c>
      <c r="B1846" s="19" t="str">
        <f>HYPERLINK("https://www.facebook.com/ConganhuyenDakDoa/", "Công an thị trấn Đak Đoa tỉnh Gia Lai")</f>
        <v>Công an thị trấn Đak Đoa tỉnh Gia Lai</v>
      </c>
      <c r="C1846" s="21" t="s">
        <v>16</v>
      </c>
      <c r="D1846" s="21" t="s">
        <v>14</v>
      </c>
      <c r="E1846" s="1" t="s">
        <v>13</v>
      </c>
      <c r="F1846" s="1" t="s">
        <v>13</v>
      </c>
      <c r="G1846" s="1" t="s">
        <v>13</v>
      </c>
      <c r="H1846" s="1" t="s">
        <v>15</v>
      </c>
      <c r="I1846" s="1"/>
      <c r="J1846" s="1"/>
      <c r="K1846" s="1"/>
      <c r="L1846" s="1"/>
      <c r="M1846" s="1"/>
      <c r="N1846" s="1"/>
      <c r="O1846" s="1"/>
      <c r="P1846" s="1"/>
      <c r="Q1846" s="1"/>
    </row>
    <row r="1847" spans="1:17" x14ac:dyDescent="0.25">
      <c r="A1847" s="18">
        <v>28846</v>
      </c>
      <c r="B1847" s="19" t="str">
        <f>HYPERLINK("https://dakdoa.gialai.gov.vn/", "UBND Ủy ban nhân dân thị trấn Đak Đoa tỉnh Gia Lai")</f>
        <v>UBND Ủy ban nhân dân thị trấn Đak Đoa tỉnh Gia Lai</v>
      </c>
      <c r="C1847" s="21" t="s">
        <v>16</v>
      </c>
      <c r="D1847" s="22"/>
      <c r="E1847" s="1" t="s">
        <v>13</v>
      </c>
      <c r="F1847" s="1" t="s">
        <v>13</v>
      </c>
      <c r="G1847" s="1" t="s">
        <v>13</v>
      </c>
      <c r="H1847" s="1" t="s">
        <v>13</v>
      </c>
      <c r="I1847" s="1"/>
      <c r="J1847" s="1"/>
      <c r="K1847" s="1"/>
      <c r="L1847" s="1"/>
      <c r="M1847" s="1"/>
      <c r="N1847" s="1"/>
      <c r="O1847" s="1"/>
      <c r="P1847" s="1"/>
      <c r="Q1847" s="1"/>
    </row>
    <row r="1848" spans="1:17" x14ac:dyDescent="0.25">
      <c r="A1848" s="18">
        <v>28847</v>
      </c>
      <c r="B1848" s="19" t="str">
        <f>HYPERLINK("https://www.facebook.com/Conganthitranhauloc/", "Công an thị trấn Hậu Lộc tỉnh Thanh Hóa")</f>
        <v>Công an thị trấn Hậu Lộc tỉnh Thanh Hóa</v>
      </c>
      <c r="C1848" s="21" t="s">
        <v>16</v>
      </c>
      <c r="D1848" s="21" t="s">
        <v>14</v>
      </c>
      <c r="E1848" s="1" t="s">
        <v>13</v>
      </c>
      <c r="F1848" s="1" t="s">
        <v>13</v>
      </c>
      <c r="G1848" s="1" t="s">
        <v>13</v>
      </c>
      <c r="H1848" s="1" t="s">
        <v>15</v>
      </c>
      <c r="I1848" s="1"/>
      <c r="J1848" s="1"/>
      <c r="K1848" s="1"/>
      <c r="L1848" s="1"/>
      <c r="M1848" s="1"/>
      <c r="N1848" s="1"/>
      <c r="O1848" s="1"/>
      <c r="P1848" s="1"/>
      <c r="Q1848" s="1"/>
    </row>
    <row r="1849" spans="1:17" x14ac:dyDescent="0.25">
      <c r="A1849" s="18">
        <v>28848</v>
      </c>
      <c r="B1849" s="19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tỉnh Thanh Hóa")</f>
        <v>UBND Ủy ban nhân dân thị trấn Hậu Lộc tỉnh Thanh Hóa</v>
      </c>
      <c r="C1849" s="21" t="s">
        <v>16</v>
      </c>
      <c r="D1849" s="22"/>
      <c r="E1849" s="1" t="s">
        <v>13</v>
      </c>
      <c r="F1849" s="1" t="s">
        <v>13</v>
      </c>
      <c r="G1849" s="1" t="s">
        <v>13</v>
      </c>
      <c r="H1849" s="1" t="s">
        <v>13</v>
      </c>
      <c r="I1849" s="1"/>
      <c r="J1849" s="1"/>
      <c r="K1849" s="1"/>
      <c r="L1849" s="1"/>
      <c r="M1849" s="1"/>
      <c r="N1849" s="1"/>
      <c r="O1849" s="1"/>
      <c r="P1849" s="1"/>
      <c r="Q1849" s="1"/>
    </row>
    <row r="1850" spans="1:17" x14ac:dyDescent="0.25">
      <c r="A1850" s="18">
        <v>28849</v>
      </c>
      <c r="B1850" s="19" t="str">
        <f>HYPERLINK("https://www.facebook.com/conganthitranhiepphuoc/", "Công an thị trấn Hiệp Phước tỉnh Đồng Nai")</f>
        <v>Công an thị trấn Hiệp Phước tỉnh Đồng Nai</v>
      </c>
      <c r="C1850" s="21" t="s">
        <v>16</v>
      </c>
      <c r="D1850" s="21" t="s">
        <v>14</v>
      </c>
      <c r="E1850" s="1" t="s">
        <v>13</v>
      </c>
      <c r="F1850" s="1" t="s">
        <v>13</v>
      </c>
      <c r="G1850" s="1" t="s">
        <v>13</v>
      </c>
      <c r="H1850" s="1" t="s">
        <v>15</v>
      </c>
      <c r="I1850" s="1"/>
      <c r="J1850" s="1"/>
      <c r="K1850" s="1"/>
      <c r="L1850" s="1"/>
      <c r="M1850" s="1"/>
      <c r="N1850" s="1"/>
      <c r="O1850" s="1"/>
      <c r="P1850" s="1"/>
      <c r="Q1850" s="1"/>
    </row>
    <row r="1851" spans="1:17" x14ac:dyDescent="0.25">
      <c r="A1851" s="18">
        <v>28850</v>
      </c>
      <c r="B1851" s="19" t="str">
        <f>HYPERLINK("https://www.dongnai.gov.vn/pages/newsdetail.aspx?NewsId=48356&amp;CatId=111", "UBND Ủy ban nhân dân thị trấn Hiệp Phước tỉnh Đồng Nai")</f>
        <v>UBND Ủy ban nhân dân thị trấn Hiệp Phước tỉnh Đồng Nai</v>
      </c>
      <c r="C1851" s="21" t="s">
        <v>16</v>
      </c>
      <c r="D1851" s="22"/>
      <c r="E1851" s="1" t="s">
        <v>13</v>
      </c>
      <c r="F1851" s="1" t="s">
        <v>13</v>
      </c>
      <c r="G1851" s="1" t="s">
        <v>13</v>
      </c>
      <c r="H1851" s="1" t="s">
        <v>13</v>
      </c>
      <c r="I1851" s="1"/>
      <c r="J1851" s="1"/>
      <c r="K1851" s="1"/>
      <c r="L1851" s="1"/>
      <c r="M1851" s="1"/>
      <c r="N1851" s="1"/>
      <c r="O1851" s="1"/>
      <c r="P1851" s="1"/>
      <c r="Q1851" s="1"/>
    </row>
    <row r="1852" spans="1:17" x14ac:dyDescent="0.25">
      <c r="A1852" s="18">
        <v>28851</v>
      </c>
      <c r="B1852" s="19" t="str">
        <f>HYPERLINK("https://www.facebook.com/conganhuongkhehatinh/", "Công an thị trấn Hương Khê tỉnh Hà Tĩnh")</f>
        <v>Công an thị trấn Hương Khê tỉnh Hà Tĩnh</v>
      </c>
      <c r="C1852" s="21" t="s">
        <v>16</v>
      </c>
      <c r="D1852" s="21" t="s">
        <v>14</v>
      </c>
      <c r="E1852" s="1" t="s">
        <v>13</v>
      </c>
      <c r="F1852" s="1" t="s">
        <v>13</v>
      </c>
      <c r="G1852" s="1" t="s">
        <v>13</v>
      </c>
      <c r="H1852" s="1" t="s">
        <v>15</v>
      </c>
      <c r="I1852" s="1"/>
      <c r="J1852" s="1"/>
      <c r="K1852" s="1"/>
      <c r="L1852" s="1"/>
      <c r="M1852" s="1"/>
      <c r="N1852" s="1"/>
      <c r="O1852" s="1"/>
      <c r="P1852" s="1"/>
      <c r="Q1852" s="1"/>
    </row>
    <row r="1853" spans="1:17" x14ac:dyDescent="0.25">
      <c r="A1853" s="18">
        <v>28852</v>
      </c>
      <c r="B1853" s="19" t="str">
        <f>HYPERLINK("https://huongkhe.hatinh.gov.vn/thi-tran-huong-khe-1606366472.html", "UBND Ủy ban nhân dân thị trấn Hương Khê tỉnh Hà Tĩnh")</f>
        <v>UBND Ủy ban nhân dân thị trấn Hương Khê tỉnh Hà Tĩnh</v>
      </c>
      <c r="C1853" s="21" t="s">
        <v>16</v>
      </c>
      <c r="D1853" s="22"/>
      <c r="E1853" s="1" t="s">
        <v>13</v>
      </c>
      <c r="F1853" s="1" t="s">
        <v>13</v>
      </c>
      <c r="G1853" s="1" t="s">
        <v>13</v>
      </c>
      <c r="H1853" s="1" t="s">
        <v>13</v>
      </c>
      <c r="I1853" s="1"/>
      <c r="J1853" s="1"/>
      <c r="K1853" s="1"/>
      <c r="L1853" s="1"/>
      <c r="M1853" s="1"/>
      <c r="N1853" s="1"/>
      <c r="O1853" s="1"/>
      <c r="P1853" s="1"/>
      <c r="Q1853" s="1"/>
    </row>
    <row r="1854" spans="1:17" x14ac:dyDescent="0.25">
      <c r="A1854" s="18">
        <v>28853</v>
      </c>
      <c r="B1854" s="19" t="str">
        <f>HYPERLINK("https://www.facebook.com/CAHNAHANG/", "Công an thị trấn Na Hang tỉnh Tuyên Quang")</f>
        <v>Công an thị trấn Na Hang tỉnh Tuyên Quang</v>
      </c>
      <c r="C1854" s="21" t="s">
        <v>16</v>
      </c>
      <c r="D1854" s="21" t="s">
        <v>14</v>
      </c>
      <c r="E1854" s="1" t="s">
        <v>13</v>
      </c>
      <c r="F1854" s="1" t="s">
        <v>13</v>
      </c>
      <c r="G1854" s="1" t="s">
        <v>13</v>
      </c>
      <c r="H1854" s="1" t="s">
        <v>15</v>
      </c>
      <c r="I1854" s="1"/>
      <c r="J1854" s="1"/>
      <c r="K1854" s="1"/>
      <c r="L1854" s="1"/>
      <c r="M1854" s="1"/>
      <c r="N1854" s="1"/>
      <c r="O1854" s="1"/>
      <c r="P1854" s="1"/>
      <c r="Q1854" s="1"/>
    </row>
    <row r="1855" spans="1:17" x14ac:dyDescent="0.25">
      <c r="A1855" s="18">
        <v>28854</v>
      </c>
      <c r="B1855" s="19" t="str">
        <f>HYPERLINK("https://nahang.tuyenquang.gov.vn/", "UBND Ủy ban nhân dân thị trấn Na Hang tỉnh Tuyên Quang")</f>
        <v>UBND Ủy ban nhân dân thị trấn Na Hang tỉnh Tuyên Quang</v>
      </c>
      <c r="C1855" s="21" t="s">
        <v>16</v>
      </c>
      <c r="D1855" s="22"/>
      <c r="E1855" s="1" t="s">
        <v>13</v>
      </c>
      <c r="F1855" s="1" t="s">
        <v>13</v>
      </c>
      <c r="G1855" s="1" t="s">
        <v>13</v>
      </c>
      <c r="H1855" s="1" t="s">
        <v>13</v>
      </c>
      <c r="I1855" s="1"/>
      <c r="J1855" s="1"/>
      <c r="K1855" s="1"/>
      <c r="L1855" s="1"/>
      <c r="M1855" s="1"/>
      <c r="N1855" s="1"/>
      <c r="O1855" s="1"/>
      <c r="P1855" s="1"/>
      <c r="Q1855" s="1"/>
    </row>
    <row r="1856" spans="1:17" x14ac:dyDescent="0.25">
      <c r="A1856" s="18">
        <v>28855</v>
      </c>
      <c r="B1856" s="19" t="str">
        <f>HYPERLINK("https://www.facebook.com/conganthitranphuthu/?locale=vi_VN", "Công an thị trấn Phú Thứ tỉnh Phú Yên")</f>
        <v>Công an thị trấn Phú Thứ tỉnh Phú Yên</v>
      </c>
      <c r="C1856" s="21" t="s">
        <v>16</v>
      </c>
      <c r="D1856" s="21" t="s">
        <v>14</v>
      </c>
      <c r="E1856" s="1" t="s">
        <v>13</v>
      </c>
      <c r="F1856" s="1" t="s">
        <v>13</v>
      </c>
      <c r="G1856" s="1" t="s">
        <v>13</v>
      </c>
      <c r="H1856" s="1" t="s">
        <v>15</v>
      </c>
      <c r="I1856" s="1"/>
      <c r="J1856" s="1"/>
      <c r="K1856" s="1"/>
      <c r="L1856" s="1"/>
      <c r="M1856" s="1"/>
      <c r="N1856" s="1"/>
      <c r="O1856" s="1"/>
      <c r="P1856" s="1"/>
      <c r="Q1856" s="1"/>
    </row>
    <row r="1857" spans="1:17" x14ac:dyDescent="0.25">
      <c r="A1857" s="18">
        <v>28856</v>
      </c>
      <c r="B1857" s="19" t="str">
        <f>HYPERLINK("http://phuthu.tayhoa.phuyen.gov.vn/", "UBND Ủy ban nhân dân thị trấn Phú Thứ tỉnh Phú Yên")</f>
        <v>UBND Ủy ban nhân dân thị trấn Phú Thứ tỉnh Phú Yên</v>
      </c>
      <c r="C1857" s="21" t="s">
        <v>16</v>
      </c>
      <c r="D1857" s="22"/>
      <c r="E1857" s="1" t="s">
        <v>13</v>
      </c>
      <c r="F1857" s="1" t="s">
        <v>13</v>
      </c>
      <c r="G1857" s="1" t="s">
        <v>13</v>
      </c>
      <c r="H1857" s="1" t="s">
        <v>13</v>
      </c>
      <c r="I1857" s="1"/>
      <c r="J1857" s="1"/>
      <c r="K1857" s="1"/>
      <c r="L1857" s="1"/>
      <c r="M1857" s="1"/>
      <c r="N1857" s="1"/>
      <c r="O1857" s="1"/>
      <c r="P1857" s="1"/>
      <c r="Q1857" s="1"/>
    </row>
    <row r="1858" spans="1:17" x14ac:dyDescent="0.25">
      <c r="A1858" s="18">
        <v>28857</v>
      </c>
      <c r="B1858" s="19" t="str">
        <f>HYPERLINK("https://www.facebook.com/conganthitrantanhiep/", "Công an thị trấn Tân Hiệp tỉnh TIỀN GIANG")</f>
        <v>Công an thị trấn Tân Hiệp tỉnh TIỀN GIANG</v>
      </c>
      <c r="C1858" s="21" t="s">
        <v>16</v>
      </c>
      <c r="D1858" s="21" t="s">
        <v>14</v>
      </c>
      <c r="E1858" s="1" t="s">
        <v>13</v>
      </c>
      <c r="F1858" s="1" t="s">
        <v>13</v>
      </c>
      <c r="G1858" s="1" t="s">
        <v>13</v>
      </c>
      <c r="H1858" s="1" t="s">
        <v>15</v>
      </c>
      <c r="I1858" s="1"/>
      <c r="J1858" s="1"/>
      <c r="K1858" s="1"/>
      <c r="L1858" s="1"/>
      <c r="M1858" s="1"/>
      <c r="N1858" s="1"/>
      <c r="O1858" s="1"/>
      <c r="P1858" s="1"/>
      <c r="Q1858" s="1"/>
    </row>
    <row r="1859" spans="1:17" x14ac:dyDescent="0.25">
      <c r="A1859" s="18">
        <v>28858</v>
      </c>
      <c r="B1859" s="19" t="str">
        <f>HYPERLINK("https://chauthanh.tiengiang.gov.vn/thi-tran-tan-hiep", "UBND Ủy ban nhân dân thị trấn Tân Hiệp tỉnh TIỀN GIANG")</f>
        <v>UBND Ủy ban nhân dân thị trấn Tân Hiệp tỉnh TIỀN GIANG</v>
      </c>
      <c r="C1859" s="21" t="s">
        <v>16</v>
      </c>
      <c r="D1859" s="22"/>
      <c r="E1859" s="1" t="s">
        <v>13</v>
      </c>
      <c r="F1859" s="1" t="s">
        <v>13</v>
      </c>
      <c r="G1859" s="1" t="s">
        <v>13</v>
      </c>
      <c r="H1859" s="1" t="s">
        <v>13</v>
      </c>
      <c r="I1859" s="1"/>
      <c r="J1859" s="1"/>
      <c r="K1859" s="1"/>
      <c r="L1859" s="1"/>
      <c r="M1859" s="1"/>
      <c r="N1859" s="1"/>
      <c r="O1859" s="1"/>
      <c r="P1859" s="1"/>
      <c r="Q1859" s="1"/>
    </row>
    <row r="1860" spans="1:17" x14ac:dyDescent="0.25">
      <c r="A1860" s="18">
        <v>28859</v>
      </c>
      <c r="B1860" s="19" t="str">
        <f>HYPERLINK("https://www.facebook.com/p/ANTT-huy%E1%BB%87n-Tr%E1%BA%A7n-%C4%90%E1%BB%81-100064307071807/", "Công an thị trấn Trần Đề tỉnh Sóc Trăng")</f>
        <v>Công an thị trấn Trần Đề tỉnh Sóc Trăng</v>
      </c>
      <c r="C1860" s="21" t="s">
        <v>16</v>
      </c>
      <c r="D1860" s="21" t="s">
        <v>14</v>
      </c>
      <c r="E1860" s="1" t="s">
        <v>13</v>
      </c>
      <c r="F1860" s="1" t="s">
        <v>13</v>
      </c>
      <c r="G1860" s="1" t="s">
        <v>13</v>
      </c>
      <c r="H1860" s="1" t="s">
        <v>15</v>
      </c>
      <c r="I1860" s="1"/>
      <c r="J1860" s="1"/>
      <c r="K1860" s="1"/>
      <c r="L1860" s="1"/>
      <c r="M1860" s="1"/>
      <c r="N1860" s="1"/>
      <c r="O1860" s="1"/>
      <c r="P1860" s="1"/>
      <c r="Q1860" s="1"/>
    </row>
    <row r="1861" spans="1:17" x14ac:dyDescent="0.25">
      <c r="A1861" s="18">
        <v>28860</v>
      </c>
      <c r="B1861" s="19" t="str">
        <f>HYPERLINK("https://trande.soctrang.gov.vn/", "UBND Ủy ban nhân dân thị trấn Trần Đề tỉnh Sóc Trăng")</f>
        <v>UBND Ủy ban nhân dân thị trấn Trần Đề tỉnh Sóc Trăng</v>
      </c>
      <c r="C1861" s="21" t="s">
        <v>16</v>
      </c>
      <c r="D1861" s="22"/>
      <c r="E1861" s="1" t="s">
        <v>13</v>
      </c>
      <c r="F1861" s="1" t="s">
        <v>13</v>
      </c>
      <c r="G1861" s="1" t="s">
        <v>13</v>
      </c>
      <c r="H1861" s="1" t="s">
        <v>13</v>
      </c>
      <c r="I1861" s="1"/>
      <c r="J1861" s="1"/>
      <c r="K1861" s="1"/>
      <c r="L1861" s="1"/>
      <c r="M1861" s="1"/>
      <c r="N1861" s="1"/>
      <c r="O1861" s="1"/>
      <c r="P1861" s="1"/>
      <c r="Q1861" s="1"/>
    </row>
    <row r="1862" spans="1:17" x14ac:dyDescent="0.25">
      <c r="A1862" s="18">
        <v>28861</v>
      </c>
      <c r="B1862" s="19" t="str">
        <f>HYPERLINK("https://www.facebook.com/ConganhuyenTuaChua/", "Công an thị trấn Tủa Chùa tỉnh Điện Biên")</f>
        <v>Công an thị trấn Tủa Chùa tỉnh Điện Biên</v>
      </c>
      <c r="C1862" s="21" t="s">
        <v>16</v>
      </c>
      <c r="D1862" s="21" t="s">
        <v>14</v>
      </c>
      <c r="E1862" s="1" t="s">
        <v>13</v>
      </c>
      <c r="F1862" s="1" t="s">
        <v>13</v>
      </c>
      <c r="G1862" s="1" t="s">
        <v>13</v>
      </c>
      <c r="H1862" s="1" t="s">
        <v>15</v>
      </c>
      <c r="I1862" s="1"/>
      <c r="J1862" s="1"/>
      <c r="K1862" s="1"/>
      <c r="L1862" s="1"/>
      <c r="M1862" s="1"/>
      <c r="N1862" s="1"/>
      <c r="O1862" s="1"/>
      <c r="P1862" s="1"/>
      <c r="Q1862" s="1"/>
    </row>
    <row r="1863" spans="1:17" x14ac:dyDescent="0.25">
      <c r="A1863" s="18">
        <v>28862</v>
      </c>
      <c r="B1863" s="19" t="str">
        <f>HYPERLINK("https://huyentuachua.dienbien.gov.vn/", "UBND Ủy ban nhân dân thị trấn Tủa Chùa tỉnh Điện Biên")</f>
        <v>UBND Ủy ban nhân dân thị trấn Tủa Chùa tỉnh Điện Biên</v>
      </c>
      <c r="C1863" s="21" t="s">
        <v>16</v>
      </c>
      <c r="D1863" s="22"/>
      <c r="E1863" s="1" t="s">
        <v>13</v>
      </c>
      <c r="F1863" s="1" t="s">
        <v>13</v>
      </c>
      <c r="G1863" s="1" t="s">
        <v>13</v>
      </c>
      <c r="H1863" s="1" t="s">
        <v>13</v>
      </c>
      <c r="I1863" s="1"/>
      <c r="J1863" s="1"/>
      <c r="K1863" s="1"/>
      <c r="L1863" s="1"/>
      <c r="M1863" s="1"/>
      <c r="N1863" s="1"/>
      <c r="O1863" s="1"/>
      <c r="P1863" s="1"/>
      <c r="Q1863" s="1"/>
    </row>
    <row r="1864" spans="1:17" x14ac:dyDescent="0.25">
      <c r="A1864" s="18">
        <v>28863</v>
      </c>
      <c r="B1864" s="19" t="str">
        <f>HYPERLINK("https://www.facebook.com/p/C%C3%B4ng-an-huy%E1%BB%87n-Y%C3%AAn-S%C6%A1n-t%E1%BB%89nh-Tuy%C3%AAn-Quang-100064458052002/", "Công an thị trấn Yên Sơn tỉnh Tuyên Quang")</f>
        <v>Công an thị trấn Yên Sơn tỉnh Tuyên Quang</v>
      </c>
      <c r="C1864" s="21" t="s">
        <v>16</v>
      </c>
      <c r="D1864" s="21" t="s">
        <v>14</v>
      </c>
      <c r="E1864" s="1" t="s">
        <v>13</v>
      </c>
      <c r="F1864" s="1" t="s">
        <v>13</v>
      </c>
      <c r="G1864" s="1" t="s">
        <v>13</v>
      </c>
      <c r="H1864" s="1" t="s">
        <v>15</v>
      </c>
      <c r="I1864" s="1"/>
      <c r="J1864" s="1"/>
      <c r="K1864" s="1"/>
      <c r="L1864" s="1"/>
      <c r="M1864" s="1"/>
      <c r="N1864" s="1"/>
      <c r="O1864" s="1"/>
      <c r="P1864" s="1"/>
      <c r="Q1864" s="1"/>
    </row>
    <row r="1865" spans="1:17" x14ac:dyDescent="0.25">
      <c r="A1865" s="18">
        <v>28864</v>
      </c>
      <c r="B1865" s="19" t="str">
        <f>HYPERLINK("https://yenson.tuyenquang.gov.vn/", "UBND Ủy ban nhân dân thị trấn Yên Sơn tỉnh Tuyên Quang")</f>
        <v>UBND Ủy ban nhân dân thị trấn Yên Sơn tỉnh Tuyên Quang</v>
      </c>
      <c r="C1865" s="21" t="s">
        <v>16</v>
      </c>
      <c r="D1865" s="22"/>
      <c r="E1865" s="1" t="s">
        <v>13</v>
      </c>
      <c r="F1865" s="1" t="s">
        <v>13</v>
      </c>
      <c r="G1865" s="1" t="s">
        <v>13</v>
      </c>
      <c r="H1865" s="1" t="s">
        <v>13</v>
      </c>
      <c r="I1865" s="1"/>
      <c r="J1865" s="1"/>
      <c r="K1865" s="1"/>
      <c r="L1865" s="1"/>
      <c r="M1865" s="1"/>
      <c r="N1865" s="1"/>
      <c r="O1865" s="1"/>
      <c r="P1865" s="1"/>
      <c r="Q1865" s="1"/>
    </row>
    <row r="1866" spans="1:17" x14ac:dyDescent="0.25">
      <c r="A1866" s="18">
        <v>28865</v>
      </c>
      <c r="B1866" s="19" t="str">
        <f>HYPERLINK("https://www.facebook.com/conganthixabadon/?locale=vi_VN", "Công an thị xã Ba Đồn tỉnh Quảng Bình")</f>
        <v>Công an thị xã Ba Đồn tỉnh Quảng Bình</v>
      </c>
      <c r="C1866" s="21" t="s">
        <v>16</v>
      </c>
      <c r="D1866" s="21" t="s">
        <v>14</v>
      </c>
      <c r="E1866" s="1" t="s">
        <v>13</v>
      </c>
      <c r="F1866" s="1" t="s">
        <v>13</v>
      </c>
      <c r="G1866" s="1" t="s">
        <v>13</v>
      </c>
      <c r="H1866" s="1" t="s">
        <v>15</v>
      </c>
      <c r="I1866" s="1"/>
      <c r="J1866" s="1"/>
      <c r="K1866" s="1"/>
      <c r="L1866" s="1"/>
      <c r="M1866" s="1"/>
      <c r="N1866" s="1"/>
      <c r="O1866" s="1"/>
      <c r="P1866" s="1"/>
      <c r="Q1866" s="1"/>
    </row>
    <row r="1867" spans="1:17" x14ac:dyDescent="0.25">
      <c r="A1867" s="18">
        <v>28866</v>
      </c>
      <c r="B1867" s="19" t="str">
        <f>HYPERLINK("https://badon.quangbinh.gov.vn/", "UBND Ủy ban nhân dân thị xã Ba Đồn tỉnh Quảng Bình")</f>
        <v>UBND Ủy ban nhân dân thị xã Ba Đồn tỉnh Quảng Bình</v>
      </c>
      <c r="C1867" s="21" t="s">
        <v>16</v>
      </c>
      <c r="D1867" s="22"/>
      <c r="E1867" s="1" t="s">
        <v>13</v>
      </c>
      <c r="F1867" s="1" t="s">
        <v>13</v>
      </c>
      <c r="G1867" s="1" t="s">
        <v>13</v>
      </c>
      <c r="H1867" s="1" t="s">
        <v>13</v>
      </c>
      <c r="I1867" s="1"/>
      <c r="J1867" s="1"/>
      <c r="K1867" s="1"/>
      <c r="L1867" s="1"/>
      <c r="M1867" s="1"/>
      <c r="N1867" s="1"/>
      <c r="O1867" s="1"/>
      <c r="P1867" s="1"/>
      <c r="Q1867" s="1"/>
    </row>
    <row r="1868" spans="1:17" x14ac:dyDescent="0.25">
      <c r="A1868" s="18">
        <v>28867</v>
      </c>
      <c r="B1868" s="19" t="str">
        <f>HYPERLINK("https://www.facebook.com/ConganthixaHoangMai/?locale=vi_VN", "Công an thị xã Hoàng Mai tỉnh Nghệ An")</f>
        <v>Công an thị xã Hoàng Mai tỉnh Nghệ An</v>
      </c>
      <c r="C1868" s="21" t="s">
        <v>16</v>
      </c>
      <c r="D1868" s="21" t="s">
        <v>14</v>
      </c>
      <c r="E1868" s="1" t="s">
        <v>13</v>
      </c>
      <c r="F1868" s="1" t="s">
        <v>13</v>
      </c>
      <c r="G1868" s="1" t="s">
        <v>13</v>
      </c>
      <c r="H1868" s="1" t="s">
        <v>15</v>
      </c>
      <c r="I1868" s="1"/>
      <c r="J1868" s="1"/>
      <c r="K1868" s="1"/>
      <c r="L1868" s="1"/>
      <c r="M1868" s="1"/>
      <c r="N1868" s="1"/>
      <c r="O1868" s="1"/>
      <c r="P1868" s="1"/>
      <c r="Q1868" s="1"/>
    </row>
    <row r="1869" spans="1:17" x14ac:dyDescent="0.25">
      <c r="A1869" s="18">
        <v>28868</v>
      </c>
      <c r="B1869" s="19" t="str">
        <f>HYPERLINK("https://hoangmai.nghean.gov.vn/", "UBND Ủy ban nhân dân thị xã Hoàng Mai tỉnh Nghệ An")</f>
        <v>UBND Ủy ban nhân dân thị xã Hoàng Mai tỉnh Nghệ An</v>
      </c>
      <c r="C1869" s="21" t="s">
        <v>16</v>
      </c>
      <c r="D1869" s="22"/>
      <c r="E1869" s="1" t="s">
        <v>13</v>
      </c>
      <c r="F1869" s="1" t="s">
        <v>13</v>
      </c>
      <c r="G1869" s="1" t="s">
        <v>13</v>
      </c>
      <c r="H1869" s="1" t="s">
        <v>13</v>
      </c>
      <c r="I1869" s="1"/>
      <c r="J1869" s="1"/>
      <c r="K1869" s="1"/>
      <c r="L1869" s="1"/>
      <c r="M1869" s="1"/>
      <c r="N1869" s="1"/>
      <c r="O1869" s="1"/>
      <c r="P1869" s="1"/>
      <c r="Q1869" s="1"/>
    </row>
    <row r="1870" spans="1:17" x14ac:dyDescent="0.25">
      <c r="A1870" s="18">
        <v>28869</v>
      </c>
      <c r="B1870" s="19" t="str">
        <f>HYPERLINK("https://www.facebook.com/conganthixanghisonthanhhoa/", "Công an thị xã Nghi Sơn tỉnh Thanh Hóa")</f>
        <v>Công an thị xã Nghi Sơn tỉnh Thanh Hóa</v>
      </c>
      <c r="C1870" s="21" t="s">
        <v>16</v>
      </c>
      <c r="D1870" s="21" t="s">
        <v>14</v>
      </c>
      <c r="E1870" s="1" t="s">
        <v>13</v>
      </c>
      <c r="F1870" s="1" t="s">
        <v>13</v>
      </c>
      <c r="G1870" s="1" t="s">
        <v>13</v>
      </c>
      <c r="H1870" s="1" t="s">
        <v>15</v>
      </c>
      <c r="I1870" s="1"/>
      <c r="J1870" s="1"/>
      <c r="K1870" s="1"/>
      <c r="L1870" s="1"/>
      <c r="M1870" s="1"/>
      <c r="N1870" s="1"/>
      <c r="O1870" s="1"/>
      <c r="P1870" s="1"/>
      <c r="Q1870" s="1"/>
    </row>
    <row r="1871" spans="1:17" x14ac:dyDescent="0.25">
      <c r="A1871" s="18">
        <v>28870</v>
      </c>
      <c r="B1871" s="19" t="str">
        <f>HYPERLINK("https://nghison.thixanghison.thanhhoa.gov.vn/", "UBND Ủy ban nhân dân thị xã Nghi Sơn tỉnh Thanh Hóa")</f>
        <v>UBND Ủy ban nhân dân thị xã Nghi Sơn tỉnh Thanh Hóa</v>
      </c>
      <c r="C1871" s="21" t="s">
        <v>16</v>
      </c>
      <c r="D1871" s="22"/>
      <c r="E1871" s="1" t="s">
        <v>13</v>
      </c>
      <c r="F1871" s="1" t="s">
        <v>13</v>
      </c>
      <c r="G1871" s="1" t="s">
        <v>13</v>
      </c>
      <c r="H1871" s="1" t="s">
        <v>13</v>
      </c>
      <c r="I1871" s="1"/>
      <c r="J1871" s="1"/>
      <c r="K1871" s="1"/>
      <c r="L1871" s="1"/>
      <c r="M1871" s="1"/>
      <c r="N1871" s="1"/>
      <c r="O1871" s="1"/>
      <c r="P1871" s="1"/>
      <c r="Q1871" s="1"/>
    </row>
    <row r="1872" spans="1:17" x14ac:dyDescent="0.25">
      <c r="A1872" s="18">
        <v>28871</v>
      </c>
      <c r="B1872" s="19" t="str">
        <f>HYPERLINK("https://www.facebook.com/conganthixatrangbang/?locale=vi_VN", "Công an thị xã Trảng Bàng tỉnh TÂY NINH")</f>
        <v>Công an thị xã Trảng Bàng tỉnh TÂY NINH</v>
      </c>
      <c r="C1872" s="21" t="s">
        <v>16</v>
      </c>
      <c r="D1872" s="21" t="s">
        <v>14</v>
      </c>
      <c r="E1872" s="1" t="s">
        <v>13</v>
      </c>
      <c r="F1872" s="1" t="s">
        <v>13</v>
      </c>
      <c r="G1872" s="1" t="s">
        <v>13</v>
      </c>
      <c r="H1872" s="1" t="s">
        <v>15</v>
      </c>
      <c r="I1872" s="1"/>
      <c r="J1872" s="1"/>
      <c r="K1872" s="1"/>
      <c r="L1872" s="1"/>
      <c r="M1872" s="1"/>
      <c r="N1872" s="1"/>
      <c r="O1872" s="1"/>
      <c r="P1872" s="1"/>
      <c r="Q1872" s="1"/>
    </row>
    <row r="1873" spans="1:17" x14ac:dyDescent="0.25">
      <c r="A1873" s="18">
        <v>28872</v>
      </c>
      <c r="B1873" s="19" t="str">
        <f>HYPERLINK("https://trangbang.tayninh.gov.vn/", "UBND Ủy ban nhân dân thị xã Trảng Bàng tỉnh TÂY NINH")</f>
        <v>UBND Ủy ban nhân dân thị xã Trảng Bàng tỉnh TÂY NINH</v>
      </c>
      <c r="C1873" s="21" t="s">
        <v>16</v>
      </c>
      <c r="D1873" s="22"/>
      <c r="E1873" s="1" t="s">
        <v>13</v>
      </c>
      <c r="F1873" s="1" t="s">
        <v>13</v>
      </c>
      <c r="G1873" s="1" t="s">
        <v>13</v>
      </c>
      <c r="H1873" s="1" t="s">
        <v>13</v>
      </c>
      <c r="I1873" s="1"/>
      <c r="J1873" s="1"/>
      <c r="K1873" s="1"/>
      <c r="L1873" s="1"/>
      <c r="M1873" s="1"/>
      <c r="N1873" s="1"/>
      <c r="O1873" s="1"/>
      <c r="P1873" s="1"/>
      <c r="Q1873" s="1"/>
    </row>
    <row r="1874" spans="1:17" x14ac:dyDescent="0.25">
      <c r="A1874" s="18">
        <v>28873</v>
      </c>
      <c r="B1874" s="19" t="str">
        <f>HYPERLINK("https://www.facebook.com/ConganThuDo/?locale=vi_VN", "Công an thành phố Hà Nội thành phố Hà Nội")</f>
        <v>Công an thành phố Hà Nội thành phố Hà Nội</v>
      </c>
      <c r="C1874" s="21" t="s">
        <v>16</v>
      </c>
      <c r="D1874" s="21" t="s">
        <v>14</v>
      </c>
      <c r="E1874" s="1" t="s">
        <v>13</v>
      </c>
      <c r="F1874" s="1" t="s">
        <v>13</v>
      </c>
      <c r="G1874" s="1" t="s">
        <v>13</v>
      </c>
      <c r="H1874" s="1" t="s">
        <v>15</v>
      </c>
      <c r="I1874" s="1"/>
      <c r="J1874" s="1"/>
      <c r="K1874" s="1"/>
      <c r="L1874" s="1"/>
      <c r="M1874" s="1"/>
      <c r="N1874" s="1"/>
      <c r="O1874" s="1"/>
      <c r="P1874" s="1"/>
      <c r="Q1874" s="1"/>
    </row>
    <row r="1875" spans="1:17" x14ac:dyDescent="0.25">
      <c r="A1875" s="18">
        <v>28874</v>
      </c>
      <c r="B1875" s="19" t="str">
        <f>HYPERLINK("https://hanoi.gov.vn/", "UBND Ủy ban nhân dân thành phố Hà Nội thành phố Hà Nội")</f>
        <v>UBND Ủy ban nhân dân thành phố Hà Nội thành phố Hà Nội</v>
      </c>
      <c r="C1875" s="21" t="s">
        <v>16</v>
      </c>
      <c r="D1875" s="22"/>
      <c r="E1875" s="1" t="s">
        <v>13</v>
      </c>
      <c r="F1875" s="1" t="s">
        <v>13</v>
      </c>
      <c r="G1875" s="1" t="s">
        <v>13</v>
      </c>
      <c r="H1875" s="1" t="s">
        <v>13</v>
      </c>
      <c r="I1875" s="1"/>
      <c r="J1875" s="1"/>
      <c r="K1875" s="1"/>
      <c r="L1875" s="1"/>
      <c r="M1875" s="1"/>
      <c r="N1875" s="1"/>
      <c r="O1875" s="1"/>
      <c r="P1875" s="1"/>
      <c r="Q1875" s="1"/>
    </row>
    <row r="1876" spans="1:17" x14ac:dyDescent="0.25">
      <c r="A1876" s="18">
        <v>28875</v>
      </c>
      <c r="B1876" s="19" t="str">
        <f>HYPERLINK("https://www.facebook.com/tuoitreconganbacgiang/", "Công an tỉnh Bắc Giang tỉnh Bắc Giang")</f>
        <v>Công an tỉnh Bắc Giang tỉnh Bắc Giang</v>
      </c>
      <c r="C1876" s="21" t="s">
        <v>16</v>
      </c>
      <c r="D1876" s="21" t="s">
        <v>14</v>
      </c>
      <c r="E1876" s="1" t="s">
        <v>13</v>
      </c>
      <c r="F1876" s="1" t="s">
        <v>13</v>
      </c>
      <c r="G1876" s="1" t="s">
        <v>13</v>
      </c>
      <c r="H1876" s="1" t="s">
        <v>15</v>
      </c>
      <c r="I1876" s="1"/>
      <c r="J1876" s="1"/>
      <c r="K1876" s="1"/>
      <c r="L1876" s="1"/>
      <c r="M1876" s="1"/>
      <c r="N1876" s="1"/>
      <c r="O1876" s="1"/>
      <c r="P1876" s="1"/>
      <c r="Q1876" s="1"/>
    </row>
    <row r="1877" spans="1:17" x14ac:dyDescent="0.25">
      <c r="A1877" s="18">
        <v>28876</v>
      </c>
      <c r="B1877" s="19" t="str">
        <f>HYPERLINK("https://bacgiang.gov.vn/", "UBND Ủy ban nhân dân tỉnh Bắc Giang tỉnh Bắc Giang")</f>
        <v>UBND Ủy ban nhân dân tỉnh Bắc Giang tỉnh Bắc Giang</v>
      </c>
      <c r="C1877" s="21" t="s">
        <v>16</v>
      </c>
      <c r="D1877" s="22"/>
      <c r="E1877" s="1" t="s">
        <v>13</v>
      </c>
      <c r="F1877" s="1" t="s">
        <v>13</v>
      </c>
      <c r="G1877" s="1" t="s">
        <v>13</v>
      </c>
      <c r="H1877" s="1" t="s">
        <v>13</v>
      </c>
      <c r="I1877" s="1"/>
      <c r="J1877" s="1"/>
      <c r="K1877" s="1"/>
      <c r="L1877" s="1"/>
      <c r="M1877" s="1"/>
      <c r="N1877" s="1"/>
      <c r="O1877" s="1"/>
      <c r="P1877" s="1"/>
      <c r="Q1877" s="1"/>
    </row>
    <row r="1878" spans="1:17" x14ac:dyDescent="0.25">
      <c r="A1878" s="18">
        <v>28877</v>
      </c>
      <c r="B1878" s="19" t="str">
        <f>HYPERLINK("https://www.facebook.com/congantinhbinhduong/?locale=vi_VN", "Công an tỉnh Bình Dương tỉnh Bình Dương")</f>
        <v>Công an tỉnh Bình Dương tỉnh Bình Dương</v>
      </c>
      <c r="C1878" s="21" t="s">
        <v>16</v>
      </c>
      <c r="D1878" s="21" t="s">
        <v>14</v>
      </c>
      <c r="E1878" s="1" t="s">
        <v>13</v>
      </c>
      <c r="F1878" s="1" t="s">
        <v>13</v>
      </c>
      <c r="G1878" s="1" t="s">
        <v>13</v>
      </c>
      <c r="H1878" s="1" t="s">
        <v>15</v>
      </c>
      <c r="I1878" s="1"/>
      <c r="J1878" s="1"/>
      <c r="K1878" s="1"/>
      <c r="L1878" s="1"/>
      <c r="M1878" s="1"/>
      <c r="N1878" s="1"/>
      <c r="O1878" s="1"/>
      <c r="P1878" s="1"/>
      <c r="Q1878" s="1"/>
    </row>
    <row r="1879" spans="1:17" x14ac:dyDescent="0.25">
      <c r="A1879" s="18">
        <v>28878</v>
      </c>
      <c r="B1879" s="19" t="str">
        <f>HYPERLINK("https://www.binhduong.gov.vn/", "UBND Ủy ban nhân dân tỉnh Bình Dương tỉnh Bình Dương")</f>
        <v>UBND Ủy ban nhân dân tỉnh Bình Dương tỉnh Bình Dương</v>
      </c>
      <c r="C1879" s="21" t="s">
        <v>16</v>
      </c>
      <c r="D1879" s="22"/>
      <c r="E1879" s="1" t="s">
        <v>13</v>
      </c>
      <c r="F1879" s="1" t="s">
        <v>13</v>
      </c>
      <c r="G1879" s="1" t="s">
        <v>13</v>
      </c>
      <c r="H1879" s="1" t="s">
        <v>13</v>
      </c>
      <c r="I1879" s="1"/>
      <c r="J1879" s="1"/>
      <c r="K1879" s="1"/>
      <c r="L1879" s="1"/>
      <c r="M1879" s="1"/>
      <c r="N1879" s="1"/>
      <c r="O1879" s="1"/>
      <c r="P1879" s="1"/>
      <c r="Q1879" s="1"/>
    </row>
    <row r="1880" spans="1:17" x14ac:dyDescent="0.25">
      <c r="A1880" s="18">
        <v>28879</v>
      </c>
      <c r="B1880" s="19" t="str">
        <f>HYPERLINK("https://www.facebook.com/p/C%C3%B4ng-an-huy%E1%BB%87n-Nguy%C3%AAn-B%C3%ACnh-Cao-B%E1%BA%B1ng-100082142734672/", "Công an tỉnh Cao Bằng tỉnh Cao Bằng")</f>
        <v>Công an tỉnh Cao Bằng tỉnh Cao Bằng</v>
      </c>
      <c r="C1880" s="21" t="s">
        <v>16</v>
      </c>
      <c r="D1880" s="21" t="s">
        <v>14</v>
      </c>
      <c r="E1880" s="1" t="s">
        <v>13</v>
      </c>
      <c r="F1880" s="1" t="s">
        <v>13</v>
      </c>
      <c r="G1880" s="1" t="s">
        <v>13</v>
      </c>
      <c r="H1880" s="1" t="s">
        <v>15</v>
      </c>
      <c r="I1880" s="1"/>
      <c r="J1880" s="1"/>
      <c r="K1880" s="1"/>
      <c r="L1880" s="1"/>
      <c r="M1880" s="1"/>
      <c r="N1880" s="1"/>
      <c r="O1880" s="1"/>
      <c r="P1880" s="1"/>
      <c r="Q1880" s="1"/>
    </row>
    <row r="1881" spans="1:17" x14ac:dyDescent="0.25">
      <c r="A1881" s="18">
        <v>28880</v>
      </c>
      <c r="B1881" s="19" t="str">
        <f>HYPERLINK("https://caobang.gov.vn/uy-ban-nhan-dan-tinh", "UBND Ủy ban nhân dân tỉnh Cao Bằng tỉnh Cao Bằng")</f>
        <v>UBND Ủy ban nhân dân tỉnh Cao Bằng tỉnh Cao Bằng</v>
      </c>
      <c r="C1881" s="21" t="s">
        <v>16</v>
      </c>
      <c r="D1881" s="22"/>
      <c r="E1881" s="1" t="s">
        <v>13</v>
      </c>
      <c r="F1881" s="1" t="s">
        <v>13</v>
      </c>
      <c r="G1881" s="1" t="s">
        <v>13</v>
      </c>
      <c r="H1881" s="1" t="s">
        <v>13</v>
      </c>
      <c r="I1881" s="1"/>
      <c r="J1881" s="1"/>
      <c r="K1881" s="1"/>
      <c r="L1881" s="1"/>
      <c r="M1881" s="1"/>
      <c r="N1881" s="1"/>
      <c r="O1881" s="1"/>
      <c r="P1881" s="1"/>
      <c r="Q1881" s="1"/>
    </row>
    <row r="1882" spans="1:17" x14ac:dyDescent="0.25">
      <c r="A1882" s="18">
        <v>28881</v>
      </c>
      <c r="B1882" s="19" t="str">
        <f>HYPERLINK("https://www.facebook.com/CongAnTinhDienBien/", "Công an tỉnh Điện Biên tỉnh Điện Biên")</f>
        <v>Công an tỉnh Điện Biên tỉnh Điện Biên</v>
      </c>
      <c r="C1882" s="21" t="s">
        <v>16</v>
      </c>
      <c r="D1882" s="21" t="s">
        <v>14</v>
      </c>
      <c r="E1882" s="1" t="s">
        <v>13</v>
      </c>
      <c r="F1882" s="1" t="s">
        <v>13</v>
      </c>
      <c r="G1882" s="1" t="s">
        <v>13</v>
      </c>
      <c r="H1882" s="1" t="s">
        <v>15</v>
      </c>
      <c r="I1882" s="1"/>
      <c r="J1882" s="1"/>
      <c r="K1882" s="1"/>
      <c r="L1882" s="1"/>
      <c r="M1882" s="1"/>
      <c r="N1882" s="1"/>
      <c r="O1882" s="1"/>
      <c r="P1882" s="1"/>
      <c r="Q1882" s="1"/>
    </row>
    <row r="1883" spans="1:17" x14ac:dyDescent="0.25">
      <c r="A1883" s="18">
        <v>28882</v>
      </c>
      <c r="B1883" s="19" t="str">
        <f>HYPERLINK("https://qppl.dienbien.gov.vn/", "UBND Ủy ban nhân dân tỉnh Điện Biên tỉnh Điện Biên")</f>
        <v>UBND Ủy ban nhân dân tỉnh Điện Biên tỉnh Điện Biên</v>
      </c>
      <c r="C1883" s="21" t="s">
        <v>16</v>
      </c>
      <c r="D1883" s="22"/>
      <c r="E1883" s="1" t="s">
        <v>13</v>
      </c>
      <c r="F1883" s="1" t="s">
        <v>13</v>
      </c>
      <c r="G1883" s="1" t="s">
        <v>13</v>
      </c>
      <c r="H1883" s="1" t="s">
        <v>13</v>
      </c>
      <c r="I1883" s="1"/>
      <c r="J1883" s="1"/>
      <c r="K1883" s="1"/>
      <c r="L1883" s="1"/>
      <c r="M1883" s="1"/>
      <c r="N1883" s="1"/>
      <c r="O1883" s="1"/>
      <c r="P1883" s="1"/>
      <c r="Q1883" s="1"/>
    </row>
    <row r="1884" spans="1:17" x14ac:dyDescent="0.25">
      <c r="A1884" s="18">
        <v>28883</v>
      </c>
      <c r="B1884" s="19" t="str">
        <f>HYPERLINK("https://www.facebook.com/congantinhhagiang/?locale=vi_VN", "Công an tỉnh Hà Giang tỉnh Hà Giang")</f>
        <v>Công an tỉnh Hà Giang tỉnh Hà Giang</v>
      </c>
      <c r="C1884" s="21" t="s">
        <v>16</v>
      </c>
      <c r="D1884" s="21" t="s">
        <v>14</v>
      </c>
      <c r="E1884" s="1" t="s">
        <v>13</v>
      </c>
      <c r="F1884" s="1" t="s">
        <v>13</v>
      </c>
      <c r="G1884" s="1" t="s">
        <v>13</v>
      </c>
      <c r="H1884" s="1" t="s">
        <v>15</v>
      </c>
      <c r="I1884" s="1"/>
      <c r="J1884" s="1"/>
      <c r="K1884" s="1"/>
      <c r="L1884" s="1"/>
      <c r="M1884" s="1"/>
      <c r="N1884" s="1"/>
      <c r="O1884" s="1"/>
      <c r="P1884" s="1"/>
      <c r="Q1884" s="1"/>
    </row>
    <row r="1885" spans="1:17" x14ac:dyDescent="0.25">
      <c r="A1885" s="18">
        <v>28884</v>
      </c>
      <c r="B1885" s="19" t="str">
        <f>HYPERLINK("https://hagiang.gov.vn/", "UBND Ủy ban nhân dân tỉnh Hà Giang tỉnh Hà Giang")</f>
        <v>UBND Ủy ban nhân dân tỉnh Hà Giang tỉnh Hà Giang</v>
      </c>
      <c r="C1885" s="21" t="s">
        <v>16</v>
      </c>
      <c r="D1885" s="22"/>
      <c r="E1885" s="1" t="s">
        <v>13</v>
      </c>
      <c r="F1885" s="1" t="s">
        <v>13</v>
      </c>
      <c r="G1885" s="1" t="s">
        <v>13</v>
      </c>
      <c r="H1885" s="1" t="s">
        <v>13</v>
      </c>
      <c r="I1885" s="1"/>
      <c r="J1885" s="1"/>
      <c r="K1885" s="1"/>
      <c r="L1885" s="1"/>
      <c r="M1885" s="1"/>
      <c r="N1885" s="1"/>
      <c r="O1885" s="1"/>
      <c r="P1885" s="1"/>
      <c r="Q1885" s="1"/>
    </row>
    <row r="1886" spans="1:17" x14ac:dyDescent="0.25">
      <c r="A1886" s="18">
        <v>28885</v>
      </c>
      <c r="B1886" s="19" t="str">
        <f>HYPERLINK("https://www.facebook.com/conganhanamonline/?locale=vi_VN", "Công an tỉnh Hà Nam tỉnh Hà Nam")</f>
        <v>Công an tỉnh Hà Nam tỉnh Hà Nam</v>
      </c>
      <c r="C1886" s="21" t="s">
        <v>16</v>
      </c>
      <c r="D1886" s="21" t="s">
        <v>14</v>
      </c>
      <c r="E1886" s="1" t="s">
        <v>13</v>
      </c>
      <c r="F1886" s="1" t="s">
        <v>13</v>
      </c>
      <c r="G1886" s="1" t="s">
        <v>13</v>
      </c>
      <c r="H1886" s="1" t="s">
        <v>15</v>
      </c>
      <c r="I1886" s="1"/>
      <c r="J1886" s="1"/>
      <c r="K1886" s="1"/>
      <c r="L1886" s="1"/>
      <c r="M1886" s="1"/>
      <c r="N1886" s="1"/>
      <c r="O1886" s="1"/>
      <c r="P1886" s="1"/>
      <c r="Q1886" s="1"/>
    </row>
    <row r="1887" spans="1:17" x14ac:dyDescent="0.25">
      <c r="A1887" s="18">
        <v>28886</v>
      </c>
      <c r="B1887" s="19" t="str">
        <f>HYPERLINK("https://hanam.gov.vn/", "UBND Ủy ban nhân dân tỉnh Hà Nam tỉnh Hà Nam")</f>
        <v>UBND Ủy ban nhân dân tỉnh Hà Nam tỉnh Hà Nam</v>
      </c>
      <c r="C1887" s="21" t="s">
        <v>16</v>
      </c>
      <c r="D1887" s="22"/>
      <c r="E1887" s="1" t="s">
        <v>13</v>
      </c>
      <c r="F1887" s="1" t="s">
        <v>13</v>
      </c>
      <c r="G1887" s="1" t="s">
        <v>13</v>
      </c>
      <c r="H1887" s="1" t="s">
        <v>13</v>
      </c>
      <c r="I1887" s="1"/>
      <c r="J1887" s="1"/>
      <c r="K1887" s="1"/>
      <c r="L1887" s="1"/>
      <c r="M1887" s="1"/>
      <c r="N1887" s="1"/>
      <c r="O1887" s="1"/>
      <c r="P1887" s="1"/>
      <c r="Q1887" s="1"/>
    </row>
    <row r="1888" spans="1:17" x14ac:dyDescent="0.25">
      <c r="A1888" s="18">
        <v>28887</v>
      </c>
      <c r="B1888" s="19" t="str">
        <f>HYPERLINK("https://www.facebook.com/p/C%C3%B4ng-An-Th%C3%A0nh-Ph%E1%BB%91-H%C6%B0ng-Y%C3%AAn-100057576334172/", "Công an tỉnh Hưng Yên tỉnh Hưng Yên")</f>
        <v>Công an tỉnh Hưng Yên tỉnh Hưng Yên</v>
      </c>
      <c r="C1888" s="21" t="s">
        <v>16</v>
      </c>
      <c r="D1888" s="21" t="s">
        <v>14</v>
      </c>
      <c r="E1888" s="1" t="s">
        <v>13</v>
      </c>
      <c r="F1888" s="1" t="s">
        <v>13</v>
      </c>
      <c r="G1888" s="1" t="s">
        <v>13</v>
      </c>
      <c r="H1888" s="1" t="s">
        <v>15</v>
      </c>
      <c r="I1888" s="1"/>
      <c r="J1888" s="1"/>
      <c r="K1888" s="1"/>
      <c r="L1888" s="1"/>
      <c r="M1888" s="1"/>
      <c r="N1888" s="1"/>
      <c r="O1888" s="1"/>
      <c r="P1888" s="1"/>
      <c r="Q1888" s="1"/>
    </row>
    <row r="1889" spans="1:17" x14ac:dyDescent="0.25">
      <c r="A1889" s="18">
        <v>28888</v>
      </c>
      <c r="B1889" s="19" t="str">
        <f>HYPERLINK("https://hungyen.gov.vn/", "UBND Ủy ban nhân dân tỉnh Hưng Yên tỉnh Hưng Yên")</f>
        <v>UBND Ủy ban nhân dân tỉnh Hưng Yên tỉnh Hưng Yên</v>
      </c>
      <c r="C1889" s="21" t="s">
        <v>16</v>
      </c>
      <c r="D1889" s="22"/>
      <c r="E1889" s="1" t="s">
        <v>13</v>
      </c>
      <c r="F1889" s="1" t="s">
        <v>13</v>
      </c>
      <c r="G1889" s="1" t="s">
        <v>13</v>
      </c>
      <c r="H1889" s="1" t="s">
        <v>13</v>
      </c>
      <c r="I1889" s="1"/>
      <c r="J1889" s="1"/>
      <c r="K1889" s="1"/>
      <c r="L1889" s="1"/>
      <c r="M1889" s="1"/>
      <c r="N1889" s="1"/>
      <c r="O1889" s="1"/>
      <c r="P1889" s="1"/>
      <c r="Q1889" s="1"/>
    </row>
    <row r="1890" spans="1:17" x14ac:dyDescent="0.25">
      <c r="A1890" s="18">
        <v>28889</v>
      </c>
      <c r="B1890" s="19" t="str">
        <f>HYPERLINK("https://www.facebook.com/p/C%C3%B4ng-An-Th%C3%A0nh-Ph%E1%BB%91-H%C6%B0ng-Y%C3%AAn-100057576334172/", "Công an tỉnh Hưng Yên tỉnh Hưng Yên")</f>
        <v>Công an tỉnh Hưng Yên tỉnh Hưng Yên</v>
      </c>
      <c r="C1890" s="21" t="s">
        <v>16</v>
      </c>
      <c r="D1890" s="21" t="s">
        <v>14</v>
      </c>
      <c r="E1890" s="1" t="s">
        <v>13</v>
      </c>
      <c r="F1890" s="1" t="s">
        <v>13</v>
      </c>
      <c r="G1890" s="1" t="s">
        <v>13</v>
      </c>
      <c r="H1890" s="1" t="s">
        <v>15</v>
      </c>
      <c r="I1890" s="1"/>
      <c r="J1890" s="1"/>
      <c r="K1890" s="1"/>
      <c r="L1890" s="1"/>
      <c r="M1890" s="1"/>
      <c r="N1890" s="1"/>
      <c r="O1890" s="1"/>
      <c r="P1890" s="1"/>
      <c r="Q1890" s="1"/>
    </row>
    <row r="1891" spans="1:17" x14ac:dyDescent="0.25">
      <c r="A1891" s="18">
        <v>28890</v>
      </c>
      <c r="B1891" s="19" t="str">
        <f>HYPERLINK("https://hungyen.gov.vn/", "UBND Ủy ban nhân dân tỉnh Hưng Yên tỉnh Hưng Yên")</f>
        <v>UBND Ủy ban nhân dân tỉnh Hưng Yên tỉnh Hưng Yên</v>
      </c>
      <c r="C1891" s="21" t="s">
        <v>16</v>
      </c>
      <c r="D1891" s="22"/>
      <c r="E1891" s="1" t="s">
        <v>13</v>
      </c>
      <c r="F1891" s="1" t="s">
        <v>13</v>
      </c>
      <c r="G1891" s="1" t="s">
        <v>13</v>
      </c>
      <c r="H1891" s="1" t="s">
        <v>13</v>
      </c>
      <c r="I1891" s="1"/>
      <c r="J1891" s="1"/>
      <c r="K1891" s="1"/>
      <c r="L1891" s="1"/>
      <c r="M1891" s="1"/>
      <c r="N1891" s="1"/>
      <c r="O1891" s="1"/>
      <c r="P1891" s="1"/>
      <c r="Q1891" s="1"/>
    </row>
    <row r="1892" spans="1:17" x14ac:dyDescent="0.25">
      <c r="A1892" s="18">
        <v>28891</v>
      </c>
      <c r="B1892" s="19" t="s">
        <v>197</v>
      </c>
      <c r="C1892" s="20" t="s">
        <v>13</v>
      </c>
      <c r="D1892" s="21" t="s">
        <v>14</v>
      </c>
      <c r="E1892" s="1" t="s">
        <v>13</v>
      </c>
      <c r="F1892" s="1" t="s">
        <v>13</v>
      </c>
      <c r="G1892" s="1" t="s">
        <v>13</v>
      </c>
      <c r="H1892" s="1" t="s">
        <v>15</v>
      </c>
      <c r="I1892" s="1"/>
      <c r="J1892" s="1"/>
      <c r="K1892" s="1"/>
      <c r="L1892" s="1"/>
      <c r="M1892" s="1"/>
      <c r="N1892" s="1"/>
      <c r="O1892" s="1"/>
      <c r="P1892" s="1"/>
      <c r="Q1892" s="1"/>
    </row>
    <row r="1893" spans="1:17" x14ac:dyDescent="0.25">
      <c r="A1893" s="18">
        <v>28892</v>
      </c>
      <c r="B1893" s="19" t="str">
        <f>HYPERLINK("https://www.nghean.gov.vn/", "UBND Ủy ban nhân dân tỉnh Nghệ An tỉnh Nghệ An")</f>
        <v>UBND Ủy ban nhân dân tỉnh Nghệ An tỉnh Nghệ An</v>
      </c>
      <c r="C1893" s="21" t="s">
        <v>16</v>
      </c>
      <c r="D1893" s="22"/>
      <c r="E1893" s="1" t="s">
        <v>13</v>
      </c>
      <c r="F1893" s="1" t="s">
        <v>13</v>
      </c>
      <c r="G1893" s="1" t="s">
        <v>13</v>
      </c>
      <c r="H1893" s="1" t="s">
        <v>13</v>
      </c>
      <c r="I1893" s="1"/>
      <c r="J1893" s="1"/>
      <c r="K1893" s="1"/>
      <c r="L1893" s="1"/>
      <c r="M1893" s="1"/>
      <c r="N1893" s="1"/>
      <c r="O1893" s="1"/>
      <c r="P1893" s="1"/>
      <c r="Q1893" s="1"/>
    </row>
    <row r="1894" spans="1:17" x14ac:dyDescent="0.25">
      <c r="A1894" s="18">
        <v>28893</v>
      </c>
      <c r="B1894" s="19" t="str">
        <f>HYPERLINK("https://www.facebook.com/CongantinhPhuTho19/", "Công an tỉnh Phú Thọ tỉnh Phú Thọ")</f>
        <v>Công an tỉnh Phú Thọ tỉnh Phú Thọ</v>
      </c>
      <c r="C1894" s="21" t="s">
        <v>16</v>
      </c>
      <c r="D1894" s="21" t="s">
        <v>14</v>
      </c>
      <c r="E1894" s="1" t="s">
        <v>13</v>
      </c>
      <c r="F1894" s="1" t="s">
        <v>13</v>
      </c>
      <c r="G1894" s="1" t="s">
        <v>13</v>
      </c>
      <c r="H1894" s="1" t="s">
        <v>15</v>
      </c>
      <c r="I1894" s="1"/>
      <c r="J1894" s="1"/>
      <c r="K1894" s="1"/>
      <c r="L1894" s="1"/>
      <c r="M1894" s="1"/>
      <c r="N1894" s="1"/>
      <c r="O1894" s="1"/>
      <c r="P1894" s="1"/>
      <c r="Q1894" s="1"/>
    </row>
    <row r="1895" spans="1:17" x14ac:dyDescent="0.25">
      <c r="A1895" s="18">
        <v>28894</v>
      </c>
      <c r="B1895" s="19" t="str">
        <f>HYPERLINK("https://phutho.gov.vn/Pages/Index.aspx", "UBND Ủy ban nhân dân tỉnh Phú Thọ tỉnh Phú Thọ")</f>
        <v>UBND Ủy ban nhân dân tỉnh Phú Thọ tỉnh Phú Thọ</v>
      </c>
      <c r="C1895" s="21" t="s">
        <v>16</v>
      </c>
      <c r="D1895" s="22"/>
      <c r="E1895" s="1" t="s">
        <v>13</v>
      </c>
      <c r="F1895" s="1" t="s">
        <v>13</v>
      </c>
      <c r="G1895" s="1" t="s">
        <v>13</v>
      </c>
      <c r="H1895" s="1" t="s">
        <v>13</v>
      </c>
      <c r="I1895" s="1"/>
      <c r="J1895" s="1"/>
      <c r="K1895" s="1"/>
      <c r="L1895" s="1"/>
      <c r="M1895" s="1"/>
      <c r="N1895" s="1"/>
      <c r="O1895" s="1"/>
      <c r="P1895" s="1"/>
      <c r="Q1895" s="1"/>
    </row>
    <row r="1896" spans="1:17" x14ac:dyDescent="0.25">
      <c r="A1896" s="18">
        <v>28895</v>
      </c>
      <c r="B1896" s="19" t="s">
        <v>198</v>
      </c>
      <c r="C1896" s="20" t="s">
        <v>13</v>
      </c>
      <c r="D1896" s="21" t="s">
        <v>14</v>
      </c>
      <c r="E1896" s="1" t="s">
        <v>13</v>
      </c>
      <c r="F1896" s="1" t="s">
        <v>13</v>
      </c>
      <c r="G1896" s="1" t="s">
        <v>13</v>
      </c>
      <c r="H1896" s="1" t="s">
        <v>15</v>
      </c>
      <c r="I1896" s="1"/>
      <c r="J1896" s="1"/>
      <c r="K1896" s="1"/>
      <c r="L1896" s="1"/>
      <c r="M1896" s="1"/>
      <c r="N1896" s="1"/>
      <c r="O1896" s="1"/>
      <c r="P1896" s="1"/>
      <c r="Q1896" s="1"/>
    </row>
    <row r="1897" spans="1:17" x14ac:dyDescent="0.25">
      <c r="A1897" s="18">
        <v>28896</v>
      </c>
      <c r="B1897" s="19" t="str">
        <f>HYPERLINK("https://thainguyen.gov.vn/", "UBND Ủy ban nhân dân tỉnh Thái Nguyên tỉnh Thái Nguyên")</f>
        <v>UBND Ủy ban nhân dân tỉnh Thái Nguyên tỉnh Thái Nguyên</v>
      </c>
      <c r="C1897" s="21" t="s">
        <v>16</v>
      </c>
      <c r="D1897" s="22"/>
      <c r="E1897" s="1" t="s">
        <v>13</v>
      </c>
      <c r="F1897" s="1" t="s">
        <v>13</v>
      </c>
      <c r="G1897" s="1" t="s">
        <v>13</v>
      </c>
      <c r="H1897" s="1" t="s">
        <v>13</v>
      </c>
      <c r="I1897" s="1"/>
      <c r="J1897" s="1"/>
      <c r="K1897" s="1"/>
      <c r="L1897" s="1"/>
      <c r="M1897" s="1"/>
      <c r="N1897" s="1"/>
      <c r="O1897" s="1"/>
      <c r="P1897" s="1"/>
      <c r="Q1897" s="1"/>
    </row>
    <row r="1898" spans="1:17" x14ac:dyDescent="0.25">
      <c r="A1898" s="18">
        <v>28897</v>
      </c>
      <c r="B1898" s="19" t="str">
        <f>HYPERLINK("https://www.facebook.com/congantinhtuyenquang/?locale=vi_VN", "Công an tỉnh Tuyên Quang _x000D__x000D_
 _x000D__x000D_
  tỉnh Tuyên Quang")</f>
        <v>Công an tỉnh Tuyên Quang _x000D__x000D_
 _x000D__x000D_
  tỉnh Tuyên Quang</v>
      </c>
      <c r="C1898" s="21" t="s">
        <v>16</v>
      </c>
      <c r="D1898" s="21" t="s">
        <v>14</v>
      </c>
      <c r="E1898" s="1" t="s">
        <v>13</v>
      </c>
      <c r="F1898" s="1" t="s">
        <v>13</v>
      </c>
      <c r="G1898" s="1" t="s">
        <v>13</v>
      </c>
      <c r="H1898" s="1" t="s">
        <v>15</v>
      </c>
      <c r="I1898" s="1"/>
      <c r="J1898" s="1"/>
      <c r="K1898" s="1"/>
      <c r="L1898" s="1"/>
      <c r="M1898" s="1"/>
      <c r="N1898" s="1"/>
      <c r="O1898" s="1"/>
      <c r="P1898" s="1"/>
      <c r="Q1898" s="1"/>
    </row>
    <row r="1899" spans="1:17" x14ac:dyDescent="0.25">
      <c r="A1899" s="18">
        <v>28898</v>
      </c>
      <c r="B1899" s="19" t="str">
        <f>HYPERLINK("https://www.tuyenquang.gov.vn/", "UBND Ủy ban nhân dân tỉnh Tuyên Quang _x000D__x000D_
 _x000D__x000D_
  tỉnh Tuyên Quang")</f>
        <v>UBND Ủy ban nhân dân tỉnh Tuyên Quang _x000D__x000D_
 _x000D__x000D_
  tỉnh Tuyên Quang</v>
      </c>
      <c r="C1899" s="21" t="s">
        <v>16</v>
      </c>
      <c r="D1899" s="22"/>
      <c r="E1899" s="1" t="s">
        <v>13</v>
      </c>
      <c r="F1899" s="1" t="s">
        <v>13</v>
      </c>
      <c r="G1899" s="1" t="s">
        <v>13</v>
      </c>
      <c r="H1899" s="1" t="s">
        <v>13</v>
      </c>
      <c r="I1899" s="1"/>
      <c r="J1899" s="1"/>
      <c r="K1899" s="1"/>
      <c r="L1899" s="1"/>
      <c r="M1899" s="1"/>
      <c r="N1899" s="1"/>
      <c r="O1899" s="1"/>
      <c r="P1899" s="1"/>
      <c r="Q1899" s="1"/>
    </row>
    <row r="1900" spans="1:17" x14ac:dyDescent="0.25">
      <c r="A1900" s="18">
        <v>28899</v>
      </c>
      <c r="B1900" s="19" t="str">
        <f>HYPERLINK("https://www.facebook.com/CongAnTLT/", "Công an xã Tân Lợi Thạnh tỉnh Bến Tre")</f>
        <v>Công an xã Tân Lợi Thạnh tỉnh Bến Tre</v>
      </c>
      <c r="C1900" s="21" t="s">
        <v>16</v>
      </c>
      <c r="D1900" s="21" t="s">
        <v>14</v>
      </c>
      <c r="E1900" s="1" t="s">
        <v>13</v>
      </c>
      <c r="F1900" s="1" t="s">
        <v>13</v>
      </c>
      <c r="G1900" s="1" t="s">
        <v>13</v>
      </c>
      <c r="H1900" s="1" t="s">
        <v>15</v>
      </c>
      <c r="I1900" s="1"/>
      <c r="J1900" s="1"/>
      <c r="K1900" s="1"/>
      <c r="L1900" s="1"/>
      <c r="M1900" s="1"/>
      <c r="N1900" s="1"/>
      <c r="O1900" s="1"/>
      <c r="P1900" s="1"/>
      <c r="Q1900" s="1"/>
    </row>
    <row r="1901" spans="1:17" x14ac:dyDescent="0.25">
      <c r="A1901" s="18">
        <v>28900</v>
      </c>
      <c r="B1901" s="19" t="str">
        <f>HYPERLINK("http://tanloithanh.giongtrom.bentre.gov.vn/", "UBND Ủy ban nhân dân xã Tân Lợi Thạnh tỉnh Bến Tre")</f>
        <v>UBND Ủy ban nhân dân xã Tân Lợi Thạnh tỉnh Bến Tre</v>
      </c>
      <c r="C1901" s="21" t="s">
        <v>16</v>
      </c>
      <c r="D1901" s="22"/>
      <c r="E1901" s="1" t="s">
        <v>13</v>
      </c>
      <c r="F1901" s="1" t="s">
        <v>13</v>
      </c>
      <c r="G1901" s="1" t="s">
        <v>13</v>
      </c>
      <c r="H1901" s="1" t="s">
        <v>13</v>
      </c>
      <c r="I1901" s="1"/>
      <c r="J1901" s="1"/>
      <c r="K1901" s="1"/>
      <c r="L1901" s="1"/>
      <c r="M1901" s="1"/>
      <c r="N1901" s="1"/>
      <c r="O1901" s="1"/>
      <c r="P1901" s="1"/>
      <c r="Q1901" s="1"/>
    </row>
    <row r="1902" spans="1:17" x14ac:dyDescent="0.25">
      <c r="A1902" s="18">
        <v>28901</v>
      </c>
      <c r="B1902" s="19" t="str">
        <f>HYPERLINK("https://www.facebook.com/ConganTrieuSonOfficial/", "Công an huyện Triệu Sơn tỉnh Thanh Hóa")</f>
        <v>Công an huyện Triệu Sơn tỉnh Thanh Hóa</v>
      </c>
      <c r="C1902" s="21" t="s">
        <v>16</v>
      </c>
      <c r="D1902" s="21" t="s">
        <v>14</v>
      </c>
      <c r="E1902" s="1" t="s">
        <v>13</v>
      </c>
      <c r="F1902" s="1" t="s">
        <v>13</v>
      </c>
      <c r="G1902" s="1" t="s">
        <v>13</v>
      </c>
      <c r="H1902" s="1" t="s">
        <v>15</v>
      </c>
      <c r="I1902" s="1"/>
      <c r="J1902" s="1"/>
      <c r="K1902" s="1"/>
      <c r="L1902" s="1"/>
      <c r="M1902" s="1"/>
      <c r="N1902" s="1"/>
      <c r="O1902" s="1"/>
      <c r="P1902" s="1"/>
      <c r="Q1902" s="1"/>
    </row>
    <row r="1903" spans="1:17" x14ac:dyDescent="0.25">
      <c r="A1903" s="18">
        <v>28902</v>
      </c>
      <c r="B1903" s="19" t="str">
        <f>HYPERLINK("http://trieuson.gov.vn/", "UBND Ủy ban nhân dân huyện Triệu Sơn tỉnh Thanh Hóa")</f>
        <v>UBND Ủy ban nhân dân huyện Triệu Sơn tỉnh Thanh Hóa</v>
      </c>
      <c r="C1903" s="21" t="s">
        <v>16</v>
      </c>
      <c r="D1903" s="22"/>
      <c r="E1903" s="1" t="s">
        <v>13</v>
      </c>
      <c r="F1903" s="1" t="s">
        <v>13</v>
      </c>
      <c r="G1903" s="1" t="s">
        <v>13</v>
      </c>
      <c r="H1903" s="1" t="s">
        <v>13</v>
      </c>
      <c r="I1903" s="1"/>
      <c r="J1903" s="1"/>
      <c r="K1903" s="1"/>
      <c r="L1903" s="1"/>
      <c r="M1903" s="1"/>
      <c r="N1903" s="1"/>
      <c r="O1903" s="1"/>
      <c r="P1903" s="1"/>
      <c r="Q1903" s="1"/>
    </row>
    <row r="1904" spans="1:17" x14ac:dyDescent="0.25">
      <c r="A1904" s="18">
        <v>28903</v>
      </c>
      <c r="B1904" s="19" t="s">
        <v>199</v>
      </c>
      <c r="C1904" s="20" t="s">
        <v>13</v>
      </c>
      <c r="D1904" s="21" t="s">
        <v>14</v>
      </c>
      <c r="E1904" s="1" t="s">
        <v>13</v>
      </c>
      <c r="F1904" s="1" t="s">
        <v>13</v>
      </c>
      <c r="G1904" s="1" t="s">
        <v>13</v>
      </c>
      <c r="H1904" s="1" t="s">
        <v>15</v>
      </c>
      <c r="I1904" s="1"/>
      <c r="J1904" s="1"/>
      <c r="K1904" s="1"/>
      <c r="L1904" s="1"/>
      <c r="M1904" s="1"/>
      <c r="N1904" s="1"/>
      <c r="O1904" s="1"/>
      <c r="P1904" s="1"/>
      <c r="Q1904" s="1"/>
    </row>
    <row r="1905" spans="1:17" x14ac:dyDescent="0.25">
      <c r="A1905" s="18">
        <v>28904</v>
      </c>
      <c r="B1905" s="19" t="str">
        <f>HYPERLINK("https://trile.quephong.nghean.gov.vn/", "UBND Ủy ban nhân dân xã Tri Lễ tỉnh Nghệ An")</f>
        <v>UBND Ủy ban nhân dân xã Tri Lễ tỉnh Nghệ An</v>
      </c>
      <c r="C1905" s="21" t="s">
        <v>16</v>
      </c>
      <c r="D1905" s="22"/>
      <c r="E1905" s="1" t="s">
        <v>13</v>
      </c>
      <c r="F1905" s="1" t="s">
        <v>13</v>
      </c>
      <c r="G1905" s="1" t="s">
        <v>13</v>
      </c>
      <c r="H1905" s="1" t="s">
        <v>13</v>
      </c>
      <c r="I1905" s="1"/>
      <c r="J1905" s="1"/>
      <c r="K1905" s="1"/>
      <c r="L1905" s="1"/>
      <c r="M1905" s="1"/>
      <c r="N1905" s="1"/>
      <c r="O1905" s="1"/>
      <c r="P1905" s="1"/>
      <c r="Q1905" s="1"/>
    </row>
    <row r="1906" spans="1:17" x14ac:dyDescent="0.25">
      <c r="A1906" s="18">
        <v>28905</v>
      </c>
      <c r="B1906" s="19" t="str">
        <f>HYPERLINK("https://www.facebook.com/congantrungchinh/", "Công an xã Trung Chính tỉnh Thanh Hóa")</f>
        <v>Công an xã Trung Chính tỉnh Thanh Hóa</v>
      </c>
      <c r="C1906" s="21" t="s">
        <v>16</v>
      </c>
      <c r="D1906" s="21" t="s">
        <v>14</v>
      </c>
      <c r="E1906" s="1" t="s">
        <v>13</v>
      </c>
      <c r="F1906" s="1" t="s">
        <v>13</v>
      </c>
      <c r="G1906" s="1" t="s">
        <v>13</v>
      </c>
      <c r="H1906" s="1" t="s">
        <v>15</v>
      </c>
      <c r="I1906" s="1"/>
      <c r="J1906" s="1"/>
      <c r="K1906" s="1"/>
      <c r="L1906" s="1"/>
      <c r="M1906" s="1"/>
      <c r="N1906" s="1"/>
      <c r="O1906" s="1"/>
      <c r="P1906" s="1"/>
      <c r="Q1906" s="1"/>
    </row>
    <row r="1907" spans="1:17" x14ac:dyDescent="0.25">
      <c r="A1907" s="18">
        <v>28906</v>
      </c>
      <c r="B1907" s="19" t="str">
        <f>HYPERLINK("https://trungchinh.nongcong.thanhhoa.gov.vn/web/trang-chu/he-thong-chinh-tri/uy-ban-nhan-dan-xa", "UBND Ủy ban nhân dân xã Trung Chính tỉnh Thanh Hóa")</f>
        <v>UBND Ủy ban nhân dân xã Trung Chính tỉnh Thanh Hóa</v>
      </c>
      <c r="C1907" s="21" t="s">
        <v>16</v>
      </c>
      <c r="D1907" s="22"/>
      <c r="E1907" s="1" t="s">
        <v>13</v>
      </c>
      <c r="F1907" s="1" t="s">
        <v>13</v>
      </c>
      <c r="G1907" s="1" t="s">
        <v>13</v>
      </c>
      <c r="H1907" s="1" t="s">
        <v>13</v>
      </c>
      <c r="I1907" s="1"/>
      <c r="J1907" s="1"/>
      <c r="K1907" s="1"/>
      <c r="L1907" s="1"/>
      <c r="M1907" s="1"/>
      <c r="N1907" s="1"/>
      <c r="O1907" s="1"/>
      <c r="P1907" s="1"/>
      <c r="Q1907" s="1"/>
    </row>
    <row r="1908" spans="1:17" x14ac:dyDescent="0.25">
      <c r="A1908" s="18">
        <v>28907</v>
      </c>
      <c r="B1908" s="19" t="str">
        <f>HYPERLINK("https://www.facebook.com/congantthuongcanh/?locale=vi_VN", "Công an thị trấn Hương Canh tỉnh Vĩnh Phúc")</f>
        <v>Công an thị trấn Hương Canh tỉnh Vĩnh Phúc</v>
      </c>
      <c r="C1908" s="21" t="s">
        <v>16</v>
      </c>
      <c r="D1908" s="21" t="s">
        <v>14</v>
      </c>
      <c r="E1908" s="1" t="s">
        <v>13</v>
      </c>
      <c r="F1908" s="1" t="s">
        <v>13</v>
      </c>
      <c r="G1908" s="1" t="s">
        <v>13</v>
      </c>
      <c r="H1908" s="1" t="s">
        <v>15</v>
      </c>
      <c r="I1908" s="1"/>
      <c r="J1908" s="1"/>
      <c r="K1908" s="1"/>
      <c r="L1908" s="1"/>
      <c r="M1908" s="1"/>
      <c r="N1908" s="1"/>
      <c r="O1908" s="1"/>
      <c r="P1908" s="1"/>
      <c r="Q1908" s="1"/>
    </row>
    <row r="1909" spans="1:17" x14ac:dyDescent="0.25">
      <c r="A1909" s="18">
        <v>28908</v>
      </c>
      <c r="B1909" s="19" t="str">
        <f>HYPERLINK("http://binhxuyen.vinhphuc.gov.vn/ct/cms/tintuc/lists/bandangdoanthe/view_detail.aspx", "UBND Ủy ban nhân dân thị trấn Hương Canh tỉnh Vĩnh Phúc")</f>
        <v>UBND Ủy ban nhân dân thị trấn Hương Canh tỉnh Vĩnh Phúc</v>
      </c>
      <c r="C1909" s="21" t="s">
        <v>16</v>
      </c>
      <c r="D1909" s="22"/>
      <c r="E1909" s="1" t="s">
        <v>13</v>
      </c>
      <c r="F1909" s="1" t="s">
        <v>13</v>
      </c>
      <c r="G1909" s="1" t="s">
        <v>13</v>
      </c>
      <c r="H1909" s="1" t="s">
        <v>13</v>
      </c>
      <c r="I1909" s="1"/>
      <c r="J1909" s="1"/>
      <c r="K1909" s="1"/>
      <c r="L1909" s="1"/>
      <c r="M1909" s="1"/>
      <c r="N1909" s="1"/>
      <c r="O1909" s="1"/>
      <c r="P1909" s="1"/>
      <c r="Q1909" s="1"/>
    </row>
    <row r="1910" spans="1:17" x14ac:dyDescent="0.25">
      <c r="A1910" s="18">
        <v>28909</v>
      </c>
      <c r="B1910" s="19" t="s">
        <v>200</v>
      </c>
      <c r="C1910" s="20" t="s">
        <v>13</v>
      </c>
      <c r="D1910" s="21" t="s">
        <v>14</v>
      </c>
      <c r="E1910" s="1" t="s">
        <v>13</v>
      </c>
      <c r="F1910" s="1" t="s">
        <v>13</v>
      </c>
      <c r="G1910" s="1" t="s">
        <v>13</v>
      </c>
      <c r="H1910" s="1" t="s">
        <v>15</v>
      </c>
      <c r="I1910" s="1"/>
      <c r="J1910" s="1"/>
      <c r="K1910" s="1"/>
      <c r="L1910" s="1"/>
      <c r="M1910" s="1"/>
      <c r="N1910" s="1"/>
      <c r="O1910" s="1"/>
      <c r="P1910" s="1"/>
      <c r="Q1910" s="1"/>
    </row>
    <row r="1911" spans="1:17" x14ac:dyDescent="0.25">
      <c r="A1911" s="18">
        <v>28910</v>
      </c>
      <c r="B1911" s="19" t="str">
        <f>HYPERLINK("https://vanho.sonla.gov.vn/", "UBND Ủy ban nhân dân huyện Vân Hồ tỉnh Sơn La")</f>
        <v>UBND Ủy ban nhân dân huyện Vân Hồ tỉnh Sơn La</v>
      </c>
      <c r="C1911" s="21" t="s">
        <v>16</v>
      </c>
      <c r="D1911" s="22"/>
      <c r="E1911" s="1" t="s">
        <v>13</v>
      </c>
      <c r="F1911" s="1" t="s">
        <v>13</v>
      </c>
      <c r="G1911" s="1" t="s">
        <v>13</v>
      </c>
      <c r="H1911" s="1" t="s">
        <v>13</v>
      </c>
      <c r="I1911" s="1"/>
      <c r="J1911" s="1"/>
      <c r="K1911" s="1"/>
      <c r="L1911" s="1"/>
      <c r="M1911" s="1"/>
      <c r="N1911" s="1"/>
      <c r="O1911" s="1"/>
      <c r="P1911" s="1"/>
      <c r="Q1911" s="1"/>
    </row>
    <row r="1912" spans="1:17" x14ac:dyDescent="0.25">
      <c r="A1912" s="18">
        <v>28911</v>
      </c>
      <c r="B1912" s="19" t="str">
        <f>HYPERLINK("https://www.facebook.com/ConganVanPhai/", "Công an xã Vạn Phái tỉnh Thái Nguyên")</f>
        <v>Công an xã Vạn Phái tỉnh Thái Nguyên</v>
      </c>
      <c r="C1912" s="21" t="s">
        <v>16</v>
      </c>
      <c r="D1912" s="21" t="s">
        <v>14</v>
      </c>
      <c r="E1912" s="1" t="s">
        <v>13</v>
      </c>
      <c r="F1912" s="1" t="s">
        <v>13</v>
      </c>
      <c r="G1912" s="1" t="s">
        <v>13</v>
      </c>
      <c r="H1912" s="1" t="s">
        <v>15</v>
      </c>
      <c r="I1912" s="1"/>
      <c r="J1912" s="1"/>
      <c r="K1912" s="1"/>
      <c r="L1912" s="1"/>
      <c r="M1912" s="1"/>
      <c r="N1912" s="1"/>
      <c r="O1912" s="1"/>
      <c r="P1912" s="1"/>
      <c r="Q1912" s="1"/>
    </row>
    <row r="1913" spans="1:17" x14ac:dyDescent="0.25">
      <c r="A1913" s="18">
        <v>28912</v>
      </c>
      <c r="B1913" s="19" t="str">
        <f>HYPERLINK("https://vanphai.phoyen.thainguyen.gov.vn/", "UBND Ủy ban nhân dân xã Vạn Phái tỉnh Thái Nguyên")</f>
        <v>UBND Ủy ban nhân dân xã Vạn Phái tỉnh Thái Nguyên</v>
      </c>
      <c r="C1913" s="21" t="s">
        <v>16</v>
      </c>
      <c r="D1913" s="22"/>
      <c r="E1913" s="1" t="s">
        <v>13</v>
      </c>
      <c r="F1913" s="1" t="s">
        <v>13</v>
      </c>
      <c r="G1913" s="1" t="s">
        <v>13</v>
      </c>
      <c r="H1913" s="1" t="s">
        <v>13</v>
      </c>
      <c r="I1913" s="1"/>
      <c r="J1913" s="1"/>
      <c r="K1913" s="1"/>
      <c r="L1913" s="1"/>
      <c r="M1913" s="1"/>
      <c r="N1913" s="1"/>
      <c r="O1913" s="1"/>
      <c r="P1913" s="1"/>
      <c r="Q1913" s="1"/>
    </row>
    <row r="1914" spans="1:17" x14ac:dyDescent="0.25">
      <c r="A1914" s="18">
        <v>28913</v>
      </c>
      <c r="B1914" s="19" t="str">
        <f>HYPERLINK("https://www.facebook.com/conganvanson/", "Công an xã Vân Sơn tỉnh Thanh Hóa")</f>
        <v>Công an xã Vân Sơn tỉnh Thanh Hóa</v>
      </c>
      <c r="C1914" s="21" t="s">
        <v>16</v>
      </c>
      <c r="D1914" s="21" t="s">
        <v>14</v>
      </c>
      <c r="E1914" s="1" t="s">
        <v>13</v>
      </c>
      <c r="F1914" s="1" t="s">
        <v>13</v>
      </c>
      <c r="G1914" s="1" t="s">
        <v>13</v>
      </c>
      <c r="H1914" s="1" t="s">
        <v>15</v>
      </c>
      <c r="I1914" s="1"/>
      <c r="J1914" s="1"/>
      <c r="K1914" s="1"/>
      <c r="L1914" s="1"/>
      <c r="M1914" s="1"/>
      <c r="N1914" s="1"/>
      <c r="O1914" s="1"/>
      <c r="P1914" s="1"/>
      <c r="Q1914" s="1"/>
    </row>
    <row r="1915" spans="1:17" x14ac:dyDescent="0.25">
      <c r="A1915" s="18">
        <v>28914</v>
      </c>
      <c r="B1915" s="19" t="str">
        <f>HYPERLINK("http://vanson.trieuson.thanhhoa.gov.vn/thu-hut-dau-tu", "UBND Ủy ban nhân dân xã Vân Sơn tỉnh Thanh Hóa")</f>
        <v>UBND Ủy ban nhân dân xã Vân Sơn tỉnh Thanh Hóa</v>
      </c>
      <c r="C1915" s="21" t="s">
        <v>16</v>
      </c>
      <c r="D1915" s="22"/>
      <c r="E1915" s="1" t="s">
        <v>13</v>
      </c>
      <c r="F1915" s="1" t="s">
        <v>13</v>
      </c>
      <c r="G1915" s="1" t="s">
        <v>13</v>
      </c>
      <c r="H1915" s="1" t="s">
        <v>13</v>
      </c>
      <c r="I1915" s="1"/>
      <c r="J1915" s="1"/>
      <c r="K1915" s="1"/>
      <c r="L1915" s="1"/>
      <c r="M1915" s="1"/>
      <c r="N1915" s="1"/>
      <c r="O1915" s="1"/>
      <c r="P1915" s="1"/>
      <c r="Q1915" s="1"/>
    </row>
    <row r="1916" spans="1:17" x14ac:dyDescent="0.25">
      <c r="A1916" s="18">
        <v>28915</v>
      </c>
      <c r="B1916" s="19" t="s">
        <v>201</v>
      </c>
      <c r="C1916" s="20" t="s">
        <v>13</v>
      </c>
      <c r="D1916" s="21" t="s">
        <v>14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</row>
    <row r="1917" spans="1:17" x14ac:dyDescent="0.25">
      <c r="A1917" s="18">
        <v>28916</v>
      </c>
      <c r="B1917" s="19" t="str">
        <f>HYPERLINK("http://cantho.gov.vn/", "UBND Ủy ban nhân dânt Giao Thông Việt Nam thành phố Cần Thơ")</f>
        <v>UBND Ủy ban nhân dânt Giao Thông Việt Nam thành phố Cần Thơ</v>
      </c>
      <c r="C1917" s="21" t="s">
        <v>16</v>
      </c>
      <c r="D1917" s="22"/>
      <c r="E1917" s="1" t="s">
        <v>13</v>
      </c>
      <c r="F1917" s="1" t="s">
        <v>13</v>
      </c>
      <c r="G1917" s="1" t="s">
        <v>13</v>
      </c>
      <c r="H1917" s="1" t="s">
        <v>13</v>
      </c>
      <c r="I1917" s="1"/>
      <c r="J1917" s="1"/>
      <c r="K1917" s="1"/>
      <c r="L1917" s="1"/>
      <c r="M1917" s="1"/>
      <c r="N1917" s="1"/>
      <c r="O1917" s="1"/>
      <c r="P1917" s="1"/>
      <c r="Q1917" s="1"/>
    </row>
    <row r="1918" spans="1:17" x14ac:dyDescent="0.25">
      <c r="A1918" s="18">
        <v>28917</v>
      </c>
      <c r="B1918" s="19" t="str">
        <f>HYPERLINK("https://www.facebook.com/TuoitreConganVinhPhuc/?locale=vi_VN", "Công an xã Vĩnh Hoà tỉnh Hải Dương")</f>
        <v>Công an xã Vĩnh Hoà tỉnh Hải Dương</v>
      </c>
      <c r="C1918" s="21" t="s">
        <v>16</v>
      </c>
      <c r="D1918" s="21" t="s">
        <v>14</v>
      </c>
      <c r="E1918" s="1" t="s">
        <v>13</v>
      </c>
      <c r="F1918" s="1" t="s">
        <v>13</v>
      </c>
      <c r="G1918" s="1" t="s">
        <v>13</v>
      </c>
      <c r="H1918" s="1" t="s">
        <v>15</v>
      </c>
      <c r="I1918" s="1"/>
      <c r="J1918" s="1"/>
      <c r="K1918" s="1"/>
      <c r="L1918" s="1"/>
      <c r="M1918" s="1"/>
      <c r="N1918" s="1"/>
      <c r="O1918" s="1"/>
      <c r="P1918" s="1"/>
      <c r="Q1918" s="1"/>
    </row>
    <row r="1919" spans="1:17" x14ac:dyDescent="0.25">
      <c r="A1919" s="18">
        <v>28918</v>
      </c>
      <c r="B1919" s="19" t="str">
        <f>HYPERLINK("http://vinhhoa.ninhgiang.haiduong.gov.vn/", "UBND Ủy ban nhân dân xã Vĩnh Hoà tỉnh Hải Dương")</f>
        <v>UBND Ủy ban nhân dân xã Vĩnh Hoà tỉnh Hải Dương</v>
      </c>
      <c r="C1919" s="21" t="s">
        <v>16</v>
      </c>
      <c r="D1919" s="22"/>
      <c r="E1919" s="1" t="s">
        <v>13</v>
      </c>
      <c r="F1919" s="1" t="s">
        <v>13</v>
      </c>
      <c r="G1919" s="1" t="s">
        <v>13</v>
      </c>
      <c r="H1919" s="1" t="s">
        <v>13</v>
      </c>
      <c r="I1919" s="1"/>
      <c r="J1919" s="1"/>
      <c r="K1919" s="1"/>
      <c r="L1919" s="1"/>
      <c r="M1919" s="1"/>
      <c r="N1919" s="1"/>
      <c r="O1919" s="1"/>
      <c r="P1919" s="1"/>
      <c r="Q1919" s="1"/>
    </row>
    <row r="1920" spans="1:17" x14ac:dyDescent="0.25">
      <c r="A1920" s="18">
        <v>28919</v>
      </c>
      <c r="B1920" s="19" t="str">
        <f>HYPERLINK("https://www.facebook.com/conganvinhloc/", "Công an huyện Vĩnh Lộc tỉnh Thanh Hóa")</f>
        <v>Công an huyện Vĩnh Lộc tỉnh Thanh Hóa</v>
      </c>
      <c r="C1920" s="21" t="s">
        <v>16</v>
      </c>
      <c r="D1920" s="21" t="s">
        <v>14</v>
      </c>
      <c r="E1920" s="1" t="s">
        <v>13</v>
      </c>
      <c r="F1920" s="1" t="s">
        <v>13</v>
      </c>
      <c r="G1920" s="1" t="s">
        <v>13</v>
      </c>
      <c r="H1920" s="1" t="s">
        <v>15</v>
      </c>
      <c r="I1920" s="1"/>
      <c r="J1920" s="1"/>
      <c r="K1920" s="1"/>
      <c r="L1920" s="1"/>
      <c r="M1920" s="1"/>
      <c r="N1920" s="1"/>
      <c r="O1920" s="1"/>
      <c r="P1920" s="1"/>
      <c r="Q1920" s="1"/>
    </row>
    <row r="1921" spans="1:17" x14ac:dyDescent="0.25">
      <c r="A1921" s="18">
        <v>28920</v>
      </c>
      <c r="B1921" s="19" t="str">
        <f>HYPERLINK("https://benhviennhitrunguong.gov.vn/ky-ket-thoa-thuan-hop-tac-ho-tro-chuyen-mon-y-te-voi-ubnd-huyen-vinh-loc-tinh-thanh-hoa.html", "UBND Ủy ban nhân dân huyện Vĩnh Lộc tỉnh Thanh Hóa")</f>
        <v>UBND Ủy ban nhân dân huyện Vĩnh Lộc tỉnh Thanh Hóa</v>
      </c>
      <c r="C1921" s="21" t="s">
        <v>16</v>
      </c>
      <c r="D1921" s="22"/>
      <c r="E1921" s="1" t="s">
        <v>13</v>
      </c>
      <c r="F1921" s="1" t="s">
        <v>13</v>
      </c>
      <c r="G1921" s="1" t="s">
        <v>13</v>
      </c>
      <c r="H1921" s="1" t="s">
        <v>13</v>
      </c>
      <c r="I1921" s="1"/>
      <c r="J1921" s="1"/>
      <c r="K1921" s="1"/>
      <c r="L1921" s="1"/>
      <c r="M1921" s="1"/>
      <c r="N1921" s="1"/>
      <c r="O1921" s="1"/>
      <c r="P1921" s="1"/>
      <c r="Q1921" s="1"/>
    </row>
    <row r="1922" spans="1:17" x14ac:dyDescent="0.25">
      <c r="A1922" s="18">
        <v>28921</v>
      </c>
      <c r="B1922" s="19" t="str">
        <f>HYPERLINK("https://www.facebook.com/TuoitreConganVinhPhuc/", "Công an tỉnh Vĩnh Phúc tỉnh Vĩnh Phúc")</f>
        <v>Công an tỉnh Vĩnh Phúc tỉnh Vĩnh Phúc</v>
      </c>
      <c r="C1922" s="21" t="s">
        <v>16</v>
      </c>
      <c r="D1922" s="21" t="s">
        <v>14</v>
      </c>
      <c r="E1922" s="1" t="s">
        <v>13</v>
      </c>
      <c r="F1922" s="1" t="s">
        <v>13</v>
      </c>
      <c r="G1922" s="1" t="s">
        <v>13</v>
      </c>
      <c r="H1922" s="1" t="s">
        <v>15</v>
      </c>
      <c r="I1922" s="1"/>
      <c r="J1922" s="1"/>
      <c r="K1922" s="1"/>
      <c r="L1922" s="1"/>
      <c r="M1922" s="1"/>
      <c r="N1922" s="1"/>
      <c r="O1922" s="1"/>
      <c r="P1922" s="1"/>
      <c r="Q1922" s="1"/>
    </row>
    <row r="1923" spans="1:17" x14ac:dyDescent="0.25">
      <c r="A1923" s="18">
        <v>28922</v>
      </c>
      <c r="B1923" s="19" t="str">
        <f>HYPERLINK("https://vinhphuc.gov.vn/", "UBND Ủy ban nhân dân tỉnh Vĩnh Phúc tỉnh Vĩnh Phúc")</f>
        <v>UBND Ủy ban nhân dân tỉnh Vĩnh Phúc tỉnh Vĩnh Phúc</v>
      </c>
      <c r="C1923" s="21" t="s">
        <v>16</v>
      </c>
      <c r="D1923" s="22"/>
      <c r="E1923" s="1" t="s">
        <v>13</v>
      </c>
      <c r="F1923" s="1" t="s">
        <v>13</v>
      </c>
      <c r="G1923" s="1" t="s">
        <v>13</v>
      </c>
      <c r="H1923" s="1" t="s">
        <v>13</v>
      </c>
      <c r="I1923" s="1"/>
      <c r="J1923" s="1"/>
      <c r="K1923" s="1"/>
      <c r="L1923" s="1"/>
      <c r="M1923" s="1"/>
      <c r="N1923" s="1"/>
      <c r="O1923" s="1"/>
      <c r="P1923" s="1"/>
      <c r="Q1923" s="1"/>
    </row>
    <row r="1924" spans="1:17" x14ac:dyDescent="0.25">
      <c r="A1924" s="18">
        <v>28923</v>
      </c>
      <c r="B1924" s="19" t="str">
        <f>HYPERLINK("https://www.facebook.com/caxvinhtan/", "Công an xã Vĩnh Tân tỉnh Đồng Nai")</f>
        <v>Công an xã Vĩnh Tân tỉnh Đồng Nai</v>
      </c>
      <c r="C1924" s="21" t="s">
        <v>16</v>
      </c>
      <c r="D1924" s="21" t="s">
        <v>14</v>
      </c>
      <c r="E1924" s="1" t="s">
        <v>13</v>
      </c>
      <c r="F1924" s="1" t="s">
        <v>13</v>
      </c>
      <c r="G1924" s="1" t="s">
        <v>13</v>
      </c>
      <c r="H1924" s="1" t="s">
        <v>15</v>
      </c>
      <c r="I1924" s="1"/>
      <c r="J1924" s="1"/>
      <c r="K1924" s="1"/>
      <c r="L1924" s="1"/>
      <c r="M1924" s="1"/>
      <c r="N1924" s="1"/>
      <c r="O1924" s="1"/>
      <c r="P1924" s="1"/>
      <c r="Q1924" s="1"/>
    </row>
    <row r="1925" spans="1:17" x14ac:dyDescent="0.25">
      <c r="A1925" s="18">
        <v>28924</v>
      </c>
      <c r="B1925" s="19" t="str">
        <f>HYPERLINK("https://vinhcuu.dongnai.gov.vn/", "UBND Ủy ban nhân dân xã Vĩnh Tân tỉnh Đồng Nai")</f>
        <v>UBND Ủy ban nhân dân xã Vĩnh Tân tỉnh Đồng Nai</v>
      </c>
      <c r="C1925" s="21" t="s">
        <v>16</v>
      </c>
      <c r="D1925" s="22"/>
      <c r="E1925" s="1" t="s">
        <v>13</v>
      </c>
      <c r="F1925" s="1" t="s">
        <v>13</v>
      </c>
      <c r="G1925" s="1" t="s">
        <v>13</v>
      </c>
      <c r="H1925" s="1" t="s">
        <v>13</v>
      </c>
      <c r="I1925" s="1"/>
      <c r="J1925" s="1"/>
      <c r="K1925" s="1"/>
      <c r="L1925" s="1"/>
      <c r="M1925" s="1"/>
      <c r="N1925" s="1"/>
      <c r="O1925" s="1"/>
      <c r="P1925" s="1"/>
      <c r="Q1925" s="1"/>
    </row>
    <row r="1926" spans="1:17" x14ac:dyDescent="0.25">
      <c r="A1926" s="18">
        <v>28925</v>
      </c>
      <c r="B1926" s="19" t="s">
        <v>202</v>
      </c>
      <c r="C1926" s="20" t="s">
        <v>13</v>
      </c>
      <c r="D1926" s="21" t="s">
        <v>14</v>
      </c>
      <c r="E1926" s="1" t="s">
        <v>13</v>
      </c>
      <c r="F1926" s="1" t="s">
        <v>13</v>
      </c>
      <c r="G1926" s="1" t="s">
        <v>13</v>
      </c>
      <c r="H1926" s="1" t="s">
        <v>15</v>
      </c>
      <c r="I1926" s="1"/>
      <c r="J1926" s="1"/>
      <c r="K1926" s="1"/>
      <c r="L1926" s="1"/>
      <c r="M1926" s="1"/>
      <c r="N1926" s="1"/>
      <c r="O1926" s="1"/>
      <c r="P1926" s="1"/>
      <c r="Q1926" s="1"/>
    </row>
    <row r="1927" spans="1:17" x14ac:dyDescent="0.25">
      <c r="A1927" s="18">
        <v>28926</v>
      </c>
      <c r="B1927" s="19" t="str">
        <f>HYPERLINK("https://dichvucong.laichau.gov.vn/dich-vu-cong/tiep-nhan-online/thanh-toan-truc-tuyen?sid=198542&amp;ma-ho-so=659670", "UBND Ủy ban nhân dân xã Bản Giang tỉnh Lai Châu")</f>
        <v>UBND Ủy ban nhân dân xã Bản Giang tỉnh Lai Châu</v>
      </c>
      <c r="C1927" s="21" t="s">
        <v>16</v>
      </c>
      <c r="D1927" s="22"/>
      <c r="E1927" s="1" t="s">
        <v>13</v>
      </c>
      <c r="F1927" s="1" t="s">
        <v>13</v>
      </c>
      <c r="G1927" s="1" t="s">
        <v>13</v>
      </c>
      <c r="H1927" s="1" t="s">
        <v>13</v>
      </c>
      <c r="I1927" s="1"/>
      <c r="J1927" s="1"/>
      <c r="K1927" s="1"/>
      <c r="L1927" s="1"/>
      <c r="M1927" s="1"/>
      <c r="N1927" s="1"/>
      <c r="O1927" s="1"/>
      <c r="P1927" s="1"/>
      <c r="Q1927" s="1"/>
    </row>
    <row r="1928" spans="1:17" x14ac:dyDescent="0.25">
      <c r="A1928" s="18">
        <v>28927</v>
      </c>
      <c r="B1928" s="19" t="str">
        <f>HYPERLINK("https://www.facebook.com/p/C%C3%B4ng-an-x%C3%A3-Ch%C3%A2u-S%C6%A1n-Qu%E1%BB%B3nh-Ph%E1%BB%A5-Th%C3%A1i-B%C3%ACnh-100064265732831/", "Công an xã An Châu tỉnh Thái Bình")</f>
        <v>Công an xã An Châu tỉnh Thái Bình</v>
      </c>
      <c r="C1928" s="21" t="s">
        <v>16</v>
      </c>
      <c r="D1928" s="21" t="s">
        <v>14</v>
      </c>
      <c r="E1928" s="1" t="s">
        <v>13</v>
      </c>
      <c r="F1928" s="1" t="s">
        <v>13</v>
      </c>
      <c r="G1928" s="1" t="s">
        <v>13</v>
      </c>
      <c r="H1928" s="1" t="s">
        <v>15</v>
      </c>
      <c r="I1928" s="1"/>
      <c r="J1928" s="1"/>
      <c r="K1928" s="1"/>
      <c r="L1928" s="1"/>
      <c r="M1928" s="1"/>
      <c r="N1928" s="1"/>
      <c r="O1928" s="1"/>
      <c r="P1928" s="1"/>
      <c r="Q1928" s="1"/>
    </row>
    <row r="1929" spans="1:17" x14ac:dyDescent="0.25">
      <c r="A1929" s="18">
        <v>28928</v>
      </c>
      <c r="B1929" s="19" t="str">
        <f>HYPERLINK("https://thaibinh.gov.vn/van-ban-phap-luat/van-ban-dieu-hanh/ve-viec-cho-phep-uy-ban-nhan-dan-xa-phu-chau-huyen-dong-hung.html", "UBND Ủy ban nhân dân xã An Châu tỉnh Thái Bình")</f>
        <v>UBND Ủy ban nhân dân xã An Châu tỉnh Thái Bình</v>
      </c>
      <c r="C1929" s="21" t="s">
        <v>16</v>
      </c>
      <c r="D1929" s="22"/>
      <c r="E1929" s="1" t="s">
        <v>13</v>
      </c>
      <c r="F1929" s="1" t="s">
        <v>13</v>
      </c>
      <c r="G1929" s="1" t="s">
        <v>13</v>
      </c>
      <c r="H1929" s="1" t="s">
        <v>13</v>
      </c>
      <c r="I1929" s="1"/>
      <c r="J1929" s="1"/>
      <c r="K1929" s="1"/>
      <c r="L1929" s="1"/>
      <c r="M1929" s="1"/>
      <c r="N1929" s="1"/>
      <c r="O1929" s="1"/>
      <c r="P1929" s="1"/>
      <c r="Q1929" s="1"/>
    </row>
    <row r="1930" spans="1:17" x14ac:dyDescent="0.25">
      <c r="A1930" s="18">
        <v>28929</v>
      </c>
      <c r="B1930" s="19" t="str">
        <f>HYPERLINK("https://www.facebook.com/ConganxaAnNgaiTay/", "Công an xã An Ngãi Tây tỉnh Bến Tre")</f>
        <v>Công an xã An Ngãi Tây tỉnh Bến Tre</v>
      </c>
      <c r="C1930" s="21" t="s">
        <v>16</v>
      </c>
      <c r="D1930" s="21" t="s">
        <v>14</v>
      </c>
      <c r="E1930" s="1" t="s">
        <v>13</v>
      </c>
      <c r="F1930" s="1" t="s">
        <v>13</v>
      </c>
      <c r="G1930" s="1" t="s">
        <v>13</v>
      </c>
      <c r="H1930" s="1" t="s">
        <v>15</v>
      </c>
      <c r="I1930" s="1"/>
      <c r="J1930" s="1"/>
      <c r="K1930" s="1"/>
      <c r="L1930" s="1"/>
      <c r="M1930" s="1"/>
      <c r="N1930" s="1"/>
      <c r="O1930" s="1"/>
      <c r="P1930" s="1"/>
      <c r="Q1930" s="1"/>
    </row>
    <row r="1931" spans="1:17" x14ac:dyDescent="0.25">
      <c r="A1931" s="18">
        <v>28930</v>
      </c>
      <c r="B1931" s="19" t="str">
        <f>HYPERLINK("https://dichvucong.gov.vn/p/home/dvc-tthc-co-quan-chi-tiet.html?id=403227", "UBND Ủy ban nhân dân xã An Ngãi Tây tỉnh Bến Tre")</f>
        <v>UBND Ủy ban nhân dân xã An Ngãi Tây tỉnh Bến Tre</v>
      </c>
      <c r="C1931" s="21" t="s">
        <v>16</v>
      </c>
      <c r="D1931" s="22"/>
      <c r="E1931" s="1" t="s">
        <v>13</v>
      </c>
      <c r="F1931" s="1" t="s">
        <v>13</v>
      </c>
      <c r="G1931" s="1" t="s">
        <v>13</v>
      </c>
      <c r="H1931" s="1" t="s">
        <v>13</v>
      </c>
      <c r="I1931" s="1"/>
      <c r="J1931" s="1"/>
      <c r="K1931" s="1"/>
      <c r="L1931" s="1"/>
      <c r="M1931" s="1"/>
      <c r="N1931" s="1"/>
      <c r="O1931" s="1"/>
      <c r="P1931" s="1"/>
      <c r="Q1931" s="1"/>
    </row>
    <row r="1932" spans="1:17" x14ac:dyDescent="0.25">
      <c r="A1932" s="18">
        <v>28931</v>
      </c>
      <c r="B1932" s="19" t="str">
        <f>HYPERLINK("https://www.facebook.com/p/C%C3%B4ng-an-x%C3%A3-N%C3%B4ng-Tr%C6%B0%E1%BB%9Dng-huy%E1%BB%87n-Tri%E1%BB%87u-S%C6%A1n-t%E1%BB%89nh-Thanh-H%C3%B3a-100064381230535/", "Công an xã An Nông tỉnh Thanh Hóa")</f>
        <v>Công an xã An Nông tỉnh Thanh Hóa</v>
      </c>
      <c r="C1932" s="21" t="s">
        <v>16</v>
      </c>
      <c r="D1932" s="21" t="s">
        <v>14</v>
      </c>
      <c r="E1932" s="1" t="s">
        <v>13</v>
      </c>
      <c r="F1932" s="1" t="s">
        <v>13</v>
      </c>
      <c r="G1932" s="1" t="s">
        <v>13</v>
      </c>
      <c r="H1932" s="1" t="s">
        <v>15</v>
      </c>
      <c r="I1932" s="1"/>
      <c r="J1932" s="1"/>
      <c r="K1932" s="1"/>
      <c r="L1932" s="1"/>
      <c r="M1932" s="1"/>
      <c r="N1932" s="1"/>
      <c r="O1932" s="1"/>
      <c r="P1932" s="1"/>
      <c r="Q1932" s="1"/>
    </row>
    <row r="1933" spans="1:17" x14ac:dyDescent="0.25">
      <c r="A1933" s="18">
        <v>28932</v>
      </c>
      <c r="B1933" s="19" t="str">
        <f>HYPERLINK("http://xuanthinh.trieuson.thanhhoa.gov.vn/", "UBND Ủy ban nhân dân xã An Nông tỉnh Thanh Hóa")</f>
        <v>UBND Ủy ban nhân dân xã An Nông tỉnh Thanh Hóa</v>
      </c>
      <c r="C1933" s="21" t="s">
        <v>16</v>
      </c>
      <c r="D1933" s="22"/>
      <c r="E1933" s="1" t="s">
        <v>13</v>
      </c>
      <c r="F1933" s="1" t="s">
        <v>13</v>
      </c>
      <c r="G1933" s="1" t="s">
        <v>13</v>
      </c>
      <c r="H1933" s="1" t="s">
        <v>13</v>
      </c>
      <c r="I1933" s="1"/>
      <c r="J1933" s="1"/>
      <c r="K1933" s="1"/>
      <c r="L1933" s="1"/>
      <c r="M1933" s="1"/>
      <c r="N1933" s="1"/>
      <c r="O1933" s="1"/>
      <c r="P1933" s="1"/>
      <c r="Q1933" s="1"/>
    </row>
    <row r="1934" spans="1:17" x14ac:dyDescent="0.25">
      <c r="A1934" s="18">
        <v>28933</v>
      </c>
      <c r="B1934" s="19" t="s">
        <v>203</v>
      </c>
      <c r="C1934" s="20" t="s">
        <v>13</v>
      </c>
      <c r="D1934" s="21" t="s">
        <v>14</v>
      </c>
      <c r="E1934" s="1" t="s">
        <v>13</v>
      </c>
      <c r="F1934" s="1" t="s">
        <v>13</v>
      </c>
      <c r="G1934" s="1" t="s">
        <v>13</v>
      </c>
      <c r="H1934" s="1" t="s">
        <v>15</v>
      </c>
      <c r="I1934" s="1"/>
      <c r="J1934" s="1"/>
      <c r="K1934" s="1"/>
      <c r="L1934" s="1"/>
      <c r="M1934" s="1"/>
      <c r="N1934" s="1"/>
      <c r="O1934" s="1"/>
      <c r="P1934" s="1"/>
      <c r="Q1934" s="1"/>
    </row>
    <row r="1935" spans="1:17" x14ac:dyDescent="0.25">
      <c r="A1935" s="18">
        <v>28934</v>
      </c>
      <c r="B1935" s="19" t="str">
        <f>HYPERLINK("https://binhluong.nhuxuan.thanhhoa.gov.vn/web/trang-chu/he-thong-chinh-tri/uy-ban-nhan-dan/danh-sach-can-bo-cong-chuc-ubnd-xa-binh-luong(1).html", "UBND Ủy ban nhân dân xã Bình Lương tỉnh Thanh Hóa")</f>
        <v>UBND Ủy ban nhân dân xã Bình Lương tỉnh Thanh Hóa</v>
      </c>
      <c r="C1935" s="21" t="s">
        <v>16</v>
      </c>
      <c r="D1935" s="22"/>
      <c r="E1935" s="1" t="s">
        <v>13</v>
      </c>
      <c r="F1935" s="1" t="s">
        <v>13</v>
      </c>
      <c r="G1935" s="1" t="s">
        <v>13</v>
      </c>
      <c r="H1935" s="1" t="s">
        <v>13</v>
      </c>
      <c r="I1935" s="1"/>
      <c r="J1935" s="1"/>
      <c r="K1935" s="1"/>
      <c r="L1935" s="1"/>
      <c r="M1935" s="1"/>
      <c r="N1935" s="1"/>
      <c r="O1935" s="1"/>
      <c r="P1935" s="1"/>
      <c r="Q1935" s="1"/>
    </row>
    <row r="1936" spans="1:17" x14ac:dyDescent="0.25">
      <c r="A1936" s="18">
        <v>28935</v>
      </c>
      <c r="B1936" s="19" t="s">
        <v>204</v>
      </c>
      <c r="C1936" s="20" t="s">
        <v>13</v>
      </c>
      <c r="D1936" s="21" t="s">
        <v>14</v>
      </c>
      <c r="E1936" s="1" t="s">
        <v>13</v>
      </c>
      <c r="F1936" s="1" t="s">
        <v>13</v>
      </c>
      <c r="G1936" s="1" t="s">
        <v>13</v>
      </c>
      <c r="H1936" s="1" t="s">
        <v>15</v>
      </c>
      <c r="I1936" s="1"/>
      <c r="J1936" s="1"/>
      <c r="K1936" s="1"/>
      <c r="L1936" s="1"/>
      <c r="M1936" s="1"/>
      <c r="N1936" s="1"/>
      <c r="O1936" s="1"/>
      <c r="P1936" s="1"/>
      <c r="Q1936" s="1"/>
    </row>
    <row r="1937" spans="1:17" x14ac:dyDescent="0.25">
      <c r="A1937" s="18">
        <v>28936</v>
      </c>
      <c r="B1937" s="19" t="str">
        <f>HYPERLINK("https://binhminh.tayninh.gov.vn/vi/page/Uy-ban-nhan-dan-xa-Binh-Minh.html", "UBND Ủy ban nhân dân xã Bình Minh tỉnh TÂY NINH")</f>
        <v>UBND Ủy ban nhân dân xã Bình Minh tỉnh TÂY NINH</v>
      </c>
      <c r="C1937" s="21" t="s">
        <v>16</v>
      </c>
      <c r="D1937" s="22"/>
      <c r="E1937" s="1" t="s">
        <v>13</v>
      </c>
      <c r="F1937" s="1" t="s">
        <v>13</v>
      </c>
      <c r="G1937" s="1" t="s">
        <v>13</v>
      </c>
      <c r="H1937" s="1" t="s">
        <v>13</v>
      </c>
      <c r="I1937" s="1"/>
      <c r="J1937" s="1"/>
      <c r="K1937" s="1"/>
      <c r="L1937" s="1"/>
      <c r="M1937" s="1"/>
      <c r="N1937" s="1"/>
      <c r="O1937" s="1"/>
      <c r="P1937" s="1"/>
      <c r="Q1937" s="1"/>
    </row>
    <row r="1938" spans="1:17" x14ac:dyDescent="0.25">
      <c r="A1938" s="18">
        <v>28937</v>
      </c>
      <c r="B1938" s="19" t="str">
        <f>HYPERLINK("https://www.facebook.com/conganxacamlac/", "Công an xã Cẩm Lạc tỉnh Hà Tĩnh")</f>
        <v>Công an xã Cẩm Lạc tỉnh Hà Tĩnh</v>
      </c>
      <c r="C1938" s="21" t="s">
        <v>16</v>
      </c>
      <c r="D1938" s="21" t="s">
        <v>14</v>
      </c>
      <c r="E1938" s="1" t="s">
        <v>13</v>
      </c>
      <c r="F1938" s="1" t="s">
        <v>13</v>
      </c>
      <c r="G1938" s="1" t="s">
        <v>13</v>
      </c>
      <c r="H1938" s="1" t="s">
        <v>15</v>
      </c>
      <c r="I1938" s="1"/>
      <c r="J1938" s="1"/>
      <c r="K1938" s="1"/>
      <c r="L1938" s="1"/>
      <c r="M1938" s="1"/>
      <c r="N1938" s="1"/>
      <c r="O1938" s="1"/>
      <c r="P1938" s="1"/>
      <c r="Q1938" s="1"/>
    </row>
    <row r="1939" spans="1:17" x14ac:dyDescent="0.25">
      <c r="A1939" s="18">
        <v>28938</v>
      </c>
      <c r="B1939" s="19" t="str">
        <f>HYPERLINK("https://camlac.camxuyen.hatinh.gov.vn/", "UBND Ủy ban nhân dân xã Cẩm Lạc tỉnh Hà Tĩnh")</f>
        <v>UBND Ủy ban nhân dân xã Cẩm Lạc tỉnh Hà Tĩnh</v>
      </c>
      <c r="C1939" s="21" t="s">
        <v>16</v>
      </c>
      <c r="D1939" s="22"/>
      <c r="E1939" s="1" t="s">
        <v>13</v>
      </c>
      <c r="F1939" s="1" t="s">
        <v>13</v>
      </c>
      <c r="G1939" s="1" t="s">
        <v>13</v>
      </c>
      <c r="H1939" s="1" t="s">
        <v>13</v>
      </c>
      <c r="I1939" s="1"/>
      <c r="J1939" s="1"/>
      <c r="K1939" s="1"/>
      <c r="L1939" s="1"/>
      <c r="M1939" s="1"/>
      <c r="N1939" s="1"/>
      <c r="O1939" s="1"/>
      <c r="P1939" s="1"/>
      <c r="Q1939" s="1"/>
    </row>
    <row r="1940" spans="1:17" x14ac:dyDescent="0.25">
      <c r="A1940" s="18">
        <v>28939</v>
      </c>
      <c r="B1940" s="19" t="s">
        <v>205</v>
      </c>
      <c r="C1940" s="20" t="s">
        <v>13</v>
      </c>
      <c r="D1940" s="21" t="s">
        <v>14</v>
      </c>
      <c r="E1940" s="1" t="s">
        <v>13</v>
      </c>
      <c r="F1940" s="1" t="s">
        <v>13</v>
      </c>
      <c r="G1940" s="1" t="s">
        <v>13</v>
      </c>
      <c r="H1940" s="1" t="s">
        <v>15</v>
      </c>
      <c r="I1940" s="1"/>
      <c r="J1940" s="1"/>
      <c r="K1940" s="1"/>
      <c r="L1940" s="1"/>
      <c r="M1940" s="1"/>
      <c r="N1940" s="1"/>
      <c r="O1940" s="1"/>
      <c r="P1940" s="1"/>
      <c r="Q1940" s="1"/>
    </row>
    <row r="1941" spans="1:17" x14ac:dyDescent="0.25">
      <c r="A1941" s="18">
        <v>28940</v>
      </c>
      <c r="B1941" s="19" t="str">
        <f>HYPERLINK("https://camlien.camthuy.thanhhoa.gov.vn/", "UBND Ủy ban nhân dân xã Cẩm Liên tỉnh Thanh Hóa")</f>
        <v>UBND Ủy ban nhân dân xã Cẩm Liên tỉnh Thanh Hóa</v>
      </c>
      <c r="C1941" s="21" t="s">
        <v>16</v>
      </c>
      <c r="D1941" s="22"/>
      <c r="E1941" s="1" t="s">
        <v>13</v>
      </c>
      <c r="F1941" s="1" t="s">
        <v>13</v>
      </c>
      <c r="G1941" s="1" t="s">
        <v>13</v>
      </c>
      <c r="H1941" s="1" t="s">
        <v>13</v>
      </c>
      <c r="I1941" s="1"/>
      <c r="J1941" s="1"/>
      <c r="K1941" s="1"/>
      <c r="L1941" s="1"/>
      <c r="M1941" s="1"/>
      <c r="N1941" s="1"/>
      <c r="O1941" s="1"/>
      <c r="P1941" s="1"/>
      <c r="Q1941" s="1"/>
    </row>
    <row r="1942" spans="1:17" x14ac:dyDescent="0.25">
      <c r="A1942" s="18">
        <v>28941</v>
      </c>
      <c r="B1942" s="19" t="str">
        <f>HYPERLINK("https://www.facebook.com/canhhung24h/", "Công an xã Cảnh Hưng tỉnh Bắc Ninh")</f>
        <v>Công an xã Cảnh Hưng tỉnh Bắc Ninh</v>
      </c>
      <c r="C1942" s="21" t="s">
        <v>16</v>
      </c>
      <c r="D1942" s="21" t="s">
        <v>14</v>
      </c>
      <c r="E1942" s="1" t="s">
        <v>13</v>
      </c>
      <c r="F1942" s="1" t="s">
        <v>13</v>
      </c>
      <c r="G1942" s="1" t="s">
        <v>13</v>
      </c>
      <c r="H1942" s="1" t="s">
        <v>15</v>
      </c>
      <c r="I1942" s="1"/>
      <c r="J1942" s="1"/>
      <c r="K1942" s="1"/>
      <c r="L1942" s="1"/>
      <c r="M1942" s="1"/>
      <c r="N1942" s="1"/>
      <c r="O1942" s="1"/>
      <c r="P1942" s="1"/>
      <c r="Q1942" s="1"/>
    </row>
    <row r="1943" spans="1:17" x14ac:dyDescent="0.25">
      <c r="A1943" s="18">
        <v>28942</v>
      </c>
      <c r="B1943" s="19" t="str">
        <f>HYPERLINK("https://www.bacninh.gov.vn/web/xa-canh-hung", "UBND Ủy ban nhân dân xã Cảnh Hưng tỉnh Bắc Ninh")</f>
        <v>UBND Ủy ban nhân dân xã Cảnh Hưng tỉnh Bắc Ninh</v>
      </c>
      <c r="C1943" s="21" t="s">
        <v>16</v>
      </c>
      <c r="D1943" s="22"/>
      <c r="E1943" s="1" t="s">
        <v>13</v>
      </c>
      <c r="F1943" s="1" t="s">
        <v>13</v>
      </c>
      <c r="G1943" s="1" t="s">
        <v>13</v>
      </c>
      <c r="H1943" s="1" t="s">
        <v>13</v>
      </c>
      <c r="I1943" s="1"/>
      <c r="J1943" s="1"/>
      <c r="K1943" s="1"/>
      <c r="L1943" s="1"/>
      <c r="M1943" s="1"/>
      <c r="N1943" s="1"/>
      <c r="O1943" s="1"/>
      <c r="P1943" s="1"/>
      <c r="Q1943" s="1"/>
    </row>
    <row r="1944" spans="1:17" x14ac:dyDescent="0.25">
      <c r="A1944" s="18">
        <v>28943</v>
      </c>
      <c r="B1944" s="19" t="str">
        <f>HYPERLINK("https://www.facebook.com/conganhuyennhuxuan/?locale=th_TH", "Công an xã Cát Tân tỉnh Thanh Hóa")</f>
        <v>Công an xã Cát Tân tỉnh Thanh Hóa</v>
      </c>
      <c r="C1944" s="21" t="s">
        <v>16</v>
      </c>
      <c r="D1944" s="21" t="s">
        <v>14</v>
      </c>
      <c r="E1944" s="1" t="s">
        <v>13</v>
      </c>
      <c r="F1944" s="1" t="s">
        <v>13</v>
      </c>
      <c r="G1944" s="1" t="s">
        <v>13</v>
      </c>
      <c r="H1944" s="1" t="s">
        <v>15</v>
      </c>
      <c r="I1944" s="1"/>
      <c r="J1944" s="1"/>
      <c r="K1944" s="1"/>
      <c r="L1944" s="1"/>
      <c r="M1944" s="1"/>
      <c r="N1944" s="1"/>
      <c r="O1944" s="1"/>
      <c r="P1944" s="1"/>
      <c r="Q1944" s="1"/>
    </row>
    <row r="1945" spans="1:17" x14ac:dyDescent="0.25">
      <c r="A1945" s="18">
        <v>28944</v>
      </c>
      <c r="B1945" s="19" t="str">
        <f>HYPERLINK("https://cattan.nhuxuan.thanhhoa.gov.vn/", "UBND Ủy ban nhân dân xã Cát Tân tỉnh Thanh Hóa")</f>
        <v>UBND Ủy ban nhân dân xã Cát Tân tỉnh Thanh Hóa</v>
      </c>
      <c r="C1945" s="21" t="s">
        <v>16</v>
      </c>
      <c r="D1945" s="22"/>
      <c r="E1945" s="1" t="s">
        <v>13</v>
      </c>
      <c r="F1945" s="1" t="s">
        <v>13</v>
      </c>
      <c r="G1945" s="1" t="s">
        <v>13</v>
      </c>
      <c r="H1945" s="1" t="s">
        <v>13</v>
      </c>
      <c r="I1945" s="1"/>
      <c r="J1945" s="1"/>
      <c r="K1945" s="1"/>
      <c r="L1945" s="1"/>
      <c r="M1945" s="1"/>
      <c r="N1945" s="1"/>
      <c r="O1945" s="1"/>
      <c r="P1945" s="1"/>
      <c r="Q1945" s="1"/>
    </row>
    <row r="1946" spans="1:17" x14ac:dyDescent="0.25">
      <c r="A1946" s="18">
        <v>28945</v>
      </c>
      <c r="B1946" s="19" t="str">
        <f>HYPERLINK("https://www.facebook.com/conganxachanson/", "Công an xã Chân Sơn tỉnh Tuyên Quang")</f>
        <v>Công an xã Chân Sơn tỉnh Tuyên Quang</v>
      </c>
      <c r="C1946" s="21" t="s">
        <v>16</v>
      </c>
      <c r="D1946" s="21" t="s">
        <v>14</v>
      </c>
      <c r="E1946" s="1" t="s">
        <v>13</v>
      </c>
      <c r="F1946" s="1" t="s">
        <v>13</v>
      </c>
      <c r="G1946" s="1" t="s">
        <v>13</v>
      </c>
      <c r="H1946" s="1" t="s">
        <v>15</v>
      </c>
      <c r="I1946" s="1"/>
      <c r="J1946" s="1"/>
      <c r="K1946" s="1"/>
      <c r="L1946" s="1"/>
      <c r="M1946" s="1"/>
      <c r="N1946" s="1"/>
      <c r="O1946" s="1"/>
      <c r="P1946" s="1"/>
      <c r="Q1946" s="1"/>
    </row>
    <row r="1947" spans="1:17" x14ac:dyDescent="0.25">
      <c r="A1947" s="18">
        <v>28946</v>
      </c>
      <c r="B1947" s="19" t="str">
        <f>HYPERLINK("https://yenson.tuyenquang.gov.vn/", "UBND Ủy ban nhân dân xã Chân Sơn tỉnh Tuyên Quang")</f>
        <v>UBND Ủy ban nhân dân xã Chân Sơn tỉnh Tuyên Quang</v>
      </c>
      <c r="C1947" s="21" t="s">
        <v>16</v>
      </c>
      <c r="D1947" s="22"/>
      <c r="E1947" s="1" t="s">
        <v>13</v>
      </c>
      <c r="F1947" s="1" t="s">
        <v>13</v>
      </c>
      <c r="G1947" s="1" t="s">
        <v>13</v>
      </c>
      <c r="H1947" s="1" t="s">
        <v>13</v>
      </c>
      <c r="I1947" s="1"/>
      <c r="J1947" s="1"/>
      <c r="K1947" s="1"/>
      <c r="L1947" s="1"/>
      <c r="M1947" s="1"/>
      <c r="N1947" s="1"/>
      <c r="O1947" s="1"/>
      <c r="P1947" s="1"/>
      <c r="Q1947" s="1"/>
    </row>
    <row r="1948" spans="1:17" x14ac:dyDescent="0.25">
      <c r="A1948" s="18">
        <v>28947</v>
      </c>
      <c r="B1948" s="19" t="str">
        <f>HYPERLINK("https://www.facebook.com/p/C%C3%B4ng-an-x%C3%A3-Ch%C3%A2u-B%C3%ACnh-100069726939590/", "Công an xã Châu Bình tỉnh Bến Tre")</f>
        <v>Công an xã Châu Bình tỉnh Bến Tre</v>
      </c>
      <c r="C1948" s="21" t="s">
        <v>16</v>
      </c>
      <c r="D1948" s="21" t="s">
        <v>14</v>
      </c>
      <c r="E1948" s="1" t="s">
        <v>13</v>
      </c>
      <c r="F1948" s="1" t="s">
        <v>13</v>
      </c>
      <c r="G1948" s="1" t="s">
        <v>13</v>
      </c>
      <c r="H1948" s="1" t="s">
        <v>15</v>
      </c>
      <c r="I1948" s="1"/>
      <c r="J1948" s="1"/>
      <c r="K1948" s="1"/>
      <c r="L1948" s="1"/>
      <c r="M1948" s="1"/>
      <c r="N1948" s="1"/>
      <c r="O1948" s="1"/>
      <c r="P1948" s="1"/>
      <c r="Q1948" s="1"/>
    </row>
    <row r="1949" spans="1:17" x14ac:dyDescent="0.25">
      <c r="A1949" s="18">
        <v>28948</v>
      </c>
      <c r="B1949" s="19" t="str">
        <f>HYPERLINK("http://chaubinh.giongtrom.bentre.gov.vn/", "UBND Ủy ban nhân dân xã Châu Bình tỉnh Bến Tre")</f>
        <v>UBND Ủy ban nhân dân xã Châu Bình tỉnh Bến Tre</v>
      </c>
      <c r="C1949" s="21" t="s">
        <v>16</v>
      </c>
      <c r="D1949" s="22"/>
      <c r="E1949" s="1" t="s">
        <v>13</v>
      </c>
      <c r="F1949" s="1" t="s">
        <v>13</v>
      </c>
      <c r="G1949" s="1" t="s">
        <v>13</v>
      </c>
      <c r="H1949" s="1" t="s">
        <v>13</v>
      </c>
      <c r="I1949" s="1"/>
      <c r="J1949" s="1"/>
      <c r="K1949" s="1"/>
      <c r="L1949" s="1"/>
      <c r="M1949" s="1"/>
      <c r="N1949" s="1"/>
      <c r="O1949" s="1"/>
      <c r="P1949" s="1"/>
      <c r="Q1949" s="1"/>
    </row>
    <row r="1950" spans="1:17" x14ac:dyDescent="0.25">
      <c r="A1950" s="18">
        <v>28949</v>
      </c>
      <c r="B1950" s="19" t="s">
        <v>206</v>
      </c>
      <c r="C1950" s="20" t="s">
        <v>13</v>
      </c>
      <c r="D1950" s="21" t="s">
        <v>14</v>
      </c>
      <c r="E1950" s="1" t="s">
        <v>13</v>
      </c>
      <c r="F1950" s="1" t="s">
        <v>13</v>
      </c>
      <c r="G1950" s="1" t="s">
        <v>13</v>
      </c>
      <c r="H1950" s="1" t="s">
        <v>15</v>
      </c>
      <c r="I1950" s="1"/>
      <c r="J1950" s="1"/>
      <c r="K1950" s="1"/>
      <c r="L1950" s="1"/>
      <c r="M1950" s="1"/>
      <c r="N1950" s="1"/>
      <c r="O1950" s="1"/>
      <c r="P1950" s="1"/>
      <c r="Q1950" s="1"/>
    </row>
    <row r="1951" spans="1:17" x14ac:dyDescent="0.25">
      <c r="A1951" s="18">
        <v>28950</v>
      </c>
      <c r="B1951" s="19" t="str">
        <f>HYPERLINK("https://chaudien.cauke.travinh.gov.vn/", "UBND Ủy ban nhân dân xã Châu Điền tỉnh Trà Vinh")</f>
        <v>UBND Ủy ban nhân dân xã Châu Điền tỉnh Trà Vinh</v>
      </c>
      <c r="C1951" s="21" t="s">
        <v>16</v>
      </c>
      <c r="D1951" s="22"/>
      <c r="E1951" s="1" t="s">
        <v>13</v>
      </c>
      <c r="F1951" s="1" t="s">
        <v>13</v>
      </c>
      <c r="G1951" s="1" t="s">
        <v>13</v>
      </c>
      <c r="H1951" s="1" t="s">
        <v>13</v>
      </c>
      <c r="I1951" s="1"/>
      <c r="J1951" s="1"/>
      <c r="K1951" s="1"/>
      <c r="L1951" s="1"/>
      <c r="M1951" s="1"/>
      <c r="N1951" s="1"/>
      <c r="O1951" s="1"/>
      <c r="P1951" s="1"/>
      <c r="Q1951" s="1"/>
    </row>
    <row r="1952" spans="1:17" x14ac:dyDescent="0.25">
      <c r="A1952" s="18">
        <v>28951</v>
      </c>
      <c r="B1952" s="19" t="str">
        <f>HYPERLINK("https://www.facebook.com/p/Tu%E1%BB%95i-tr%E1%BA%BB-C%C3%B4ng-an-Th%C3%A0nh-ph%E1%BB%91-V%C4%A9nh-Y%C3%AAn-100066497717181/?locale=gl_ES", "Công an xã Châu Thành tỉnh Nghệ An")</f>
        <v>Công an xã Châu Thành tỉnh Nghệ An</v>
      </c>
      <c r="C1952" s="21" t="s">
        <v>16</v>
      </c>
      <c r="D1952" s="21" t="s">
        <v>14</v>
      </c>
      <c r="E1952" s="1" t="s">
        <v>13</v>
      </c>
      <c r="F1952" s="1" t="s">
        <v>13</v>
      </c>
      <c r="G1952" s="1" t="s">
        <v>13</v>
      </c>
      <c r="H1952" s="1" t="s">
        <v>15</v>
      </c>
      <c r="I1952" s="1"/>
      <c r="J1952" s="1"/>
      <c r="K1952" s="1"/>
      <c r="L1952" s="1"/>
      <c r="M1952" s="1"/>
      <c r="N1952" s="1"/>
      <c r="O1952" s="1"/>
      <c r="P1952" s="1"/>
      <c r="Q1952" s="1"/>
    </row>
    <row r="1953" spans="1:17" x14ac:dyDescent="0.25">
      <c r="A1953" s="18">
        <v>28952</v>
      </c>
      <c r="B1953" s="19" t="str">
        <f>HYPERLINK("https://chaunhan.hungnguyen.nghean.gov.vn/", "UBND Ủy ban nhân dân xã Châu Thành tỉnh Nghệ An")</f>
        <v>UBND Ủy ban nhân dân xã Châu Thành tỉnh Nghệ An</v>
      </c>
      <c r="C1953" s="21" t="s">
        <v>16</v>
      </c>
      <c r="D1953" s="22"/>
      <c r="E1953" s="1" t="s">
        <v>13</v>
      </c>
      <c r="F1953" s="1" t="s">
        <v>13</v>
      </c>
      <c r="G1953" s="1" t="s">
        <v>13</v>
      </c>
      <c r="H1953" s="1" t="s">
        <v>13</v>
      </c>
      <c r="I1953" s="1"/>
      <c r="J1953" s="1"/>
      <c r="K1953" s="1"/>
      <c r="L1953" s="1"/>
      <c r="M1953" s="1"/>
      <c r="N1953" s="1"/>
      <c r="O1953" s="1"/>
      <c r="P1953" s="1"/>
      <c r="Q1953" s="1"/>
    </row>
    <row r="1954" spans="1:17" x14ac:dyDescent="0.25">
      <c r="A1954" s="18">
        <v>28953</v>
      </c>
      <c r="B1954" s="19" t="s">
        <v>207</v>
      </c>
      <c r="C1954" s="20" t="s">
        <v>13</v>
      </c>
      <c r="D1954" s="21" t="s">
        <v>14</v>
      </c>
      <c r="E1954" s="1" t="s">
        <v>13</v>
      </c>
      <c r="F1954" s="1" t="s">
        <v>13</v>
      </c>
      <c r="G1954" s="1" t="s">
        <v>13</v>
      </c>
      <c r="H1954" s="1" t="s">
        <v>15</v>
      </c>
      <c r="I1954" s="1"/>
      <c r="J1954" s="1"/>
      <c r="K1954" s="1"/>
      <c r="L1954" s="1"/>
      <c r="M1954" s="1"/>
      <c r="N1954" s="1"/>
      <c r="O1954" s="1"/>
      <c r="P1954" s="1"/>
      <c r="Q1954" s="1"/>
    </row>
    <row r="1955" spans="1:17" x14ac:dyDescent="0.25">
      <c r="A1955" s="18">
        <v>28954</v>
      </c>
      <c r="B1955" s="19" t="str">
        <f>HYPERLINK("http://chiengsonmocchau.sonla.gov.vn/index.php?module=tochuc&amp;act=view&amp;id=17", "UBND Ủy ban nhân dân xã Chiềng Dong tỉnh Sơn La")</f>
        <v>UBND Ủy ban nhân dân xã Chiềng Dong tỉnh Sơn La</v>
      </c>
      <c r="C1955" s="21" t="s">
        <v>16</v>
      </c>
      <c r="D1955" s="22"/>
      <c r="E1955" s="1" t="s">
        <v>13</v>
      </c>
      <c r="F1955" s="1" t="s">
        <v>13</v>
      </c>
      <c r="G1955" s="1" t="s">
        <v>13</v>
      </c>
      <c r="H1955" s="1" t="s">
        <v>13</v>
      </c>
      <c r="I1955" s="1"/>
      <c r="J1955" s="1"/>
      <c r="K1955" s="1"/>
      <c r="L1955" s="1"/>
      <c r="M1955" s="1"/>
      <c r="N1955" s="1"/>
      <c r="O1955" s="1"/>
      <c r="P1955" s="1"/>
      <c r="Q1955" s="1"/>
    </row>
    <row r="1956" spans="1:17" x14ac:dyDescent="0.25">
      <c r="A1956" s="18">
        <v>28955</v>
      </c>
      <c r="B1956" s="19" t="s">
        <v>208</v>
      </c>
      <c r="C1956" s="20" t="s">
        <v>13</v>
      </c>
      <c r="D1956" s="21" t="s">
        <v>14</v>
      </c>
      <c r="E1956" s="1" t="s">
        <v>13</v>
      </c>
      <c r="F1956" s="1" t="s">
        <v>13</v>
      </c>
      <c r="G1956" s="1" t="s">
        <v>13</v>
      </c>
      <c r="H1956" s="1" t="s">
        <v>15</v>
      </c>
      <c r="I1956" s="1"/>
      <c r="J1956" s="1"/>
      <c r="K1956" s="1"/>
      <c r="L1956" s="1"/>
      <c r="M1956" s="1"/>
      <c r="N1956" s="1"/>
      <c r="O1956" s="1"/>
      <c r="P1956" s="1"/>
      <c r="Q1956" s="1"/>
    </row>
    <row r="1957" spans="1:17" x14ac:dyDescent="0.25">
      <c r="A1957" s="18">
        <v>28956</v>
      </c>
      <c r="B1957" s="19" t="str">
        <f>HYPERLINK("http://chienghacmocchau.sonla.gov.vn/", "UBND Ủy ban nhân dân xã Chiềng Hắc tỉnh Sơn La")</f>
        <v>UBND Ủy ban nhân dân xã Chiềng Hắc tỉnh Sơn La</v>
      </c>
      <c r="C1957" s="21" t="s">
        <v>16</v>
      </c>
      <c r="D1957" s="22"/>
      <c r="E1957" s="1" t="s">
        <v>13</v>
      </c>
      <c r="F1957" s="1" t="s">
        <v>13</v>
      </c>
      <c r="G1957" s="1" t="s">
        <v>13</v>
      </c>
      <c r="H1957" s="1" t="s">
        <v>13</v>
      </c>
      <c r="I1957" s="1"/>
      <c r="J1957" s="1"/>
      <c r="K1957" s="1"/>
      <c r="L1957" s="1"/>
      <c r="M1957" s="1"/>
      <c r="N1957" s="1"/>
      <c r="O1957" s="1"/>
      <c r="P1957" s="1"/>
      <c r="Q1957" s="1"/>
    </row>
    <row r="1958" spans="1:17" x14ac:dyDescent="0.25">
      <c r="A1958" s="18">
        <v>28957</v>
      </c>
      <c r="B1958" s="19" t="s">
        <v>209</v>
      </c>
      <c r="C1958" s="20" t="s">
        <v>13</v>
      </c>
      <c r="D1958" s="21" t="s">
        <v>14</v>
      </c>
      <c r="E1958" s="1" t="s">
        <v>13</v>
      </c>
      <c r="F1958" s="1" t="s">
        <v>13</v>
      </c>
      <c r="G1958" s="1" t="s">
        <v>13</v>
      </c>
      <c r="H1958" s="1" t="s">
        <v>15</v>
      </c>
      <c r="I1958" s="1"/>
      <c r="J1958" s="1"/>
      <c r="K1958" s="1"/>
      <c r="L1958" s="1"/>
      <c r="M1958" s="1"/>
      <c r="N1958" s="1"/>
      <c r="O1958" s="1"/>
      <c r="P1958" s="1"/>
      <c r="Q1958" s="1"/>
    </row>
    <row r="1959" spans="1:17" x14ac:dyDescent="0.25">
      <c r="A1959" s="18">
        <v>28958</v>
      </c>
      <c r="B1959" s="19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Pha tỉnh Sơn La")</f>
        <v>UBND Ủy ban nhân dân xã Chiềng Pha tỉnh Sơn La</v>
      </c>
      <c r="C1959" s="21" t="s">
        <v>16</v>
      </c>
      <c r="D1959" s="22"/>
      <c r="E1959" s="1" t="s">
        <v>13</v>
      </c>
      <c r="F1959" s="1" t="s">
        <v>13</v>
      </c>
      <c r="G1959" s="1" t="s">
        <v>13</v>
      </c>
      <c r="H1959" s="1" t="s">
        <v>13</v>
      </c>
      <c r="I1959" s="1"/>
      <c r="J1959" s="1"/>
      <c r="K1959" s="1"/>
      <c r="L1959" s="1"/>
      <c r="M1959" s="1"/>
      <c r="N1959" s="1"/>
      <c r="O1959" s="1"/>
      <c r="P1959" s="1"/>
      <c r="Q1959" s="1"/>
    </row>
    <row r="1960" spans="1:17" x14ac:dyDescent="0.25">
      <c r="A1960" s="18">
        <v>28959</v>
      </c>
      <c r="B1960" s="19" t="str">
        <f>HYPERLINK("https://www.facebook.com/conganxachiengphung/?locale=vi_VN", "Công an xã Chiềng Phung tỉnh Sơn La")</f>
        <v>Công an xã Chiềng Phung tỉnh Sơn La</v>
      </c>
      <c r="C1960" s="21" t="s">
        <v>16</v>
      </c>
      <c r="D1960" s="21" t="s">
        <v>14</v>
      </c>
      <c r="E1960" s="1" t="s">
        <v>13</v>
      </c>
      <c r="F1960" s="1" t="s">
        <v>13</v>
      </c>
      <c r="G1960" s="1" t="s">
        <v>13</v>
      </c>
      <c r="H1960" s="1" t="s">
        <v>15</v>
      </c>
      <c r="I1960" s="1"/>
      <c r="J1960" s="1"/>
      <c r="K1960" s="1"/>
      <c r="L1960" s="1"/>
      <c r="M1960" s="1"/>
      <c r="N1960" s="1"/>
      <c r="O1960" s="1"/>
      <c r="P1960" s="1"/>
      <c r="Q1960" s="1"/>
    </row>
    <row r="1961" spans="1:17" x14ac:dyDescent="0.25">
      <c r="A1961" s="18">
        <v>28960</v>
      </c>
      <c r="B1961" s="19" t="str">
        <f>HYPERLINK("https://congbao.sonla.gov.vn/congbao.nsf/CD90B592AE60E70547258BD600100F90/$file/QD%202404.pdf", "UBND Ủy ban nhân dân xã Chiềng Phung tỉnh Sơn La")</f>
        <v>UBND Ủy ban nhân dân xã Chiềng Phung tỉnh Sơn La</v>
      </c>
      <c r="C1961" s="21" t="s">
        <v>16</v>
      </c>
      <c r="D1961" s="22"/>
      <c r="E1961" s="1" t="s">
        <v>13</v>
      </c>
      <c r="F1961" s="1" t="s">
        <v>13</v>
      </c>
      <c r="G1961" s="1" t="s">
        <v>13</v>
      </c>
      <c r="H1961" s="1" t="s">
        <v>13</v>
      </c>
      <c r="I1961" s="1"/>
      <c r="J1961" s="1"/>
      <c r="K1961" s="1"/>
      <c r="L1961" s="1"/>
      <c r="M1961" s="1"/>
      <c r="N1961" s="1"/>
      <c r="O1961" s="1"/>
      <c r="P1961" s="1"/>
      <c r="Q1961" s="1"/>
    </row>
    <row r="1962" spans="1:17" x14ac:dyDescent="0.25">
      <c r="A1962" s="18">
        <v>28961</v>
      </c>
      <c r="B1962" s="19" t="s">
        <v>210</v>
      </c>
      <c r="C1962" s="20" t="s">
        <v>13</v>
      </c>
      <c r="D1962" s="21" t="s">
        <v>14</v>
      </c>
      <c r="E1962" s="1" t="s">
        <v>13</v>
      </c>
      <c r="F1962" s="1" t="s">
        <v>13</v>
      </c>
      <c r="G1962" s="1" t="s">
        <v>13</v>
      </c>
      <c r="H1962" s="1" t="s">
        <v>15</v>
      </c>
      <c r="I1962" s="1"/>
      <c r="J1962" s="1"/>
      <c r="K1962" s="1"/>
      <c r="L1962" s="1"/>
      <c r="M1962" s="1"/>
      <c r="N1962" s="1"/>
      <c r="O1962" s="1"/>
      <c r="P1962" s="1"/>
      <c r="Q1962" s="1"/>
    </row>
    <row r="1963" spans="1:17" x14ac:dyDescent="0.25">
      <c r="A1963" s="18">
        <v>28962</v>
      </c>
      <c r="B1963" s="19" t="str">
        <f>HYPERLINK("https://www.laocai.gov.vn/tin-trong-tinh/thu-tuong-chinh-phu-tang-bang-khen-truong-thon-kho-vang-xa-coc-lau-huyen-bac-ha-1302758", "UBND Ủy ban nhân dân xã Cốc Lầu tỉnh Lào Cai")</f>
        <v>UBND Ủy ban nhân dân xã Cốc Lầu tỉnh Lào Cai</v>
      </c>
      <c r="C1963" s="21" t="s">
        <v>16</v>
      </c>
      <c r="D1963" s="22"/>
      <c r="E1963" s="1" t="s">
        <v>13</v>
      </c>
      <c r="F1963" s="1" t="s">
        <v>13</v>
      </c>
      <c r="G1963" s="1" t="s">
        <v>13</v>
      </c>
      <c r="H1963" s="1" t="s">
        <v>13</v>
      </c>
      <c r="I1963" s="1"/>
      <c r="J1963" s="1"/>
      <c r="K1963" s="1"/>
      <c r="L1963" s="1"/>
      <c r="M1963" s="1"/>
      <c r="N1963" s="1"/>
      <c r="O1963" s="1"/>
      <c r="P1963" s="1"/>
      <c r="Q1963" s="1"/>
    </row>
    <row r="1964" spans="1:17" x14ac:dyDescent="0.25">
      <c r="A1964" s="18">
        <v>28963</v>
      </c>
      <c r="B1964" s="19" t="str">
        <f>HYPERLINK("https://www.facebook.com/conganeadar/", "Công an xã Ea Đar tỉnh Đắk Lắk")</f>
        <v>Công an xã Ea Đar tỉnh Đắk Lắk</v>
      </c>
      <c r="C1964" s="21" t="s">
        <v>16</v>
      </c>
      <c r="D1964" s="21" t="s">
        <v>14</v>
      </c>
      <c r="E1964" s="1" t="s">
        <v>13</v>
      </c>
      <c r="F1964" s="1" t="s">
        <v>13</v>
      </c>
      <c r="G1964" s="1" t="s">
        <v>13</v>
      </c>
      <c r="H1964" s="1" t="s">
        <v>15</v>
      </c>
      <c r="I1964" s="1"/>
      <c r="J1964" s="1"/>
      <c r="K1964" s="1"/>
      <c r="L1964" s="1"/>
      <c r="M1964" s="1"/>
      <c r="N1964" s="1"/>
      <c r="O1964" s="1"/>
      <c r="P1964" s="1"/>
      <c r="Q1964" s="1"/>
    </row>
    <row r="1965" spans="1:17" x14ac:dyDescent="0.25">
      <c r="A1965" s="18">
        <v>28964</v>
      </c>
      <c r="B1965" s="19" t="str">
        <f>HYPERLINK("https://eakar.daklak.gov.vn/", "UBND Ủy ban nhân dân xã Ea Đar tỉnh Đắk Lắk")</f>
        <v>UBND Ủy ban nhân dân xã Ea Đar tỉnh Đắk Lắk</v>
      </c>
      <c r="C1965" s="21" t="s">
        <v>16</v>
      </c>
      <c r="D1965" s="22"/>
      <c r="E1965" s="1" t="s">
        <v>13</v>
      </c>
      <c r="F1965" s="1" t="s">
        <v>13</v>
      </c>
      <c r="G1965" s="1" t="s">
        <v>13</v>
      </c>
      <c r="H1965" s="1" t="s">
        <v>13</v>
      </c>
      <c r="I1965" s="1"/>
      <c r="J1965" s="1"/>
      <c r="K1965" s="1"/>
      <c r="L1965" s="1"/>
      <c r="M1965" s="1"/>
      <c r="N1965" s="1"/>
      <c r="O1965" s="1"/>
      <c r="P1965" s="1"/>
      <c r="Q1965" s="1"/>
    </row>
    <row r="1966" spans="1:17" x14ac:dyDescent="0.25">
      <c r="A1966" s="18">
        <v>28965</v>
      </c>
      <c r="B1966" s="19" t="str">
        <f>HYPERLINK("https://www.facebook.com/ConganxaDaiAnVuBanNamDinh/", "Công an xã Đại An tỉnh Nam Định")</f>
        <v>Công an xã Đại An tỉnh Nam Định</v>
      </c>
      <c r="C1966" s="21" t="s">
        <v>16</v>
      </c>
      <c r="D1966" s="21" t="s">
        <v>14</v>
      </c>
      <c r="E1966" s="1" t="s">
        <v>13</v>
      </c>
      <c r="F1966" s="1" t="s">
        <v>13</v>
      </c>
      <c r="G1966" s="1" t="s">
        <v>13</v>
      </c>
      <c r="H1966" s="1" t="s">
        <v>15</v>
      </c>
      <c r="I1966" s="1"/>
      <c r="J1966" s="1"/>
      <c r="K1966" s="1"/>
      <c r="L1966" s="1"/>
      <c r="M1966" s="1"/>
      <c r="N1966" s="1"/>
      <c r="O1966" s="1"/>
      <c r="P1966" s="1"/>
      <c r="Q1966" s="1"/>
    </row>
    <row r="1967" spans="1:17" x14ac:dyDescent="0.25">
      <c r="A1967" s="18">
        <v>28966</v>
      </c>
      <c r="B1967" s="19" t="str">
        <f>HYPERLINK("https://vuban.namdinh.gov.vn/", "UBND Ủy ban nhân dân xã Đại An tỉnh Nam Định")</f>
        <v>UBND Ủy ban nhân dân xã Đại An tỉnh Nam Định</v>
      </c>
      <c r="C1967" s="21" t="s">
        <v>16</v>
      </c>
      <c r="D1967" s="22"/>
      <c r="E1967" s="1" t="s">
        <v>13</v>
      </c>
      <c r="F1967" s="1" t="s">
        <v>13</v>
      </c>
      <c r="G1967" s="1" t="s">
        <v>13</v>
      </c>
      <c r="H1967" s="1" t="s">
        <v>13</v>
      </c>
      <c r="I1967" s="1"/>
      <c r="J1967" s="1"/>
      <c r="K1967" s="1"/>
      <c r="L1967" s="1"/>
      <c r="M1967" s="1"/>
      <c r="N1967" s="1"/>
      <c r="O1967" s="1"/>
      <c r="P1967" s="1"/>
      <c r="Q1967" s="1"/>
    </row>
    <row r="1968" spans="1:17" x14ac:dyDescent="0.25">
      <c r="A1968" s="18">
        <v>28967</v>
      </c>
      <c r="B1968" s="19" t="str">
        <f>HYPERLINK("https://www.facebook.com/Conganxadaibai/", "Công an xã Đại Bái tỉnh Bắc Ninh")</f>
        <v>Công an xã Đại Bái tỉnh Bắc Ninh</v>
      </c>
      <c r="C1968" s="21" t="s">
        <v>16</v>
      </c>
      <c r="D1968" s="21" t="s">
        <v>14</v>
      </c>
      <c r="E1968" s="1" t="s">
        <v>13</v>
      </c>
      <c r="F1968" s="1" t="s">
        <v>13</v>
      </c>
      <c r="G1968" s="1" t="s">
        <v>13</v>
      </c>
      <c r="H1968" s="1" t="s">
        <v>15</v>
      </c>
      <c r="I1968" s="1"/>
      <c r="J1968" s="1"/>
      <c r="K1968" s="1"/>
      <c r="L1968" s="1"/>
      <c r="M1968" s="1"/>
      <c r="N1968" s="1"/>
      <c r="O1968" s="1"/>
      <c r="P1968" s="1"/>
      <c r="Q1968" s="1"/>
    </row>
    <row r="1969" spans="1:17" x14ac:dyDescent="0.25">
      <c r="A1969" s="18">
        <v>28968</v>
      </c>
      <c r="B1969" s="19" t="str">
        <f>HYPERLINK("https://www.bacninh.gov.vn/web/xa-dai-bai/to-chuc-bo-may1", "UBND Ủy ban nhân dân xã Đại Bái tỉnh Bắc Ninh")</f>
        <v>UBND Ủy ban nhân dân xã Đại Bái tỉnh Bắc Ninh</v>
      </c>
      <c r="C1969" s="21" t="s">
        <v>16</v>
      </c>
      <c r="D1969" s="22"/>
      <c r="E1969" s="1" t="s">
        <v>13</v>
      </c>
      <c r="F1969" s="1" t="s">
        <v>13</v>
      </c>
      <c r="G1969" s="1" t="s">
        <v>13</v>
      </c>
      <c r="H1969" s="1" t="s">
        <v>13</v>
      </c>
      <c r="I1969" s="1"/>
      <c r="J1969" s="1"/>
      <c r="K1969" s="1"/>
      <c r="L1969" s="1"/>
      <c r="M1969" s="1"/>
      <c r="N1969" s="1"/>
      <c r="O1969" s="1"/>
      <c r="P1969" s="1"/>
      <c r="Q1969" s="1"/>
    </row>
    <row r="1970" spans="1:17" x14ac:dyDescent="0.25">
      <c r="A1970" s="18">
        <v>28969</v>
      </c>
      <c r="B1970" s="19" t="str">
        <f>HYPERLINK("https://www.facebook.com/conganxadaihung/", "Công an xã Đại Hùng thành phố Hà Nội")</f>
        <v>Công an xã Đại Hùng thành phố Hà Nội</v>
      </c>
      <c r="C1970" s="21" t="s">
        <v>16</v>
      </c>
      <c r="D1970" s="21" t="s">
        <v>14</v>
      </c>
      <c r="E1970" s="1" t="s">
        <v>13</v>
      </c>
      <c r="F1970" s="1" t="s">
        <v>13</v>
      </c>
      <c r="G1970" s="1" t="s">
        <v>13</v>
      </c>
      <c r="H1970" s="1" t="s">
        <v>15</v>
      </c>
      <c r="I1970" s="1"/>
      <c r="J1970" s="1"/>
      <c r="K1970" s="1"/>
      <c r="L1970" s="1"/>
      <c r="M1970" s="1"/>
      <c r="N1970" s="1"/>
      <c r="O1970" s="1"/>
      <c r="P1970" s="1"/>
      <c r="Q1970" s="1"/>
    </row>
    <row r="1971" spans="1:17" x14ac:dyDescent="0.25">
      <c r="A1971" s="18">
        <v>28970</v>
      </c>
      <c r="B1971" s="19" t="str">
        <f>HYPERLINK("https://muasamcong.mpi.gov.vn/edoc-oldproxy-service/api/download/file/browser?filePath=/WAS/e-doc/BID/EVAL/2022/07/20220706059/00/SUCC/1251+Q%C4%90+TR%C3%9ANG+TH%E1%BA%A6U+TRUNG+TH%C6%AF%E1%BB%A2NG+QUAN+T%E1%BB%B0.pdf", "UBND Ủy ban nhân dân xã Đại Hùng thành phố Hà Nội")</f>
        <v>UBND Ủy ban nhân dân xã Đại Hùng thành phố Hà Nội</v>
      </c>
      <c r="C1971" s="21" t="s">
        <v>16</v>
      </c>
      <c r="D1971" s="22"/>
      <c r="E1971" s="1" t="s">
        <v>13</v>
      </c>
      <c r="F1971" s="1" t="s">
        <v>13</v>
      </c>
      <c r="G1971" s="1" t="s">
        <v>13</v>
      </c>
      <c r="H1971" s="1" t="s">
        <v>13</v>
      </c>
      <c r="I1971" s="1"/>
      <c r="J1971" s="1"/>
      <c r="K1971" s="1"/>
      <c r="L1971" s="1"/>
      <c r="M1971" s="1"/>
      <c r="N1971" s="1"/>
      <c r="O1971" s="1"/>
      <c r="P1971" s="1"/>
      <c r="Q1971" s="1"/>
    </row>
    <row r="1972" spans="1:17" x14ac:dyDescent="0.25">
      <c r="A1972" s="18">
        <v>28971</v>
      </c>
      <c r="B1972" s="19" t="str">
        <f>HYPERLINK("https://www.facebook.com/CONGANXADAILOC/", "Công an xã Đại Lộc tỉnh Thanh Hóa")</f>
        <v>Công an xã Đại Lộc tỉnh Thanh Hóa</v>
      </c>
      <c r="C1972" s="21" t="s">
        <v>16</v>
      </c>
      <c r="D1972" s="21" t="s">
        <v>14</v>
      </c>
      <c r="E1972" s="1" t="s">
        <v>13</v>
      </c>
      <c r="F1972" s="1" t="s">
        <v>13</v>
      </c>
      <c r="G1972" s="1" t="s">
        <v>13</v>
      </c>
      <c r="H1972" s="1" t="s">
        <v>15</v>
      </c>
      <c r="I1972" s="1"/>
      <c r="J1972" s="1"/>
      <c r="K1972" s="1"/>
      <c r="L1972" s="1"/>
      <c r="M1972" s="1"/>
      <c r="N1972" s="1"/>
      <c r="O1972" s="1"/>
      <c r="P1972" s="1"/>
      <c r="Q1972" s="1"/>
    </row>
    <row r="1973" spans="1:17" x14ac:dyDescent="0.25">
      <c r="A1973" s="18">
        <v>28972</v>
      </c>
      <c r="B1973" s="19" t="str">
        <f>HYPERLINK("https://dailoc.quangnam.gov.vn/", "UBND Ủy ban nhân dân xã Đại Lộc tỉnh Thanh Hóa")</f>
        <v>UBND Ủy ban nhân dân xã Đại Lộc tỉnh Thanh Hóa</v>
      </c>
      <c r="C1973" s="21" t="s">
        <v>16</v>
      </c>
      <c r="D1973" s="22"/>
      <c r="E1973" s="1" t="s">
        <v>13</v>
      </c>
      <c r="F1973" s="1" t="s">
        <v>13</v>
      </c>
      <c r="G1973" s="1" t="s">
        <v>13</v>
      </c>
      <c r="H1973" s="1" t="s">
        <v>13</v>
      </c>
      <c r="I1973" s="1"/>
      <c r="J1973" s="1"/>
      <c r="K1973" s="1"/>
      <c r="L1973" s="1"/>
      <c r="M1973" s="1"/>
      <c r="N1973" s="1"/>
      <c r="O1973" s="1"/>
      <c r="P1973" s="1"/>
      <c r="Q1973" s="1"/>
    </row>
    <row r="1974" spans="1:17" x14ac:dyDescent="0.25">
      <c r="A1974" s="18">
        <v>28973</v>
      </c>
      <c r="B1974" s="19" t="str">
        <f>HYPERLINK("https://www.facebook.com/Conganxadaison/", "Công an xã Đại Sơn tỉnh Cao Bằng")</f>
        <v>Công an xã Đại Sơn tỉnh Cao Bằng</v>
      </c>
      <c r="C1974" s="21" t="s">
        <v>16</v>
      </c>
      <c r="D1974" s="21" t="s">
        <v>14</v>
      </c>
      <c r="E1974" s="1" t="s">
        <v>13</v>
      </c>
      <c r="F1974" s="1" t="s">
        <v>13</v>
      </c>
      <c r="G1974" s="1" t="s">
        <v>13</v>
      </c>
      <c r="H1974" s="1" t="s">
        <v>15</v>
      </c>
      <c r="I1974" s="1"/>
      <c r="J1974" s="1"/>
      <c r="K1974" s="1"/>
      <c r="L1974" s="1"/>
      <c r="M1974" s="1"/>
      <c r="N1974" s="1"/>
      <c r="O1974" s="1"/>
      <c r="P1974" s="1"/>
      <c r="Q1974" s="1"/>
    </row>
    <row r="1975" spans="1:17" x14ac:dyDescent="0.25">
      <c r="A1975" s="18">
        <v>28974</v>
      </c>
      <c r="B1975" s="19" t="str">
        <f>HYPERLINK("http://daison.quanghoa.caobang.gov.vn/", "UBND Ủy ban nhân dân xã Đại Sơn tỉnh Cao Bằng")</f>
        <v>UBND Ủy ban nhân dân xã Đại Sơn tỉnh Cao Bằng</v>
      </c>
      <c r="C1975" s="21" t="s">
        <v>16</v>
      </c>
      <c r="D1975" s="22"/>
      <c r="E1975" s="1" t="s">
        <v>13</v>
      </c>
      <c r="F1975" s="1" t="s">
        <v>13</v>
      </c>
      <c r="G1975" s="1" t="s">
        <v>13</v>
      </c>
      <c r="H1975" s="1" t="s">
        <v>13</v>
      </c>
      <c r="I1975" s="1"/>
      <c r="J1975" s="1"/>
      <c r="K1975" s="1"/>
      <c r="L1975" s="1"/>
      <c r="M1975" s="1"/>
      <c r="N1975" s="1"/>
      <c r="O1975" s="1"/>
      <c r="P1975" s="1"/>
      <c r="Q1975" s="1"/>
    </row>
    <row r="1976" spans="1:17" x14ac:dyDescent="0.25">
      <c r="A1976" s="18">
        <v>28975</v>
      </c>
      <c r="B1976" s="19" t="str">
        <f>HYPERLINK("https://www.facebook.com/ConganxaDakKronghuyenDakDoa/", "Công an xã Đak Krong tỉnh Gia Lai")</f>
        <v>Công an xã Đak Krong tỉnh Gia Lai</v>
      </c>
      <c r="C1976" s="21" t="s">
        <v>16</v>
      </c>
      <c r="D1976" s="21" t="s">
        <v>14</v>
      </c>
      <c r="E1976" s="1" t="s">
        <v>13</v>
      </c>
      <c r="F1976" s="1" t="s">
        <v>13</v>
      </c>
      <c r="G1976" s="1" t="s">
        <v>13</v>
      </c>
      <c r="H1976" s="1" t="s">
        <v>15</v>
      </c>
      <c r="I1976" s="1"/>
      <c r="J1976" s="1"/>
      <c r="K1976" s="1"/>
      <c r="L1976" s="1"/>
      <c r="M1976" s="1"/>
      <c r="N1976" s="1"/>
      <c r="O1976" s="1"/>
      <c r="P1976" s="1"/>
      <c r="Q1976" s="1"/>
    </row>
    <row r="1977" spans="1:17" x14ac:dyDescent="0.25">
      <c r="A1977" s="18">
        <v>28976</v>
      </c>
      <c r="B1977" s="19" t="str">
        <f>HYPERLINK("https://dakdoa.gialai.gov.vn/Xa-Dak-Krong.aspx", "UBND Ủy ban nhân dân xã Đak Krong tỉnh Gia Lai")</f>
        <v>UBND Ủy ban nhân dân xã Đak Krong tỉnh Gia Lai</v>
      </c>
      <c r="C1977" s="21" t="s">
        <v>16</v>
      </c>
      <c r="D1977" s="22"/>
      <c r="E1977" s="1" t="s">
        <v>13</v>
      </c>
      <c r="F1977" s="1" t="s">
        <v>13</v>
      </c>
      <c r="G1977" s="1" t="s">
        <v>13</v>
      </c>
      <c r="H1977" s="1" t="s">
        <v>13</v>
      </c>
      <c r="I1977" s="1"/>
      <c r="J1977" s="1"/>
      <c r="K1977" s="1"/>
      <c r="L1977" s="1"/>
      <c r="M1977" s="1"/>
      <c r="N1977" s="1"/>
      <c r="O1977" s="1"/>
      <c r="P1977" s="1"/>
      <c r="Q1977" s="1"/>
    </row>
    <row r="1978" spans="1:17" x14ac:dyDescent="0.25">
      <c r="A1978" s="18">
        <v>28977</v>
      </c>
      <c r="B1978" s="19" t="s">
        <v>211</v>
      </c>
      <c r="C1978" s="20" t="s">
        <v>13</v>
      </c>
      <c r="D1978" s="21" t="s">
        <v>14</v>
      </c>
      <c r="E1978" s="1" t="s">
        <v>13</v>
      </c>
      <c r="F1978" s="1" t="s">
        <v>13</v>
      </c>
      <c r="G1978" s="1" t="s">
        <v>13</v>
      </c>
      <c r="H1978" s="1" t="s">
        <v>15</v>
      </c>
      <c r="I1978" s="1"/>
      <c r="J1978" s="1"/>
      <c r="K1978" s="1"/>
      <c r="L1978" s="1"/>
      <c r="M1978" s="1"/>
      <c r="N1978" s="1"/>
      <c r="O1978" s="1"/>
      <c r="P1978" s="1"/>
      <c r="Q1978" s="1"/>
    </row>
    <row r="1979" spans="1:17" x14ac:dyDescent="0.25">
      <c r="A1979" s="18">
        <v>28978</v>
      </c>
      <c r="B1979" s="19" t="str">
        <f>HYPERLINK("https://dakna.huyentumorong.kontum.gov.vn/", "UBND Ủy ban nhân dân xã Đăk Na tỉnh Kon Tum")</f>
        <v>UBND Ủy ban nhân dân xã Đăk Na tỉnh Kon Tum</v>
      </c>
      <c r="C1979" s="21" t="s">
        <v>16</v>
      </c>
      <c r="D1979" s="22"/>
      <c r="E1979" s="1" t="s">
        <v>13</v>
      </c>
      <c r="F1979" s="1" t="s">
        <v>13</v>
      </c>
      <c r="G1979" s="1" t="s">
        <v>13</v>
      </c>
      <c r="H1979" s="1" t="s">
        <v>13</v>
      </c>
      <c r="I1979" s="1"/>
      <c r="J1979" s="1"/>
      <c r="K1979" s="1"/>
      <c r="L1979" s="1"/>
      <c r="M1979" s="1"/>
      <c r="N1979" s="1"/>
      <c r="O1979" s="1"/>
      <c r="P1979" s="1"/>
      <c r="Q1979" s="1"/>
    </row>
    <row r="1980" spans="1:17" x14ac:dyDescent="0.25">
      <c r="A1980" s="18">
        <v>28979</v>
      </c>
      <c r="B1980" s="19" t="s">
        <v>212</v>
      </c>
      <c r="C1980" s="20" t="s">
        <v>13</v>
      </c>
      <c r="D1980" s="21" t="s">
        <v>14</v>
      </c>
      <c r="E1980" s="1" t="s">
        <v>13</v>
      </c>
      <c r="F1980" s="1" t="s">
        <v>13</v>
      </c>
      <c r="G1980" s="1" t="s">
        <v>13</v>
      </c>
      <c r="H1980" s="1" t="s">
        <v>15</v>
      </c>
      <c r="I1980" s="1"/>
      <c r="J1980" s="1"/>
      <c r="K1980" s="1"/>
      <c r="L1980" s="1"/>
      <c r="M1980" s="1"/>
      <c r="N1980" s="1"/>
      <c r="O1980" s="1"/>
      <c r="P1980" s="1"/>
      <c r="Q1980" s="1"/>
    </row>
    <row r="1981" spans="1:17" x14ac:dyDescent="0.25">
      <c r="A1981" s="18">
        <v>28980</v>
      </c>
      <c r="B1981" s="19" t="str">
        <f>HYPERLINK("https://dakroong.huyentumorong.kontum.gov.vn/", "UBND Ủy ban nhân dân xã Đăk Rơ Ông tỉnh Kon Tum")</f>
        <v>UBND Ủy ban nhân dân xã Đăk Rơ Ông tỉnh Kon Tum</v>
      </c>
      <c r="C1981" s="21" t="s">
        <v>16</v>
      </c>
      <c r="D1981" s="22"/>
      <c r="E1981" s="1" t="s">
        <v>13</v>
      </c>
      <c r="F1981" s="1" t="s">
        <v>13</v>
      </c>
      <c r="G1981" s="1" t="s">
        <v>13</v>
      </c>
      <c r="H1981" s="1" t="s">
        <v>13</v>
      </c>
      <c r="I1981" s="1"/>
      <c r="J1981" s="1"/>
      <c r="K1981" s="1"/>
      <c r="L1981" s="1"/>
      <c r="M1981" s="1"/>
      <c r="N1981" s="1"/>
      <c r="O1981" s="1"/>
      <c r="P1981" s="1"/>
      <c r="Q1981" s="1"/>
    </row>
    <row r="1982" spans="1:17" x14ac:dyDescent="0.25">
      <c r="A1982" s="18">
        <v>28981</v>
      </c>
      <c r="B1982" s="19" t="str">
        <f>HYPERLINK("https://www.facebook.com/CONGANXADAOLY/", "Công an xã Đạo Lý tỉnh Hà Nam")</f>
        <v>Công an xã Đạo Lý tỉnh Hà Nam</v>
      </c>
      <c r="C1982" s="21" t="s">
        <v>16</v>
      </c>
      <c r="D1982" s="21" t="s">
        <v>14</v>
      </c>
      <c r="E1982" s="1" t="s">
        <v>13</v>
      </c>
      <c r="F1982" s="1" t="s">
        <v>13</v>
      </c>
      <c r="G1982" s="1" t="s">
        <v>13</v>
      </c>
      <c r="H1982" s="1" t="s">
        <v>15</v>
      </c>
      <c r="I1982" s="1"/>
      <c r="J1982" s="1"/>
      <c r="K1982" s="1"/>
      <c r="L1982" s="1"/>
      <c r="M1982" s="1"/>
      <c r="N1982" s="1"/>
      <c r="O1982" s="1"/>
      <c r="P1982" s="1"/>
      <c r="Q1982" s="1"/>
    </row>
    <row r="1983" spans="1:17" x14ac:dyDescent="0.25">
      <c r="A1983" s="18">
        <v>28982</v>
      </c>
      <c r="B1983" s="19" t="str">
        <f>HYPERLINK("https://lynhan.hanam.gov.vn/Pages/Thong-tin-ve-lanh-%C4%91ao-xa--thi-tran792346957.aspx", "UBND Ủy ban nhân dân xã Đạo Lý tỉnh Hà Nam")</f>
        <v>UBND Ủy ban nhân dân xã Đạo Lý tỉnh Hà Nam</v>
      </c>
      <c r="C1983" s="21" t="s">
        <v>16</v>
      </c>
      <c r="D1983" s="22"/>
      <c r="E1983" s="1" t="s">
        <v>13</v>
      </c>
      <c r="F1983" s="1" t="s">
        <v>13</v>
      </c>
      <c r="G1983" s="1" t="s">
        <v>13</v>
      </c>
      <c r="H1983" s="1" t="s">
        <v>13</v>
      </c>
      <c r="I1983" s="1"/>
      <c r="J1983" s="1"/>
      <c r="K1983" s="1"/>
      <c r="L1983" s="1"/>
      <c r="M1983" s="1"/>
      <c r="N1983" s="1"/>
      <c r="O1983" s="1"/>
      <c r="P1983" s="1"/>
      <c r="Q1983" s="1"/>
    </row>
    <row r="1984" spans="1:17" x14ac:dyDescent="0.25">
      <c r="A1984" s="18">
        <v>28983</v>
      </c>
      <c r="B1984" s="19" t="s">
        <v>213</v>
      </c>
      <c r="C1984" s="20" t="s">
        <v>13</v>
      </c>
      <c r="D1984" s="21" t="s">
        <v>14</v>
      </c>
      <c r="E1984" s="1" t="s">
        <v>13</v>
      </c>
      <c r="F1984" s="1" t="s">
        <v>13</v>
      </c>
      <c r="G1984" s="1" t="s">
        <v>13</v>
      </c>
      <c r="H1984" s="1" t="s">
        <v>15</v>
      </c>
      <c r="I1984" s="1"/>
      <c r="J1984" s="1"/>
      <c r="K1984" s="1"/>
      <c r="L1984" s="1"/>
      <c r="M1984" s="1"/>
      <c r="N1984" s="1"/>
      <c r="O1984" s="1"/>
      <c r="P1984" s="1"/>
      <c r="Q1984" s="1"/>
    </row>
    <row r="1985" spans="1:17" x14ac:dyDescent="0.25">
      <c r="A1985" s="18">
        <v>28984</v>
      </c>
      <c r="B1985" s="19" t="str">
        <f>HYPERLINK("https://laichau.gov.vn/danh-muc/hoat-dong-trong-tinh/tin-cac-dia-phuong/dao-san-bao-ve-rung.html", "UBND Ủy ban nhân dân xã Dào San tỉnh Lai Châu")</f>
        <v>UBND Ủy ban nhân dân xã Dào San tỉnh Lai Châu</v>
      </c>
      <c r="C1985" s="21" t="s">
        <v>16</v>
      </c>
      <c r="D1985" s="22"/>
      <c r="E1985" s="1" t="s">
        <v>13</v>
      </c>
      <c r="F1985" s="1" t="s">
        <v>13</v>
      </c>
      <c r="G1985" s="1" t="s">
        <v>13</v>
      </c>
      <c r="H1985" s="1" t="s">
        <v>13</v>
      </c>
      <c r="I1985" s="1"/>
      <c r="J1985" s="1"/>
      <c r="K1985" s="1"/>
      <c r="L1985" s="1"/>
      <c r="M1985" s="1"/>
      <c r="N1985" s="1"/>
      <c r="O1985" s="1"/>
      <c r="P1985" s="1"/>
      <c r="Q1985" s="1"/>
    </row>
    <row r="1986" spans="1:17" x14ac:dyDescent="0.25">
      <c r="A1986" s="18">
        <v>28985</v>
      </c>
      <c r="B1986" s="19" t="str">
        <f>HYPERLINK("https://www.facebook.com/conganxadienhai/", "Công an xã Diễn Hải tỉnh Nghệ An")</f>
        <v>Công an xã Diễn Hải tỉnh Nghệ An</v>
      </c>
      <c r="C1986" s="21" t="s">
        <v>16</v>
      </c>
      <c r="D1986" s="21" t="s">
        <v>14</v>
      </c>
      <c r="E1986" s="1" t="s">
        <v>13</v>
      </c>
      <c r="F1986" s="1" t="s">
        <v>13</v>
      </c>
      <c r="G1986" s="1" t="s">
        <v>13</v>
      </c>
      <c r="H1986" s="1" t="s">
        <v>15</v>
      </c>
      <c r="I1986" s="1"/>
      <c r="J1986" s="1"/>
      <c r="K1986" s="1"/>
      <c r="L1986" s="1"/>
      <c r="M1986" s="1"/>
      <c r="N1986" s="1"/>
      <c r="O1986" s="1"/>
      <c r="P1986" s="1"/>
      <c r="Q1986" s="1"/>
    </row>
    <row r="1987" spans="1:17" x14ac:dyDescent="0.25">
      <c r="A1987" s="18">
        <v>28986</v>
      </c>
      <c r="B1987" s="19" t="str">
        <f>HYPERLINK("https://www.nghean.gov.vn/uy-ban-nhan-dan-tinh", "UBND Ủy ban nhân dân xã Diễn Hải tỉnh Nghệ An")</f>
        <v>UBND Ủy ban nhân dân xã Diễn Hải tỉnh Nghệ An</v>
      </c>
      <c r="C1987" s="21" t="s">
        <v>16</v>
      </c>
      <c r="D1987" s="22"/>
      <c r="E1987" s="1" t="s">
        <v>13</v>
      </c>
      <c r="F1987" s="1" t="s">
        <v>13</v>
      </c>
      <c r="G1987" s="1" t="s">
        <v>13</v>
      </c>
      <c r="H1987" s="1" t="s">
        <v>13</v>
      </c>
      <c r="I1987" s="1"/>
      <c r="J1987" s="1"/>
      <c r="K1987" s="1"/>
      <c r="L1987" s="1"/>
      <c r="M1987" s="1"/>
      <c r="N1987" s="1"/>
      <c r="O1987" s="1"/>
      <c r="P1987" s="1"/>
      <c r="Q1987" s="1"/>
    </row>
    <row r="1988" spans="1:17" x14ac:dyDescent="0.25">
      <c r="A1988" s="18">
        <v>28987</v>
      </c>
      <c r="B1988" s="19" t="str">
        <f>HYPERLINK("https://www.facebook.com/conganxadienlu/", "Công an xã Điền Lư tỉnh Thanh Hóa")</f>
        <v>Công an xã Điền Lư tỉnh Thanh Hóa</v>
      </c>
      <c r="C1988" s="21" t="s">
        <v>16</v>
      </c>
      <c r="D1988" s="21" t="s">
        <v>14</v>
      </c>
      <c r="E1988" s="1" t="s">
        <v>13</v>
      </c>
      <c r="F1988" s="1" t="s">
        <v>13</v>
      </c>
      <c r="G1988" s="1" t="s">
        <v>13</v>
      </c>
      <c r="H1988" s="1" t="s">
        <v>15</v>
      </c>
      <c r="I1988" s="1"/>
      <c r="J1988" s="1"/>
      <c r="K1988" s="1"/>
      <c r="L1988" s="1"/>
      <c r="M1988" s="1"/>
      <c r="N1988" s="1"/>
      <c r="O1988" s="1"/>
      <c r="P1988" s="1"/>
      <c r="Q1988" s="1"/>
    </row>
    <row r="1989" spans="1:17" x14ac:dyDescent="0.25">
      <c r="A1989" s="18">
        <v>28988</v>
      </c>
      <c r="B1989" s="19" t="str">
        <f>HYPERLINK("https://dienlu.bathuoc.thanhhoa.gov.vn/", "UBND Ủy ban nhân dân xã Điền Lư tỉnh Thanh Hóa")</f>
        <v>UBND Ủy ban nhân dân xã Điền Lư tỉnh Thanh Hóa</v>
      </c>
      <c r="C1989" s="21" t="s">
        <v>16</v>
      </c>
      <c r="D1989" s="22"/>
      <c r="E1989" s="1" t="s">
        <v>13</v>
      </c>
      <c r="F1989" s="1" t="s">
        <v>13</v>
      </c>
      <c r="G1989" s="1" t="s">
        <v>13</v>
      </c>
      <c r="H1989" s="1" t="s">
        <v>13</v>
      </c>
      <c r="I1989" s="1"/>
      <c r="J1989" s="1"/>
      <c r="K1989" s="1"/>
      <c r="L1989" s="1"/>
      <c r="M1989" s="1"/>
      <c r="N1989" s="1"/>
      <c r="O1989" s="1"/>
      <c r="P1989" s="1"/>
      <c r="Q1989" s="1"/>
    </row>
    <row r="1990" spans="1:17" x14ac:dyDescent="0.25">
      <c r="A1990" s="18">
        <v>28989</v>
      </c>
      <c r="B1990" s="19" t="s">
        <v>214</v>
      </c>
      <c r="C1990" s="20" t="s">
        <v>13</v>
      </c>
      <c r="D1990" s="21" t="s">
        <v>14</v>
      </c>
      <c r="E1990" s="1" t="s">
        <v>13</v>
      </c>
      <c r="F1990" s="1" t="s">
        <v>13</v>
      </c>
      <c r="G1990" s="1" t="s">
        <v>13</v>
      </c>
      <c r="H1990" s="1" t="s">
        <v>15</v>
      </c>
      <c r="I1990" s="1"/>
      <c r="J1990" s="1"/>
      <c r="K1990" s="1"/>
      <c r="L1990" s="1"/>
      <c r="M1990" s="1"/>
      <c r="N1990" s="1"/>
      <c r="O1990" s="1"/>
      <c r="P1990" s="1"/>
      <c r="Q1990" s="1"/>
    </row>
    <row r="1991" spans="1:17" x14ac:dyDescent="0.25">
      <c r="A1991" s="18">
        <v>28990</v>
      </c>
      <c r="B1991" s="19" t="str">
        <f>HYPERLINK("https://doanket.hoabinh.gov.vn/", "UBND Ủy ban nhân dân xã Đoàn Kết tỉnh Hòa Bình")</f>
        <v>UBND Ủy ban nhân dân xã Đoàn Kết tỉnh Hòa Bình</v>
      </c>
      <c r="C1991" s="21" t="s">
        <v>16</v>
      </c>
      <c r="D1991" s="22"/>
      <c r="E1991" s="1" t="s">
        <v>13</v>
      </c>
      <c r="F1991" s="1" t="s">
        <v>13</v>
      </c>
      <c r="G1991" s="1" t="s">
        <v>13</v>
      </c>
      <c r="H1991" s="1" t="s">
        <v>13</v>
      </c>
      <c r="I1991" s="1"/>
      <c r="J1991" s="1"/>
      <c r="K1991" s="1"/>
      <c r="L1991" s="1"/>
      <c r="M1991" s="1"/>
      <c r="N1991" s="1"/>
      <c r="O1991" s="1"/>
      <c r="P1991" s="1"/>
      <c r="Q1991" s="1"/>
    </row>
    <row r="1992" spans="1:17" x14ac:dyDescent="0.25">
      <c r="A1992" s="18">
        <v>28991</v>
      </c>
      <c r="B1992" s="19" t="str">
        <f>HYPERLINK("https://www.facebook.com/p/Tu%E1%BB%95i-tr%E1%BA%BB-C%C3%B4ng-an-huy%E1%BB%87n-Th%C3%A1i-Th%E1%BB%A5y-100083773900284/?locale=cy_GB", "Công an xã Đông Á tỉnh Thái Bình")</f>
        <v>Công an xã Đông Á tỉnh Thái Bình</v>
      </c>
      <c r="C1992" s="21" t="s">
        <v>16</v>
      </c>
      <c r="D1992" s="21" t="s">
        <v>14</v>
      </c>
      <c r="E1992" s="1" t="s">
        <v>13</v>
      </c>
      <c r="F1992" s="1" t="s">
        <v>13</v>
      </c>
      <c r="G1992" s="1" t="s">
        <v>13</v>
      </c>
      <c r="H1992" s="1" t="s">
        <v>15</v>
      </c>
      <c r="I1992" s="1"/>
      <c r="J1992" s="1"/>
      <c r="K1992" s="1"/>
      <c r="L1992" s="1"/>
      <c r="M1992" s="1"/>
      <c r="N1992" s="1"/>
      <c r="O1992" s="1"/>
      <c r="P1992" s="1"/>
      <c r="Q1992" s="1"/>
    </row>
    <row r="1993" spans="1:17" x14ac:dyDescent="0.25">
      <c r="A1993" s="18">
        <v>28992</v>
      </c>
      <c r="B1993" s="19" t="str">
        <f>HYPERLINK("https://donghung.thaibinh.gov.vn/danh-sach-xa-thi-tran/xa-dong-a", "UBND Ủy ban nhân dân xã Đông Á tỉnh Thái Bình")</f>
        <v>UBND Ủy ban nhân dân xã Đông Á tỉnh Thái Bình</v>
      </c>
      <c r="C1993" s="21" t="s">
        <v>16</v>
      </c>
      <c r="D1993" s="22"/>
      <c r="E1993" s="1" t="s">
        <v>13</v>
      </c>
      <c r="F1993" s="1" t="s">
        <v>13</v>
      </c>
      <c r="G1993" s="1" t="s">
        <v>13</v>
      </c>
      <c r="H1993" s="1" t="s">
        <v>13</v>
      </c>
      <c r="I1993" s="1"/>
      <c r="J1993" s="1"/>
      <c r="K1993" s="1"/>
      <c r="L1993" s="1"/>
      <c r="M1993" s="1"/>
      <c r="N1993" s="1"/>
      <c r="O1993" s="1"/>
      <c r="P1993" s="1"/>
      <c r="Q1993" s="1"/>
    </row>
    <row r="1994" spans="1:17" x14ac:dyDescent="0.25">
      <c r="A1994" s="18">
        <v>28993</v>
      </c>
      <c r="B1994" s="19" t="str">
        <f>HYPERLINK("https://www.facebook.com/CONGANXADONGHAI/", "Công an xã Đông Hải tỉnh Thái Bình")</f>
        <v>Công an xã Đông Hải tỉnh Thái Bình</v>
      </c>
      <c r="C1994" s="21" t="s">
        <v>16</v>
      </c>
      <c r="D1994" s="21" t="s">
        <v>14</v>
      </c>
      <c r="E1994" s="1" t="s">
        <v>13</v>
      </c>
      <c r="F1994" s="1" t="s">
        <v>13</v>
      </c>
      <c r="G1994" s="1" t="s">
        <v>13</v>
      </c>
      <c r="H1994" s="1" t="s">
        <v>15</v>
      </c>
      <c r="I1994" s="1"/>
      <c r="J1994" s="1"/>
      <c r="K1994" s="1"/>
      <c r="L1994" s="1"/>
      <c r="M1994" s="1"/>
      <c r="N1994" s="1"/>
      <c r="O1994" s="1"/>
      <c r="P1994" s="1"/>
      <c r="Q1994" s="1"/>
    </row>
    <row r="1995" spans="1:17" x14ac:dyDescent="0.25">
      <c r="A1995" s="18">
        <v>28994</v>
      </c>
      <c r="B1995" s="19" t="str">
        <f>HYPERLINK("https://thaibinh.gov.vn/van-ban-phap-luat/van-ban-dieu-hanh/quyet-dinh-so-2897-qd-ubnd-ve-viec-cho-phep-uy-ban-nhan-dan-.html", "UBND Ủy ban nhân dân xã Đông Hải tỉnh Thái Bình")</f>
        <v>UBND Ủy ban nhân dân xã Đông Hải tỉnh Thái Bình</v>
      </c>
      <c r="C1995" s="21" t="s">
        <v>16</v>
      </c>
      <c r="D1995" s="22"/>
      <c r="E1995" s="1" t="s">
        <v>13</v>
      </c>
      <c r="F1995" s="1" t="s">
        <v>13</v>
      </c>
      <c r="G1995" s="1" t="s">
        <v>13</v>
      </c>
      <c r="H1995" s="1" t="s">
        <v>13</v>
      </c>
      <c r="I1995" s="1"/>
      <c r="J1995" s="1"/>
      <c r="K1995" s="1"/>
      <c r="L1995" s="1"/>
      <c r="M1995" s="1"/>
      <c r="N1995" s="1"/>
      <c r="O1995" s="1"/>
      <c r="P1995" s="1"/>
      <c r="Q1995" s="1"/>
    </row>
    <row r="1996" spans="1:17" x14ac:dyDescent="0.25">
      <c r="A1996" s="18">
        <v>28995</v>
      </c>
      <c r="B1996" s="19" t="str">
        <f>HYPERLINK("https://www.facebook.com/tuoitreconganquangbinh/", "Công an xã Đồng Hoá tỉnh Quảng Bình")</f>
        <v>Công an xã Đồng Hoá tỉnh Quảng Bình</v>
      </c>
      <c r="C1996" s="21" t="s">
        <v>16</v>
      </c>
      <c r="D1996" s="21" t="s">
        <v>14</v>
      </c>
      <c r="E1996" s="1" t="s">
        <v>13</v>
      </c>
      <c r="F1996" s="1" t="s">
        <v>13</v>
      </c>
      <c r="G1996" s="1" t="s">
        <v>13</v>
      </c>
      <c r="H1996" s="1" t="s">
        <v>15</v>
      </c>
      <c r="I1996" s="1"/>
      <c r="J1996" s="1"/>
      <c r="K1996" s="1"/>
      <c r="L1996" s="1"/>
      <c r="M1996" s="1"/>
      <c r="N1996" s="1"/>
      <c r="O1996" s="1"/>
      <c r="P1996" s="1"/>
      <c r="Q1996" s="1"/>
    </row>
    <row r="1997" spans="1:17" x14ac:dyDescent="0.25">
      <c r="A1997" s="18">
        <v>28996</v>
      </c>
      <c r="B1997" s="19" t="str">
        <f>HYPERLINK("https://quangbinh.gov.vn/chi-tiet-tin/-/view-article/1/14012495784457/1704269470708", "UBND Ủy ban nhân dân xã Đồng Hoá tỉnh Quảng Bình")</f>
        <v>UBND Ủy ban nhân dân xã Đồng Hoá tỉnh Quảng Bình</v>
      </c>
      <c r="C1997" s="21" t="s">
        <v>16</v>
      </c>
      <c r="D1997" s="22"/>
      <c r="E1997" s="1" t="s">
        <v>13</v>
      </c>
      <c r="F1997" s="1" t="s">
        <v>13</v>
      </c>
      <c r="G1997" s="1" t="s">
        <v>13</v>
      </c>
      <c r="H1997" s="1" t="s">
        <v>13</v>
      </c>
      <c r="I1997" s="1"/>
      <c r="J1997" s="1"/>
      <c r="K1997" s="1"/>
      <c r="L1997" s="1"/>
      <c r="M1997" s="1"/>
      <c r="N1997" s="1"/>
      <c r="O1997" s="1"/>
      <c r="P1997" s="1"/>
      <c r="Q1997" s="1"/>
    </row>
    <row r="1998" spans="1:17" x14ac:dyDescent="0.25">
      <c r="A1998" s="18">
        <v>28997</v>
      </c>
      <c r="B1998" s="19" t="str">
        <f>HYPERLINK("https://www.facebook.com/p/C%C3%B4ng-an-x%C3%A3-%C4%90%C3%B4ng-H%C6%B0ng-B-huy%E1%BB%87n-An-Minh-t%E1%BB%89nh-Ki%C3%AAn-Giang-100067399584503/?locale=vi_VN", "Công an xã Đông Hưng tỉnh Kiên Giang")</f>
        <v>Công an xã Đông Hưng tỉnh Kiên Giang</v>
      </c>
      <c r="C1998" s="21" t="s">
        <v>16</v>
      </c>
      <c r="D1998" s="21" t="s">
        <v>14</v>
      </c>
      <c r="E1998" s="1" t="s">
        <v>13</v>
      </c>
      <c r="F1998" s="1" t="s">
        <v>13</v>
      </c>
      <c r="G1998" s="1" t="s">
        <v>13</v>
      </c>
      <c r="H1998" s="1" t="s">
        <v>15</v>
      </c>
      <c r="I1998" s="1"/>
      <c r="J1998" s="1"/>
      <c r="K1998" s="1"/>
      <c r="L1998" s="1"/>
      <c r="M1998" s="1"/>
      <c r="N1998" s="1"/>
      <c r="O1998" s="1"/>
      <c r="P1998" s="1"/>
      <c r="Q1998" s="1"/>
    </row>
    <row r="1999" spans="1:17" x14ac:dyDescent="0.25">
      <c r="A1999" s="18">
        <v>28998</v>
      </c>
      <c r="B1999" s="19" t="str">
        <f>HYPERLINK("https://vpubnd.kiengiang.gov.vn/m/177/7994/Giao-dat-cho-Truong-Mam-non-Dong-Hung-tai-ap-10-Huynh--xa-Dong-Hung--huyen-An-Minh--tinh-Kien-Giang.html", "UBND Ủy ban nhân dân xã Đông Hưng tỉnh Kiên Giang")</f>
        <v>UBND Ủy ban nhân dân xã Đông Hưng tỉnh Kiên Giang</v>
      </c>
      <c r="C1999" s="21" t="s">
        <v>16</v>
      </c>
      <c r="D1999" s="22"/>
      <c r="E1999" s="1" t="s">
        <v>13</v>
      </c>
      <c r="F1999" s="1" t="s">
        <v>13</v>
      </c>
      <c r="G1999" s="1" t="s">
        <v>13</v>
      </c>
      <c r="H1999" s="1" t="s">
        <v>13</v>
      </c>
      <c r="I1999" s="1"/>
      <c r="J1999" s="1"/>
      <c r="K1999" s="1"/>
      <c r="L1999" s="1"/>
      <c r="M1999" s="1"/>
      <c r="N1999" s="1"/>
      <c r="O1999" s="1"/>
      <c r="P1999" s="1"/>
      <c r="Q1999" s="1"/>
    </row>
    <row r="2000" spans="1:17" x14ac:dyDescent="0.25">
      <c r="A2000" s="18">
        <v>28999</v>
      </c>
      <c r="B2000" s="19" t="str">
        <f>HYPERLINK("https://www.facebook.com/ConganxaDongKinh/", "Công an xã Đông Kinh tỉnh Thái Bình")</f>
        <v>Công an xã Đông Kinh tỉnh Thái Bình</v>
      </c>
      <c r="C2000" s="21" t="s">
        <v>16</v>
      </c>
      <c r="D2000" s="21" t="s">
        <v>14</v>
      </c>
      <c r="E2000" s="1" t="s">
        <v>13</v>
      </c>
      <c r="F2000" s="1" t="s">
        <v>13</v>
      </c>
      <c r="G2000" s="1" t="s">
        <v>13</v>
      </c>
      <c r="H2000" s="1" t="s">
        <v>15</v>
      </c>
      <c r="I2000" s="1"/>
      <c r="J2000" s="1"/>
      <c r="K2000" s="1"/>
      <c r="L2000" s="1"/>
      <c r="M2000" s="1"/>
      <c r="N2000" s="1"/>
      <c r="O2000" s="1"/>
      <c r="P2000" s="1"/>
      <c r="Q2000" s="1"/>
    </row>
    <row r="2001" spans="1:17" x14ac:dyDescent="0.25">
      <c r="A2001" s="18">
        <v>29000</v>
      </c>
      <c r="B2001" s="19" t="str">
        <f>HYPERLINK("https://donghung.thaibinh.gov.vn/danh-sach-xa-thi-tran/xa-dong-kinh", "UBND Ủy ban nhân dân xã Đông Kinh tỉnh Thái Bình")</f>
        <v>UBND Ủy ban nhân dân xã Đông Kinh tỉnh Thái Bình</v>
      </c>
      <c r="C2001" s="21" t="s">
        <v>16</v>
      </c>
      <c r="D2001" s="22"/>
      <c r="E2001" s="1" t="s">
        <v>13</v>
      </c>
      <c r="F2001" s="1" t="s">
        <v>13</v>
      </c>
      <c r="G2001" s="1" t="s">
        <v>13</v>
      </c>
      <c r="H2001" s="1" t="s">
        <v>13</v>
      </c>
      <c r="I2001" s="1"/>
      <c r="J2001" s="1"/>
      <c r="K2001" s="1"/>
      <c r="L2001" s="1"/>
      <c r="M2001" s="1"/>
      <c r="N2001" s="1"/>
      <c r="O2001" s="1"/>
      <c r="P2001" s="1"/>
      <c r="Q2001" s="1"/>
    </row>
  </sheetData>
  <hyperlinks>
    <hyperlink ref="D1030" r:id="rId1" display="https://www.facebook.com/canhsatcodong.vn/"/>
    <hyperlink ref="D2000" r:id="rId2" display="https://www.facebook.com/ConganxaDongKinh"/>
    <hyperlink ref="D1998" r:id="rId3" display="https://www.facebook.com/CONGANXADONGHUNG/"/>
    <hyperlink ref="D1996" r:id="rId4" display="https://www.facebook.com/conganxadonghoa/"/>
    <hyperlink ref="D1994" r:id="rId5" display="https://www.facebook.com/CONGANXADONGHAI"/>
    <hyperlink ref="D1992" r:id="rId6" display="https://www.facebook.com/conganxaDongA/"/>
    <hyperlink ref="D1990" r:id="rId7" display="https://www.facebook.com/conganxadoanket/"/>
    <hyperlink ref="D1988" r:id="rId8" display="https://www.facebook.com/conganxadienlu/"/>
    <hyperlink ref="D1986" r:id="rId9" display="https://www.facebook.com/conganxadienhai/"/>
    <hyperlink ref="D1984" r:id="rId10" display="https://www.facebook.com/conganxadaosan"/>
    <hyperlink ref="D1982" r:id="rId11" display="https://www.facebook.com/CONGANXADAOLY/"/>
    <hyperlink ref="D1980" r:id="rId12" display="https://www.facebook.com/ConganxaDakRoOng/"/>
    <hyperlink ref="D1978" r:id="rId13" display="https://www.facebook.com/Conganxadakna/"/>
    <hyperlink ref="D1976" r:id="rId14" display="https://www.facebook.com/ConganxaDakKronghuyenDakDoa/"/>
    <hyperlink ref="D1974" r:id="rId15" display="https://www.facebook.com/Conganxadaison/"/>
    <hyperlink ref="D1972" r:id="rId16" display="https://www.facebook.com/CONGANXADAILOC/"/>
    <hyperlink ref="D1970" r:id="rId17" display="https://www.facebook.com/conganxadaihung/"/>
    <hyperlink ref="D1968" r:id="rId18" display="https://www.facebook.com/Conganxadaibai/"/>
    <hyperlink ref="D1966" r:id="rId19" display="https://www.facebook.com/ConganxaDaiAnVuBanNamDinh/"/>
    <hyperlink ref="D1964" r:id="rId20" display="https://www.facebook.com/Conganxacubong/"/>
    <hyperlink ref="D1962" r:id="rId21" display="https://www.facebook.com/conganxacoclau/"/>
    <hyperlink ref="D1960" r:id="rId22" display="https://www.facebook.com/conganxachiengphung"/>
    <hyperlink ref="D1958" r:id="rId23" display="https://www.facebook.com/conganxachiengpha/"/>
    <hyperlink ref="D1956" r:id="rId24" display="https://www.facebook.com/conganxachienghac/"/>
    <hyperlink ref="D1954" r:id="rId25" display="https://www.facebook.com/ConganxaChiengDong/"/>
    <hyperlink ref="D1952" r:id="rId26" display="https://www.facebook.com/conganxachauthanh/"/>
    <hyperlink ref="D1950" r:id="rId27" display="https://www.facebook.com/conganxachaudien/"/>
    <hyperlink ref="D1948" r:id="rId28" display="https://www.facebook.com/ConganxaChauBinh/"/>
    <hyperlink ref="D1946" r:id="rId29" display="https://www.facebook.com/conganxachanson/"/>
    <hyperlink ref="D1944" r:id="rId30" display="https://www.facebook.com/ConganxaCatTan/"/>
    <hyperlink ref="D1942" r:id="rId31" display="https://www.facebook.com/Conganxacanhhung/"/>
    <hyperlink ref="D1940" r:id="rId32" display="https://www.facebook.com/conganxacamlien/"/>
    <hyperlink ref="D1938" r:id="rId33" display="https://www.facebook.com/conganxacamlac/"/>
    <hyperlink ref="D1936" r:id="rId34" display="https://www.facebook.com/conganxabinhminh/"/>
    <hyperlink ref="D1934" r:id="rId35" display="https://www.facebook.com/conganxabinhluong/"/>
    <hyperlink ref="D1932" r:id="rId36" display="https://www.facebook.com/conganxaannong36/"/>
    <hyperlink ref="D1930" r:id="rId37" display="https://www.facebook.com/ConganxaAnNgaiTay/"/>
    <hyperlink ref="D1928" r:id="rId38" display="https://www.facebook.com/ConganxaAnChau/"/>
    <hyperlink ref="D1926" r:id="rId39" display="https://www.facebook.com/CongAnXa.BanGiang"/>
    <hyperlink ref="D1924" r:id="rId40" display="https://www.facebook.com/conganvinhtan/"/>
    <hyperlink ref="D1922" r:id="rId41" display="https://www.facebook.com/ConganVinhPhuc.Official"/>
    <hyperlink ref="D1920" r:id="rId42" display="https://www.facebook.com/conganvinhloc/"/>
    <hyperlink ref="D1918" r:id="rId43" display="https://www.facebook.com/ConganVinhHoa/"/>
    <hyperlink ref="D1916" r:id="rId44" display="https://www.facebook.com/CongAnVietNam/"/>
    <hyperlink ref="D1914" r:id="rId45" display="https://www.facebook.com/conganvanson"/>
    <hyperlink ref="D1912" r:id="rId46" display="https://www.facebook.com/ConganVanPhai/"/>
    <hyperlink ref="D1910" r:id="rId47" display="https://www.facebook.com/Conganvanho.sonla/"/>
    <hyperlink ref="D1908" r:id="rId48" display="https://www.facebook.com/congCông anhuongcanh/"/>
    <hyperlink ref="D1906" r:id="rId49" display="https://www.facebook.com/congantrungchinh/"/>
    <hyperlink ref="D1904" r:id="rId50" display="https://www.facebook.com/ConganTriLe/"/>
    <hyperlink ref="D1902" r:id="rId51" display="https://www.facebook.com/ConganTrieuSonOfficial"/>
    <hyperlink ref="D1900" r:id="rId52" display="https://www.facebook.com/CongAnTLT"/>
    <hyperlink ref="D1898" r:id="rId53" display="https://www.facebook.com/congantinhtuyenquang"/>
    <hyperlink ref="D1896" r:id="rId54" display="https://www.facebook.com/CongAnTinhThaiNguyen/"/>
    <hyperlink ref="D1894" r:id="rId55" display="https://www.facebook.com/CongantinhPhuTho19"/>
    <hyperlink ref="D1892" r:id="rId56" display="https://www.facebook.com/congantinhnghean"/>
    <hyperlink ref="D1890" r:id="rId57" display="https://www.facebook.com/congantinhhungyen/"/>
    <hyperlink ref="D1888" r:id="rId58" display="https://www.facebook.com/congantinhhungyen.org"/>
    <hyperlink ref="D1886" r:id="rId59" display="https://www.facebook.com/congantinhhanam"/>
    <hyperlink ref="D1884" r:id="rId60" display="https://www.facebook.com/congantinhhagiang/"/>
    <hyperlink ref="D1882" r:id="rId61" display="https://www.facebook.com/CongAnTinhDienBien/"/>
    <hyperlink ref="D1880" r:id="rId62" display="https://www.facebook.com/CongantinhCaoBang/"/>
    <hyperlink ref="D1878" r:id="rId63" display="https://www.facebook.com/congantinhbinhduong"/>
    <hyperlink ref="D1876" r:id="rId64" display="https://www.facebook.com/congantinhbacgiang"/>
    <hyperlink ref="D1874" r:id="rId65" display="https://www.facebook.com/ConganThuDo"/>
    <hyperlink ref="D1872" r:id="rId66" display="https://www.facebook.com/conganthixatrangbang/"/>
    <hyperlink ref="D1870" r:id="rId67" display="https://www.facebook.com/conganthixanghisonthanhhoa"/>
    <hyperlink ref="D1868" r:id="rId68" display="https://www.facebook.com/ConganthixaHoangMai"/>
    <hyperlink ref="D1866" r:id="rId69" display="https://www.facebook.com/conganthixabadon/"/>
    <hyperlink ref="D1864" r:id="rId70" display="https://www.facebook.com/conganthitranyenson/"/>
    <hyperlink ref="D1862" r:id="rId71" display="https://www.facebook.com/ConganthitranTuaChua"/>
    <hyperlink ref="D1860" r:id="rId72" display="https://www.facebook.com/conganthitrantrande/"/>
    <hyperlink ref="D1858" r:id="rId73" display="https://www.facebook.com/conganthitrantanhiep"/>
    <hyperlink ref="D1856" r:id="rId74" display="https://www.facebook.com/conganthitranphuthu/"/>
    <hyperlink ref="D1854" r:id="rId75" display="https://www.facebook.com/conganthitrannahang/"/>
    <hyperlink ref="D1852" r:id="rId76" display="https://www.facebook.com/conganthitranHuongKhe/"/>
    <hyperlink ref="D1850" r:id="rId77" display="https://www.facebook.com/conganthitranhiepphuoc/"/>
    <hyperlink ref="D1848" r:id="rId78" display="https://www.facebook.com/Conganthitranhauloc/"/>
    <hyperlink ref="D1846" r:id="rId79" display="https://www.facebook.com/ConganthitranDakDoahuyenDakDoa/"/>
    <hyperlink ref="D1844" r:id="rId80" display="https://www.facebook.com/conganthitrancainhum"/>
    <hyperlink ref="D1842" r:id="rId81" display="https://www.facebook.com/conganthitranbahien"/>
    <hyperlink ref="D1840" r:id="rId82" display="https://www.facebook.com/Conganthitran2021"/>
    <hyperlink ref="D1838" r:id="rId83" display="https://www.facebook.com/ConganThanhThuy1368/"/>
    <hyperlink ref="D1836" r:id="rId84" display="https://www.facebook.com/ConganthanhphoViThanhHauGiang/"/>
    <hyperlink ref="D1834" r:id="rId85" display="https://www.facebook.com/ConganthanhphoVinh24h/"/>
    <hyperlink ref="D1832" r:id="rId86" display="https://www.facebook.com/conganthanhphothanhhoa"/>
    <hyperlink ref="D1830" r:id="rId87" display="https://www.facebook.com/Conganthanhphothainguyen"/>
    <hyperlink ref="D1828" r:id="rId88" display="https://www.facebook.com/conganthanhphoninhbinh"/>
    <hyperlink ref="D1826" r:id="rId89" display="https://www.facebook.com/Conganthanhpholaichau/"/>
    <hyperlink ref="D1824" r:id="rId90" display="https://www.facebook.com/conganthanhphohaiduong"/>
    <hyperlink ref="D1822" r:id="rId91" display="https://www.facebook.com/conganthanhphodienbienphu/"/>
    <hyperlink ref="D1820" r:id="rId92" display="https://www.facebook.com/conganthanhphodian"/>
    <hyperlink ref="D1818" r:id="rId93" display="https://www.facebook.com/conganthanhphochilinh"/>
    <hyperlink ref="D1816" r:id="rId94" display="https://www.facebook.com/Conganthanhphobaclieu/"/>
    <hyperlink ref="D1814" r:id="rId95" display="https://www.facebook.com/ConganThanhLam"/>
    <hyperlink ref="D1812" r:id="rId96" display="https://www.facebook.com/Conganthanhlac/"/>
    <hyperlink ref="D1810" r:id="rId97" display="https://www.facebook.com/ConganThanhHoaOfficial/"/>
    <hyperlink ref="D1808" r:id="rId98" display="https://www.facebook.com/conganthanhbinhdongthap"/>
    <hyperlink ref="D1806" r:id="rId99" display="https://www.facebook.com/Conganthachdinh/"/>
    <hyperlink ref="D1804" r:id="rId100" display="https://www.facebook.com/congantanson/"/>
    <hyperlink ref="D1802" r:id="rId101" display="https://www.facebook.com/Congantanhoa"/>
    <hyperlink ref="D1800" r:id="rId102" display="https://www.facebook.com/congantanbinhtamdiep"/>
    <hyperlink ref="D1798" r:id="rId103" display="https://www.facebook.com/congantamphuoc/"/>
    <hyperlink ref="D1796" r:id="rId104" display="https://www.facebook.com/Congantaca/"/>
    <hyperlink ref="D1794" r:id="rId105" display="https://www.facebook.com/ConganSuoiNgheChauDuc/"/>
    <hyperlink ref="D1792" r:id="rId106" display="https://www.facebook.com/ConganSongCong"/>
    <hyperlink ref="D1790" r:id="rId107" display="https://www.facebook.com/ConganSonCuong/"/>
    <hyperlink ref="D1788" r:id="rId108" display="https://www.facebook.com/Congansangmoc/"/>
    <hyperlink ref="D1786" r:id="rId109" display="https://www.facebook.com/ConganQuynhNhai"/>
    <hyperlink ref="D1784" r:id="rId110" display="https://www.facebook.com/conganquantanbinh"/>
    <hyperlink ref="D1782" r:id="rId111" display="https://www.facebook.com/conganquangthang"/>
    <hyperlink ref="D1780" r:id="rId112" display="https://www.facebook.com/Conganquangminh/"/>
    <hyperlink ref="D1778" r:id="rId113" display="https://www.facebook.com/conganquanghai/"/>
    <hyperlink ref="D1776" r:id="rId114" display="https://www.facebook.com/Conganquanbinhthanh"/>
    <hyperlink ref="D1774" r:id="rId115" display="https://www.facebook.com/conganpunhi"/>
    <hyperlink ref="D1772" r:id="rId116" display="https://www.facebook.com/conganpnamcuong/"/>
    <hyperlink ref="D1770" r:id="rId117" display="https://www.facebook.com/conganphuung/"/>
    <hyperlink ref="D1768" r:id="rId118" display="https://www.facebook.com/ConganPhuthien/"/>
    <hyperlink ref="D1766" r:id="rId119" display="https://www.facebook.com/conganphuongxuanyen/"/>
    <hyperlink ref="D1764" r:id="rId120" display="https://www.facebook.com/conganphuongtruongthi"/>
    <hyperlink ref="D1762" r:id="rId121" display="https://www.facebook.com/Conganphuongtanthanhthanhphodienbienphu"/>
    <hyperlink ref="D1760" r:id="rId122" display="https://www.facebook.com/Conganphuongtanthanh"/>
    <hyperlink ref="D1758" r:id="rId123" display="https://www.facebook.com/ConganphuongTanSon"/>
    <hyperlink ref="D1756" r:id="rId124" display="https://www.facebook.com/conganphuongquangthuan"/>
    <hyperlink ref="D1754" r:id="rId125" display="https://www.facebook.com/conganphuongquanbau/"/>
    <hyperlink ref="D1752" r:id="rId126" display="https://www.facebook.com/Conganphuongnhamat/"/>
    <hyperlink ref="D1750" r:id="rId127" display="https://www.facebook.com/conganphuongngoctraotpth"/>
    <hyperlink ref="D1748" r:id="rId128" display="https://www.facebook.com/conganphuongnamthanh/"/>
    <hyperlink ref="D1746" r:id="rId129" display="https://www.facebook.com/conganphuongkhuongtrung/"/>
    <hyperlink ref="D1744" r:id="rId130" display="https://www.facebook.com/conganphuonghuongmac/"/>
    <hyperlink ref="D1742" r:id="rId131" display="https://www.facebook.com/conganphuonghaithuong6/"/>
    <hyperlink ref="D1740" r:id="rId132" display="https://www.facebook.com/conganphuongdongson"/>
    <hyperlink ref="D1738" r:id="rId133" display="https://www.facebook.com/conganphuongdonghuong.tpth"/>
    <hyperlink ref="D1736" r:id="rId134" display="https://www.facebook.com/conganphuongchiminh"/>
    <hyperlink ref="D1734" r:id="rId135" display="https://www.facebook.com/conganphuonganhung/?__cft__[0]=AZVxXxDQzkYZ7B0DA_0dJhSYum65qq3tll7U564BrIN_2cg_9X-1A9WcF5wxcMxguf62IJLGNK1KcFjnXJ9_fYolaxWzBaF_cVf4aijOZA5Pfkv874cL-Nig4ZvkAbFdhGA&amp;__tn__=-UC%2CP-R"/>
    <hyperlink ref="D1732" r:id="rId136" display="https://www.facebook.com/conganphuong5tpbaclieu/"/>
    <hyperlink ref="D1730" r:id="rId137" display="https://www.facebook.com/conganphuong4/"/>
    <hyperlink ref="D1728" r:id="rId138" display="https://www.facebook.com/Conganphuong3TPBacLieu/"/>
    <hyperlink ref="D1726" r:id="rId139" display="https://www.facebook.com/conganphuong2tpbaclieu/"/>
    <hyperlink ref="D1724" r:id="rId140" display="https://www.facebook.com/conganphuong1tptravinh/"/>
    <hyperlink ref="D1722" r:id="rId141" display="https://www.facebook.com/ConganPhuocQuang/"/>
    <hyperlink ref="D1720" r:id="rId142" display="https://www.facebook.com/ConganP1thixa/"/>
    <hyperlink ref="D1718" r:id="rId143" display="https://www.facebook.com/conganninhhai"/>
    <hyperlink ref="D1716" r:id="rId144" display="https://www.facebook.com/congannhuanphutan/"/>
    <hyperlink ref="D1714" r:id="rId145" display="https://www.facebook.com/congannhison"/>
    <hyperlink ref="D1712" r:id="rId146" display="https://www.facebook.com/congannhandandakglei/"/>
    <hyperlink ref="D1710" r:id="rId147" display="https://www.facebook.com/Conganngoquyenhp/"/>
    <hyperlink ref="D1708" r:id="rId148" display="https://www.facebook.com/Congannghixuan/"/>
    <hyperlink ref="D1706" r:id="rId149" display="https://www.facebook.com/congannghiphu/"/>
    <hyperlink ref="D1704" r:id="rId150" display="https://www.facebook.com/congannamha.19.8.1945/"/>
    <hyperlink ref="D1702" r:id="rId151" display="https://www.facebook.com/ConganNamDan"/>
    <hyperlink ref="D1700" r:id="rId152" display="https://www.facebook.com/ConganMyDuc"/>
    <hyperlink ref="D1698" r:id="rId153" display="https://www.facebook.com/conganmuongla/"/>
    <hyperlink ref="D1696" r:id="rId154" display="https://www.facebook.com/conganluongtai/"/>
    <hyperlink ref="D1694" r:id="rId155" display="https://www.facebook.com/conganlt/"/>
    <hyperlink ref="D1692" r:id="rId156" display="https://www.facebook.com/conganlienhoa"/>
    <hyperlink ref="D1690" r:id="rId157" display="https://www.facebook.com/conganlapantan"/>
    <hyperlink ref="D1688" r:id="rId158" display="https://www.facebook.com/Conganlamson04942/"/>
    <hyperlink ref="D1686" r:id="rId159" display="https://www.facebook.com/ConganLamSon/"/>
    <hyperlink ref="D1684" r:id="rId160" display="https://www.facebook.com/conganlaicach/"/>
    <hyperlink ref="D1682" r:id="rId161" display="https://www.facebook.com/congankytay"/>
    <hyperlink ref="D1680" r:id="rId162" display="https://www.facebook.com/ConganKyPhu/"/>
    <hyperlink ref="D1678" r:id="rId163" display="https://www.facebook.com/ConganKongChro"/>
    <hyperlink ref="D1676" r:id="rId164" display="https://www.facebook.com/congankhuyennong"/>
    <hyperlink ref="D1674" r:id="rId165" display="https://www.facebook.com/CongAnKbang"/>
    <hyperlink ref="D1672" r:id="rId166" display="https://www.facebook.com/CongAnIaGrai/"/>
    <hyperlink ref="D1670" r:id="rId167" display="https://www.facebook.com/conganhuyenyenthe/"/>
    <hyperlink ref="D1668" r:id="rId168" display="https://www.facebook.com/Conganhuyenyenkhanh/"/>
    <hyperlink ref="D1666" r:id="rId169" display="https://www.facebook.com/ConganhuyenYenDung"/>
    <hyperlink ref="D1664" r:id="rId170" display="https://www.facebook.com/conganhuyentuangiao"/>
    <hyperlink ref="D1662" r:id="rId171" display="https://www.facebook.com/ConganhuyenTuaChua"/>
    <hyperlink ref="D1660" r:id="rId172" display="https://www.facebook.com/conganhuyenthuongxuan"/>
    <hyperlink ref="D1658" r:id="rId173" display="https://www.facebook.com/Conganhuyenthieuhoa"/>
    <hyperlink ref="D1656" r:id="rId174" display="https://www.facebook.com/conganhuyentayson/"/>
    <hyperlink ref="D1654" r:id="rId175" display="https://www.facebook.com/ConganhuyenTanUyen"/>
    <hyperlink ref="D1652" r:id="rId176" display="https://www.facebook.com/ConganhuyenTamNong/"/>
    <hyperlink ref="D1650" r:id="rId177" display="https://www.facebook.com/Conganhuyensondong"/>
    <hyperlink ref="D1648" r:id="rId178" display="https://www.facebook.com/Conganhuyenquychau02383884113/"/>
    <hyperlink ref="D1646" r:id="rId179" display="https://www.facebook.com/conganhuyenquangtrach"/>
    <hyperlink ref="D1644" r:id="rId180" display="https://www.facebook.com/conganhuyenphuyen/"/>
    <hyperlink ref="D1642" r:id="rId181" display="https://www.facebook.com/conganhuyennhuxuan"/>
    <hyperlink ref="D1640" r:id="rId182" display="https://www.facebook.com/conganhuyennhuthanh"/>
    <hyperlink ref="D1638" r:id="rId183" display="https://www.facebook.com/Conganhuyenngochoi"/>
    <hyperlink ref="D1636" r:id="rId184" display="https://www.facebook.com/conganhuyennari"/>
    <hyperlink ref="D1634" r:id="rId185" display="https://www.facebook.com/conganhuyennahang"/>
    <hyperlink ref="D1632" r:id="rId186" display="https://www.facebook.com/conganhuyenmuongcha"/>
    <hyperlink ref="D1630" r:id="rId187" display="https://www.facebook.com/ConganhuyenMaiSon"/>
    <hyperlink ref="D1628" r:id="rId188" display="https://www.facebook.com/conganhuyenlucngan/"/>
    <hyperlink ref="D1626" r:id="rId189" display="https://www.facebook.com/conganhuyenlocbinh"/>
    <hyperlink ref="D1624" r:id="rId190" display="https://www.facebook.com/Conganhuyenlapthach"/>
    <hyperlink ref="D1622" r:id="rId191" display="https://www.facebook.com/conganhuyenLacSon/"/>
    <hyperlink ref="D1620" r:id="rId192" display="https://www.facebook.com/conganhuyenkyson/"/>
    <hyperlink ref="D1618" r:id="rId193" display="https://www.facebook.com/ConganhuyenKrongPa/"/>
    <hyperlink ref="D1616" r:id="rId194" display="https://www.facebook.com/conganhuyenkonplong/"/>
    <hyperlink ref="D1614" r:id="rId195" display="https://www.facebook.com/conganhuyenkimbang"/>
    <hyperlink ref="D1612" r:id="rId196" display="https://www.facebook.com/ConganhuyenHuongSon/"/>
    <hyperlink ref="D1610" r:id="rId197" display="https://www.facebook.com/ConganhuyenHonQuan"/>
    <hyperlink ref="D1608" r:id="rId198" display="https://www.facebook.com/conganhuyenhoalu/"/>
    <hyperlink ref="D1606" r:id="rId199" display="https://www.facebook.com/conganhuyengialoc/"/>
    <hyperlink ref="D1604" r:id="rId200" display="https://www.facebook.com/conganhuyendinhlap"/>
    <hyperlink ref="D1602" r:id="rId201" display="https://www.facebook.com/conganhuyendinhhoa/"/>
    <hyperlink ref="D1600" r:id="rId202" display="https://www.facebook.com/conganhuyendienchau/"/>
    <hyperlink ref="D1598" r:id="rId203" display="https://www.facebook.com/ConganhuyenDauTieng/"/>
    <hyperlink ref="D1596" r:id="rId204" display="https://www.facebook.com/conganhuyendakpo"/>
    <hyperlink ref="D1594" r:id="rId205" display="https://www.facebook.com/ConganhuyenDakDoa"/>
    <hyperlink ref="D1592" r:id="rId206" display="https://www.facebook.com/ConganhuyenChuPah/"/>
    <hyperlink ref="D1590" r:id="rId207" display="https://www.facebook.com/conganhuyenchiemhoa/"/>
    <hyperlink ref="D1588" r:id="rId208" display="https://www.facebook.com/conganhuyenbathuoc"/>
    <hyperlink ref="D1586" r:id="rId209" display="https://www.facebook.com/Cong-an-huyen-Bao-Thang-Lao-cai-731221290259218/"/>
    <hyperlink ref="D1584" r:id="rId210" display="https://www.facebook.com/conganhuongnhuong/"/>
    <hyperlink ref="D1582" r:id="rId211" display="https://www.facebook.com/conganhuongkhehatinh/"/>
    <hyperlink ref="D1580" r:id="rId212" display="https://www.facebook.com/conganhunglong/"/>
    <hyperlink ref="D1578" r:id="rId213" display="https://www.facebook.com/conganhoininh/"/>
    <hyperlink ref="D1576" r:id="rId214" display="https://www.facebook.com/Conganhoangthinh/"/>
    <hyperlink ref="D1574" r:id="rId215" display="https://www.facebook.com/Conganhailong"/>
    <hyperlink ref="D1572" r:id="rId216" display="https://www.facebook.com/congangiaothanh/"/>
    <hyperlink ref="D1570" r:id="rId217" display="https://www.facebook.com/conganeadar/"/>
    <hyperlink ref="D1568" r:id="rId218" display="https://www.facebook.com/congandongtam.yenthe.bacgiang"/>
    <hyperlink ref="D1566" r:id="rId219" display="https://www.facebook.com/CONGANDONGSON/"/>
    <hyperlink ref="D1564" r:id="rId220" display="https://www.facebook.com/congandongminh"/>
    <hyperlink ref="D1562" r:id="rId221" display="https://www.facebook.com/congandonghai/"/>
    <hyperlink ref="D1560" r:id="rId222" display="https://www.facebook.com/ConganDoLuong/"/>
    <hyperlink ref="D1558" r:id="rId223" display="https://www.facebook.com/congandoanhung/"/>
    <hyperlink ref="D1556" r:id="rId224" display="https://www.facebook.com/Congandinhcaophucu/"/>
    <hyperlink ref="D1554" r:id="rId225" display="https://www.facebook.com/congandeogia"/>
    <hyperlink ref="D1552" r:id="rId226" display="https://www.facebook.com/CONGANDAIPHUOC/"/>
    <hyperlink ref="D1550" r:id="rId227" display="https://www.facebook.com/conganchinhquy"/>
    <hyperlink ref="D1548" r:id="rId228" display="https://www.facebook.com/congancamxuyen/"/>
    <hyperlink ref="D1546" r:id="rId229" display="https://www.facebook.com/congancamtrung/"/>
    <hyperlink ref="D1544" r:id="rId230" display="https://www.facebook.com/congancamthuy/"/>
    <hyperlink ref="D1542" r:id="rId231" display="https://www.facebook.com/conganbinhlong/"/>
    <hyperlink ref="D1540" r:id="rId232" display="https://www.facebook.com/conganbencau/"/>
    <hyperlink ref="D1538" r:id="rId233" display="https://www.facebook.com/conganBaTri"/>
    <hyperlink ref="D1536" r:id="rId234" display="https://www.facebook.com/congananphu.gialai/"/>
    <hyperlink ref="D1534" r:id="rId235" display="https://www.facebook.com/conganankhe.gialai/"/>
    <hyperlink ref="D1532" r:id="rId236" display="https://www.facebook.com/Cong.an.xa.Yang.Bac/"/>
    <hyperlink ref="D1530" r:id="rId237" display="https://www.facebook.com/Cong.an.xa.Hai.Son/"/>
    <hyperlink ref="D1528" r:id="rId238" display="https://www.facebook.com/Cong.an.xa.Ha.Tam/"/>
    <hyperlink ref="D1526" r:id="rId239" display="https://www.facebook.com/codotrabong"/>
    <hyperlink ref="D1524" r:id="rId240" display="https://www.facebook.com/codoquangngai"/>
    <hyperlink ref="D1522" r:id="rId241" display="https://www.facebook.com/Co%CC%82ng-an-xa%CC%83-Ia-Do%CC%9Bk-106611124583299/"/>
    <hyperlink ref="D1520" r:id="rId242" display="https://www.facebook.com/CLBPCTPTPHCM"/>
    <hyperlink ref="D1518" r:id="rId243" display="https://www.facebook.com/ChidoanConganYenDinh/"/>
    <hyperlink ref="D1516" r:id="rId244" display="https://www.facebook.com/ChiDoanCAXHoaChau"/>
    <hyperlink ref="D1514" r:id="rId245" display="https://www.facebook.com/chidoancasd/"/>
    <hyperlink ref="D1512" r:id="rId246" display="https://www.facebook.com/chidoan.congan"/>
    <hyperlink ref="D1510" r:id="rId247" display="https://www.facebook.com/CHI%E1%BA%BEN-S%C4%A8-KI%C3%8AN-GIANG-407467239817155/"/>
    <hyperlink ref="D1508" r:id="rId248" display="https://www.facebook.com/Chi-%C4%91oa%CC%80n-Thanh-ni%C3%AAn-C%C3%B4ng-an-thi%CC%A3-xa%CC%83-Bi%CC%89m-S%C6%A1n-111967284850633/"/>
    <hyperlink ref="D1506" r:id="rId249" display="https://www.facebook.com/Chi-%C4%91oa%CC%80n-C%C3%B4ng-an-huy%C3%AA%CC%A3n-Quan-Ho%CC%81a-689068691290751/"/>
    <hyperlink ref="D1504" r:id="rId250" display="https://www.facebook.com/Chi-%C4%91o%C3%A0n-Tr%E1%BA%A1i-t%E1%BA%A1m-giam-C%C3%B4ng-an-t%E1%BB%89nh-Tuy%C3%AAn-Quang-722276424643882/"/>
    <hyperlink ref="D1502" r:id="rId251" display="https://www.facebook.com/Chi-%C4%91o%C3%A0n-Tr%E1%BA%A1i-t%E1%BA%A1m-giam-C%C3%B4ng-an-t%E1%BB%89nh-Qu%E1%BA%A3ng-Tr%E1%BB%8B-108705324771882/"/>
    <hyperlink ref="D1500" r:id="rId252" display="https://www.facebook.com/Chi-%C4%91o%C3%A0n-Thanh-ni%C3%AAn-C%C3%B4ng-an-huy%E1%BB%87n-L%C3%A2m-Thao-101329172280765/"/>
    <hyperlink ref="D1498" r:id="rId253" display="https://www.facebook.com/Chi-%C4%91o%C3%A0n-ph%C3%B2ng-An-ninh-%C4%91%E1%BB%91i-ngo%E1%BA%A1i-CA-Qu%E1%BA%A3ng-Tr%E1%BB%8B-1730488180381386"/>
    <hyperlink ref="D1496" r:id="rId254" display="https://www.facebook.com/Chi-%C4%91o%C3%A0n-C%C3%B4ng-an-x%C3%A3-Xu%C3%A2n-Th%E1%BB%9Bi-Th%C6%B0%E1%BB%A3ng-104972190999306/"/>
    <hyperlink ref="D1494" r:id="rId255" display="https://www.facebook.com/Chi-%C4%91o%C3%A0n-C%C3%B4ng-an-huy%E1%BB%87n-Con-Cu%C3%B4ng-2318237935091166/"/>
    <hyperlink ref="D1492" r:id="rId256" display="https://www.facebook.com/Chi-%C4%90o%C3%A0n-C%C3%B4ng-an-X%C3%A3-M%E1%BB%B9-Ho%C3%A0-H%C6%B0ng-104174015514123/"/>
    <hyperlink ref="D1490" r:id="rId257" display="https://www.facebook.com/Chi-%C4%90o%C3%A0n-C%C3%B4ng-An-Th%E1%BB%8B-X%C3%A3-Duy%C3%AAn-H%E1%BA%A3i-106364894527354/"/>
    <hyperlink ref="D1488" r:id="rId258" display="https://www.facebook.com/Chi-%C4%90o%C3%A0n-C%C3%B4ng-an-Huy%E1%BB%87n-Si-Ma-Cai-104890961614237/"/>
    <hyperlink ref="D1486" r:id="rId259" display="https://www.facebook.com/Chi-%C4%90o%C3%A0n-C%C3%B4ng-an-Huy%E1%BB%87n-B%C3%A1-Th%C6%B0%E1%BB%9Bc-272899193121751/"/>
    <hyperlink ref="D1484" r:id="rId260" display="https://www.facebook.com/Chi-%C4%90o%C3%A0n-2-X%C3%A3-Thanh-H%C6%B0%C6%A1ng-Thanh-Ch%C6%B0%C6%A1ng-Ngh%E1%BB%87-An-1251569944892955/"/>
    <hyperlink ref="D1482" r:id="rId261" display="https://www.facebook.com/chauthanhsocsabai/"/>
    <hyperlink ref="D1480" r:id="rId262" display="https://www.facebook.com/chauquehavanyenyenbai"/>
    <hyperlink ref="D1478" r:id="rId263" display="https://www.facebook.com/CDCATDakLak/"/>
    <hyperlink ref="D1476" r:id="rId264" display="https://www.facebook.com/CCCDCAHHuuLung/"/>
    <hyperlink ref="D1474" r:id="rId265" display="https://www.facebook.com/caxyentrach/"/>
    <hyperlink ref="D1472" r:id="rId266" display="https://www.facebook.com/CaxYenSon/"/>
    <hyperlink ref="D1470" r:id="rId267" display="https://www.facebook.com/caxxuantruong/"/>
    <hyperlink ref="D1468" r:id="rId268" display="https://www.facebook.com/caxxuantien"/>
    <hyperlink ref="D1466" r:id="rId269" display="https://www.facebook.com/caxxuanduongnrbk/"/>
    <hyperlink ref="D1464" r:id="rId270" display="https://www.facebook.com/CAXXL/"/>
    <hyperlink ref="D1462" r:id="rId271" display="https://www.facebook.com/caxvuongloc/"/>
    <hyperlink ref="D1460" r:id="rId272" display="https://www.facebook.com/caxvolao/"/>
    <hyperlink ref="D1458" r:id="rId273" display="https://www.facebook.com/CAXVINHTRACH/"/>
    <hyperlink ref="D1456" r:id="rId274" display="https://www.facebook.com/CAXVinhPhuc"/>
    <hyperlink ref="D1454" r:id="rId275" display="https://www.facebook.com/caxvinhhung"/>
    <hyperlink ref="D1452" r:id="rId276" display="https://www.facebook.com/CAxVinhHoa"/>
    <hyperlink ref="D1450" r:id="rId277" display="https://www.facebook.com/caxvinhan/"/>
    <hyperlink ref="D1448" r:id="rId278" display="https://www.facebook.com/CAXVH/"/>
    <hyperlink ref="D1446" r:id="rId279" display="https://www.facebook.com/CAXVANTUTHUONGTIN"/>
    <hyperlink ref="D1444" r:id="rId280" display="https://www.facebook.com/caxvansonsdtq/"/>
    <hyperlink ref="D1442" r:id="rId281" display="https://www.facebook.com/caxvanminhnrbk/"/>
    <hyperlink ref="D1440" r:id="rId282" display="https://www.facebook.com/CAxVanHa"/>
    <hyperlink ref="D1438" r:id="rId283" display="https://www.facebook.com/caxuansinh"/>
    <hyperlink ref="D1436" r:id="rId284" display="https://www.facebook.com/caxuankhelynhanhanam/"/>
    <hyperlink ref="D1434" r:id="rId285" display="https://www.facebook.com/CAXTVTHHD/"/>
    <hyperlink ref="D1432" r:id="rId286" display="https://www.facebook.com/caxtv.nbcb/"/>
    <hyperlink ref="D1430" r:id="rId287" display="https://www.facebook.com/caxtuonghapy/"/>
    <hyperlink ref="D1428" r:id="rId288" display="https://www.facebook.com/CAXTT/"/>
    <hyperlink ref="D1426" r:id="rId289" display="https://www.facebook.com/caxtruonglongtay"/>
    <hyperlink ref="D1424" r:id="rId290" display="https://www.facebook.com/caxtrungyen"/>
    <hyperlink ref="D1422" r:id="rId291" display="https://www.facebook.com/caxtrungtruc"/>
    <hyperlink ref="D1420" r:id="rId292" display="https://www.facebook.com/caxtruchung/"/>
    <hyperlink ref="D1418" r:id="rId293" display="https://www.facebook.com/caxtrucchinh/"/>
    <hyperlink ref="D1416" r:id="rId294" display="https://www.facebook.com/CAXTriPhu/"/>
    <hyperlink ref="D1414" r:id="rId295" display="https://www.facebook.com/caxtranphunaribk/"/>
    <hyperlink ref="D1412" r:id="rId296" display="https://www.facebook.com/CAXTraDaPleiku/"/>
    <hyperlink ref="D1410" r:id="rId297" display="https://www.facebook.com/CaxTLDH/"/>
    <hyperlink ref="D1408" r:id="rId298" display="https://www.facebook.com/CAXTL"/>
    <hyperlink ref="D1406" r:id="rId299" display="https://www.facebook.com/caxtk.nbcb/"/>
    <hyperlink ref="D1404" r:id="rId300" display="https://www.facebook.com/CAXThuyTrinh/"/>
    <hyperlink ref="D1402" r:id="rId301" display="https://www.facebook.com/caxthuyloi/"/>
    <hyperlink ref="D1400" r:id="rId302" display="https://www.facebook.com/caxthuphong28/"/>
    <hyperlink ref="D1398" r:id="rId303" display="https://www.facebook.com/caxthuongnhat/"/>
    <hyperlink ref="D1396" r:id="rId304" display="https://www.facebook.com/caxthulum/"/>
    <hyperlink ref="D1394" r:id="rId305" display="https://www.facebook.com/caxThuanHung/"/>
    <hyperlink ref="D1392" r:id="rId306" display="https://www.facebook.com/caxthison/"/>
    <hyperlink ref="D1390" r:id="rId307" display="https://www.facebook.com/caxthanhtho/"/>
    <hyperlink ref="D1388" r:id="rId308" display="https://www.facebook.com/CAXTHANHSON198/"/>
    <hyperlink ref="D1386" r:id="rId309" display="https://www.facebook.com/caxthanhphu/"/>
    <hyperlink ref="D1384" r:id="rId310" display="https://www.facebook.com/caxthanhlong/"/>
    <hyperlink ref="D1382" r:id="rId311" display="https://www.facebook.com/CAXThanhHuongThanhChuongNgheAn"/>
    <hyperlink ref="D1380" r:id="rId312" display="https://www.facebook.com/CAXThanhDuc"/>
    <hyperlink ref="D1378" r:id="rId313" display="https://www.facebook.com/Caxthanhdinh"/>
    <hyperlink ref="D1376" r:id="rId314" display="https://www.facebook.com/caxthanglong"/>
    <hyperlink ref="D1374" r:id="rId315" display="https://www.facebook.com/caxth/"/>
    <hyperlink ref="D1372" r:id="rId316" display="https://www.facebook.com/CAXTGK"/>
    <hyperlink ref="D1370" r:id="rId317" display="https://www.facebook.com/caxtc.nbcb/"/>
    <hyperlink ref="D1368" r:id="rId318" display="https://www.facebook.com/CAXTBL/"/>
    <hyperlink ref="D1366" r:id="rId319" display="https://www.facebook.com/CAXTANTHANH"/>
    <hyperlink ref="D1364" r:id="rId320" display="https://www.facebook.com/CaxTanSon/"/>
    <hyperlink ref="D1362" r:id="rId321" display="https://www.facebook.com/CAXTANMY/"/>
    <hyperlink ref="D1360" r:id="rId322" display="https://www.facebook.com/caxtanhiep/"/>
    <hyperlink ref="D1358" r:id="rId323" display="https://www.facebook.com/caxtanchau/"/>
    <hyperlink ref="D1356" r:id="rId324" display="https://www.facebook.com/caxtananvinhcuu/"/>
    <hyperlink ref="D1354" r:id="rId325" display="https://www.facebook.com/caxtamphuc"/>
    <hyperlink ref="D1352" r:id="rId326" display="https://www.facebook.com/caxtamgiangyenphongbn/"/>
    <hyperlink ref="D1350" r:id="rId327" display="https://www.facebook.com/caxsonthanhnaribk/"/>
    <hyperlink ref="D1348" r:id="rId328" display="https://www.facebook.com/CAXSONLUONG/"/>
    <hyperlink ref="D1346" r:id="rId329" display="https://www.facebook.com/caxsonkim2/"/>
    <hyperlink ref="D1344" r:id="rId330" display="https://www.facebook.com/caxsonhai/"/>
    <hyperlink ref="D1342" r:id="rId331" display="https://www.facebook.com/caxsonha/"/>
    <hyperlink ref="D1340" r:id="rId332" display="https://www.facebook.com/Caxsanvien/"/>
    <hyperlink ref="D1338" r:id="rId333" display="https://www.facebook.com/caxQuynhHai/"/>
    <hyperlink ref="D1336" r:id="rId334" display="https://www.facebook.com/CAXQuangVinh/"/>
    <hyperlink ref="D1334" r:id="rId335" display="https://www.facebook.com/caxquangthanh/"/>
    <hyperlink ref="D1332" r:id="rId336" display="https://www.facebook.com/caxquangphongnrbk/"/>
    <hyperlink ref="D1330" r:id="rId337" display="https://www.facebook.com/caxpt.nbcb/"/>
    <hyperlink ref="D1328" r:id="rId338" display="https://www.facebook.com/CAXPSTX.NS"/>
    <hyperlink ref="D1326" r:id="rId339" display="https://www.facebook.com/CAXPL/"/>
    <hyperlink ref="D1324" r:id="rId340" display="https://www.facebook.com/caxphuthuan/"/>
    <hyperlink ref="D1322" r:id="rId341" display="https://www.facebook.com/caxphuthinhdt/"/>
    <hyperlink ref="D1320" r:id="rId342" display="https://www.facebook.com/caxphuonglau/"/>
    <hyperlink ref="D1318" r:id="rId343" display="https://www.facebook.com/caxphuocthuan"/>
    <hyperlink ref="D1316" r:id="rId344" display="https://www.facebook.com/caxphuoctan"/>
    <hyperlink ref="D1314" r:id="rId345" display="https://www.facebook.com/caxphuochung/"/>
    <hyperlink ref="D1312" r:id="rId346" display="https://www.facebook.com/caxphuochoa/"/>
    <hyperlink ref="D1310" r:id="rId347" display="https://www.facebook.com/caxphuocan/"/>
    <hyperlink ref="D1308" r:id="rId348" display="https://www.facebook.com/caxphunham/"/>
    <hyperlink ref="D1306" r:id="rId349" display="https://www.facebook.com/caxphuluu/"/>
    <hyperlink ref="D1304" r:id="rId350" display="https://www.facebook.com/CAXPhucYenLB"/>
    <hyperlink ref="D1302" r:id="rId351" display="https://www.facebook.com/CAXPhuCuong/"/>
    <hyperlink ref="D1300" r:id="rId352" display="https://www.facebook.com/caxphucan/"/>
    <hyperlink ref="D1298" r:id="rId353" display="https://www.facebook.com/caxphamtran34/"/>
    <hyperlink ref="D1296" r:id="rId354" display="https://www.facebook.com/CAX-P%C3%BAng-Tra-140772251472791/"/>
    <hyperlink ref="D1294" r:id="rId355" display="https://www.facebook.com/caxnungnang/"/>
    <hyperlink ref="D1292" r:id="rId356" display="https://www.facebook.com/caxnt/"/>
    <hyperlink ref="D1290" r:id="rId357" display="https://www.facebook.com/caxnhiha/"/>
    <hyperlink ref="D1288" r:id="rId358" display="https://www.facebook.com/caxnhattangialochaiduong/"/>
    <hyperlink ref="D1286" r:id="rId359" display="https://www.facebook.com/CAXNH"/>
    <hyperlink ref="D1284" r:id="rId360" display="https://www.facebook.com/caxnghixuan/"/>
    <hyperlink ref="D1282" r:id="rId361" display="https://www.facebook.com/caxnghiason/"/>
    <hyperlink ref="D1280" r:id="rId362" display="https://www.facebook.com/caxnghialam"/>
    <hyperlink ref="D1278" r:id="rId363" display="https://www.facebook.com/CaxNghiaHop/"/>
    <hyperlink ref="D1276" r:id="rId364" display="https://www.facebook.com/caxngatien.gov.vn/"/>
    <hyperlink ref="D1274" r:id="rId365" display="https://www.facebook.com/CAXNgaThuy"/>
    <hyperlink ref="D1272" r:id="rId366" display="https://www.facebook.com/CAXNAMXUAN/"/>
    <hyperlink ref="D1270" r:id="rId367" display="https://www.facebook.com/caxnamtha/"/>
    <hyperlink ref="D1268" r:id="rId368" display="https://www.facebook.com/caxnamquangbl/"/>
    <hyperlink ref="D1266" r:id="rId369" display="https://www.facebook.com/CaxNamCo/"/>
    <hyperlink ref="D1264" r:id="rId370" display="https://www.facebook.com/CAXMYNHON/"/>
    <hyperlink ref="D1262" r:id="rId371" display="https://www.facebook.com/caxmyloccanlochatinh"/>
    <hyperlink ref="D1260" r:id="rId372" display="https://www.facebook.com/caxmuongkhoa"/>
    <hyperlink ref="D1258" r:id="rId373" display="https://www.facebook.com/caxmuongchien/"/>
    <hyperlink ref="D1256" r:id="rId374" display="https://www.facebook.com/Caxmtt/"/>
    <hyperlink ref="D1254" r:id="rId375" display="https://www.facebook.com/caxminhthang/"/>
    <hyperlink ref="D1252" r:id="rId376" display="https://www.facebook.com/caxminhlap"/>
    <hyperlink ref="D1250" r:id="rId377" display="https://www.facebook.com/CAXMinhhung/"/>
    <hyperlink ref="D1248" r:id="rId378" display="https://www.facebook.com/CAXMaiDinh"/>
    <hyperlink ref="D1246" r:id="rId379" display="https://www.facebook.com/CAXLongVinh"/>
    <hyperlink ref="D1244" r:id="rId380" display="https://www.facebook.com/caxlonghiep/"/>
    <hyperlink ref="D1242" r:id="rId381" display="https://www.facebook.com/caxlienminh/"/>
    <hyperlink ref="D1240" r:id="rId382" display="https://www.facebook.com/caxliemthuynrbk/"/>
    <hyperlink ref="D1238" r:id="rId383" display="https://www.facebook.com/caxkytan/"/>
    <hyperlink ref="D1236" r:id="rId384" display="https://www.facebook.com/caxkimthach/"/>
    <hyperlink ref="D1234" r:id="rId385" display="https://www.facebook.com/caxkimson/"/>
    <hyperlink ref="D1232" r:id="rId386" display="https://www.facebook.com/caxhuongvi/"/>
    <hyperlink ref="D1230" r:id="rId387" display="https://www.facebook.com/CAXHUNGLOI.HUNGNGUYEN.NGHEAN/"/>
    <hyperlink ref="D1228" r:id="rId388" display="https://www.facebook.com/caxhiepthanh/"/>
    <hyperlink ref="D1226" r:id="rId389" display="https://www.facebook.com/caxhd.nbcb/"/>
    <hyperlink ref="D1224" r:id="rId390" display="https://www.facebook.com/caxhaumytrinh/"/>
    <hyperlink ref="D1222" r:id="rId391" display="https://www.facebook.com/caxhason"/>
    <hyperlink ref="D1220" r:id="rId392" display="https://www.facebook.com/CaxHaiXuan/"/>
    <hyperlink ref="D1218" r:id="rId393" display="https://www.facebook.com/CAXHaiLam"/>
    <hyperlink ref="D1216" r:id="rId394" display="https://www.facebook.com/caxhagiang/"/>
    <hyperlink ref="D1214" r:id="rId395" display="https://www.facebook.com/caxgiangson"/>
    <hyperlink ref="D1212" r:id="rId396" display="https://www.facebook.com/CAXGiaHanh"/>
    <hyperlink ref="D1210" r:id="rId397" display="https://www.facebook.com/CaxEaO/"/>
    <hyperlink ref="D1208" r:id="rId398" display="https://www.facebook.com/CaxDongTien.TS/"/>
    <hyperlink ref="D1206" r:id="rId399" display="https://www.facebook.com/caxdongthinhyenlapphutho/"/>
    <hyperlink ref="D1204" r:id="rId400" display="https://www.facebook.com/CAXDongThanh"/>
    <hyperlink ref="D1202" r:id="rId401" display="https://www.facebook.com/caxdonghoang/"/>
    <hyperlink ref="D1200" r:id="rId402" display="https://www.facebook.com/CAXDaoThinh/"/>
    <hyperlink ref="D1198" r:id="rId403" display="https://www.facebook.com/caxdaian"/>
    <hyperlink ref="D1196" r:id="rId404" display="https://www.facebook.com/caxculenrbk/"/>
    <hyperlink ref="D1194" r:id="rId405" display="https://www.facebook.com/caxconminhnrbk/"/>
    <hyperlink ref="D1192" r:id="rId406" display="https://www.facebook.com/caxchauphong/"/>
    <hyperlink ref="D1190" r:id="rId407" display="https://www.facebook.com/caxchauloc/"/>
    <hyperlink ref="D1188" r:id="rId408" display="https://www.facebook.com/CAXCaoPha.NhungChienBinhSuongMu/"/>
    <hyperlink ref="D1186" r:id="rId409" display="https://www.facebook.com/caxcamminh"/>
    <hyperlink ref="D1184" r:id="rId410" display="https://www.facebook.com/caxcamchaucamthuy/"/>
    <hyperlink ref="D1182" r:id="rId411" display="https://www.facebook.com/CAXBONPHANG"/>
    <hyperlink ref="D1180" r:id="rId412" display="https://www.facebook.com/caxbl/"/>
    <hyperlink ref="D1178" r:id="rId413" display="https://www.facebook.com/CAXBINHTHANH/"/>
    <hyperlink ref="D1176" r:id="rId414" display="https://www.facebook.com/CaxBauNang/"/>
    <hyperlink ref="D1174" r:id="rId415" display="https://www.facebook.com/caxbaoly/"/>
    <hyperlink ref="D1172" r:id="rId416" display="https://www.facebook.com/caxayunha"/>
    <hyperlink ref="D1170" r:id="rId417" display="https://www.facebook.com/CAxaYenLoc/"/>
    <hyperlink ref="D1168" r:id="rId418" display="https://www.facebook.com/caxanthuongytbg"/>
    <hyperlink ref="D1166" r:id="rId419" display="https://www.facebook.com/caxanthanh/"/>
    <hyperlink ref="D1164" r:id="rId420" display="https://www.facebook.com/caxanhaotay/"/>
    <hyperlink ref="D1162" r:id="rId421" display="https://www.facebook.com/caxanhaodong/"/>
    <hyperlink ref="D1160" r:id="rId422" display="https://www.facebook.com/cax0869549029/"/>
    <hyperlink ref="D1158" r:id="rId423" display="https://www.facebook.com/Cax.ThuongHa/"/>
    <hyperlink ref="D1156" r:id="rId424" display="https://www.facebook.com/CAX.TanLieu/"/>
    <hyperlink ref="D1154" r:id="rId425" display="https://www.facebook.com/CAX.QuangNghiep/"/>
    <hyperlink ref="D1152" r:id="rId426" display="https://www.facebook.com/cax.phuquoi.lh/"/>
    <hyperlink ref="D1150" r:id="rId427" display="https://www.facebook.com/CAX.HongPhong/"/>
    <hyperlink ref="D1148" r:id="rId428" display="https://www.facebook.com/cax.hoaninh.lh/"/>
    <hyperlink ref="D1146" r:id="rId429" display="https://www.facebook.com/CAX.HaThanh/"/>
    <hyperlink ref="D1144" r:id="rId430" display="https://www.facebook.com/cax.binhhoaphuoc.lh/"/>
    <hyperlink ref="D1142" r:id="rId431" display="https://www.facebook.com/CA-x%C3%A3-Nguy%E1%BB%87t-%E1%BA%A4n-Ng%E1%BB%8Dc-L%E1%BA%B7c-Thanh-H%C3%B3a-104204148315537/"/>
    <hyperlink ref="D1140" r:id="rId432" display="https://www.facebook.com/CATXPT/"/>
    <hyperlink ref="D1138" r:id="rId433" display="https://www.facebook.com/catxmuonglay"/>
    <hyperlink ref="D1136" r:id="rId434" display="https://www.facebook.com/catxka.ht.vn"/>
    <hyperlink ref="D1134" r:id="rId435" display="https://www.facebook.com/CATXGIARAI"/>
    <hyperlink ref="D1132" r:id="rId436" display="https://www.facebook.com/CATX.KM"/>
    <hyperlink ref="D1130" r:id="rId437" display="https://www.facebook.com/CATTVD/"/>
    <hyperlink ref="D1128" r:id="rId438" display="https://www.facebook.com/catttracu"/>
    <hyperlink ref="D1126" r:id="rId439" display="https://www.facebook.com/CATTThanUyen/"/>
    <hyperlink ref="D1124" r:id="rId440" display="https://www.facebook.com/CATTLT/"/>
    <hyperlink ref="D1122" r:id="rId441" display="https://www.facebook.com/CATT.THO"/>
    <hyperlink ref="D1120" r:id="rId442" display="https://www.facebook.com/CATT.NAMCAN/"/>
    <hyperlink ref="D1118" r:id="rId443" display="https://www.facebook.com/catptdm"/>
    <hyperlink ref="D1116" r:id="rId444" display="https://www.facebook.com/Catpkontum"/>
    <hyperlink ref="D1114" r:id="rId445" display="https://www.facebook.com/catphatinh"/>
    <hyperlink ref="D1112" r:id="rId446" display="https://www.facebook.com/CATPDB/"/>
    <hyperlink ref="D1110" r:id="rId447" display="https://www.facebook.com/catpbmt/"/>
    <hyperlink ref="D1108" r:id="rId448" display="https://www.facebook.com/CATPBG/"/>
    <hyperlink ref="D1106" r:id="rId449" display="https://www.facebook.com/catinhtravinh/"/>
    <hyperlink ref="D1104" r:id="rId450" display="https://www.facebook.com/catienthuan/"/>
    <hyperlink ref="D1102" r:id="rId451" display="https://www.facebook.com/caquynhnhaisonla/"/>
    <hyperlink ref="D1100" r:id="rId452" display="https://www.facebook.com/CAQuangTri/"/>
    <hyperlink ref="D1098" r:id="rId453" display="https://www.facebook.com/CAQuangLam/"/>
    <hyperlink ref="D1096" r:id="rId454" display="https://www.facebook.com/CAQTX"/>
    <hyperlink ref="D1094" r:id="rId455" display="https://www.facebook.com/caqs.36"/>
    <hyperlink ref="D1092" r:id="rId456" display="https://www.facebook.com/CAQHongBang"/>
    <hyperlink ref="D1090" r:id="rId457" display="https://www.facebook.com/CAQCamLe/"/>
    <hyperlink ref="D1088" r:id="rId458" display="https://www.facebook.com/CAQ6HCM"/>
    <hyperlink ref="D1086" r:id="rId459" display="https://www.facebook.com/capx.cahn/"/>
    <hyperlink ref="D1084" r:id="rId460" display="https://www.facebook.com/CAPvinuocquenthanvidanphucvu/"/>
    <hyperlink ref="D1082" r:id="rId461" display="https://www.facebook.com/captandan02373812113/"/>
    <hyperlink ref="D1080" r:id="rId462" display="https://www.facebook.com/CAPSuoiHoa.TPBN"/>
    <hyperlink ref="D1078" r:id="rId463" display="https://www.facebook.com/capquangtam.tpth/"/>
    <hyperlink ref="D1076" r:id="rId464" display="https://www.facebook.com/capphudong"/>
    <hyperlink ref="D1074" r:id="rId465" display="https://www.facebook.com/capnambinh/"/>
    <hyperlink ref="D1072" r:id="rId466" display="https://www.facebook.com/capn.bk/"/>
    <hyperlink ref="D1070" r:id="rId467" display="https://www.facebook.com/CAPMinhTan"/>
    <hyperlink ref="D1068" r:id="rId468" display="https://www.facebook.com/caplongphuoc.phuoclong/"/>
    <hyperlink ref="D1066" r:id="rId469" display="https://www.facebook.com/capLamSon"/>
    <hyperlink ref="D1064" r:id="rId470" display="https://www.facebook.com/caphuongkythinh/"/>
    <hyperlink ref="D1062" r:id="rId471" display="https://www.facebook.com/caphuongdongtien/"/>
    <hyperlink ref="D1060" r:id="rId472" display="https://www.facebook.com/caphungthanh"/>
    <hyperlink ref="D1058" r:id="rId473" display="https://www.facebook.com/caphulam/"/>
    <hyperlink ref="D1056" r:id="rId474" display="https://www.facebook.com/caphopminh/"/>
    <hyperlink ref="D1054" r:id="rId475" display="https://www.facebook.com/caphoathotay/"/>
    <hyperlink ref="D1052" r:id="rId476" display="https://www.facebook.com/capchiengle/"/>
    <hyperlink ref="D1050" r:id="rId477" display="https://www.facebook.com/CAPCHIENGCOI"/>
    <hyperlink ref="D1048" r:id="rId478" display="https://www.facebook.com/capbaovinhlk/"/>
    <hyperlink ref="D1046" r:id="rId479" display="https://www.facebook.com/Canhsatpcccphutho/"/>
    <hyperlink ref="D1044" r:id="rId480" display="https://www.facebook.com/canhsatonline/"/>
    <hyperlink ref="D1042" r:id="rId481" display="https://www.facebook.com/canhsatkinhtegialai"/>
    <hyperlink ref="D1040" r:id="rId482" display="https://www.facebook.com/canhsathinhsuvn"/>
    <hyperlink ref="D1038" r:id="rId483" display="https://www.facebook.com/canhsathinhsuThuaThienHue"/>
    <hyperlink ref="D1036" r:id="rId484" display="https://www.facebook.com/canhsatgiaothongtuyenquang/"/>
    <hyperlink ref="D1034" r:id="rId485" display="https://www.facebook.com/canhsatgiaothongbentre/"/>
    <hyperlink ref="D1032" r:id="rId486" display="https://www.facebook.com/canhsatdailanh/"/>
    <hyperlink ref="D1028" r:id="rId487" display="https://www.facebook.com/CANgocDong/"/>
    <hyperlink ref="D1026" r:id="rId488" display="https://www.facebook.com/CANDtinhBinhPhuoc/"/>
    <hyperlink ref="D1024" r:id="rId489" display="https://www.facebook.com/CANDHT"/>
    <hyperlink ref="D1022" r:id="rId490" display="https://www.facebook.com/CAND198/"/>
    <hyperlink ref="D1020" r:id="rId491" display="https://www.facebook.com/camangthit"/>
    <hyperlink ref="D1018" r:id="rId492" display="https://www.facebook.com/CALongChauYP/"/>
    <hyperlink ref="D1016" r:id="rId493" display="https://www.facebook.com/calangsonhhpt/"/>
    <hyperlink ref="D1014" r:id="rId494" display="https://www.facebook.com/CALangGiang"/>
    <hyperlink ref="D1012" r:id="rId495" display="https://www.facebook.com/cahyenphong/"/>
    <hyperlink ref="D1010" r:id="rId496" display="https://www.facebook.com/CAHYD.THO/"/>
    <hyperlink ref="D1008" r:id="rId497" display="https://www.facebook.com/cahuyenkimson/"/>
    <hyperlink ref="D1006" r:id="rId498" display="https://www.facebook.com/cahungnguyennghean/"/>
    <hyperlink ref="D1004" r:id="rId499" display="https://www.facebook.com/cahunghoa.hanoi/"/>
    <hyperlink ref="D1002" r:id="rId500" display="https://www.facebook.com/cahthapmuoi"/>
    <hyperlink ref="D1000" r:id="rId501" display="https://www.facebook.com/cahphuninh.pt/"/>
    <hyperlink ref="D998" r:id="rId502" display="https://www.facebook.com/CAHoaBinh.C50"/>
    <hyperlink ref="D996" r:id="rId503" display="https://www.facebook.com/CAHoaAnCB/"/>
    <hyperlink ref="D994" r:id="rId504" display="https://www.facebook.com/CAHNAHANG"/>
    <hyperlink ref="D992" r:id="rId505" display="https://www.facebook.com/cahmaichau28"/>
    <hyperlink ref="D990" r:id="rId506" display="https://www.facebook.com/CAHLYYB"/>
    <hyperlink ref="D988" r:id="rId507" display="https://www.facebook.com/Cahlamthao/"/>
    <hyperlink ref="D986" r:id="rId508" display="https://www.facebook.com/CAHKTHD/"/>
    <hyperlink ref="D984" r:id="rId509" display="https://www.facebook.com/CAHHoaiDuc/"/>
    <hyperlink ref="D982" r:id="rId510" display="https://www.facebook.com/CAHhoabinh/"/>
    <hyperlink ref="D980" r:id="rId511" display="https://www.facebook.com/cahhiephoa/"/>
    <hyperlink ref="D978" r:id="rId512" display="https://www.facebook.com/CAHGiaVien/"/>
    <hyperlink ref="D976" r:id="rId513" display="https://www.facebook.com/cahgbg/"/>
    <hyperlink ref="D974" r:id="rId514" display="https://www.facebook.com/CAHCQB/"/>
    <hyperlink ref="D972" r:id="rId515" display="https://www.facebook.com/cahbudop/"/>
    <hyperlink ref="D970" r:id="rId516" display="https://www.facebook.com/CAHANMINH"/>
    <hyperlink ref="D968" r:id="rId517" display="https://www.facebook.com/CAHAIAN/"/>
    <hyperlink ref="D966" r:id="rId518" display="https://www.facebook.com/CAH.BAOYEN/"/>
    <hyperlink ref="D964" r:id="rId519" display="https://www.facebook.com/cadakglei/"/>
    <hyperlink ref="D962" r:id="rId520" display="https://www.facebook.com/cachiengsinh/"/>
    <hyperlink ref="D960" r:id="rId521" display="https://www.facebook.com/CA.QUYHOP/"/>
    <hyperlink ref="D958" r:id="rId522" display="https://www.facebook.com/ca.bugiamap/"/>
    <hyperlink ref="D956" r:id="rId523" display="https://www.facebook.com/C47BoCongAn/"/>
    <hyperlink ref="D954" r:id="rId524" display="https://www.facebook.com/C%E1%BB%9D-%C4%91%E1%BB%8F-Tr%C3%A0-Ph%C3%BA-100172114691047/"/>
    <hyperlink ref="D952" r:id="rId525" display="https://www.facebook.com/C%E1%BB%95ng-th%C3%B4ng-tin-ph%C6%B0%E1%BB%9Dng-%C4%90%C3%B4ng-Ba-th%C3%A0nh-ph%E1%BB%91-Hu%E1%BA%BF-109213695052655/"/>
    <hyperlink ref="D950" r:id="rId526" display="https://www.facebook.com/C%E1%BA%A3nh-s%C3%A1t-QLHC-v%E1%BB%81-TTXH-CAH-Qu%E1%BA%A3ng-%C4%90i%E1%BB%81n-106907958117388"/>
    <hyperlink ref="D948" r:id="rId527" display="https://www.facebook.com/C%E1%BA%A3nh-s%C3%A1t-Ph%C3%B2ng-ch%C3%A1y-ch%E1%BB%AFa-ch%C3%A1y-v%C3%A0-c%E1%BB%A9u-n%E1%BA%A1n-c%E1%BB%A9u-h%E1%BB%99-th%C3%A0nh-ph%E1%BB%91-Nha-Trang-101026755906653/"/>
    <hyperlink ref="D946" r:id="rId528" display="https://www.facebook.com/C%E1%BA%A3nh-S%C3%A1t-PCCCCNCH-C%C3%B4ng-an-H%C6%B0ng-Y%C3%AAn-381939675176685/"/>
    <hyperlink ref="D944" r:id="rId529" display="https://www.facebook.com/C%E1%BA%A3nh-s%C3%A1t-Kinh-t%E1%BA%BF-C%C3%B4ng-an-t%E1%BB%89nh-B%E1%BA%A1c-Li%C3%AAu-101175329095899"/>
    <hyperlink ref="D942" r:id="rId530" display="https://www.facebook.com/C%E1%BA%A3nh-s%C3%A1t-h%C3%ACnh-s%E1%BB%B1-v%C3%AC-b%C3%ACnh-y%C3%AAn-tr%C3%AAn-qu%C3%AA-h%C6%B0%C6%A1ng-Y%C3%AAn-L%E1%BA%ADp-100457972229979"/>
    <hyperlink ref="D940" r:id="rId531" display="https://www.facebook.com/C%E1%BA%A3nh-s%C3%A1t-giao-th%C3%B4ng-C%C3%B4ng-an-huy%E1%BB%87n-Lang-Ch%C3%A1nh-102067351638874/"/>
    <hyperlink ref="D938" r:id="rId532" display="https://www.facebook.com/C%E1%BA%A3nh-s%C3%A1t-c%C6%A1-%C4%91%E1%BB%99ng-Qu%E1%BA%A3ng-Nam-103476022383832/"/>
    <hyperlink ref="D936" r:id="rId533" display="https://www.facebook.com/C%E1%BA%A3nh-s%C3%A1t-c%C6%A1-%C4%91%E1%BB%99ng-H%C3%A0-T%C4%A9nh-641763299767803/"/>
    <hyperlink ref="D934" r:id="rId534" display="https://www.facebook.com/C%E1%BA%A3nh-s%C3%A1t-c%C6%A1-%C4%91%E1%BB%99ng-C%C3%B4ng-an-S%C6%A1n-La-106613311593835/"/>
    <hyperlink ref="D932" r:id="rId535" display="https://www.facebook.com/C%E1%BA%A3nh-s%C3%A1t-c%C6%A1-%C4%91%E1%BB%99ng-B%E1%BA%A1c-Li%C3%AAu-105419268884490/"/>
    <hyperlink ref="D930" r:id="rId536" display="https://www.facebook.com/C%E1%BA%A3nh-s%C3%A1t-c%C6%A1-%C4%91%E1%BB%99ng-%C4%90%E1%BB%93ng-Nai-106479098272027/"/>
    <hyperlink ref="D928" r:id="rId537" display="https://www.facebook.com/C%E1%BA%A3nh-S%C3%A1t-C%C6%A1-%C4%90%E1%BB%99ng-K02-B%E1%BB%99-C%C3%B4ng-An-211142065725257/"/>
    <hyperlink ref="D926" r:id="rId538" display="https://www.facebook.com/C%E1%BA%A3nh-S%C3%A1t-C%C6%A1-%C4%90%E1%BB%99ng-102591415232740/"/>
    <hyperlink ref="D924" r:id="rId539" display="https://www.facebook.com/C%C3%B4ng-an-xa%CC%83-Y%C3%AAn-S%C6%A1n-101990438717241/"/>
    <hyperlink ref="D922" r:id="rId540" display="https://www.facebook.com/C%C3%B4ng-an-xa%CC%83-Tu%CC%81-S%C6%A1n-104509885060936/"/>
    <hyperlink ref="D920" r:id="rId541" display="https://www.facebook.com/C%C3%B4ng-an-xa%CC%83-Phu%CC%81-La%CC%A3c-huy%C3%AA%CC%A3n-%C4%90a%CC%A3i-T%C6%B0%CC%80-103624405292617/"/>
    <hyperlink ref="D918" r:id="rId542" display="https://www.facebook.com/C%C3%B4ng-an-xa%CC%83-Phu%CC%81-Bi%CC%80nh-Huy%C3%AA%CC%A3n-Chi%C3%AAm-Ho%CC%81a-Ti%CC%89nh-Tuy%C3%AAn-Quang-286266469833633/"/>
    <hyperlink ref="D916" r:id="rId543" display="https://www.facebook.com/C%C3%B4ng-an-xa%CC%83-Nh%C3%B4n-Mai-103702715353461/"/>
    <hyperlink ref="D914" r:id="rId544" display="https://www.facebook.com/C%C3%B4ng-an-xa%CC%83-Chr%C3%B4h-P%C6%A1nan-Phu%CC%81-Thi%C3%AA%CC%A3n-Gia-Lai-1055026954700455/"/>
    <hyperlink ref="D912" r:id="rId545" display="https://www.facebook.com/C%C3%B4ng-an-x%C3%A3-Ya-Ma-Huy%E1%BB%87n-K%C3%B4ng-Chro-102997114770651/"/>
    <hyperlink ref="D910" r:id="rId546" display="https://www.facebook.com/C%C3%B4ng-an-x%C3%A3-Ya-Ma-112143598193001/"/>
    <hyperlink ref="D908" r:id="rId547" display="https://www.facebook.com/C%C3%B4ng-An-X%C3%A3-Ya-H%E1%BB%99i-100728345102653/"/>
    <hyperlink ref="D906" r:id="rId548" display="https://www.facebook.com/C%C3%B4ng-an-x%C3%A3-Y%E1%BA%BFt-Ki%C3%AAu-Gia-L%E1%BB%99c-119365350324254/"/>
    <hyperlink ref="D904" r:id="rId549" display="https://www.facebook.com/C%C3%B4ng-an-x%C3%A3-Y%E1%BA%BFn-D%C6%B0%C6%A1ng-107623285223001/"/>
    <hyperlink ref="D902" r:id="rId550" display="https://www.facebook.com/C%C3%B4ng-an-x%C3%A3-Y%C3%AAn-Trung-Y%C3%AAn-%C4%90%E1%BB%8Bnh-Thanh-Ho%C3%A1-100841602023870/"/>
    <hyperlink ref="D900" r:id="rId551" display="https://www.facebook.com/C%C3%B4ng-an-x%C3%A3-Y%C3%AAn-Trung-%C3%9D-Y%C3%AAn-Nam-%C4%90%E1%BB%8Bnh-151414350362155/"/>
    <hyperlink ref="D898" r:id="rId552" display="https://www.facebook.com/C%C3%B4ng-an-x%C3%A3-Y%C3%AAn-Tr%E1%BB%8B-114209663754544/"/>
    <hyperlink ref="D896" r:id="rId553" display="https://www.facebook.com/C%C3%B4ng-an-x%C3%A3-Y%C3%AAn-Tr%E1%BA%A1ch-huy%E1%BB%87n-Ph%C3%BA-L%C6%B0%C6%A1ng-t%E1%BB%89nh-Th%C3%A1i-Nguy%C3%AAn-108091875065598/"/>
    <hyperlink ref="D894" r:id="rId554" display="https://www.facebook.com/C%C3%B4ng-an-x%C3%A3-Y%C3%AAn-Th%E1%BB%8D-106681101140793/"/>
    <hyperlink ref="D892" r:id="rId555" display="https://www.facebook.com/C%C3%B4ng-an-x%C3%A3-Y%C3%AAn-Th%E1%BB%8D-%C3%9D-Y%C3%AAn-Nam-%C4%90%E1%BB%8Bnh-104380921673718/"/>
    <hyperlink ref="D890" r:id="rId556" display="https://www.facebook.com/C%C3%B4ng-An-X%C3%A3-Y%C3%AAn-Th%E1%BA%AFng-100218582192930/"/>
    <hyperlink ref="D888" r:id="rId557" display="https://www.facebook.com/C%C3%B4ng-An-X%C3%A3-Y%C3%AAn-Th%C3%A0nh-100944135624481/"/>
    <hyperlink ref="D886" r:id="rId558" display="https://www.facebook.com/C%C3%B4ng-An-x%C3%A3-Y%C3%AAn-Th%C3%A0nh-%C3%9D-Y%C3%AAn-Nam-%C4%90%E1%BB%8Bnh-714017049432678/"/>
    <hyperlink ref="D884" r:id="rId559" display="https://www.facebook.com/C%C3%B4ng-an-x%C3%A3-Y%C3%AAn-T%E1%BB%AB-Y%C3%AAn-M%C3%B4-Ninh-B%C3%ACnh-100100062377402/"/>
    <hyperlink ref="D882" r:id="rId560" display="https://www.facebook.com/C%C3%B4ng-an-X%C3%A3-Y%C3%AAn-T%C3%A2n-%C3%9D-Y%C3%AAn-Nam-%C4%90%E1%BB%8Bnh-132761998952752/"/>
    <hyperlink ref="D880" r:id="rId561" display="https://www.facebook.com/C%C3%B4ng-an-x%C3%A3-Y%C3%AAn-Ph%C3%BA-L%E1%BA%A1c-S%C6%A1n-Ho%C3%A0-B%C3%ACnh-104955885076696/"/>
    <hyperlink ref="D878" r:id="rId562" display="https://www.facebook.com/C%C3%B4ng-an-x%C3%A3-Y%C3%AAn-Ninh-Yen-Ninh-Commune-Police-114258537932411/"/>
    <hyperlink ref="D876" r:id="rId563" display="https://www.facebook.com/C%C3%B4ng-an-x%C3%A3-Y%C3%AAn-Ninh-%C3%9D-Y%C3%AAn-Nam-%C4%90%E1%BB%8Bnh-106226635009074/"/>
    <hyperlink ref="D874" r:id="rId564" display="https://www.facebook.com/C%C3%B4ng-an-x%C3%A3-Y%C3%AAn-Nh%C3%A2n-173867797504365/"/>
    <hyperlink ref="D872" r:id="rId565" display="https://www.facebook.com/C%C3%B4ng-an-x%C3%A3-Y%C3%AAn-Nh%C3%A2n-145333287647462/"/>
    <hyperlink ref="D870" r:id="rId566" display="https://www.facebook.com/C%C3%B4ng-an-x%C3%A3-Y%C3%AAn-Nh%C3%A2n-%C3%9D-Y%C3%AAn-Nam-%C4%90%E1%BB%8Bnh-697701054407194/"/>
    <hyperlink ref="D868" r:id="rId567" display="https://www.facebook.com/C%C3%B4ng-an-x%C3%A3-Y%C3%AAn-Na-104887408544360/"/>
    <hyperlink ref="D866" r:id="rId568" display="https://www.facebook.com/C%C3%B4ng-an-x%C3%A3-Y%C3%AAn-M%E1%BB%B9-huy%E1%BB%87n-N%C3%B4ng-C%E1%BB%91ng-104128654786553/"/>
    <hyperlink ref="D864" r:id="rId569" display="https://www.facebook.com/C%C3%B4ng-An-X%C3%A3-Y%C3%AAn-M%E1%BB%B9-146555654203650/"/>
    <hyperlink ref="D862" r:id="rId570" display="https://www.facebook.com/C%C3%B4ng-An-X%C3%A3-Y%C3%AAn-M%E1%BA%A1c-137582478465865/"/>
    <hyperlink ref="D860" r:id="rId571" display="https://www.facebook.com/C%C3%B4ng-an-x%C3%A3-Y%C3%AAn-Lu%E1%BA%ADt-100163018803089/"/>
    <hyperlink ref="D858" r:id="rId572" display="https://www.facebook.com/C%C3%B4ng-an-x%C3%A3-Y%C3%AAn-L%E1%BA%A1c-Nh%C6%B0-Thanh-103627842179060/"/>
    <hyperlink ref="D856" r:id="rId573" display="https://www.facebook.com/C%C3%B4ng-an-x%C3%A3-Y%C3%AAn-L%C6%B0%C6%A1ng-%C3%9D-Y%C3%AAn-Nam-%C4%90%E1%BB%8Bnh-720205155445683/"/>
    <hyperlink ref="D854" r:id="rId574" display="https://www.facebook.com/C%C3%B4ng-an-x%C3%A3-Y%C3%AAn-L%C6%B0%C6%A1ng-%C3%9D-Y%C3%AAn-Nam-%C4%90%E1%BB%8Bnh-106945705020718/"/>
    <hyperlink ref="D852" r:id="rId575" display="https://www.facebook.com/C%C3%B4ng-an-x%C3%A3-Y%C3%AAn-L%C3%A3ng-%C4%90%E1%BA%A1i-T%E1%BB%AB-Th%C3%A1i-Nguy%C3%AAn-103633631983271/"/>
    <hyperlink ref="D850" r:id="rId576" display="https://www.facebook.com/C%C3%B4ng-an-x%C3%A3-Y%C3%AAn-Kh%C3%A1nh-%C3%9D-Y%C3%AAn-Nam-%C4%90%E1%BB%8Bnh-111561057831156/"/>
    <hyperlink ref="D848" r:id="rId577" display="https://www.facebook.com/C%C3%B4ng-an-x%C3%A3-Y%C3%AAn-H%E1%BB%93-104113255332799/"/>
    <hyperlink ref="D846" r:id="rId578" display="https://www.facebook.com/C%C3%B4ng-an-x%C3%A3-Y%C3%AAn-H%C6%B0ng-Y%C3%AAn-M%C3%B4-Ninh-B%C3%ACnh-104616955470247/"/>
    <hyperlink ref="D844" r:id="rId579" display="https://www.facebook.com/C%C3%B4ng-an-x%C3%A3-Y%C3%AAn-H%C6%B0ng-huy%E1%BB%87n-S%C3%B4ng-M%C3%A3-t%E1%BB%89nh-S%C6%A1n-La-105124241700871/"/>
    <hyperlink ref="D842" r:id="rId580" display="https://www.facebook.com/C%C3%B4ng-an-x%C3%A3-Y%C3%AAn-H%C6%B0ng-%C3%9D-Y%C3%AAn-Nam-%C4%90%E1%BB%8Bnh-107685081555915/"/>
    <hyperlink ref="D840" r:id="rId581" display="https://www.facebook.com/C%C3%B4ng-an-x%C3%A3-Y%C3%AAn-Ch%C3%ADnh-149315190585237/"/>
    <hyperlink ref="D838" r:id="rId582" display="https://www.facebook.com/C%C3%B4ng-an-x%C3%A3-Y%C3%AAn-C%C6%B0-100604579148348/"/>
    <hyperlink ref="D836" r:id="rId583" display="https://www.facebook.com/C%C3%B4ng-an-x%C3%A3-Y%C3%AAn-B%E1%BB%93ng-L%E1%BA%A1c-Thu%E1%BB%B7-Ho%C3%A0-B%C3%ACnh-110030634514548/"/>
    <hyperlink ref="D834" r:id="rId584" display="https://www.facebook.com/C%C3%B4ng-an-x%C3%A3-Y%C3%AAn-%C4%90%E1%BB%95-huy%E1%BB%87n-Ph%C3%BA-L%C6%B0%C6%A1ng-106548775231546/"/>
    <hyperlink ref="D832" r:id="rId585" display="https://www.facebook.com/C%C3%B4ng-an-x%C3%A3-Xu%E1%BA%A5t-Ho%C3%A1-L%E1%BA%A1c-S%C6%A1n-Ho%C3%A0-B%C3%ACnh-105549238435082/"/>
    <hyperlink ref="D830" r:id="rId586" display="https://www.facebook.com/C%C3%B4ng-an-x%C3%A3-Xu%C3%A2n-Tr%C6%B0%E1%BB%9Dng-112980263754373/"/>
    <hyperlink ref="D828" r:id="rId587" display="https://www.facebook.com/C%C3%B4ng-an-x%C3%A3-Xu%C3%A2n-Tr%C6%B0%E1%BB%9Dng-109646224902627/"/>
    <hyperlink ref="D826" r:id="rId588" display="https://www.facebook.com/C%C3%B4ng-an-x%C3%A3-Xu%C3%A2n-Thu%E1%BB%B7-111615107688367/"/>
    <hyperlink ref="D824" r:id="rId589" display="https://www.facebook.com/C%C3%B4ng-an-x%C3%A3-Xu%C3%A2n-Thi%C3%AAn-100735945595024/"/>
    <hyperlink ref="D822" r:id="rId590" display="https://www.facebook.com/C%C3%B4ng-an-x%C3%A3-Xu%C3%A2n-Th%E1%BB%8D-huy%E1%BB%87n-Tri%E1%BB%87u-S%C6%A1n-t%E1%BB%89nh-Thanh-Ho%C3%A1-104099814831221/"/>
    <hyperlink ref="D820" r:id="rId591" display="https://www.facebook.com/C%C3%B4ng-an-x%C3%A3-Xu%C3%A2n-Th%E1%BB%8Bnh-huy%E1%BB%87n-Tri%E1%BB%87u-S%C6%A1n-t%E1%BB%89nh-Thanh-H%C3%B3a-105003824918796/"/>
    <hyperlink ref="D818" r:id="rId592" display="https://www.facebook.com/C%C3%B4ng-an-x%C3%A3-Xu%C3%A2n-Th%C6%B0%E1%BB%A3ng-102775229134467/"/>
    <hyperlink ref="D816" r:id="rId593" display="https://www.facebook.com/C%C3%B4ng-an-x%C3%A3-Xu%C3%A2n-Th%C3%A1i-huy%E1%BB%87n-Nh%C6%B0-Thanh-106858151648427/"/>
    <hyperlink ref="D814" r:id="rId594" display="https://www.facebook.com/C%C3%B4ng-an-x%C3%A3-Xu%C3%A2n-Th%C3%A0nh-110012657470000/"/>
    <hyperlink ref="D812" r:id="rId595" display="https://www.facebook.com/C%C3%B4ng-an-x%C3%A3-Xu%C3%A2n-T%E1%BA%A7m-V%C4%83n-Y%C3%AAn-Y%C3%AAn-B%C3%A1i-106224998267483"/>
    <hyperlink ref="D810" r:id="rId596" display="https://www.facebook.com/C%C3%B4ng-an-x%C3%A3-Xu%C3%A2n-T%C3%ADn-101503801772748/"/>
    <hyperlink ref="D808" r:id="rId597" display="https://www.facebook.com/C%C3%B4ng-an-X%C3%A3-Xu%C3%A2n-T%C3%A2n-Xu%C3%A2n-Tr%C6%B0%E1%BB%9Dng-Nam-%C4%90%E1%BB%8Bnh-131922519067216/"/>
    <hyperlink ref="D806" r:id="rId598" display="https://www.facebook.com/C%C3%B4ng-an-x%C3%A3-xu%C3%A2n-s%C6%A1n-105043395069035/"/>
    <hyperlink ref="D804" r:id="rId599" display="https://www.facebook.com/C%C3%B4ng-an-x%C3%A3-Xu%C3%A2n-Quan-105624555152804/"/>
    <hyperlink ref="D802" r:id="rId600" display="https://www.facebook.com/C%C3%B4ng-an-x%C3%A3-Xu%C3%A2n-Ph%C3%BA-huy%E1%BB%87n-Th%E1%BB%8D-Xu%C3%A2n-102170649014586/"/>
    <hyperlink ref="D800" r:id="rId601" display="https://www.facebook.com/C%C3%B4ng-an-x%C3%A3-Xu%C3%A2n-Ninh-111852741098533/"/>
    <hyperlink ref="D798" r:id="rId602" display="https://www.facebook.com/C%C3%B4ng-an-x%C3%A3-Xu%C3%A2n-Minh-104070011941082/"/>
    <hyperlink ref="D796" r:id="rId603" display="https://www.facebook.com/C%C3%B4ng-an-x%C3%A3-Xu%C3%A2n-Li%C3%AAn-101585738311682/"/>
    <hyperlink ref="D794" r:id="rId604" display="https://www.facebook.com/C%C3%B4ng-an-x%C3%A3-Xu%C3%A2n-Lao-108293124890526/"/>
    <hyperlink ref="D792" r:id="rId605" display="https://www.facebook.com/C%C3%B4ng-an-x%C3%A3-xu%C3%A2n-Lan-th%C3%A0nh-109639397600991/"/>
    <hyperlink ref="D790" r:id="rId606" display="https://www.facebook.com/C%C3%B4ng-an-x%C3%A3-Xu%C3%A2n-Lai-Th%E1%BB%8D-Xu%C3%A2n-101312488700504/"/>
    <hyperlink ref="D788" r:id="rId607" display="https://www.facebook.com/C%C3%B4ng-an-x%C3%A3-Xu%C3%A2n-La-108930171663835/"/>
    <hyperlink ref="D786" r:id="rId608" display="https://www.facebook.com/C%C3%B4ng-an-x%C3%A3-Xu%C3%A2n-L%E1%BB%99c-huy%E1%BB%87n-Tri%E1%BB%87u-S%C6%A1n-t%E1%BB%89nh-Thanh-Ho%C3%A1-111024660797541/"/>
    <hyperlink ref="D784" r:id="rId609" display="https://www.facebook.com/C%C3%B4ng-an-x%C3%A3-Xu%C3%A2n-L%E1%BB%99c-huy%E1%BB%87n-Th%C6%B0%E1%BB%9Dng-Xu%C3%A2n-112789067123773/"/>
    <hyperlink ref="D782" r:id="rId610" display="https://www.facebook.com/C%C3%B4ng-an-X%C3%A3-Xu%C3%A2n-L%E1%BB%99c-huy%E1%BB%87n-Can-L%E1%BB%99c-t%E1%BB%89nh-H%C3%A0-T%C4%A9nh-102558518236595/"/>
    <hyperlink ref="D780" r:id="rId611" display="https://www.facebook.com/C%C3%B4ng-an-x%C3%A3-Xu%C3%A2n-L%E1%BB%99c-102036048851553/"/>
    <hyperlink ref="D778" r:id="rId612" display="https://www.facebook.com/C%C3%B4ng-an-x%C3%A3-Xu%C3%A2n-L%E1%BA%B9-huy%E1%BB%87n-Th%C6%B0%E1%BB%9Dng-Xu%C3%A2n-105289281239023/"/>
    <hyperlink ref="D776" r:id="rId613" display="https://www.facebook.com/C%C3%B4ng-an-x%C3%A3-Xu%C3%A2n-L%E1%BA%ADp-huy%E1%BB%87n-L%C3%A2m-B%C3%ACnh-t%E1%BB%89nh-Tuy%C3%AAn-Quang-106899688668105/"/>
    <hyperlink ref="D774" r:id="rId614" display="https://www.facebook.com/C%C3%B4ng-an-x%C3%A3-Xu%C3%A2n-L%E1%BA%ADp-101063998477679/"/>
    <hyperlink ref="D772" r:id="rId615" display="https://www.facebook.com/C%C3%B4ng-an-x%C3%A3-Xu%C3%A2n-L%C4%A9nh-103472624614969/"/>
    <hyperlink ref="D770" r:id="rId616" display="https://www.facebook.com/C%C3%B4ng-an-x%C3%A3-Xu%C3%A2n-L%C3%A2m-huy%E1%BB%87n-Thu%E1%BA%ADn-Th%C3%A0nh-t%E1%BB%89nh-B%E1%BA%AFc-Ninh-101966098887340/"/>
    <hyperlink ref="D768" r:id="rId617" display="https://www.facebook.com/C%C3%B4ng-an-x%C3%A3-Xu%C3%A2n-Huy-100877548751514/"/>
    <hyperlink ref="D766" r:id="rId618" display="https://www.facebook.com/C%C3%B4ng-an-x%C3%A3-Xu%C3%A2n-Ho%C3%A0-Nh%C6%B0-Xu%C3%A2n-Thanh-Ho%C3%A1-100598878491783/"/>
    <hyperlink ref="D764" r:id="rId619" display="https://www.facebook.com/C%C3%B4ng-an-x%C3%A3-Xu%C3%A2n-Hi%E1%BB%87p-100142535883303/"/>
    <hyperlink ref="D762" r:id="rId620" display="https://www.facebook.com/C%C3%B4ng-an-x%C3%A3-Xu%C3%A2n-H%E1%BB%99i-113777646932715/"/>
    <hyperlink ref="D760" r:id="rId621" display="https://www.facebook.com/C%C3%B4ng-an-x%C3%A3-Xu%C3%A2n-H%E1%BB%93ng-Th%E1%BB%8D-Xu%C3%A2n-105363778907838/"/>
    <hyperlink ref="D758" r:id="rId622" display="https://www.facebook.com/C%C3%B4ng-an-x%C3%A3-Xu%C3%A2n-H%E1%BB%93ng-109508993864458/"/>
    <hyperlink ref="D756" r:id="rId623" display="https://www.facebook.com/C%C3%B4ng-an-x%C3%A3-Xu%C3%A2n-H%C3%B2a-104588078597646"/>
    <hyperlink ref="D754" r:id="rId624" display="https://www.facebook.com/C%C3%B4ng-an-x%C3%A3-Xu%C3%A2n-Giang-101530128171248/"/>
    <hyperlink ref="D752" r:id="rId625" display="https://www.facebook.com/C%C3%B4ng-an-x%C3%A3-Xu%C3%A2n-Du-111983734461744/"/>
    <hyperlink ref="D750" r:id="rId626" display="https://www.facebook.com/C%C3%B4ng-an-x%C3%A3-Xu%C3%A2n-D%E1%BB%A5c-th%E1%BB%8B-x%C3%A3-M%E1%BB%B9-H%C3%A0o-103899662094971/"/>
    <hyperlink ref="D748" r:id="rId627" display="https://www.facebook.com/C%C3%B4ng-An-x%C3%A3-Xu%C3%A2n-Ch%C3%ADnh-147558110790225/"/>
    <hyperlink ref="D746" r:id="rId628" display="https://www.facebook.com/C%C3%B4ng-an-X%C3%A3-Xu%C3%A2n-C%E1%BA%A3nh-Th%E1%BB%8B-X%C3%A3-S%C3%B4ng-C%E1%BA%A7u-111032947484289/"/>
    <hyperlink ref="D744" r:id="rId629" display="https://www.facebook.com/C%C3%B4ng-an-X%C3%A3-Xu%C3%A2n-An-113432020839159/"/>
    <hyperlink ref="D742" r:id="rId630" display="https://www.facebook.com/C%C3%B4ng-an-x%C3%A3-Xu%C3%A2n-%C4%90%C3%A0i-103582155280766/"/>
    <hyperlink ref="D740" r:id="rId631" display="https://www.facebook.com/C%C3%B4ng-an-x%C3%A3-X%E1%BB%91p-108195601762940"/>
    <hyperlink ref="D738" r:id="rId632" display="https://www.facebook.com/C%C3%B4ng-An-X%C3%A3-X%C3%ADch-Th%E1%BB%95-huy%E1%BB%87n-Nho-Quan-101082588945362/"/>
    <hyperlink ref="D736" r:id="rId633" display="https://www.facebook.com/C%C3%B4ng-an-x%C3%A3-X%C3%A1-Nh%C3%A8-110894181193911/"/>
    <hyperlink ref="D734" r:id="rId634" display="https://www.facebook.com/C%C3%B4ng-an-x%C3%A3-X%C3%A1-L%C6%B0%E1%BB%A3ng-111589084754789/"/>
    <hyperlink ref="D732" r:id="rId635" display="https://www.facebook.com/C%C3%B4ng-an-x%C3%A3-Vinh-Ti%E1%BB%81n-huy%E1%BB%87n-T%C3%A2n-S%C6%A1n-t%E1%BB%89nh-Ph%C3%BA-Th%E1%BB%8D-101760632089005/"/>
    <hyperlink ref="D730" r:id="rId636" display="https://www.facebook.com/C%C3%B4ng-an-x%C3%A3-Vinh-Qu%C3%BD-106508691513230/"/>
    <hyperlink ref="D728" r:id="rId637" display="https://www.facebook.com/C%C3%B4ng-an-x%C3%A3-Vi%E1%BB%87t-Th%C3%A0nh-Tr%E1%BA%A5n-Y%C3%AAn-Y%C3%AAn-B%C3%A1i-104010451815522/"/>
    <hyperlink ref="D726" r:id="rId638" display="https://www.facebook.com/C%C3%B4ng-an-x%C3%A3-Vi%E1%BB%87t-Long-102194359187457/"/>
    <hyperlink ref="D724" r:id="rId639" display="https://www.facebook.com/C%C3%B4ng-an-x%C3%A3-Vi%E1%BB%87t-Ho%C3%A0-huy%E1%BB%87n-Kho%C3%A1i-Ch%C3%A2u-101683769243606"/>
    <hyperlink ref="D722" r:id="rId640" display="https://www.facebook.com/C%C3%B4ng-an-x%C3%A3-Vi%E1%BB%87t-H%E1%BB%93ng-Thanh-H%C3%A0-H%E1%BA%A3i-D%C6%B0%C6%A1ng-101548932237205/"/>
    <hyperlink ref="D720" r:id="rId641" display="https://www.facebook.com/C%C3%B4ng-an-x%C3%A3-Vi%E1%BB%87t-H%E1%BB%93ng-huy%E1%BB%87n-Tr%E1%BA%A5n-Y%C3%AAn-t%E1%BB%89nh-Y%C3%AAn-B%C3%A1i-107447461440065/"/>
    <hyperlink ref="D718" r:id="rId642" display="https://www.facebook.com/C%C3%B4ng-an-x%C3%A3-Vi%E1%BB%87t-H%C3%B9ng-Qu%E1%BA%BF-V%C3%B5-B%E1%BA%AFc-Ninh-100255275737425/"/>
    <hyperlink ref="D716" r:id="rId643" display="https://www.facebook.com/C%C3%B4ng-an-x%C3%A3-Vi%E1%BB%87t-C%C6%B0%E1%BB%9Dng-103558885170624/"/>
    <hyperlink ref="D714" r:id="rId644" display="https://www.facebook.com/C%C3%B4ng-an-x%C3%A3-Vi%E1%BB%87t-%C4%90o%C3%A0n-Ti%C3%AAn-Du-B%E1%BA%AFc-Ninh-110282604948104/"/>
    <hyperlink ref="D712" r:id="rId645" display="https://www.facebook.com/C%C3%B4ng-an-x%C3%A3-Vi%E1%BB%85n-S%C6%A1n-104434535014768/"/>
    <hyperlink ref="D710" r:id="rId646" display="https://www.facebook.com/C%C3%B4ng-an-x%C3%A3-Vang-Qu%E1%BB%9Bi-T%C3%A2y-B%C3%ACnh-%C4%90%E1%BA%A1i-B%E1%BA%BFn-Tre-107106058271492/"/>
    <hyperlink ref="D708" r:id="rId647" display="https://www.facebook.com/C%C3%B4ng-an-x%C3%A3-Vang-Qu%E1%BB%9Bi-%C4%90%C3%B4ng-100259895636319/"/>
    <hyperlink ref="D706" r:id="rId648" display="https://www.facebook.com/C%C3%B4ng-an-x%C3%A3-V%E1%BA%A1n-Th%E1%BB%8D-huy%E1%BB%87n-%C4%90%E1%BA%A1i-T%E1%BB%AB-t%E1%BB%89nh-Th%C3%A1i-Nguy%C3%AAn-102244182164949/"/>
    <hyperlink ref="D704" r:id="rId649" display="https://www.facebook.com/C%C3%B4ng-an-x%C3%A3-V%E1%BA%A1n-Th%E1%BA%AFng-N%C3%B4ng-C%E1%BB%91ng-Thanh-Ho%C3%A1-105101261319040/"/>
    <hyperlink ref="D702" r:id="rId650" display="https://www.facebook.com/C%C3%B4ng-an-x%C3%A3-V%E1%BA%A1n-Ph%C3%BA-104725118067142/"/>
    <hyperlink ref="D700" r:id="rId651" display="https://www.facebook.com/C%C3%B4ng-an-x%C3%A3-V%C5%A9-X%C3%A1-L%E1%BB%A5c-Nam-B%E1%BA%AFc-Giang-102903961938124/"/>
    <hyperlink ref="D698" r:id="rId652" display="https://www.facebook.com/C%C3%B4ng-an-x%C3%A3-V%C5%A9-Minh-Nguy%C3%AAn-B%C3%ACnh-Cao-B%E1%BA%B1ng-108566194664733/"/>
    <hyperlink ref="D696" r:id="rId653" display="https://www.facebook.com/C%C3%B4ng-an-x%C3%A3-V%C5%A9-B%C3%ACnh-huy%E1%BB%87n-L%E1%BA%A1c-S%C6%A1n-H%C3%B2a-B%C3%ACnh-104512898483565/"/>
    <hyperlink ref="D694" r:id="rId654" display="https://www.facebook.com/C%C3%B4ng-an-x%C3%A3-V%C5%A9-%C4%90o%C3%A0i-huy%E1%BB%87n-V%C5%A9-Th%C6%B0-t%E1%BB%89nh-Th%C3%A1i-B%C3%ACnh-101989158864561/"/>
    <hyperlink ref="D692" r:id="rId655" display="https://www.facebook.com/C%C3%B4ng-an-x%C3%A3-V%C4%A9nh-Tr%E1%BA%A1ch-%C4%90%C3%B4ng-th%C3%A0nh-ph%E1%BB%91-B%E1%BA%A1c-Li%C3%AAu-105553548870917/"/>
    <hyperlink ref="D690" r:id="rId656" display="https://www.facebook.com/C%C3%B4ng-an-x%C3%A3-V%C4%A9nh-Thanh-101783549264988/"/>
    <hyperlink ref="D688" r:id="rId657" display="https://www.facebook.com/C%C3%B4ng-an-x%C3%A3-V%C4%A9nh-Th%E1%BB%8Bnh-huy%E1%BB%87n-V%C4%A9nh-Th%E1%BA%A1nh-106074441481549/"/>
    <hyperlink ref="D686" r:id="rId658" display="https://www.facebook.com/C%C3%B4ng-an-x%C3%A3-V%C4%A9nh-Th%E1%BB%8Bnh-103123601810746/"/>
    <hyperlink ref="D684" r:id="rId659" display="https://www.facebook.com/C%C3%B4ng-an-x%C3%A3-V%C4%A9nh-Th%C3%A0nh-huy%E1%BB%87n-Ch%E1%BB%A3-L%C3%A1ch-109806818093118/"/>
    <hyperlink ref="D682" r:id="rId660" display="https://www.facebook.com/C%C3%B4ng-An-X%C3%A3-V%C4%A9nh-T%C3%A2n-104335618517617/"/>
    <hyperlink ref="D680" r:id="rId661" display="https://www.facebook.com/C%C3%B4ng-an-x%C3%A3-V%C4%A9nh-Phong-107471068668180/"/>
    <hyperlink ref="D678" r:id="rId662" display="https://www.facebook.com/C%C3%B4ng-an-x%C3%A3-V%C4%A9nh-Ninh-huy%E1%BB%87n-Qu%E1%BA%A3ng-Ninh-t%E1%BB%89nh-Qu%E1%BA%A3ng-B%C3%ACnh-110334744641858/"/>
    <hyperlink ref="D676" r:id="rId663" display="https://www.facebook.com/C%C3%B4ng-an-x%C3%A3-v%C4%A9nh-long-110735584446156/"/>
    <hyperlink ref="D674" r:id="rId664" display="https://www.facebook.com/C%C3%B4ng-an-x%C3%A3-V%C4%A9nh-Long-100276325047372/"/>
    <hyperlink ref="D672" r:id="rId665" display="https://www.facebook.com/C%C3%B4ng-an-x%C3%A3-V%C4%A9nh-L%E1%BB%A3i-109213924787528/"/>
    <hyperlink ref="D670" r:id="rId666" display="https://www.facebook.com/C%C3%B4ng-an-x%C3%A3-V%C4%A9nh-L%E1%BA%A1c-110425561191280/"/>
    <hyperlink ref="D668" r:id="rId667" display="https://www.facebook.com/C%C3%B4ng-an-x%C3%A3-V%C4%A9nh-Kim-102136905900243/"/>
    <hyperlink ref="D666" r:id="rId668" display="https://www.facebook.com/C%C3%B4ng-an-x%C3%A3-V%C4%A9nh-Kh%C3%AA-103479477967361/"/>
    <hyperlink ref="D664" r:id="rId669" display="https://www.facebook.com/C%C3%B4ng-an-x%C3%A3-V%C4%A9nh-H%E1%BB%93ng-100155465718772/"/>
    <hyperlink ref="D662" r:id="rId670" display="https://www.facebook.com/C%C3%B4ng-an-x%C3%A3-V%C4%A9nh-H%C3%B2a-huy%E1%BB%87n-V%C4%A9nh-Th%E1%BA%A1nh-t%E1%BB%89nh-B%C3%ACnh-%C4%90%E1%BB%8Bnh-100101336069751/"/>
    <hyperlink ref="D660" r:id="rId671" display="https://www.facebook.com/C%C3%B4ng-an-X%C3%A3-V%C4%A9nh-H%C3%B2a-Ch%E1%BB%A3-L%C3%A1ch-103542315317394"/>
    <hyperlink ref="D658" r:id="rId672" display="https://www.facebook.com/C%C3%B4ng-an-x%C3%A3-V%C4%A9nh-Giang-110069197355835/"/>
    <hyperlink ref="D656" r:id="rId673" display="https://www.facebook.com/C%C3%B4ng-An-X%C3%A3-V%C4%A9nh-Ch%E1%BA%A5p-111976594592889/"/>
    <hyperlink ref="D654" r:id="rId674" display="https://www.facebook.com/C%C3%B4ng-an-x%C3%A3-V%C4%A9nh-B%C3%ACnh-Huy%E1%BB%87n-Ch%E1%BB%A3-L%C3%A1ch-102554468745184/"/>
    <hyperlink ref="D652" r:id="rId675" display="https://www.facebook.com/C%C3%B4ng-an-x%C3%A3-V%C4%A9nh-An-huy%E1%BB%87n-Ba-Tri-t%E1%BB%89nh-B%E1%BA%BFn-Tre-104437182191368/"/>
    <hyperlink ref="D650" r:id="rId676" display="https://www.facebook.com/C%C3%B4ng-an-x%C3%A3-V%C4%A9nh-An-103703234797403/"/>
    <hyperlink ref="D648" r:id="rId677" display="https://www.facebook.com/C%C3%B4ng-an-x%C3%A3-v%C4%83n-x%C3%A1-108324404904247/"/>
    <hyperlink ref="D646" r:id="rId678" display="https://www.facebook.com/C%C3%B4ng-an-x%C3%A3-V%C4%83n-V%C5%A9-huy%E1%BB%87n-Na-R%C3%AC-t%E1%BB%89nh-B%E1%BA%AFc-K%E1%BA%A1n-104495258945881/"/>
    <hyperlink ref="D644" r:id="rId679" display="https://www.facebook.com/C%C3%B4ng-an-x%C3%A3-V%C4%83n-Th%C3%A0nh-106869674745299/"/>
    <hyperlink ref="D642" r:id="rId680" display="https://www.facebook.com/C%C3%B4ng-an-x%C3%A3-V%C4%83n-S%C6%A1n-L%E1%BA%A1c-S%C6%A1n-102075202131470/"/>
    <hyperlink ref="D640" r:id="rId681" display="https://www.facebook.com/C%C3%B4ng-an-x%C3%A3-V%C4%83n-Ph%C3%BA-TP-Y%C3%AAn-B%C3%A1i-101775632061920/"/>
    <hyperlink ref="D638" r:id="rId682" display="https://www.facebook.com/C%C3%B4ng-an-x%C3%A3-V%C4%83n-Nhu%E1%BB%87-%C3%82n-Thi-H%C6%B0ng-Y%C3%AAn-108357307986029/"/>
    <hyperlink ref="D636" r:id="rId683" display="https://www.facebook.com/C%C3%B4ng-an-x%C3%A3-V%C4%83n-Nho-107761084441646/"/>
    <hyperlink ref="D634" r:id="rId684" display="https://www.facebook.com/C%C3%B4ng-an-x%C3%A3-V%C4%83n-Ngh%C4%A9a-L%E1%BA%A1c-S%C6%A1n-H%C3%B2a-B%C3%ACnh-109649191300695/"/>
    <hyperlink ref="D632" r:id="rId685" display="https://www.facebook.com/C%C3%B4ng-an-x%C3%A3-V%C4%83n-M%C3%B4n-Y%C3%AAn-Phong-B%E1%BA%AFc-Ninh-100542792478824/"/>
    <hyperlink ref="D630" r:id="rId686" display="https://www.facebook.com/C%C3%B4ng-an-x%C3%A3-V%C4%83n-Lung-104923735232144/"/>
    <hyperlink ref="D628" r:id="rId687" display="https://www.facebook.com/C%C3%B4ng-an-x%C3%A3-V%C4%83n-Lang-102442771912823/"/>
    <hyperlink ref="D626" r:id="rId688" display="https://www.facebook.com/C%C3%B4ng-an-x%C3%A3-V%C4%83n-L%C3%BD-100350472637510/"/>
    <hyperlink ref="D624" r:id="rId689" display="https://www.facebook.com/C%C3%B4ng-an-x%C3%A3-V%C3%B5-Ninh-145713830945937/"/>
    <hyperlink ref="D622" r:id="rId690" display="https://www.facebook.com/C%C3%B4ng-an-x%C3%A3-V%C3%B5ng-La-100685278783950/"/>
    <hyperlink ref="D620" r:id="rId691" display="https://www.facebook.com/C%C3%B4ng-an-x%C3%A3-V%C3%B4-Tranh-huy%E1%BB%87n-Ph%C3%BA-L%C6%B0%C6%A1ng-t%E1%BB%89nh-Th%C3%A1i-Nguy%C3%AAn-100870242121602/"/>
    <hyperlink ref="D618" r:id="rId692" display="https://www.facebook.com/C%C3%B4ng-an-X%C3%A3-V%C3%A2n-Am-100615638667227/"/>
    <hyperlink ref="D616" r:id="rId693" display="https://www.facebook.com/C%C3%B4ng-an-x%C3%A3-Uar-Kr%C3%B4ng-Pa-Gia-Lai-100410542664778/"/>
    <hyperlink ref="D614" r:id="rId694" display="https://www.facebook.com/C%C3%B4ng-an-x%C3%A3-Tuy-L%E1%BB%99c-106278371572863/"/>
    <hyperlink ref="D612" r:id="rId695" display="https://www.facebook.com/C%C3%B4ng-an-x%C3%A3-Tu-V%C5%A9-C%C3%B4ng-an-huy%E1%BB%87n-Thanh-Thu%E1%BB%B7-106497055072434/"/>
    <hyperlink ref="D610" r:id="rId696" display="https://www.facebook.com/C%C3%B4ng-an-x%C3%A3-Tung-Chung-Ph%E1%BB%91-110538458361199/"/>
    <hyperlink ref="D608" r:id="rId697" display="https://www.facebook.com/C%C3%B4ng-an-x%C3%A3-Tu-M%C6%A1-R%C3%B4ng-104853892292375/"/>
    <hyperlink ref="D606" r:id="rId698" display="https://www.facebook.com/C%C3%B4ng-an-x%C3%A3-Trung-Xu%C3%A2n-huy%E1%BB%87n-Quan-S%C6%A1n-110042457983677"/>
    <hyperlink ref="D604" r:id="rId699" display="https://www.facebook.com/C%C3%B4ng-An-X%C3%A3-Trung-Ti%E1%BA%BFn-113724713331105/"/>
    <hyperlink ref="D602" r:id="rId700" display="https://www.facebook.com/C%C3%B4ng-An-X%C3%A3-Trung-Th%C6%B0%E1%BB%A3ng-huy%E1%BB%87n-Quan-S%C6%A1n-t%E1%BB%89nh-Thanh-Ho%C3%A1-108922364109788/"/>
    <hyperlink ref="D600" r:id="rId701" display="https://www.facebook.com/C%C3%B4ng-An-x%C3%A3-Trung-Th%C3%A0nh-102683315427364/"/>
    <hyperlink ref="D598" r:id="rId702" display="https://www.facebook.com/C%C3%B4ng-an-x%C3%A3-Trung-S%C6%A1n-huy%E1%BB%87n-Quan-Ho%C3%A1-104014491154525/"/>
    <hyperlink ref="D596" r:id="rId703" display="https://www.facebook.com/C%C3%B4ng-an-x%C3%A3-Trung-Ngh%C4%A9a-101655569018440/"/>
    <hyperlink ref="D594" r:id="rId704" display="https://www.facebook.com/C%C3%B4ng-An-X%C3%A3-Trung-Minh-huy%E1%BB%87n-Y%C3%AAn-S%C6%A1n-t%E1%BB%89nh-Tuy%C3%AAn-Quang-103916948995302/"/>
    <hyperlink ref="D592" r:id="rId705" display="https://www.facebook.com/C%C3%B4ng-an-x%C3%A3-Trung-L%C6%B0%C6%A1ng-%C4%90%E1%BB%8Bnh-H%C3%B3a-Th%C3%A1i-Nguy%C3%AAn-113809464130163/"/>
    <hyperlink ref="D590" r:id="rId706" display="https://www.facebook.com/C%C3%B4ng-an-x%C3%A3-Trung-L%C3%BD-huy%E1%BB%87n-M%C6%B0%E1%BB%9Dng-L%C3%A1t-Thanh-Ho%C3%A1-109247754276467/?__cft__[0]=AZWem8CM2MifPnyaCyjr-Uggx-T9La_g-3NhlQclO3GKAORpDCCjDlgClTh2UdNdlXWc8QJXph3J5RukKIFZXT0o9xW3YiXB0R9l83FJkk86Sm"/>
    <hyperlink ref="D588" r:id="rId707" display="https://www.facebook.com/C%C3%B4ng-an-x%C3%A3-Trung-H%C3%A0-285536636572261"/>
    <hyperlink ref="D586" r:id="rId708" display="https://www.facebook.com/C%C3%B4ng-an-x%C3%A3-Tri-Ph%C6%B0%C6%A1ng-Ti%C3%AAn-Du-B%E1%BA%AFc-Ninh-106713925323244/"/>
    <hyperlink ref="D584" r:id="rId709" display="https://www.facebook.com/C%C3%B4ng-an-x%C3%A3-Tri%E1%BB%87u-Trung-101910588593995/"/>
    <hyperlink ref="D582" r:id="rId710" display="https://www.facebook.com/C%C3%B4ng-an-x%C3%A3-Tri%E1%BB%87u-Thu%E1%BA%ADn-108697487363432/"/>
    <hyperlink ref="D580" r:id="rId711" display="https://www.facebook.com/C%C3%B4ng-an-x%C3%A3-Tri%E1%BB%87u-Nguy%C3%AAn-Nguy%C3%AAn-B%C3%ACnh-Cao-B%E1%BA%B1ng-199139052143477/"/>
    <hyperlink ref="D578" r:id="rId712" display="https://www.facebook.com/C%C3%B4ng-an-x%C3%A3-Tr%E1%BB%B1c-Thanh-104081762239946/"/>
    <hyperlink ref="D576" r:id="rId713" display="https://www.facebook.com/C%C3%B4ng-an-x%C3%A3-Tr%E1%BB%B1c-H%C3%B9ng-huy%E1%BB%87n-Tr%E1%BB%B1c-Ninh-t%E1%BB%89nh-Nam-%C4%90%E1%BB%8Bnh-109200961461305/"/>
    <hyperlink ref="D574" r:id="rId714" display="https://www.facebook.com/C%C3%B4ng-An-X%C3%A3-Tr%E1%BB%B1c-C%C6%B0%E1%BB%9Dng-109671598019812/"/>
    <hyperlink ref="D572" r:id="rId715" display="https://www.facebook.com/C%C3%B4ng-an-x%C3%A3-Tr%E1%BB%B1c-%C4%90%E1%BA%A1o-Tr%E1%BB%B1c-Ninh-103892921942645/"/>
    <hyperlink ref="D570" r:id="rId716" display="https://www.facebook.com/C%C3%B4ng-an-x%C3%A3-Tr%E1%BB%8Dng-Con-107900901379590/"/>
    <hyperlink ref="D568" r:id="rId717" display="https://www.facebook.com/C%C3%B4ng-an-x%C3%A3-Tr%C6%B0%E1%BB%9Dng-Y%C3%AAn-Hoa-L%C6%B0-Ninh-B%C3%ACnh-716196965883301/"/>
    <hyperlink ref="D566" r:id="rId718" display="https://www.facebook.com/C%C3%B4ng-an-x%C3%A3-Tr%C6%B0%E1%BB%9Dng-Xu%C3%A2n-101885865124662/"/>
    <hyperlink ref="D564" r:id="rId719" display="https://www.facebook.com/C%C3%B4ng-an-x%C3%A3-Tr%C6%B0%E1%BB%9Dng-S%C6%A1n-huy%E1%BB%87n-%C4%90%E1%BB%A9c-Th%E1%BB%8D-t%E1%BB%89nh-H%C3%A0-T%C4%A9nh-101047928917731/"/>
    <hyperlink ref="D562" r:id="rId720" display="https://www.facebook.com/C%C3%B4ng-an-x%C3%A3-Tr%C6%B0%E1%BB%9Dng-S%C6%A1n_-huy%E1%BB%87n-N%C3%B4ng-C%E1%BB%91ng-109568937568627/"/>
    <hyperlink ref="D560" r:id="rId721" display="https://www.facebook.com/C%C3%B4ng-An-x%C3%A3-Tr%C6%B0%E1%BB%9Dng-Minh-huy%E1%BB%87n-N%C3%B4ng-C%E1%BB%91ng-102078108326202/"/>
    <hyperlink ref="D558" r:id="rId722" display="https://www.facebook.com/C%C3%B4ng-an-x%C3%A3-Tr%C6%B0%C6%A1ng-L%C6%B0%C6%A1ng-huy%E1%BB%87n-Ho%C3%A0-An-100259045931612/"/>
    <hyperlink ref="D556" r:id="rId723" display="https://www.facebook.com/C%C3%B4ng-an-x%C3%A3-Tr%C6%B0%C6%A1ng-L%C6%B0%C6%A1ng-huy%E1%BB%87n-H%C3%B2a-An-t%E1%BB%89nh-Cao-B%E1%BA%B1ng-101246629023681/"/>
    <hyperlink ref="D554" r:id="rId724" display="https://www.facebook.com/C%C3%B4ng-an-x%C3%A3-Tr%C3%B9-S%C6%A1n-107738615202537/"/>
    <hyperlink ref="D552" r:id="rId725" display="https://www.facebook.com/C%C3%B4ng-an-x%C3%A3-Tr%C3%AD-Nang-106686084456418/"/>
    <hyperlink ref="D550" r:id="rId726" display="https://www.facebook.com/C%C3%B4ng-an-x%C3%A3-Tr%C3%AD-B%C3%ACnh-huy%E1%BB%87n-Ch%C3%A2u-Th%C3%A0nh-t%E1%BB%89nh-T%C3%A2y-Ninh-105154662243668/"/>
    <hyperlink ref="D548" r:id="rId727" display="https://www.facebook.com/C%C3%B4ng-an-X%C3%A3-Tr%C3%AC-Quang-110578961713976/"/>
    <hyperlink ref="D546" r:id="rId728" display="https://www.facebook.com/C%C3%B4ng-an-x%C3%A3-Tr%C3%A1c-V%C4%83n-112531054789184/"/>
    <hyperlink ref="D544" r:id="rId729" display="https://www.facebook.com/C%C3%B4ng-an-x%C3%A3-Tr%C3%A0-T%C3%A2n-102591858779992/"/>
    <hyperlink ref="D542" r:id="rId730" display="https://www.facebook.com/C%C3%B4ng-an-x%C3%A3-Tr%C3%A0ng-X%C3%A1-V%C3%B5-Nhai-Th%C3%A1i-Nguy%C3%AAn-105623774969088/"/>
    <hyperlink ref="D540" r:id="rId731" display="https://www.facebook.com/C%C3%B4ng-an-x%C3%A3-Tr%C3%A0ng-%C4%90%C3%A0-TP-Tuy%C3%AAn-Quang-110355601608312/"/>
    <hyperlink ref="D538" r:id="rId732" display="https://www.facebook.com/C%C3%B4ng-An-X%C3%A3-Tr%C3%A0-N%C3%BA-102611688880730/"/>
    <hyperlink ref="D536" r:id="rId733" display="https://www.facebook.com/C%C3%B4ng-an-x%C3%A3-Tr%C3%A0-Giang-C%C3%B4ng-an-Huy%E1%BB%87n-Ki%E1%BA%BFn-X%C6%B0%C6%A1ng-114314284217814/"/>
    <hyperlink ref="D534" r:id="rId734" display="https://www.facebook.com/C%C3%B4ng-an-x%C3%A3-Tr%C3%A0-Gi%C3%A1p-103250562052084"/>
    <hyperlink ref="D532" r:id="rId735" display="https://www.facebook.com/C%C3%B4ng-an-x%C3%A3-Tr%C3%A0-D%C6%B0%C6%A1ng-100556582309475/"/>
    <hyperlink ref="D530" r:id="rId736" display="https://www.facebook.com/C%C3%B4ng-an-x%C3%A3-Tr%C3%A0-Bui-104460998566476"/>
    <hyperlink ref="D528" r:id="rId737" display="https://www.facebook.com/C%C3%B4ng-an-x%C3%A3-Tinh-Nhu%E1%BB%87-105813671814386/"/>
    <hyperlink ref="D526" r:id="rId738" display="https://www.facebook.com/C%C3%B4ng-an-x%C3%A3-Ti%E1%BB%81n-Ti%E1%BA%BFn-100139562372481/"/>
    <hyperlink ref="D524" r:id="rId739" display="https://www.facebook.com/C%C3%B4ng-an-x%C3%A3-Ti%E1%BB%81n-Phong-Y%C3%AAn-D%C5%A9ng-B%E1%BA%AFc-Giang-105319984990320/"/>
    <hyperlink ref="D522" r:id="rId740" display="https://www.facebook.com/C%C3%B4ng-an-x%C3%A3-Ti%E1%BB%81n-Phong-huy%E1%BB%87n-%C4%90%C3%A0-B%E1%BA%AFc-t%E1%BB%89nh-H%C3%B2a-B%C3%ACnh-107694581431543/"/>
    <hyperlink ref="D520" r:id="rId741" display="https://www.facebook.com/C%C3%B4ng-an-x%C3%A3-Ti%E1%BB%81n-Phong-%C3%82n-Thi-H%C6%B0ng-Y%C3%AAn-112956434362600/"/>
    <hyperlink ref="D518" r:id="rId742" display="https://www.facebook.com/C%C3%B4ng-an-x%C3%A3-Ti%E1%BA%BFn-Th%E1%BA%AFng-L%C3%BD-Nh%C3%A2n-H%C3%A0-Nam-106679438660315/"/>
    <hyperlink ref="D516" r:id="rId743" display="https://www.facebook.com/C%C3%B4ng-an-x%C3%A3-Ti%E1%BA%BFn-N%C3%B4ng-103566995573542/"/>
    <hyperlink ref="D514" r:id="rId744" display="https://www.facebook.com/C%C3%B4ng-An-X%C3%A3-Ti%E1%BA%BFn-H%C3%B3a-127436176176820/"/>
    <hyperlink ref="D512" r:id="rId745" display="https://www.facebook.com/C%C3%B4ng-an-x%C3%A3-Ti%E1%BA%BFn-D%C5%A9ng-huy%E1%BB%87n-Y%C3%AAn-D%C5%A9ng-103360148572478/"/>
    <hyperlink ref="D510" r:id="rId746" display="https://www.facebook.com/C%C3%B4ng-an-x%C3%A3-Ti%C3%AAu-S%C6%A1n-%C4%90oan-H%C3%B9ng-Ph%C3%BA-Th%E1%BB%8D-110293971692407/"/>
    <hyperlink ref="D508" r:id="rId747" display="https://www.facebook.com/C%C3%B4ng-an-x%C3%A3-Ti%C3%AAn-Th%C3%A0nh-Qu%E1%BA%A3ng-Ho%C3%A0-Cao-B%E1%BA%B1ng-106279381634843/"/>
    <hyperlink ref="D506" r:id="rId748" display="https://www.facebook.com/C%C3%B4ng-An-X%C3%A3-Ti%C3%AAn-S%C6%A1n-212608424128838/"/>
    <hyperlink ref="D504" r:id="rId749" display="https://www.facebook.com/C%C3%B4ng-an-x%C3%A3-Ti%C3%AAn-Long-Ch%C3%A2u-Th%C3%A0nh-B%E1%BA%BFn-Tre-100202012316285/"/>
    <hyperlink ref="D502" r:id="rId750" display="https://www.facebook.com/C%C3%B4ng-an-x%C3%A3-Ti%C3%AAn-L%E1%BB%A5c-107018978136507/"/>
    <hyperlink ref="D500" r:id="rId751" display="https://www.facebook.com/C%C3%B4ng-An-X%C3%A3-Ti%C3%AAn-L%C3%A3ng-huy%E1%BB%87n-Ti%C3%AAn-Y%C3%AAn-t%E1%BB%89nh-Qu%E1%BA%A3ng-Ninh-106657861740730/"/>
    <hyperlink ref="D498" r:id="rId752" display="https://www.facebook.com/C%C3%B4ng-an-x%C3%A3-Ti%C3%AAn-K%E1%BB%B3-108012971077471/"/>
    <hyperlink ref="D496" r:id="rId753" display="https://www.facebook.com/C%C3%B4ng-An-X%C3%A3-Ti%C3%AAn-Hi%E1%BB%87p-th%C3%A0nh-ph%E1%BB%91-Ph%E1%BB%A7-L%C3%BD-100896352633756/"/>
    <hyperlink ref="D494" r:id="rId754" display="https://www.facebook.com/C%C3%B4ng-an-x%C3%A3-Ti%C3%AAn-Hi%E1%BB%87p-107398445059460/"/>
    <hyperlink ref="D492" r:id="rId755" display="https://www.facebook.com/C%C3%B4ng-an-x%C3%A3-Ti%C3%AAn-H%E1%BB%99i-huy%E1%BB%87n-%C4%90%E1%BA%A1i-T%E1%BB%AB-103664395262657/"/>
    <hyperlink ref="D490" r:id="rId756" display="https://www.facebook.com/C%C3%B4ng-an-x%C3%A3-Thu-Ng%E1%BA%A1c-huy%E1%BB%87n-T%C3%A2n-S%C6%A1n-t%E1%BB%89nh-Ph%C3%BA-Th%E1%BB%8D-104549025123585/"/>
    <hyperlink ref="D488" r:id="rId757" display="https://www.facebook.com/C%C3%B4ng-an-x%C3%A3-Thu-C%C3%BAc-T%C3%A2n-S%C6%A1n-Ph%C3%BA-Th%E1%BB%8D-103549785035046/"/>
    <hyperlink ref="D486" r:id="rId758" display="https://www.facebook.com/C%C3%B4ng-an-x%C3%A3-Thu%E1%BB%B5-Ninh-Th%C3%A1i-Thu%E1%BB%B5-Th%C3%A1i-B%C3%ACnh-155206733311506/"/>
    <hyperlink ref="D484" r:id="rId759" display="https://www.facebook.com/C%C3%B4ng-an-x%C3%A3-Thu%E1%BA%ADn-Th%E1%BB%9Bi-186123050167245/"/>
    <hyperlink ref="D482" r:id="rId760" display="https://www.facebook.com/C%C3%B4ng-an-x%C3%A3-Thu%E1%BA%ADn-Ph%C3%BA-107685871976326/"/>
    <hyperlink ref="D480" r:id="rId761" display="https://www.facebook.com/C%C3%B4ng-An-X%C3%A3-Thu%E1%BA%ADn-Minh-Huy%E1%BB%87n-Th%E1%BB%8D-Xu%C3%A2n-103991261944237/"/>
    <hyperlink ref="D478" r:id="rId762" display="https://www.facebook.com/C%C3%B4ng-an-x%C3%A3-Thu%E1%BA%ADn-L%E1%BB%A3i-107784685299646/"/>
    <hyperlink ref="D476" r:id="rId763" display="https://www.facebook.com/C%C3%B4ng-an-x%C3%A3-Thu%E1%BA%ADn-Ho%C3%A0-101491138888765/"/>
    <hyperlink ref="D474" r:id="rId764" display="https://www.facebook.com/C%C3%B4ng-an-x%C3%A3-Thu%E1%BA%ADn-H%C3%B3a-112044157772601/"/>
    <hyperlink ref="D472" r:id="rId765" display="https://www.facebook.com/C%C3%B4ng-an-x%C3%A3-Thu%E1%BA%ADn-%C4%90%E1%BB%A9c-104617815292484/"/>
    <hyperlink ref="D470" r:id="rId766" display="https://www.facebook.com/C%C3%B4ng-an-x%C3%A3-Thu%E1%BA%A7n-Th%C3%A0nh-130438082545056/"/>
    <hyperlink ref="D468" r:id="rId767" display="https://www.facebook.com/C%C3%B4ng-An-X%C3%A3-Thu%E1%BA%A7n-L%E1%BB%99c-104680014759267/"/>
    <hyperlink ref="D466" r:id="rId768" display="https://www.facebook.com/C%C3%B4ng-An-X%C3%A3-Thi%E1%BB%87u-Nguy%C3%AAn-102166138350987/"/>
    <hyperlink ref="D464" r:id="rId769" display="https://www.facebook.com/C%C3%B4ng-an-x%C3%A3-Thi%E1%BB%87u-Long-100282545870738/"/>
    <hyperlink ref="D462" r:id="rId770" display="https://www.facebook.com/C%C3%B4ng-an-x%C3%A3-Thi%E1%BB%87u-D%C6%B0%C6%A1ng-102848414963065/"/>
    <hyperlink ref="D460" r:id="rId771" display="https://www.facebook.com/C%C3%B4ng-an-x%C3%A3-Thi%E1%BB%87u-C%C3%B4ng-Thi%E1%BB%87u-H%C3%B3a-Thanh-H%C3%B3a-106571834775067/"/>
    <hyperlink ref="D458" r:id="rId772" display="https://www.facebook.com/C%C3%B4ng-an-X%C3%A3-Thi%E1%BB%87n-M%E1%BB%B9-106135405242018/"/>
    <hyperlink ref="D456" r:id="rId773" display="https://www.facebook.com/C%C3%B4ng-an-x%C3%A3-Thi%E1%BB%87n-K%E1%BA%BF-106816967481208/"/>
    <hyperlink ref="D454" r:id="rId774" display="https://www.facebook.com/C%C3%B4ng-an-x%C3%A3-Thi%E1%BA%BFt-K%E1%BA%BF-Huy%E1%BB%87n-B%C3%A1-Th%C6%B0%E1%BB%9Bc-106818617698037/"/>
    <hyperlink ref="D452" r:id="rId775" display="https://www.facebook.com/C%C3%B4ng-An-X%C3%A3-Thi%C3%AAn-Ph%E1%BB%A7-113642883789029"/>
    <hyperlink ref="D450" r:id="rId776" display="https://www.facebook.com/C%C3%B4ng-an-x%C3%A3-Thi%C3%AAn-L%E1%BB%99c-huy%E1%BB%87n-Can-L%E1%BB%99c-t%E1%BB%89nh-H%C3%A0-T%C4%A9nh-109923494261168/"/>
    <hyperlink ref="D448" r:id="rId777" display="https://www.facebook.com/C%C3%B4ng-an-x%C3%A3-Thanh-Y%C3%AAn-111101584004106/"/>
    <hyperlink ref="D446" r:id="rId778" display="https://www.facebook.com/C%C3%B4ng-an-x%C3%A3-Thanh-Xu%C3%A2n-Thanh-Ch%C6%B0%C6%A1ng-Ngh%E1%BB%87-An-106582904552080/"/>
    <hyperlink ref="D444" r:id="rId779" display="https://www.facebook.com/C%C3%B4ng-an-x%C3%A3-Thanh-Xu%C3%A2n-huy%E1%BB%87n-Thanh-H%C3%A0-t%E1%BB%89nh-H%E1%BA%A3i-D%C6%B0%C6%A1ng-103394675385363/"/>
    <hyperlink ref="D442" r:id="rId780" display="https://www.facebook.com/C%C3%B4ng-an-x%C3%A3-Thanh-Xu%C3%A2n-109465580773910/"/>
    <hyperlink ref="D440" r:id="rId781" display="https://www.facebook.com/C%C3%B4ng-an-x%C3%A3-Thanh-Xu%C3%A2n-102256675368218/"/>
    <hyperlink ref="D438" r:id="rId782" display="https://www.facebook.com/C%C3%B4ng-an-x%C3%A3-Thanh-Th%E1%BB%A7y-101887068414969/"/>
    <hyperlink ref="D436" r:id="rId783" display="https://www.facebook.com/C%C3%B4ng-an-x%C3%A3-Thanh-T%C3%B9ng-103533178659758/"/>
    <hyperlink ref="D434" r:id="rId784" display="https://www.facebook.com/C%C3%B4ng-an-x%C3%A3-Thanh-T%C3%A2n-Nh%C6%B0-Thanh-Thanh-H%C3%B3a-100613818483533/"/>
    <hyperlink ref="D432" r:id="rId785" display="https://www.facebook.com/C%C3%B4ng-an-x%C3%A3-Thanh-Phong-Thanh-Ch%C6%B0%C6%A1ng-Ngh%E1%BB%87-An-104273631358110/"/>
    <hyperlink ref="D430" r:id="rId786" display="https://www.facebook.com/C%C3%B4ng-an-x%C3%A3-Thanh-Ph%C6%B0%E1%BB%9Bc-100993745521086/"/>
    <hyperlink ref="D428" r:id="rId787" display="https://www.facebook.com/C%C3%B4ng-an-x%C3%A3-Thanh-N%C6%B0a-170259848448220/"/>
    <hyperlink ref="D426" r:id="rId788" display="https://www.facebook.com/C%C3%B4ng-an-x%C3%A3-Thanh-Minh-104002138517578/"/>
    <hyperlink ref="D424" r:id="rId789" display="https://www.facebook.com/C%C3%B4ng-an-x%C3%A3-Thanh-Long-huy%E1%BB%87n-V%C4%83n-L%C3%A3ng-t%E1%BB%89nh-L%E1%BA%A1ng-S%C6%A1n-102215212326508/"/>
    <hyperlink ref="D422" r:id="rId790" display="https://www.facebook.com/C%C3%B4ng-An-X%C3%A3-Thanh-LangThanh-H%C3%A0H%E1%BA%A3i-D%C6%B0%C6%A1ng-151359030386626/"/>
    <hyperlink ref="D420" r:id="rId791" display="https://www.facebook.com/C%C3%B4ng-an-x%C3%A3-Thanh-L%C6%B0%C6%A1ng-108349957751283/"/>
    <hyperlink ref="D418" r:id="rId792" display="https://www.facebook.com/C%C3%B4ng-An-X%C3%A3-Thanh-L%C3%A2m-112842590513693"/>
    <hyperlink ref="D416" r:id="rId793" display="https://www.facebook.com/C%C3%B4ng-an-x%C3%A3-Thanh-H%C6%B0%C6%A1ng-V%C3%AC-B%C3%ACnh-Y%C3%AAn-Cu%E1%BB%99c-S%E1%BB%91ng-107384824865690/"/>
    <hyperlink ref="D414" r:id="rId794" display="https://www.facebook.com/C%C3%B4ng-an-x%C3%A3-Thanh-H%C3%B2a-Nh%C6%B0-Xu%C3%A2n-113311743869903/"/>
    <hyperlink ref="D412" r:id="rId795" display="https://www.facebook.com/C%C3%B4ng-an-x%C3%A3-Thanh-D%C6%B0%C6%A1ng-103664115363828/"/>
    <hyperlink ref="D410" r:id="rId796" display="https://www.facebook.com/C%C3%B4ng-an-x%C3%A3-Thanh-D%C6%B0%C6%A1ng-103664115363828"/>
    <hyperlink ref="D408" r:id="rId797" display="https://www.facebook.com/C%C3%B4ng-an-x%C3%A3-Thanh-Cao-101250642345368"/>
    <hyperlink ref="D406" r:id="rId798" display="https://www.facebook.com/C%C3%B4ng-an-X%C3%A3-Thanh-An-Thanh-H%C3%A0-H%E1%BA%A3i-D%C6%B0%C6%A1ng-119274683691053/"/>
    <hyperlink ref="D404" r:id="rId799" display="https://www.facebook.com/C%C3%B4ng-an-x%C3%A3-Thanh-An-112113114801962/"/>
    <hyperlink ref="D402" r:id="rId800" display="https://www.facebook.com/C%C3%B4ng-an-x%C3%A3-Thanh-An-100547975133443/"/>
    <hyperlink ref="D400" r:id="rId801" display="https://www.facebook.com/C%C3%B4ng-an-x%C3%A3-Th%E1%BB%A5y-L%C3%A2m-108205194163599/"/>
    <hyperlink ref="D398" r:id="rId802" display="https://www.facebook.com/C%C3%B4ng-an-x%C3%A3-Th%E1%BB%9Bi-Th%E1%BA%A1nh-huy%E1%BB%87n-Th%E1%BA%A1nh-Ph%C3%BA-t%E1%BB%89nh-B%E1%BA%BFn-Tre-103307818651458/"/>
    <hyperlink ref="D396" r:id="rId803" display="https://www.facebook.com/C%C3%B4ng-an-x%C3%A3-Th%E1%BB%91ng-Nh%E1%BA%A5t-H%E1%BA%A1-Lang-Cao-B%E1%BA%B1ng-105254284960901/"/>
    <hyperlink ref="D394" r:id="rId804" display="https://www.facebook.com/C%C3%B4ng-an-x%C3%A3-Th%E1%BB%91ng-Nh%E1%BA%A5t-107946458610455/"/>
    <hyperlink ref="D392" r:id="rId805" display="https://www.facebook.com/C%C3%B4ng-an-x%C3%A3-Th%E1%BB%91ng-K%C3%AAnh-Gia-L%E1%BB%99c-H%E1%BA%A3i-D%C6%B0%C6%A1ng-102300805515320/"/>
    <hyperlink ref="D390" r:id="rId806" display="https://www.facebook.com/C%C3%B4ng-an-x%C3%A3-Th%E1%BB%8D-V%C4%83n-huy%E1%BB%87n-Tam-N%C3%B4ng-t%E1%BB%89nh-Ph%C3%BA-Th%E1%BB%8D-105578132032725/"/>
    <hyperlink ref="D388" r:id="rId807" display="https://www.facebook.com/C%C3%B4ng-an-x%C3%A3-Th%E1%BB%8D-Ti%E1%BA%BFn-huy%E1%BB%87n-Tri%E1%BB%87u-S%C6%A1n-t%E1%BB%89nh-Thanh-H%C3%B3a-102031775183848/"/>
    <hyperlink ref="D386" r:id="rId808" display="https://www.facebook.com/C%C3%B4ng-an-x%C3%A3-Th%E1%BB%8D-Nghi%E1%BB%87p-160750866088717/"/>
    <hyperlink ref="D384" r:id="rId809" display="https://www.facebook.com/C%C3%B4ng-an-x%C3%A3-Th%E1%BB%8D-L%E1%BA%ADp-102640598846817/"/>
    <hyperlink ref="D382" r:id="rId810" display="https://www.facebook.com/C%C3%B4ng-an-x%C3%A3-Th%E1%BA%A1nh-Qu%E1%BB%9Bi-105330151623720/"/>
    <hyperlink ref="D380" r:id="rId811" display="https://www.facebook.com/C%C3%B4ng-an-x%C3%A3-Th%E1%BA%A1nh-Ph%C6%B0%E1%BB%9Bc-103047035347441/"/>
    <hyperlink ref="D378" r:id="rId812" display="https://www.facebook.com/C%C3%B4ng-an-x%C3%A3-Th%E1%BA%A1nh-Ph%C3%BA-101546225579819/"/>
    <hyperlink ref="D376" r:id="rId813" display="https://www.facebook.com/C%C3%B4ng-an-x%C3%A3-Th%E1%BA%A1ch-Y%C3%AAn-104703598400319/"/>
    <hyperlink ref="D374" r:id="rId814" display="https://www.facebook.com/C%C3%B4ng-an-x%C3%A3-Th%E1%BA%A1ch-S%C6%A1n-Th%E1%BA%A1ch-Th%C3%A0nh-117492310377544/"/>
    <hyperlink ref="D372" r:id="rId815" display="https://www.facebook.com/C%C3%B4ng-an-x%C3%A3-Th%E1%BA%A1ch-Long-huy%E1%BB%87n-Th%E1%BA%A1ch-Th%C3%A0nh-105434478218241/"/>
    <hyperlink ref="D370" r:id="rId816" display="https://www.facebook.com/C%C3%B4ng-an-x%C3%A3-Th%E1%BA%A1ch-L%E1%BA%ADp-Ng%E1%BB%8Dc-L%E1%BA%B7c-Thanh-h%C3%B3a-105412564887147/"/>
    <hyperlink ref="D368" r:id="rId817" display="https://www.facebook.com/C%C3%B4ng-an-x%C3%A3-Th%E1%BA%A1ch-L%C3%A2m-Th%E1%BA%A1ch-Th%C3%A0nh-114648210406342/"/>
    <hyperlink ref="D366" r:id="rId818" display="https://www.facebook.com/C%C3%B4ng-an-x%C3%A3-Th%E1%BA%A1ch-Ki%E1%BB%87t-huy%E1%BB%87n-T%C3%A2n-S%C6%A1nt%E1%BB%89nh-Ph%C3%BA-Th%E1%BB%8D-110286397882433/"/>
    <hyperlink ref="D364" r:id="rId819" display="https://www.facebook.com/C%C3%B4ng-an-x%C3%A3-Th%E1%BA%A1ch-Ho%C3%A1-109463838101945/"/>
    <hyperlink ref="D362" r:id="rId820" display="https://www.facebook.com/C%C3%B4ng-an-x%C3%A3-Th%E1%BA%A1ch-Ch%C3%A2u-103276637964043/"/>
    <hyperlink ref="D360" r:id="rId821" display="https://www.facebook.com/C%C3%B4ng-an-x%C3%A3-Th%C6%B0%E1%BB%A3ng-Long-107078074822236/"/>
    <hyperlink ref="D358" r:id="rId822" display="https://www.facebook.com/C%C3%B4ng-an-x%C3%A3-Th%C6%B0%E1%BB%A3ng-L%E1%BB%99c-114878177037798/"/>
    <hyperlink ref="D356" r:id="rId823" display="https://www.facebook.com/C%C3%B4ng-an-x%C3%A3-Th%C6%B0%E1%BB%A3ng-H%C3%A0-huy%E1%BB%87n-B%E1%BA%A3o-L%E1%BA%A1c-t%E1%BB%89nh-Cao-B%E1%BA%B1ng-100619282183216/"/>
    <hyperlink ref="D354" r:id="rId824" display="https://www.facebook.com/C%C3%B4ng-an-x%C3%A3-Th%C6%B0%E1%BB%A3ng-Gi%C3%A1p-108094878199519/"/>
    <hyperlink ref="D352" r:id="rId825" display="https://www.facebook.com/C%C3%B4ng-an-x%C3%A3-Th%C6%B0%E1%BB%A3ng-%E1%BA%A4m-102087162139434/"/>
    <hyperlink ref="D350" r:id="rId826" display="https://www.facebook.com/C%C3%B4ng-an-x%C3%A3-Th%C6%B0%E1%BB%A3ng-%C4%90%C3%ACnh-huy%E1%BB%87n-Ph%C3%BA-B%C3%ACnh-t%E1%BB%89nh-Th%C3%A1i-Nguy%C3%AAn-103748295488766/"/>
    <hyperlink ref="D348" r:id="rId827" display="https://www.facebook.com/C%C3%B4ng-an-x%C3%A3-Th%C4%83ng-Th%E1%BB%8D-102105328333969/"/>
    <hyperlink ref="D346" r:id="rId828" display="https://www.facebook.com/C%C3%B4ng-An-X%C3%A3-Th%C4%83ng-Long-Kinh-M%C3%B4n-H%E1%BA%A3i-D%C6%B0%C6%A1ng-108836008162582/"/>
    <hyperlink ref="D344" r:id="rId829" display="https://www.facebook.com/C%C3%B4ng-an-x%C3%A3-Th%C4%83ng-B%C3%ACnh-N%C3%B4ng-C%E1%BB%91ng-Thanh-H%C3%B3a-109464610631650/"/>
    <hyperlink ref="D342" r:id="rId830" display="https://www.facebook.com/C%C3%B4ng-An-X%C3%A3-Th%C3%A1i-Th%E1%BB%A7y-104463761554775/"/>
    <hyperlink ref="D340" r:id="rId831" display="https://www.facebook.com/C%C3%B4ng-an-x%C3%A3-Th%C3%A1i-T%C3%A2n-Nam-S%C3%A1ch-H%E1%BA%A3i-D%C6%B0%C6%A1ng-158517326336144/"/>
    <hyperlink ref="D338" r:id="rId832" display="https://www.facebook.com/C%C3%B4ng-an-x%C3%A3-Th%C3%A1i-S%C6%A1n-216563037055782/"/>
    <hyperlink ref="D336" r:id="rId833" display="https://www.facebook.com/C%C3%B4ng-an-x%C3%A3-Th%C3%A1i-Ph%C3%BAc-Th%C3%A1i-Thu%E1%BB%B5-Th%C3%A1i-B%C3%ACnh-109767098062241/"/>
    <hyperlink ref="D334" r:id="rId834" display="https://www.facebook.com/C%C3%B4ng-an-x%C3%A3-Th%C3%A1i-Nguy%C3%AAn-112263764427257/"/>
    <hyperlink ref="D332" r:id="rId835" display="https://www.facebook.com/C%C3%B4ng-an-x%C3%A3-Th%C3%A0nh-Y%C3%AAn-huy%E1%BB%87n-Th%E1%BA%A1ch-Th%C3%A0nh-103729988349151/"/>
    <hyperlink ref="D330" r:id="rId836" display="https://www.facebook.com/C%C3%B4ng-an-x%C3%A3-Th%C3%A0nh-Tri%E1%BB%87u-103397472052858/"/>
    <hyperlink ref="D328" r:id="rId837" display="https://www.facebook.com/C%C3%B4ng-An-X%C3%A3-Th%C3%A0nh-Th%E1%BB%9Bi-A-108681841486509/"/>
    <hyperlink ref="D326" r:id="rId838" display="https://www.facebook.com/C%C3%B4ng-an-x%C3%A3-Th%C3%A0nh-L%E1%BB%99c-huy%E1%BB%87n-H%E1%BA%ADu-L%E1%BB%99c-t%E1%BB%89nh-Thanh-H%C3%B3a-109959284666294"/>
    <hyperlink ref="D324" r:id="rId839" display="https://www.facebook.com/C%C3%B4ng-an-x%C3%A3-Th%C3%A0nh-H%C6%B0ng-106068891684225/"/>
    <hyperlink ref="D322" r:id="rId840" display="https://www.facebook.com/C%C3%B4ng-an-x%C3%A3-Th%C3%A0nh-C%C3%B4ng-th%C3%A0nh-ph%E1%BB%91-Ph%E1%BB%95-Y%C3%AAn-t%E1%BB%89nh-Th%C3%A1i-Nguy%C3%AAn-102822605493038/"/>
    <hyperlink ref="D320" r:id="rId841" display="https://www.facebook.com/C%C3%B4ng-an-x%C3%A3-Th%C3%A0nh-C%C3%B4ng-huy%E1%BB%87n-Kho%C3%A1i-Ch%C3%A2u-t%E1%BB%89nh-H%C6%B0ng-Y%C3%AAn-101189208443629/"/>
    <hyperlink ref="D318" r:id="rId842" display="https://www.facebook.com/C%C3%B4ng-an-x%C3%A3-Tam-Xu%C3%A2n-II-107302458678226/"/>
    <hyperlink ref="D316" r:id="rId843" display="https://www.facebook.com/C%C3%B4ng-an-x%C3%A3-Tam-Thanh-V%E1%BB%A5-B%E1%BA%A3n-Nam-%C4%90%E1%BB%8Bnh-101652282220503/"/>
    <hyperlink ref="D314" r:id="rId844" display="https://www.facebook.com/C%C3%B4ng-an-x%C3%A3-Tam-Thanh-T%C3%A2n-S%C6%A1n-Ph%C3%BA-Th%E1%BB%8D-101003682164085/"/>
    <hyperlink ref="D312" r:id="rId845" display="https://www.facebook.com/C%C3%B4ng-an-x%C3%A3-Tam-Th%E1%BA%A1nh-101271275793858"/>
    <hyperlink ref="D310" r:id="rId846" display="https://www.facebook.com/C%C3%B4ng-an-x%C3%A3-Tam-Ng%E1%BB%8Dc-105528045112187"/>
    <hyperlink ref="D308" r:id="rId847" display="https://www.facebook.com/C%C3%B4ng-an-x%C3%A3-Tam-M%E1%BB%B9-%C4%90%C3%B4ng-112139214447178"/>
    <hyperlink ref="D306" r:id="rId848" display="https://www.facebook.com/C%C3%B4ng-an-x%C3%A3-Tam-L%C3%A3nh-327821418574906"/>
    <hyperlink ref="D304" r:id="rId849" display="https://www.facebook.com/C%C3%B4ng-an-x%C3%A3-Tam-Hi%E1%BB%87p-103321372034906/"/>
    <hyperlink ref="D302" r:id="rId850" display="https://www.facebook.com/C%C3%B4ng-an-x%C3%A3-Tam-H%E1%BB%A3p-huy%E1%BB%87n-Qu%E1%BB%B3-H%E1%BB%A3p-105202234690064/"/>
    <hyperlink ref="D300" r:id="rId851" display="https://www.facebook.com/C%C3%B4ng-an-x%C3%A3-Tam-Giang-100327346077811/"/>
    <hyperlink ref="D298" r:id="rId852" display="https://www.facebook.com/C%C3%B4ng-an-x%C3%A3-Tam-D%E1%BB%8B-L%E1%BB%A5c-Nam-B%E1%BA%AFc-Giang-100669672131162/"/>
    <hyperlink ref="D296" r:id="rId853" display="https://www.facebook.com/C%C3%B4ng-an-x%C3%A3-Tam-Anh-B%E1%BA%AFc-101113005579107"/>
    <hyperlink ref="D294" r:id="rId854" display="https://www.facebook.com/C%C3%B4ng-an-x%C3%A3-Tam-%C4%90a-huy%E1%BB%87n-S%C6%A1n-D%C6%B0%C6%A1ng-103246952189422/"/>
    <hyperlink ref="D292" r:id="rId855" display="https://www.facebook.com/C%C3%B4ng-an-x%C3%A3-Tam-%C4%90%C3%ACnh-T%C6%B0%C6%A1ng-D%C6%B0%C6%A1ng-Ngh%E1%BB%87-An-101233265604542/"/>
    <hyperlink ref="D290" r:id="rId856" display="https://www.facebook.com/C%C3%B4ng-an-x%C3%A3-Ta%CC%80-Hine-538917019824827"/>
    <hyperlink ref="D288" r:id="rId857" display="https://www.facebook.com/C%C3%B4ng-an-x%C3%A3-T%E1%BB%B1-T%C3%A2n-huy%E1%BB%87n-V%C5%A9-Th%C6%B0-t%E1%BB%89nh-Th%C3%A1i-B%C3%ACnh-104192551971587/"/>
    <hyperlink ref="D286" r:id="rId858" display="https://www.facebook.com/C%C3%B4ng-An-X%C3%A3-T%E1%BB%A9-Hi%E1%BB%87p-110143901131331/"/>
    <hyperlink ref="D284" r:id="rId859" display="https://www.facebook.com/C%C3%B4ng-an-x%C3%A3-T%E1%BB%A9-D%C3%A2n-100170939092296/"/>
    <hyperlink ref="D282" r:id="rId860" display="https://www.facebook.com/C%C3%B4ng-An-x%C3%A3-t%E1%BB%A9-c%C6%B0%E1%BB%9Dng-103131638672345/"/>
    <hyperlink ref="D280" r:id="rId861" display="https://www.facebook.com/C%C3%B4ng-an-x%C3%A3-T%E1%BB%95ng-C%E1%BB%8Dt-H%C3%A0-Qu%E1%BA%A3ng-Cao-B%E1%BA%B1ng-104467618775638/"/>
    <hyperlink ref="D278" r:id="rId862" display="https://www.facebook.com/C%C3%B4ng-an-x%C3%A3-T%E1%BA%BF-N%C3%B4ng-huy%E1%BB%87n-N%C3%B4ng-C%E1%BB%91ng-105375444660297/"/>
    <hyperlink ref="D276" r:id="rId863" display="https://www.facebook.com/C%C3%B4ng-an-x%C3%A3-T%E1%BA%A3-Van-107208778722348/"/>
    <hyperlink ref="D274" r:id="rId864" display="https://www.facebook.com/C%C3%B4ng-an-x%C3%A3-T%E1%BA%A3-Ng%E1%BA%A3o-101011306014456"/>
    <hyperlink ref="D272" r:id="rId865" display="https://www.facebook.com/C%C3%B4ng-an-x%C3%A3-T%E1%BA%A3-L%C3%A8ng-110428407993336/"/>
    <hyperlink ref="D270" r:id="rId866" display="https://www.facebook.com/C%C3%B4ng-an-x%C3%A3-T%E1%BA%A1-X%C3%A1-C%E1%BA%A9m-Kh%C3%AA-108135327992184/"/>
    <hyperlink ref="D268" r:id="rId867" display="https://www.facebook.com/C%C3%B4ng-An-X%C3%A3-T%C6%B0%E1%BB%A3ng-V%C4%83n-N%C3%B4ng-C%E1%BB%91ng-Thanh-Ho%C3%A1-253349215801318/"/>
    <hyperlink ref="D266" r:id="rId868" display="https://www.facebook.com/C%C3%B4ng-an-X%C3%A3-T%C6%B0%E1%BB%A3ng-L%C4%A9nh-Huy%E1%BB%87n-N%C3%B4ng-C%E1%BB%91ng-T%E1%BB%89nh-Thanh-H%C3%B3a-102764244924680"/>
    <hyperlink ref="D264" r:id="rId869" display="https://www.facebook.com/C%C3%B4ng-an-x%C3%A3-T%C6%B0%E1%BB%9Dng-Th%C6%B0%E1%BB%A3ng-huy%E1%BB%87n-Ph%C3%B9-Y%C3%AAn-t%E1%BB%89nh-S%C6%A1n-La-108142634835257/"/>
    <hyperlink ref="D262" r:id="rId870" display="https://www.facebook.com/C%C3%B4ng-an-x%C3%A3-T%C6%B0%E1%BB%9Dng-Phong-huy%E1%BB%87n-Ph%C3%B9-Y%C3%AAn-t%E1%BB%89nh-S%C6%A1n-La-106459191666884/"/>
    <hyperlink ref="D260" r:id="rId871" display="https://www.facebook.com/C%C3%B4ng-an-x%C3%A3-T%C6%B0%E1%BB%9Dng-Ph%C3%B9-huy%E1%BB%87n-Ph%C3%B9-Y%C3%AAn-t%E1%BB%89nh-S%C6%A1n-La-101118635545154/"/>
    <hyperlink ref="D258" r:id="rId872" display="https://www.facebook.com/C%C3%B4ng-An-X%C3%A3-T%C3%BA-Th%E1%BB%8Bnh-Huy%E1%BB%87n-S%C6%A1n-D%C6%B0%C6%A1ng-T%E1%BB%89nh-Tuy%C3%AAn-Quang-107004348679261/"/>
    <hyperlink ref="D256" r:id="rId873" display="https://www.facebook.com/C%C3%B4ng-an-x%C3%A3-T%C3%BA-L%C3%BD-huy%E1%BB%87n-%C4%90%C3%A0-B%E1%BA%AFc-t%E1%BB%89nh-H%C3%B2a-B%C3%ACnh-100664048810180/"/>
    <hyperlink ref="D254" r:id="rId874" display="https://www.facebook.com/C%C3%B4ng-an-x%C3%A3-T%C3%BAc-%C4%90%C3%A1n-109885464513245/"/>
    <hyperlink ref="D252" r:id="rId875" display="https://www.facebook.com/C%C3%B4ng-an-x%C3%A3-T%C3%B9ng-L%E1%BB%99c-111054534361288/"/>
    <hyperlink ref="D250" r:id="rId876" display="https://www.facebook.com/C%C3%B4ng-an-x%C3%A3-T%C3%B4ng-C%E1%BB%8D-huy%E1%BB%87n-Thu%E1%BA%ADn-Ch%C3%A2u-t%E1%BB%89nh-S%C6%A1n-La-100983758913712/"/>
    <hyperlink ref="D248" r:id="rId877" display="https://www.facebook.com/C%C3%B4ng-An-X%C3%A3-T%C3%B4-M%E1%BA%ADu-111783064873645/"/>
    <hyperlink ref="D246" r:id="rId878" display="https://www.facebook.com/C%C3%B4ng-an-x%C3%A3-T%C3%B4-M%C3%BAa-101037712220224/"/>
    <hyperlink ref="D244" r:id="rId879" display="https://www.facebook.com/C%C3%B4ng-an-x%C3%A3-T%C3%B2ng-%C4%90%E1%BA%ADu-Huy%E1%BB%87n-Mai-Ch%C3%A2u-H%C3%B2a-B%C3%ACnh-100871395435768/"/>
    <hyperlink ref="D242" r:id="rId880" display="https://www.facebook.com/C%C3%B4ng-an-x%C3%A3-T%C3%A2y-Xu%C3%A2n-106612872066110/"/>
    <hyperlink ref="D240" r:id="rId881" display="https://www.facebook.com/C%C3%B4ng-an-x%C3%A3-T%C3%A2y-Ti%E1%BA%BFn-Ti%E1%BB%81n-H%E1%BA%A3i-Th%C3%A1i-B%C3%ACnh-110939827949720/"/>
    <hyperlink ref="D238" r:id="rId882" display="https://www.facebook.com/C%C3%B4ng-An-X%C3%A3-T%C3%A2y-Th%C3%A0nh-Y%C3%AAn-Th%C3%A0nh-Ngh%E1%BB%87-An-111212831046220/"/>
    <hyperlink ref="D236" r:id="rId883" display="https://www.facebook.com/C%C3%B4ng-an-x%C3%A3-T%C3%A2n-Tr%C6%B0%E1%BB%9Dng-C%E1%BA%A9m-Gi%C3%A0ng-H%E1%BA%A3i-D%C6%B0%C6%A1ng-101453265584386/"/>
    <hyperlink ref="D234" r:id="rId884" display="https://www.facebook.com/C%C3%B4ng-an-x%C3%A3-T%C3%A2n-Tr%C3%A0o-huy%E1%BB%87n-Thanh-Mi%E1%BB%87n-t%E1%BB%89nh-H%E1%BA%A3i-D%C6%B0%C6%A1ng-162831945860749/"/>
    <hyperlink ref="D232" r:id="rId885" display="https://www.facebook.com/C%C3%B4ng-an-x%C3%A3-T%C3%A2n-Ti%E1%BA%BFn-huy%C3%AAn-Y%C3%AAn-S%C6%A1n-t%E1%BB%89nh-Tuy%C3%AAn-Quang-108416641771819/"/>
    <hyperlink ref="D230" r:id="rId886" display="https://www.facebook.com/C%C3%B4ng-an-x%C3%A3-T%C3%A2n-Thu%E1%BB%B7-120219200264410/"/>
    <hyperlink ref="D228" r:id="rId887" display="https://www.facebook.com/C%C3%B4ng-an-x%C3%A3-T%C3%A2n-Thanh-huy%E1%BB%87n-S%C6%A1n-D%C6%B0%C6%A1ng-t%E1%BB%89nh-Tuy%C3%AAn-Quang-101094015945229/"/>
    <hyperlink ref="D226" r:id="rId888" display="https://www.facebook.com/C%C3%B4ng-an-X%C3%A3-T%C3%A2n-Th%E1%BB%8D-107245277813054/"/>
    <hyperlink ref="D224" r:id="rId889" display="https://www.facebook.com/C%C3%B4ng-an-x%C3%A3-T%C3%A2n-Th%E1%BA%AFng-100980352050411/"/>
    <hyperlink ref="D222" r:id="rId890" display="https://www.facebook.com/C%C3%B4ng-An-X%C3%A3-T%C3%A2n-Th%E1%BA%A1chCh%C3%A2u-Th%C3%A0nhB%E1%BA%BFn-Tre-102054041478863/"/>
    <hyperlink ref="D220" r:id="rId891" display="https://www.facebook.com/C%C3%B4ng-an-x%C3%A3-T%C3%A2n-Th%C3%A0nh-huy%E1%BB%87n-Y%C3%AAn-Th%C3%A0nh-105767664929896"/>
    <hyperlink ref="D218" r:id="rId892" display="https://www.facebook.com/C%C3%B4ng-an-X%C3%A3-T%C3%A2n-Th%C3%A0nh-B%C3%ACnh-108856854749959/"/>
    <hyperlink ref="D216" r:id="rId893" display="https://www.facebook.com/C%C3%B4ng-an-x%C3%A3-T%C3%A2n-S%E1%BB%8Fi-Y%C3%AAn-Th%E1%BA%BF-B%E1%BA%AFc-Giang-100322612056598/"/>
    <hyperlink ref="D214" r:id="rId894" display="https://www.facebook.com/C%C3%B4ng-an-x%C3%A3-T%C3%A2n-Phong-huy%E1%BB%87n-Ph%C3%B9-Y%C3%AAn-t%E1%BB%89nh-S%C6%A1n-La-103795358605834/"/>
    <hyperlink ref="D212" r:id="rId895" display="https://www.facebook.com/C%C3%B4ng-an-x%C3%A3-t%C3%A2n-phong-110658690439428/"/>
    <hyperlink ref="D210" r:id="rId896" display="https://www.facebook.com/C%C3%B4ng-an-x%C3%A3-T%C3%A2n-Ph%C3%BA-huy%E1%BB%87n-T%C3%A2n-S%C6%A1n-t%E1%BB%89nh-Ph%C3%BA-Th%E1%BB%8D-100575822192051/"/>
    <hyperlink ref="D208" r:id="rId897" display="https://www.facebook.com/C%C3%B4ng-an-x%C3%A3-T%C3%A2n-Ph%C3%BAc-huy%E1%BB%87n-Lang-Ch%C3%A1nh-101456525888951/"/>
    <hyperlink ref="D206" r:id="rId898" display="https://www.facebook.com/C%C3%B4ng-an-x%C3%A3-T%C3%A2n-Ph%C3%BAc-%C3%82n-Thi-H%C6%B0ng-Y%C3%AAn-105831251572194/"/>
    <hyperlink ref="D204" r:id="rId899" display="https://www.facebook.com/C%C3%B4ng-an-x%C3%A3-T%C3%A2n-Nh%E1%BB%B1t-huy%E1%BB%87n-B%C3%ACnh-Ch%C3%A1nh-102438642093905/"/>
    <hyperlink ref="D202" r:id="rId900" display="https://www.facebook.com/C%C3%B4ng-an-x%C3%A3-T%C3%A2n-Minh-huy%E1%BB%87n-%C4%90%C3%A0-B%E1%BA%AFc-t%E1%BB%89nh-Ho%C3%A0-B%C3%ACnh-101703362035257/"/>
    <hyperlink ref="D200" r:id="rId901" display="https://www.facebook.com/C%C3%B4ng-an-x%C3%A3-T%C3%A2n-Minh-101482715924133/"/>
    <hyperlink ref="D198" r:id="rId902" display="https://www.facebook.com/C%C3%B4ng-an-x%C3%A3-T%C3%A2n-Minh-101277662276005/"/>
    <hyperlink ref="D196" r:id="rId903" display="https://www.facebook.com/C%C3%B4ng-an-x%C3%A3-T%C3%A2n-M%E1%BB%B9-106264678672492/"/>
    <hyperlink ref="D194" r:id="rId904" display="https://www.facebook.com/C%C3%B4ng-an-x%C3%A3-T%C3%A2n-M%E1%BB%B9-101815292150031/"/>
    <hyperlink ref="D192" r:id="rId905" display="https://www.facebook.com/C%C3%B4ng-an-x%C3%A3-T%C3%A2n-Long-huy%E1%BB%87n-Y%C3%AAn-S%C6%A1n-T%E1%BB%89nh-Tuy%C3%AAn-Quang-106369101685708/"/>
    <hyperlink ref="D190" r:id="rId906" display="https://www.facebook.com/C%C3%B4ng-an-x%C3%A3-T%C3%A2n-Long-H%E1%BB%99i-huy%E1%BB%87n-Mang-Th%C3%ADt-t%E1%BB%89nh-V%C4%A9nh-Long-103001485421541"/>
    <hyperlink ref="D188" r:id="rId907" display="https://www.facebook.com/C%C3%B4ng-an-x%C3%A3-T%C3%A2n-Linh-huy%E1%BB%87n-%C4%90%E1%BA%A1i-T%E1%BB%AB-t%E1%BB%89nh-Th%C3%A1i-Nguy%C3%AAn-146486870895215/"/>
    <hyperlink ref="D186" r:id="rId908" display="https://www.facebook.com/C%C3%B4ng-an-x%C3%A3-T%C3%A2n-Lang-Ph%C3%B9-Y%C3%AAn-S%C6%A1n-La-108289064812540/"/>
    <hyperlink ref="D184" r:id="rId909" display="https://www.facebook.com/C%C3%B4ng-an-X%C3%A3-T%C3%A2n-L%E1%BB%A3i-109275798395552/"/>
    <hyperlink ref="D182" r:id="rId910" display="https://www.facebook.com/C%C3%B4ng-an-x%C3%A3-T%C3%A2n-L%E1%BB%99c-V%C4%A9nh-Long-102033558877711/"/>
    <hyperlink ref="D180" r:id="rId911" display="https://www.facebook.com/C%C3%B4ng-an-x%C3%A3-T%C3%A2n-L%E1%BB%99c-107397348181184/"/>
    <hyperlink ref="D178" r:id="rId912" display="https://www.facebook.com/C%C3%B4ng-an-x%C3%A3-T%C3%A2n-L%E1%BA%ADp-huy%E1%BB%87n-Thanh-S%C6%A1n-101851382371120/"/>
    <hyperlink ref="D176" r:id="rId913" display="https://www.facebook.com/C%C3%B4ng-an-x%C3%A3-T%C3%A2n-L%E1%BA%ADp-huy%E1%BB%87n-B%E1%BA%AFc-S%C6%A1n-t%E1%BB%89nh-L%E1%BA%A1ng-S%C6%A1n-108238205247469/"/>
    <hyperlink ref="D174" r:id="rId914" display="https://www.facebook.com/C%C3%B4ng-an-x%C3%A3-T%C3%A2n-L%E1%BA%ADp-huy%E1%BB%87n-%C4%90%E1%BB%93ng-Ph%C3%BA-t%E1%BB%89nh-B%C3%ACnh-Ph%C6%B0%E1%BB%9Bc-108177255259921/"/>
    <hyperlink ref="D172" r:id="rId915" display="https://www.facebook.com/C%C3%B4ng-an-x%C3%A3-T%C3%A2n-L%E1%BA%ADp-115248137860815/"/>
    <hyperlink ref="D170" r:id="rId916" display="https://www.facebook.com/C%C3%B4ng-an-x%C3%A3-T%C3%A2n-L%E1%BA%ADp-100187742231894/"/>
    <hyperlink ref="D168" r:id="rId917" display="https://www.facebook.com/C%C3%B4ng-an-x%C3%A3-T%C3%A2n-Kh%C3%A1nh-Ph%C3%BA-B%C3%ACnh-Th%C3%A1i-Nguy%C3%AAn-101509292384099/"/>
    <hyperlink ref="D166" r:id="rId918" display="https://www.facebook.com/C%C3%B4ng-an-x%C3%A3-T%C3%A2n-Hi%E1%BB%87p-103576735341222/"/>
    <hyperlink ref="D164" r:id="rId919" display="https://www.facebook.com/C%C3%B4ng-An-x%C3%A3-T%C3%A2n-H%E1%BB%A3p-huy%E1%BB%87n-T%C3%A2n-K%E1%BB%B3-t%E1%BB%89nh-Ngh%E1%BB%87-An-102495261661749/"/>
    <hyperlink ref="D162" r:id="rId920" display="https://www.facebook.com/C%C3%B4ng-An-X%C3%A3-T%C3%A2n-H%E1%BB%A3p-C%C3%B4ng-An-Huy%E1%BB%87n-M%E1%BB%99c-Ch%C3%A2u-106056544973563/"/>
    <hyperlink ref="D160" r:id="rId921" display="https://www.facebook.com/C%C3%B4ng-an-x%C3%A3-T%C3%A2n-H%C6%B0ng-T%C3%A2y-101956145534265/"/>
    <hyperlink ref="D158" r:id="rId922" display="https://www.facebook.com/C%C3%B4ng-an-x%C3%A3-T%C3%A2n-H%C6%B0ng-103743698610432/"/>
    <hyperlink ref="D156" r:id="rId923" display="https://www.facebook.com/C%C3%B4ng-an-x%C3%A3-T%C3%A2n-H%C6%B0ng-%C4%90%E1%BB%93ng-Ph%C3%BA-109743884503241/"/>
    <hyperlink ref="D154" r:id="rId924" display="https://www.facebook.com/C%C3%B4ng-an-x%C3%A3-T%C3%A2n-H%C6%B0%C6%A1ng-huy%E1%BB%87n-Ninh-Giang-t%E1%BB%89nh-H%E1%BA%A3i-D%C6%B0%C6%A1ng-155832639904902/"/>
    <hyperlink ref="D152" r:id="rId925" display="https://www.facebook.com/C%C3%B4ng-an-x%C3%A3-T%C3%A2n-H%C6%B0%C6%A1ng-111216227416498/"/>
    <hyperlink ref="D150" r:id="rId926" display="https://www.facebook.com/C%C3%B4ng-an-x%C3%A3-T%C3%A2n-H%C3%B2a-huy%E1%BB%87n-Ph%C3%BA-B%C3%ACnh-t%E1%BB%89nh-Th%C3%A1i-Nguy%C3%AAn-105337561738414/"/>
    <hyperlink ref="D148" r:id="rId927" display="https://www.facebook.com/C%C3%B4ng-an-x%C3%A3-T%C3%A2n-H%C3%A0o-102351538751113/"/>
    <hyperlink ref="D146" r:id="rId928" display="https://www.facebook.com/C%C3%B4ng-an-x%C3%A3-T%C3%A2n-D%C3%A2n-TP-H%E1%BA%A1-Long-Qu%E1%BA%A3ng-Ninh-110914463966262/"/>
    <hyperlink ref="D144" r:id="rId929" display="https://www.facebook.com/C%C3%B4ng-an-x%C3%A3-T%C3%A2n-D%C3%A2n-110339587947492/"/>
    <hyperlink ref="D142" r:id="rId930" display="https://www.facebook.com/C%C3%B4ng-an-x%C3%A3-t%C3%A2n-d%C3%A2n-100365948428901/"/>
    <hyperlink ref="D140" r:id="rId931" display="https://www.facebook.com/C%C3%B4ng-an-x%C3%A3-T%C3%A2n-Ch%C3%A2u-Thi%E1%BB%87u-H%C3%B3a-106102264801419/"/>
    <hyperlink ref="D138" r:id="rId932" display="https://www.facebook.com/C%C3%B4ng-an-x%C3%A3-T%C3%A2n-C%C6%B0%C6%A1ng-TP-Th%C3%A1i-Nguy%C3%AAn-105955821816684"/>
    <hyperlink ref="D136" r:id="rId933" display="https://www.facebook.com/C%C3%B4ng-an-x%C3%A3-T%C3%A2n-B%C3%ACnh-104710871849338/"/>
    <hyperlink ref="D134" r:id="rId934" display="https://www.facebook.com/C%C3%B4ng-An-x%C3%A3-T%C3%A2n-An-112930180534473/"/>
    <hyperlink ref="D132" r:id="rId935" display="https://www.facebook.com/C%C3%B4ng-an-x%C3%A3-T%C3%A2n-%C4%90%E1%BB%A9c-huy%E1%BB%87n-Ph%C3%BA-B%C3%ACnh-t%E1%BB%89nh-Th%C3%A1i-Nguy%C3%AAn-159203606244942/"/>
    <hyperlink ref="D130" r:id="rId936" display="https://www.facebook.com/C%C3%B4ng-an-x%C3%A3-T%C3%A0-P%C6%A1%C6%A1-108679814113556/"/>
    <hyperlink ref="D128" r:id="rId937" display="https://www.facebook.com/C%C3%B4ng-an-x%C3%A3-T%C3%A0-P%C6%A1%C6%A1-108679814113556"/>
    <hyperlink ref="D126" r:id="rId938" display="https://www.facebook.com/C%C3%B4ng-An-x%C3%A3-T%C3%A0o-S%C6%A1n-114405940346097/"/>
    <hyperlink ref="D124" r:id="rId939" display="https://www.facebook.com/C%C3%B4ng-an-x%C3%A3-T%C3%A0-Mung-104882088946728/"/>
    <hyperlink ref="D122" r:id="rId940" display="https://www.facebook.com/C%C3%B4ng-an-X%C3%A3-T%C3%A0-L%E1%BA%A1i-huy%E1%BB%87n-M%E1%BB%99c-Ch%C3%A2u-100292275513855"/>
    <hyperlink ref="D120" r:id="rId941" display="https://www.facebook.com/C%C3%B4ng-an-x%C3%A3-T%C3%A0-H%E1%BB%ABa-Than-Uy%C3%AAn-Lai-Ch%C3%A2u-110753635014883/"/>
    <hyperlink ref="D118" r:id="rId942" display="https://www.facebook.com/C%C3%B4ng-an-x%C3%A3-T%C3%A0-H%E1%BB%99c-huy%E1%BB%87n-Mai-S%C6%A1n-104113311910450"/>
    <hyperlink ref="D116" r:id="rId943" display="https://www.facebook.com/C%C3%B4ng-an-x%C3%A3-Su%E1%BB%91i-T%E1%BB%8D-huy%E1%BB%87n-Ph%C3%B9-Y%C3%AAn-t%E1%BB%89nh-S%C6%A1n-La-100430622282465/"/>
    <hyperlink ref="D114" r:id="rId944" display="https://www.facebook.com/C%C3%B4ng-an-x%C3%A3-Su%E1%BB%91i-Bau-huy%E1%BB%87n-Ph%C3%B9-Y%C3%AAn-t%E1%BB%89nh-S%C6%A1n-La-110769121229989/"/>
    <hyperlink ref="D112" r:id="rId945" display="https://www.facebook.com/C%C3%B4ng-an-x%C3%A3-Su%E1%BB%91i-%C4%90%C3%A1-100985008889563/"/>
    <hyperlink ref="D110" r:id="rId946" display="https://www.facebook.com/C%C3%B4ng-An-x%C3%A3-Song-Thu%E1%BA%ADn-huy%E1%BB%87n-Ch%C3%A2u-Th%C3%A0nh-t%E1%BB%89nh-Ti%E1%BB%81n-Giang-100706572549805/"/>
    <hyperlink ref="D108" r:id="rId947" display="https://www.facebook.com/C%C3%B4ng-an-x%C3%A3-Song-Pe-105244415105859/"/>
    <hyperlink ref="D106" r:id="rId948" display="https://www.facebook.com/C%C3%B4ng-an-x%C3%A3-Song-H%E1%BB%93-Huy%E1%BB%87n-Thu%E1%BA%ADn-Th%C3%A0nh-102855798791090/"/>
    <hyperlink ref="D104" r:id="rId949" display="https://www.facebook.com/C%C3%B4ng-an-x%C3%A3-Song-An-625510868095897/"/>
    <hyperlink ref="D102" r:id="rId950" display="https://www.facebook.com/C%C3%B4ng-An-X%C3%A3-Song-An-110691034909821"/>
    <hyperlink ref="D100" r:id="rId951" display="https://www.facebook.com/C%C3%B4ng-an-x%C3%A3-Sinh-Long-huy%E1%BB%87n-Na-Hang-t%E1%BB%89nh-Tuy%C3%AAn-Quang-101814808839268/"/>
    <hyperlink ref="D98" r:id="rId952" display="https://www.facebook.com/C%C3%B4ng-an-x%C3%A3-Sa-Ngh%C4%A9a-100837895997385/"/>
    <hyperlink ref="D96" r:id="rId953" display="https://www.facebook.com/C%C3%B4ng-An-X%C3%A3-Sam-M%E1%BB%A9n-102050438851612"/>
    <hyperlink ref="D94" r:id="rId954" display="https://www.facebook.com/C%C3%B4ng-an-x%C3%A3-S%C6%A1n-Th%E1%BB%A7y-huy%E1%BB%87n-L%E1%BB%87-Th%E1%BB%A7y-131265485806941/"/>
    <hyperlink ref="D92" r:id="rId955" display="https://www.facebook.com/C%C3%B4ng-an-x%C3%A3-S%C6%A1n-Ph%C3%BA-huy%E1%BB%87n-Na-Hang-t%E1%BB%89nh-Tuy%C3%AAn-Quang-111771537827909/"/>
    <hyperlink ref="D90" r:id="rId956" display="https://www.facebook.com/C%C3%B4ng-an-x%C3%A3-S%C6%A1n-Ph%C3%BA-101973005484625/"/>
    <hyperlink ref="D88" r:id="rId957" display="https://www.facebook.com/C%C3%B4ng-an-x%C3%A3-S%C6%A1n-Nam-110449751574219"/>
    <hyperlink ref="D86" r:id="rId958" display="https://www.facebook.com/C%C3%B4ng-an-x%C3%A3-S%C6%A1n-Lang-huy%E1%BB%87n-Kbang-t%E1%BB%89nh-Gia-Lai-109924770892925/"/>
    <hyperlink ref="D84" r:id="rId959" display="https://www.facebook.com/C%C3%B4ng-an-x%C3%A3-S%C6%A1n-Lai-huy%E1%BB%87n-Nho-Quan-126631066254930/"/>
    <hyperlink ref="D82" r:id="rId960" display="https://www.facebook.com/C%C3%B4ng-an-x%C3%A3-S%C6%A1n-L%E1%BB%99c-huy%E1%BB%87n-Can-L%E1%BB%99c-t%E1%BB%89nh-H%C3%A0-T%C4%A9nh-102793061381889/"/>
    <hyperlink ref="D80" r:id="rId961" display="https://www.facebook.com/C%C3%B4ng-an-x%C3%A3-S%C6%A1n-L%E1%BB%99-B%E1%BA%A3o-L%E1%BA%A1c-211309210916365/"/>
    <hyperlink ref="D78" r:id="rId962" display="https://www.facebook.com/C%C3%B4ng-an-x%C3%A3-S%C6%A1n-L%E1%BB%85-104410431509603/"/>
    <hyperlink ref="D76" r:id="rId963" display="https://www.facebook.com/C%C3%B4ng-An-X%C3%A3-S%C6%A1n-L%E1%BA%ADp-B%E1%BA%A3o-L%E1%BA%A1c-Cao-B%E1%BA%B1ng-101124565645526/"/>
    <hyperlink ref="D74" r:id="rId964" display="https://www.facebook.com/C%C3%B4ng-an-x%C3%A3-S%C6%A1n-H%E1%BA%A3i-108902235225524/"/>
    <hyperlink ref="D72" r:id="rId965" display="https://www.facebook.com/C%C3%B4ng-an-x%C3%A3-S%C6%A1n-H%C3%B3a-145014017690232/"/>
    <hyperlink ref="D70" r:id="rId966" display="https://www.facebook.com/C%C3%B4ng-An-X%C3%A3-S%C6%A1n-H%C3%B2a-101551522196759"/>
    <hyperlink ref="D68" r:id="rId967" display="https://www.facebook.com/C%C3%B4ng-an-x%C3%A3-S%C6%A1n-H%C3%A0-Th%C3%A1i-Thu%E1%BB%B5-Th%C3%A1i-B%C3%ACnh-130820132502718/"/>
    <hyperlink ref="D66" r:id="rId968" display="https://www.facebook.com/C%C3%B4ng-an-x%C3%A3-S%C6%A1n-Giang-102207775113065/"/>
    <hyperlink ref="D64" r:id="rId969" display="https://www.facebook.com/C%C3%B4ng-an-x%C3%A3-S%C6%A1n-B%E1%BA%B1ng-106432005273341/"/>
    <hyperlink ref="D62" r:id="rId970" display="https://www.facebook.com/C%C3%B4ng-an-x%C3%A3-S%C6%A1n-B%C3%ACnh-111577043867884/"/>
    <hyperlink ref="D60" r:id="rId971" display="https://www.facebook.com/C%C3%B4ng-an-x%C3%A3-S%C6%A1n-B%C3%ACnh-104921967812918/"/>
    <hyperlink ref="D58" r:id="rId972" display="https://www.facebook.com/C%C3%B4ng-an-x%C3%A3-S%C6%A1n-%C4%90%E1%BB%8Bnh-103376258716186/"/>
    <hyperlink ref="D56" r:id="rId973" display="https://www.facebook.com/C%C3%B4ng-An-x%C3%A3-S%C3%B4ng-Tr%C3%A0-103115591921649"/>
    <hyperlink ref="D54" r:id="rId974" display="https://www.facebook.com/C%C3%B4ng-an-x%C3%A3-S%C3%B4ng-Ray-107666198254236/"/>
    <hyperlink ref="D52" r:id="rId975" display="https://www.facebook.com/C%C3%B4ng-an-x%C3%A3-S%C3%B4ng-L%C3%B4-101954572218246/"/>
    <hyperlink ref="D50" r:id="rId976" display="https://www.facebook.com/C%C3%B4ng-an-x%C3%A3-S%C3%A1-T%E1%BB%95ng-101755075460980/"/>
    <hyperlink ref="D48" r:id="rId977" display="https://www.facebook.com/C%C3%B4ng-an-x%C3%A3-S%C3%A0o-B%C3%A1y-106765024828953/"/>
    <hyperlink ref="D46" r:id="rId978" display="https://www.facebook.com/C%C3%B4ng-an-x%C3%A3-R%E1%BB%9D-K%C6%A1i-C%C3%B4ng-an-huy%E1%BB%87n-Sa-Th%E1%BA%A7y-Kon-Tum-101018489155996/"/>
    <hyperlink ref="D44" r:id="rId979" display="https://www.facebook.com/C%C3%B4ng-an-x%C3%A3-Quy-H%C6%B0%E1%BB%9Bng-huy%E1%BB%87n-M%E1%BB%99c-Ch%C3%A2u-t%E1%BB%89nh-S%C6%A1n-La-108129221386090/"/>
    <hyperlink ref="D42" r:id="rId980" display="https://www.facebook.com/C%C3%B4ng-an-x%C3%A3-Quy%E1%BA%BFt-Th%E1%BA%AFng-th%C3%A0nh-ph%E1%BB%91-Th%C3%A1i-Nguy%C3%AAn-107707921633577/"/>
    <hyperlink ref="D40" r:id="rId981" display="https://www.facebook.com/C%C3%B4ng-an-x%C3%A3-Quy%E1%BA%BFt-Th%E1%BA%AFng-huy%E1%BB%87n-L%E1%BA%A1c-S%C6%A1n-t%E1%BB%89nh-H%C3%B2a-B%C3%ACnh-108775541397030/"/>
    <hyperlink ref="D38" r:id="rId982" display="https://www.facebook.com/C%C3%B4ng-an-x%C3%A3-Quy%E1%BA%BFt-Th%E1%BA%AFng-105624488186491/"/>
    <hyperlink ref="D36" r:id="rId983" display="https://www.facebook.com/C%C3%B4ng-an-x%C3%A3-Quang-Vinh-huy%E1%BB%87n-%C3%82n-Thi-t%E1%BB%89nh-H%C6%B0ng-Y%C3%AAn-102758252064308/"/>
    <hyperlink ref="D34" r:id="rId984" display="https://www.facebook.com/C%C3%B4ng-an-x%C3%A3-Quang-Trung-102037245204044/"/>
    <hyperlink ref="D32" r:id="rId985" display="https://www.facebook.com/C%C3%B4ng-an-x%C3%A3-Quang-Thi%E1%BB%87n-102066175514538/"/>
    <hyperlink ref="D30" r:id="rId986" display="https://www.facebook.com/C%C3%B4ng-an-x%C3%A3-Quang-Th%E1%BB%8D-100193408279252/"/>
    <hyperlink ref="D28" r:id="rId987" display="https://www.facebook.com/C%C3%B4ng-an-x%C3%A3-Quang-Th%E1%BB%8Bnh-110171724614582/"/>
    <hyperlink ref="D26" r:id="rId988" display="https://www.facebook.com/C%C3%B4ng-an-x%C3%A3-Quang-Th%C3%A0nh-huy%E1%BB%87n-Nguy%C3%AAn-B%C3%ACnh-t%E1%BB%89nh-Cao-B%E1%BA%B1ng-106278035077019/"/>
    <hyperlink ref="D24" r:id="rId989" display="https://www.facebook.com/C%C3%B4ng-an-x%C3%A3-Quang-S%C6%A1n-TP-Tam-%C4%90i%E1%BB%87p-137084158519354/"/>
    <hyperlink ref="D22" r:id="rId990" display="https://www.facebook.com/C%C3%B4ng-an-x%C3%A3-Quang-Ph%E1%BB%A5c-huy%E1%BB%87n-T%E1%BB%A9-K%E1%BB%B3-t%E1%BB%89nh-H%E1%BA%A3i-D%C6%B0%C6%A1ng-144653854394836/"/>
    <hyperlink ref="D20" r:id="rId991" display="https://www.facebook.com/C%C3%B4ng-an-x%C3%A3-Quang-Minh-Gia-L%E1%BB%99c-H%E1%BA%A3i-D%C6%B0%C6%A1ng-109719784733482/"/>
    <hyperlink ref="D18" r:id="rId992" display="https://www.facebook.com/C%C3%B4ng-an-x%C3%A3-Quang-Minh-C%C3%B4ng-an-huy%E1%BB%87n-V%C3%A2n-H%E1%BB%93-110584754578317"/>
    <hyperlink ref="D16" r:id="rId993" display="https://www.facebook.com/C%C3%B4ng-an-x%C3%A3-Quang-L%E1%BB%99c-huy%E1%BB%87n-H%E1%BA%ADu-L%E1%BB%99c-100772862674779/"/>
    <hyperlink ref="D14" r:id="rId994" display="https://www.facebook.com/C%C3%B4ng-an-x%C3%A3-Quang-Huy-huy%E1%BB%87n-Ph%C3%B9-Y%C3%AAn-t%E1%BB%89nh-S%C6%A1n-La-107012004942023/"/>
    <hyperlink ref="D12" r:id="rId995" display="https://www.facebook.com/C%C3%B4ng-an-x%C3%A3-Quang-H%C3%BAc-Tam-N%C3%B4ng-Ph%C3%BA-Th%E1%BB%8D-108612694864755/"/>
    <hyperlink ref="D10" r:id="rId996" display="https://www.facebook.com/C%C3%B4ng-an-x%C3%A3-Quang-Chi%E1%BB%83u-huy%E1%BB%87n-M%C6%B0%E1%BB%9Dng-L%C3%A1t-Thanh-H%C3%B3a-102055718156125"/>
    <hyperlink ref="D8" r:id="rId997" display="https://www.facebook.com/C%C3%B4ng-An-X%C3%A3-Qu%E1%BB%B3nh-Thu%E1%BA%ADn-103838304715881/"/>
    <hyperlink ref="D6" r:id="rId998" display="https://www.facebook.com/C%C3%B4ng-an-x%C3%A3-Qu%E1%BB%B3nh-S%C6%A1n-huy%E1%BB%87n-Y%C3%AAn-D%C5%A9ng-106506338216473/"/>
    <hyperlink ref="D4" r:id="rId999" display="https://www.facebook.com/C%C3%B4ng-an-x%C3%A3-Qu%E1%BB%B3nh-Ng%E1%BB%8Dc-huy%E1%BB%87n-Qu%E1%BB%B3nh-Ph%E1%BB%A5-t%E1%BB%89nh-Th%C3%A1i-B%C3%ACnh-121741743435667/"/>
    <hyperlink ref="D2" r:id="rId1000" display="https://www.facebook.com/C%C3%B4ng-an-x%C3%A3-Qu%E1%BB%B3nh-M%E1%BB%B9-huy%E1%BB%87n-Qu%E1%BB%B3nh-Ph%E1%BB%A5-t%E1%BB%89nh-Th%C3%A1i-B%C3%ACnh-157485559742315/"/>
    <hyperlink ref="C3" r:id="rId1001" display="https://sotnmt.thaibinh.gov.vn/thong-tin-hanh-chinh-cong/van-ban/quyet-dinh-giao-dat/quyet-dinh-vv-cho-phep-uy-ban-nhan-dan-xa-quynh-my-huyen-quy.html"/>
    <hyperlink ref="C5" r:id="rId1002" display="https://quynhphu.thaibinh.gov.vn/"/>
    <hyperlink ref="C6" r:id="rId1003" display="https://www.facebook.com/p/C%C3%B4ng-an-x%C3%A3-Qu%E1%BB%B3nh-S%C6%A1n-huy%E1%BB%87n-Y%C3%AAn-D%C5%A9ng-100066526178431/"/>
    <hyperlink ref="C7" r:id="rId1004" display="https://quynhson.yendung.bacgiang.gov.vn/"/>
    <hyperlink ref="C8" r:id="rId1005" display="https://www.facebook.com/p/C%C3%B4ng-An-X%C3%A3-Qu%E1%BB%B3nh-Thu%E1%BA%ADn-100067204946231/"/>
    <hyperlink ref="C9" r:id="rId1006" display="https://quynhluu.nghean.gov.vn/kinh-te/danh-gia-tien-do-thuc-hien-cong-tac-gpmb-cua-du-an-duong-ven-bien-nghi-son-thanh-hoa-den-cua-lo--620673"/>
    <hyperlink ref="C11" r:id="rId1007" display="https://quangchieu.muonglat.thanhhoa.gov.vn/"/>
    <hyperlink ref="C12" r:id="rId1008" display="https://www.facebook.com/ConganhuyenTamNong/"/>
    <hyperlink ref="C13" r:id="rId1009" display="https://tamnong.phutho.gov.vn/Chuyen-muc-tin/Chi-tiet-tin/t/chu-tich-ubnd-huyen-tam-nong-doi-thoai-voi-cac-ho-dan-tai-xa-quang-huc/title/38137/ctitle/21"/>
    <hyperlink ref="C14" r:id="rId1010" display="https://www.facebook.com/p/C%C3%B4ng-an-x%C3%A3-Quang-Huy-huy%E1%BB%87n-Ph%C3%B9-Y%C3%AAn-t%E1%BB%89nh-S%C6%A1n-La-100069297526108/"/>
    <hyperlink ref="C15" r:id="rId1011" display="https://dichvucong.gov.vn/p/phananhkiennghi/pakn-detail.html?id=176194"/>
    <hyperlink ref="C16" r:id="rId1012" display="https://www.facebook.com/p/C%C3%B4ng-an-x%C3%A3-Qu%E1%BA%A3ng-L%E1%BB%99c-huy%E1%BB%87n-Qu%E1%BA%A3ng-X%C6%B0%C6%A1ng-THANH-HO%C3%81-100063861413509/"/>
    <hyperlink ref="C17" r:id="rId1013" display="https://quangloc.quangxuong.thanhhoa.gov.vn/tin-hoat-dong-xa"/>
    <hyperlink ref="C18" r:id="rId1014" display="https://www.facebook.com/p/C%C3%B4ng-an-x%C3%A3-Quang-Minh-Gia-L%E1%BB%99c-H%E1%BA%A3i-D%C6%B0%C6%A1ng-100065155333301/"/>
    <hyperlink ref="C19" r:id="rId1015" display="https://haiha.quangninh.gov.vn/Trang/ChiTietBVGioiThieu.aspx?bvid=128"/>
    <hyperlink ref="C20" r:id="rId1016" display="https://www.facebook.com/p/C%C3%B4ng-an-x%C3%A3-Quang-Minh-Gia-L%E1%BB%99c-H%E1%BA%A3i-D%C6%B0%C6%A1ng-100065155333301/"/>
    <hyperlink ref="C21" r:id="rId1017" display="https://haiha.quangninh.gov.vn/Trang/ChiTietBVGioiThieu.aspx?bvid=128"/>
    <hyperlink ref="C23" r:id="rId1018" display="http://quangphuc.tuky.haiduong.gov.vn/"/>
    <hyperlink ref="C25" r:id="rId1019" display="https://quangson.tamdiep.ninhbinh.gov.vn/"/>
    <hyperlink ref="C26" r:id="rId1020" display="https://www.facebook.com/TuoitreConganCaoBang/"/>
    <hyperlink ref="C27" r:id="rId1021" display="https://nguyenbinh.caobang.gov.vn/xa-quang-thanh"/>
    <hyperlink ref="C28" r:id="rId1022" display="https://www.facebook.com/p/C%C3%B4ng-an-x%C3%A3-Quang-Th%E1%BB%8Bnh-100064386754001/"/>
    <hyperlink ref="C29" r:id="rId1023" display="https://langgiang.bacgiang.gov.vn/chi-tiet-tin-tuc/-/asset_publisher/0tBnd4sOntxK/content/xa-quang-thinh-on-nhan-quyet-inh-cong-nhan-xa-at-chuan-nong-thon-moi-nang-cao-nam-2022?inheritRedirect=false"/>
    <hyperlink ref="C30" r:id="rId1024" display="https://www.facebook.com/conganthixabadon/"/>
    <hyperlink ref="C31" r:id="rId1025" display="https://quangtho.quangbinh.gov.vn/"/>
    <hyperlink ref="C32" r:id="rId1026" display="https://www.facebook.com/p/C%C3%B4ng-an-x%C3%A3-Quang-Thi%E1%BB%87n-100077474649731/"/>
    <hyperlink ref="C33" r:id="rId1027" display="https://kimson.ninhbinh.gov.vn/gioi-thieu/xa-quang-thien"/>
    <hyperlink ref="C35" r:id="rId1028" display="https://quangtrung.bimson.thanhhoa.gov.vn/"/>
    <hyperlink ref="C36" r:id="rId1029" display="https://www.facebook.com/p/C%C3%B4ng-an-x%C3%A3-Quang-Vinh-huy%E1%BB%87n-%C3%82n-Thi-t%E1%BB%89nh-H%C6%B0ng-Y%C3%AAn-100079497109617/"/>
    <hyperlink ref="C37" r:id="rId1030" display="https://anthi.hungyen.gov.vn/"/>
    <hyperlink ref="C38" r:id="rId1031" display="https://www.facebook.com/p/C%C3%B4ng-an-x%C3%A3-Quy%E1%BA%BFt-Th%E1%BA%AFng-th%C3%A0nh-ph%E1%BB%91-Th%C3%A1i-Nguy%C3%AAn-100072342723670/"/>
    <hyperlink ref="C39" r:id="rId1032" display="http://quyetthang.thainguyencity.gov.vn/gioi-thieu/-/asset_publisher/PTN1trT2HJke/content/bo-may-to-chuc?redirect=%2Fgioi-thieu&amp;inheritRedirect=true"/>
    <hyperlink ref="C40" r:id="rId1033" display="https://www.facebook.com/THPTQuyetThangHoaBinh/?locale=vi_VN"/>
    <hyperlink ref="C41" r:id="rId1034" display="http://quyetthang.thainguyencity.gov.vn/gioi-thieu/-/asset_publisher/PTN1trT2HJke/content/bo-may-to-chuc?inheritRedirect=true"/>
    <hyperlink ref="C42" r:id="rId1035" display="https://www.facebook.com/p/C%C3%B4ng-an-x%C3%A3-Quy%E1%BA%BFt-Th%E1%BA%AFng-th%C3%A0nh-ph%E1%BB%91-Th%C3%A1i-Nguy%C3%AAn-100072342723670/"/>
    <hyperlink ref="C43" r:id="rId1036" display="http://quyetthang.thainguyencity.gov.vn/gioi-thieu/-/asset_publisher/PTN1trT2HJke/content/bo-may-to-chuc?redirect=%2Fgioi-thieu&amp;inheritRedirect=true"/>
    <hyperlink ref="C44" r:id="rId1037" display="https://www.facebook.com/tuoitrecongansonla/"/>
    <hyperlink ref="C45" r:id="rId1038" display="https://sonla.gov.vn/Default.aspx?sid=4&amp;pageid=33896&amp;p_cate=6769"/>
    <hyperlink ref="C47" r:id="rId1039" display="https://huyensathay.kontum.gov.vn/ubnd-cac-xa,-thi-tran/UBND-xa-Ro-Koi-315"/>
    <hyperlink ref="C48" r:id="rId1040" display="https://www.facebook.com/people/C%C3%B4ng-an-x%C3%A3-S%C3%A0o-B%C3%A1y/100065498379369/"/>
    <hyperlink ref="C49" r:id="rId1041" display="https://www.hoabinh.gov.vn/tin-chi-tiet/-/bai-viet/chap-thuan-nha-dau-tu-thuc-hien-du-an-khu-nha-vuon-cao-cap-golden-farm-tai-xa-sao-bay-huyen-kim-boi-45948-1636.html"/>
    <hyperlink ref="C51" r:id="rId1042" display="https://stttt.dienbien.gov.vn/vi/about/danh-sach-nguoi-phat-ngon-tinh-dien-bien-nam-2018.html"/>
    <hyperlink ref="C53" r:id="rId1043" display="https://songlo.viettri.phutho.gov.vn/co-cau-to-chuc/uy-ban-nhan-dan/"/>
    <hyperlink ref="C55" r:id="rId1044" display="https://cammy.dongnai.gov.vn/Pages/newsdetail.aspx?NewsId=4567&amp;CatId=78"/>
    <hyperlink ref="C57" r:id="rId1045" display="https://hiepduc.quangnam.gov.vn/webcenter/portal/hiepduc/pages_van-ban/chi-tiet?dDocName=PORTAL923122"/>
    <hyperlink ref="C58" r:id="rId1046" display="https://www.facebook.com/p/C%C3%B4ng-an-x%C3%A3-S%C6%A1n-%C4%90%E1%BB%8Bnh-100071911418962/"/>
    <hyperlink ref="C59" r:id="rId1047" display="https://csdl.bentre.gov.vn/Lists/VanBanChiDaoDieuHanh/DispForm.aspx?ID=29673&amp;ContentTypeId=0x010013D40C43AE4D47C78EE7336BF64FB5D900F9B2BABB9E8AAC4D8F48FD887E17532C"/>
    <hyperlink ref="C60" r:id="rId1048" display="https://www.facebook.com/p/C%C3%B4ng-an-x%C3%A3-S%C6%A1n-Tr%C3%A0-100063467105701/"/>
    <hyperlink ref="C61" r:id="rId1049" display="https://xasonbinh.hatinh.gov.vn/"/>
    <hyperlink ref="C62" r:id="rId1050" display="https://www.facebook.com/p/C%C3%B4ng-an-x%C3%A3-S%C6%A1n-B%C3%ACnh-100063907420993/"/>
    <hyperlink ref="C63" r:id="rId1051" display="https://sonbinh.chauduc.baria-vungtau.gov.vn/"/>
    <hyperlink ref="C64" r:id="rId1052" display="https://www.facebook.com/p/C%C3%B4ng-an-x%C3%A3-S%C6%A1n-B%E1%BA%B1ng-H%C6%B0%C6%A1ng-S%C6%A1n-H%C3%A0-T%C4%A9nh-100077526254862/"/>
    <hyperlink ref="C65" r:id="rId1053" display="https://xasonbang.hatinh.gov.vn/"/>
    <hyperlink ref="C66" r:id="rId1054" display="https://www.facebook.com/p/C%C3%B4ng-an-x%C3%A3-S%C6%A1n-Giang-huy%E1%BB%87n-H%C6%B0%C6%A1ng-S%C6%A1n-t%E1%BB%89nh-H%C3%A0-T%C4%A9nh-100077216467111/"/>
    <hyperlink ref="C67" r:id="rId1055" display="https://xasongiang.hatinh.gov.vn/"/>
    <hyperlink ref="C68" r:id="rId1056" display="https://www.facebook.com/p/C%C3%B4ng-an-x%C3%A3-S%C6%A1n-H%C3%A0-100067174192436/"/>
    <hyperlink ref="C69" r:id="rId1057" display="https://thaibinh.gov.vn/van-ban-phap-luat/van-ban-dieu-hanh/ve-viec-cho-phep-uy-ban-nhan-dan-xa-ha-giang-huyen-dong-hung2.html"/>
    <hyperlink ref="C70" r:id="rId1058" display="https://www.facebook.com/p/C%C3%B4ng-An-X%C3%A3-S%C6%A1n-H%C3%B2a-100070224312676/"/>
    <hyperlink ref="C71" r:id="rId1059" display="http://sonhoa.chauthanh.bentre.gov.vn/"/>
    <hyperlink ref="C72" r:id="rId1060" display="https://www.facebook.com/p/C%C3%B4ng-an-x%C3%A3-S%C6%A1n-Ph%C3%BA-100070609143771/"/>
    <hyperlink ref="C73" r:id="rId1061" display="https://dichvucong.gov.vn/p/home/dvc-tthc-co-quan-chi-tiet.html?id=403955"/>
    <hyperlink ref="C74" r:id="rId1062" display="https://www.facebook.com/p/Tu%E1%BB%95i-tr%E1%BA%BB-C%C3%B4ng-an-t%E1%BB%89nh-Ki%C3%AAn-Giang-100064349125717/"/>
    <hyperlink ref="C75" r:id="rId1063" display="https://kienluong.kiengiang.gov.vn/m/16/1668/Le-cong-nhan-xa-Son-Hai--huyen-Kien-Luong-dat-chuan-nong-thon-moi.html"/>
    <hyperlink ref="C76" r:id="rId1064" display="https://www.facebook.com/p/Tu%E1%BB%95i-tr%E1%BA%BB-C%C3%B4ng-an-th%E1%BB%8B-x%C3%A3-S%C6%A1n-T%C3%A2y-100040884909606/"/>
    <hyperlink ref="C77" r:id="rId1065" display="http://sonlap.baolac.caobang.gov.vn/"/>
    <hyperlink ref="C78" r:id="rId1066" display="https://www.facebook.com/100063469841997"/>
    <hyperlink ref="C79" r:id="rId1067" display="https://xasonle.hatinh.gov.vn/"/>
    <hyperlink ref="C81" r:id="rId1068" display="http://sonlo.baolac.caobang.gov.vn/"/>
    <hyperlink ref="C82" r:id="rId1069" display="https://www.facebook.com/p/C%C3%B4ng-an-x%C3%A3-S%C6%A1n-L%E1%BB%99c-huy%E1%BB%87n-Can-L%E1%BB%99c-t%E1%BB%89nh-H%C3%A0-T%C4%A9nh-100067609266477/"/>
    <hyperlink ref="C83" r:id="rId1070" display="https://hatinh.gov.vn/chi-dao-dieu-hanh/tin-bai/16590"/>
    <hyperlink ref="C85" r:id="rId1071" display="http://sonlai.nhoquan.ninhbinh.gov.vn/"/>
    <hyperlink ref="C86" r:id="rId1072" display="https://www.facebook.com/people/C%C3%B4ng-an-x%C3%A3-S%C6%A1n-Lang-huy%E1%BB%87n-Kbang-t%E1%BB%89nh-Gia-Lai/100063476501813/"/>
    <hyperlink ref="C87" r:id="rId1073" display="https://kbang.gialai.gov.vn/Xa-Son-Lang/Gioi-thieu.aspx"/>
    <hyperlink ref="C89" r:id="rId1074" display="https://yenson.tuyenquang.gov.vn/"/>
    <hyperlink ref="C90" r:id="rId1075" display="https://www.facebook.com/p/C%C3%B4ng-an-x%C3%A3-S%C6%A1n-Ph%C3%BA-100070609143771/"/>
    <hyperlink ref="C91" r:id="rId1076" display="https://bentre.gov.vn/news/Pages/Tintucsukien.aspx?ItemID=36261"/>
    <hyperlink ref="C92" r:id="rId1077" display="https://www.facebook.com/p/Tu%E1%BB%95i-tr%E1%BA%BB-C%C3%B4ng-an-Th%C3%A0nh-ph%E1%BB%91-V%C4%A9nh-Y%C3%AAn-100066497717181/?locale=gl_ES"/>
    <hyperlink ref="C93" r:id="rId1078" display="https://nahang.tuyenquang.gov.vn/"/>
    <hyperlink ref="C95" r:id="rId1079" display="https://sonthuy.quangbinh.gov.vn/"/>
    <hyperlink ref="C97" r:id="rId1080" display="https://huyendienbien.dienbien.gov.vn/muongnha/Tintuc/One/Xa-Sam-Mun"/>
    <hyperlink ref="C99" r:id="rId1081" display="https://huyensathay.kontum.gov.vn/ubnd-cac-xa,-thi-tran/UBND-xa-Sa-Nghia-328"/>
    <hyperlink ref="C101" r:id="rId1082" display="http://congbao.tuyenquang.gov.vn/van-ban/linh-vuc/ngoai-vu.html"/>
    <hyperlink ref="C102" r:id="rId1083" display="https://www.facebook.com/people/C%C3%B4ng-an-x%C3%A3-Song-An/100064150955544/"/>
    <hyperlink ref="C103" r:id="rId1084" display="https://ankhe.gialai.gov.vn/Xa-Song-An/Gioi-thieu.aspx"/>
    <hyperlink ref="C104" r:id="rId1085" display="https://www.facebook.com/people/C%C3%B4ng-an-x%C3%A3-Song-An/100064150955544/"/>
    <hyperlink ref="C105" r:id="rId1086" display="https://ankhe.gialai.gov.vn/Xa-Song-An/Gioi-thieu.aspx"/>
    <hyperlink ref="C106" r:id="rId1087" display="https://www.facebook.com/UBNDXASONGHO/"/>
    <hyperlink ref="C107" r:id="rId1088" display="https://www.bacninh.gov.vn/web/ubnd-xa-song-ho"/>
    <hyperlink ref="C108" r:id="rId1089" display="https://www.facebook.com/tuoitrecongansonla/"/>
    <hyperlink ref="C109" r:id="rId1090" display="http://cema.gov.vn/tin-tuc/tin-hoat-dong/hoat-dong-cua-uy-ban/doan-kiem-tra-lien-bo-kiem-tra-ket-qua-chuong-trinh-muc-tieu-quoc-gia-giam-ngheo-ben-vung-tai-tinh-son-la-va-dien-bien.htm"/>
    <hyperlink ref="C111" r:id="rId1091" display="https://chauthanh.tiengiang.gov.vn/chi-tiet-tin?/xa-song-thuan/9025774"/>
    <hyperlink ref="C112" r:id="rId1092" display="https://www.facebook.com/p/C%C3%B4ng-an-x%C3%A3-Su%E1%BB%91i-%C4%90%C3%A1-100070632272565/"/>
    <hyperlink ref="C113" r:id="rId1093" display="https://www.tayninh.gov.vn/vi/news/dua-nghi/t-y-ninh-s-p-nh-p-p-su-i-nh-m-v-o-p-ph-c-l-i-2-x-su-i---huy-n-d-ng-minh-ch-u-33611.html"/>
    <hyperlink ref="C115" r:id="rId1094" display="https://congbobanan.toaan.gov.vn/3ta121118t1cvn/"/>
    <hyperlink ref="C117" r:id="rId1095" display="https://sonla.gov.vn/thong-tin-tu-so-nganh-dia-phuong/ngay-hoi-toan-dan-bao-ve-an-ninh-to-quoc-huyen-phu-yen-nam-2024-825630"/>
    <hyperlink ref="C118" r:id="rId1096" display="https://www.facebook.com/p/C%C3%B4ng-an-x%C3%A3-T%C3%A0-H%E1%BB%99c-huy%E1%BB%87n-Mai-S%C6%A1n-100069725104307/"/>
    <hyperlink ref="C119" r:id="rId1097" display="https://muasamcong.mpi.gov.vn/edoc-oldproxy-service/api/download/file/browser?filePath=/WAS/%2Fe-doc%2FBID%2FRESFILE%2F2018%2F11%2F20181142996%2F2157591%2FThong+bao+trung+thau+xi+b%E1%BA%A3n+Lu%E1%BB%93n.docx"/>
    <hyperlink ref="C121" r:id="rId1098" display="https://congan.laichau.gov.vn/index.php/hoat-dong-cua-ca-lai-chau/giam-doc-cong-an-tinh-du-ngay-hoi-dai-doan-ket-toan-dan-toc-ban-cap-na-2-2531.html"/>
    <hyperlink ref="C122" r:id="rId1099" display="https://www.facebook.com/100069910025054"/>
    <hyperlink ref="C123" r:id="rId1100" display="http://hoinongdan.sonla.gov.vn/index.php?module=tinhoatdong&amp;act=view&amp;cat=39&amp;id=280"/>
    <hyperlink ref="C125" r:id="rId1101" display="https://laichau.gov.vn/tin-tuc-su-kien/hoat-dong-cua-lanh-dao-tinh/chuong-trinh-xuan-bien-cuong-doan-ket-tet-tham-tinh-quan-dan-nam-2024-tai-huyen-than-uyen.html"/>
    <hyperlink ref="C126" r:id="rId1102" display="https://www.facebook.com/p/C%C3%B4ng-an-x%C3%A3-L%C4%A9nh-S%C6%A1n-Anh-S%C6%A1n-Ngh%E1%BB%87-An-100067850830408/"/>
    <hyperlink ref="C127" r:id="rId1103" display="https://anhson.nghean.gov.vn/tao-son/tao-son-505294"/>
    <hyperlink ref="C129" r:id="rId1104" display="https://qppl.quangnam.gov.vn/Default.aspx?TabID=71&amp;VB=58241"/>
    <hyperlink ref="C131" r:id="rId1105" display="https://qppl.quangnam.gov.vn/Default.aspx?TabID=71&amp;VB=58241"/>
    <hyperlink ref="C132" r:id="rId1106" display="https://www.facebook.com/p/C%C3%B4ng-an-x%C3%A3-T%C3%A2n-%C4%90%E1%BB%A9c-huy%E1%BB%87n-Ph%C3%BA-B%C3%ACnh-t%E1%BB%89nh-Th%C3%A1i-Nguy%C3%AAn-100080395517632/"/>
    <hyperlink ref="C133" r:id="rId1107" display="https://phubinh.thainguyen.gov.vn/xa-tan-duc"/>
    <hyperlink ref="C134" r:id="rId1108" display="https://www.facebook.com/CaxTanSon/"/>
    <hyperlink ref="C135" r:id="rId1109" display="https://dakdoa.gialai.gov.vn/Xa-Tan-Binh/Home.aspx"/>
    <hyperlink ref="C136" r:id="rId1110" display="https://www.facebook.com/p/C%C3%B4ng-an-x%C3%A3-T%C3%A2n-B%C3%ACnh-100070990324302/"/>
    <hyperlink ref="C137" r:id="rId1111" display="https://vinhcuu.dongnai.gov.vn/pages/newsdetail.aspx?NewsId=8930&amp;CatId=119"/>
    <hyperlink ref="C139" r:id="rId1112" display="https://tancuong.thainguyencity.gov.vn/bo-may-to-chuc"/>
    <hyperlink ref="C140" r:id="rId1113" display="https://www.facebook.com/p/C%C3%B4ng-an-x%C3%A3-T%C3%A2n-Ch%C3%A2u-Thi%E1%BB%87u-H%C3%B3a-100063601854755/"/>
    <hyperlink ref="C141" r:id="rId1114" display="https://tanchau.tayninh.gov.vn/vi/page/Uy-ban-nhan-dan-xa-Tan-Thanh.html"/>
    <hyperlink ref="C142" r:id="rId1115" display="https://www.facebook.com/p/C%C3%B4ng-an-x%C3%A3-T%C3%A2n-D%C3%A2n-TP-H%E1%BA%A1-Long-Qu%E1%BA%A3ng-Ninh-100069899052309/"/>
    <hyperlink ref="C143" r:id="rId1116" display="https://dongtrieu.quangninh.gov.vn/Trang/ChiTietBVGioiThieu.aspx?bvid=208"/>
    <hyperlink ref="C144" r:id="rId1117" display="https://www.facebook.com/p/C%C3%B4ng-an-x%C3%A3-T%C3%A2n-D%C3%A2n-TP-H%E1%BA%A1-Long-Qu%E1%BA%A3ng-Ninh-100069899052309/"/>
    <hyperlink ref="C145" r:id="rId1118" display="https://dongtrieu.quangninh.gov.vn/Trang/ChiTietBVGioiThieu.aspx?bvid=208"/>
    <hyperlink ref="C146" r:id="rId1119" display="https://www.facebook.com/p/C%C3%B4ng-an-x%C3%A3-T%C3%A2n-D%C3%A2n-TP-H%E1%BA%A1-Long-Qu%E1%BA%A3ng-Ninh-100069899052309/"/>
    <hyperlink ref="C147" r:id="rId1120" display="https://dongtrieu.quangninh.gov.vn/Trang/ChiTietBVGioiThieu.aspx?bvid=208"/>
    <hyperlink ref="C148" r:id="rId1121" display="https://www.facebook.com/p/C%C3%B4ng-an-x%C3%A3-T%C3%A2n-H%C3%A0o-100069574661675/"/>
    <hyperlink ref="C149" r:id="rId1122" display="https://bentre.gov.vn/Documents/848_danh_sach%20nguoi%20phat%20ngon.pdf"/>
    <hyperlink ref="C150" r:id="rId1123" display="https://www.facebook.com/p/C%C3%B4ng-an-x%C3%A3-T%C3%A2n-H%C3%B2a-huy%E1%BB%87n-Ph%C3%BA-B%C3%ACnh-t%E1%BB%89nh-Th%C3%A1i-Nguy%C3%AAn-100068250091312/"/>
    <hyperlink ref="C151" r:id="rId1124" display="https://phubinh.thainguyen.gov.vn/xa-tan-hoa"/>
    <hyperlink ref="C152" r:id="rId1125" display="https://www.facebook.com/p/C%C3%B4ng-an-x%C3%A3-T%C3%A2n-H%C6%B0%C6%A1ng-huy%E1%BB%87n-Ninh-Giang-t%E1%BB%89nh-H%E1%BA%A3i-D%C6%B0%C6%A1ng-100075710275776/"/>
    <hyperlink ref="C153" r:id="rId1126" display="http://tanhuong.ninhgiang.haiduong.gov.vn/"/>
    <hyperlink ref="C154" r:id="rId1127" display="https://www.facebook.com/p/C%C3%B4ng-an-x%C3%A3-T%C3%A2n-H%C6%B0%C6%A1ng-huy%E1%BB%87n-Ninh-Giang-t%E1%BB%89nh-H%E1%BA%A3i-D%C6%B0%C6%A1ng-100075710275776/"/>
    <hyperlink ref="C155" r:id="rId1128" display="http://tanhuong.ninhgiang.haiduong.gov.vn/"/>
    <hyperlink ref="C157" r:id="rId1129" display="http://tanhung.tphaiduong.haiduong.gov.vn/"/>
    <hyperlink ref="C159" r:id="rId1130" display="http://tanhung.tphaiduong.haiduong.gov.vn/"/>
    <hyperlink ref="C160" r:id="rId1131" display="https://www.facebook.com/p/T%C3%A2n-H%C6%B0ng-T%C3%A2y-24H-100080375621788/"/>
    <hyperlink ref="C161" r:id="rId1132" display="https://tanhungtay.phutan.camau.gov.vn/"/>
    <hyperlink ref="C163" r:id="rId1133" display="http://www.yenbai.gov.vn/noidung/tintuc/Pages/chi-tiet-tin-tuc.aspx?ItemID=160&amp;l=Ditichcaptinh"/>
    <hyperlink ref="C164" r:id="rId1134" display="https://www.facebook.com/p/C%C3%B4ng-An-x%C3%A3-T%C3%A2n-H%E1%BB%A3p-huy%E1%BB%87n-T%C3%A2n-K%E1%BB%B3-t%E1%BB%89nh-Ngh%E1%BB%87-An-100034170041811/"/>
    <hyperlink ref="C165" r:id="rId1135" display="https://tanky.nghean.gov.vn/tin-hoat-dong1/doan-dai-bieu-hdnd-tinh-tiep-xuc-voi-cu-tri-huyen-tan-ky-truoc-ky-hop-cuoi-nam-2022-538132"/>
    <hyperlink ref="C167" r:id="rId1136" display="https://tracu.travinh.gov.vn/tin-noi-bat/tra-cu-cong-bo-quyet-dinh-cua-chu-tich-ubnd-tinh-cong-nhan-xa-tan-hiep-dat-chuan-nong-thon-moi-n-657891"/>
    <hyperlink ref="C168" r:id="rId1137" display="https://www.facebook.com/p/C%C3%B4ng-an-x%C3%A3-T%C3%A2n-Kh%C3%A1nh-Ph%C3%BA-B%C3%ACnh-Th%C3%A1i-Nguy%C3%AAn-100080318401935/"/>
    <hyperlink ref="C169" r:id="rId1138" display="https://phubinh.thainguyen.gov.vn/xa-tan-khanh"/>
    <hyperlink ref="C170" r:id="rId1139" display="https://www.facebook.com/groups/473458282776306/members/"/>
    <hyperlink ref="C171" r:id="rId1140" display="https://tanlap.dongphu.binhphuoc.gov.vn/"/>
    <hyperlink ref="C172" r:id="rId1141" display="https://www.facebook.com/groups/473458282776306/members/"/>
    <hyperlink ref="C173" r:id="rId1142" display="https://tanlap.dongphu.binhphuoc.gov.vn/"/>
    <hyperlink ref="C174" r:id="rId1143" display="https://www.facebook.com/groups/473458282776306/members/"/>
    <hyperlink ref="C175" r:id="rId1144" display="https://tanlap.dongphu.binhphuoc.gov.vn/"/>
    <hyperlink ref="C176" r:id="rId1145" display="https://www.facebook.com/trangthongtinxatanlap/?locale=vi_VN"/>
    <hyperlink ref="C177" r:id="rId1146" display="https://tanlap.tinhbien.angiang.gov.vn/danh-ba-0"/>
    <hyperlink ref="C179" r:id="rId1147" display="http://congbao.phutho.gov.vn/tong-tap.html?classification=2&amp;unitid=3&amp;pageIndex=10"/>
    <hyperlink ref="C181" r:id="rId1148" display="https://tanloc.thoibinh.camau.gov.vn/"/>
    <hyperlink ref="C182" r:id="rId1149" display="https://www.facebook.com/CAXTANMY/?locale=ms_MY"/>
    <hyperlink ref="C183" r:id="rId1150" display="https://tintuc.vinhlong.gov.vn/Default.aspx?tabid=3212&amp;ID=257015"/>
    <hyperlink ref="C184" r:id="rId1151" display="https://www.facebook.com/conganBaTri/"/>
    <hyperlink ref="C185" r:id="rId1152" display="https://tanloi.honquan.binhphuoc.gov.vn/"/>
    <hyperlink ref="C186" r:id="rId1153" display="https://www.facebook.com/p/C%C3%B4ng-an-x%C3%A3-T%C3%A2n-Lang-Ph%C3%B9-Y%C3%AAn-S%C6%A1n-La-100069494266272/"/>
    <hyperlink ref="C187" r:id="rId1154" display="https://moha.gov.vn/nong-thon-moi/tin-tuc/Pages/listbnv.aspx?CateID=32&amp;ItemID=2068"/>
    <hyperlink ref="C188" r:id="rId1155" display="https://www.facebook.com/p/C%C3%B4ng-an-x%C3%A3-T%C3%A2n-Linh-huy%E1%BB%87n-%C4%90%E1%BA%A1i-T%E1%BB%AB-t%E1%BB%89nh-Th%C3%A1i-Nguy%C3%AAn-100063461798083/"/>
    <hyperlink ref="C189" r:id="rId1156" display="https://tanlinh.daitu.thainguyen.gov.vn/"/>
    <hyperlink ref="C190" r:id="rId1157" display="https://www.facebook.com/p/C%C3%B4ng-an-x%C3%A3-T%C3%A2n-Long-H%E1%BB%99i-huy%E1%BB%87n-Mang-Th%C3%ADt-t%E1%BB%89nh-V%C4%A9nh-Long-100079713205022/"/>
    <hyperlink ref="C191" r:id="rId1158" display="https://tanlonghoi.vinhlong.gov.vn/"/>
    <hyperlink ref="C192" r:id="rId1159" display="https://www.facebook.com/p/C%C3%B4ng-an-x%C3%A3-T%C3%A2n-Long-huy%E1%BB%87n-Y%C3%AAn-S%C6%A1n-T%E1%BB%89nh-Tuy%C3%AAn-Quang-100080182350116/"/>
    <hyperlink ref="C193" r:id="rId1160" display="http://tanlong.tuyenquang.gov.vn/vi/tin-bai/uy-ban-nhan-dan-xa-tan-long-huyen-yen-son-tinh-tuyen-quang-to-chuc-ngay-hoi-toan-dan-bao-ve-an-ninh-to-quoc-ngay-1682024?type=NEWS&amp;id=123167"/>
    <hyperlink ref="C194" r:id="rId1161" display="https://www.facebook.com/conganhuyenLacSon/"/>
    <hyperlink ref="C195" r:id="rId1162" display="https://xatanmy.hoabinh.gov.vn/"/>
    <hyperlink ref="C197" r:id="rId1163" display="https://bentre.gov.vn/Documents/848_danh_sach%20nguoi%20phat%20ngon.pdf"/>
    <hyperlink ref="C199" r:id="rId1164" display="https://tanminh.thanhson.phutho.gov.vn/uy-ban-nhan-dan"/>
    <hyperlink ref="C201" r:id="rId1165" display="https://tanminh.thanhson.phutho.gov.vn/uy-ban-nhan-dan"/>
    <hyperlink ref="C202" r:id="rId1166" display="https://www.facebook.com/p/C%C3%B4ng-an-x%C3%A3-T%C3%A2n-Minh-huy%E1%BB%87n-%C4%90%C3%A0-B%E1%BA%AFc-t%E1%BB%89nh-Ho%C3%A0-B%C3%ACnh-100066812649960/"/>
    <hyperlink ref="C203" r:id="rId1167" display="https://xatanminh.hoabinh.gov.vn/"/>
    <hyperlink ref="C204" r:id="rId1168" display="https://www.facebook.com/p/C%C3%B4ng-an-x%C3%A3-T%C3%A2n-Nh%E1%BB%B1t-huy%E1%BB%87n-B%C3%ACnh-Ch%C3%A1nh-100079848999236/?locale=vi_VN"/>
    <hyperlink ref="C205" r:id="rId1169" display="https://tanphudong.sadec.dongthap.gov.vn/"/>
    <hyperlink ref="C206" r:id="rId1170" display="https://www.facebook.com/p/C%C3%B4ng-an-x%C3%A3-T%C3%A2n-Ph%C3%BAc-%C3%82n-Thi-H%C6%B0ng-Y%C3%AAn-100064646004818/"/>
    <hyperlink ref="C207" r:id="rId1171" display="https://anthi.hungyen.gov.vn/"/>
    <hyperlink ref="C208" r:id="rId1172" display="https://www.facebook.com/conganxatanphuc/"/>
    <hyperlink ref="C209" r:id="rId1173" display="https://tanphuc.langchanh.thanhhoa.gov.vn/"/>
    <hyperlink ref="C211" r:id="rId1174" display="https://phutho.phutan.angiang.gov.vn/"/>
    <hyperlink ref="C213" r:id="rId1175" display="https://kienthuy.haiphong.gov.vn/cac-xa-thi-tran/xa-tan-phong-308383"/>
    <hyperlink ref="C215" r:id="rId1176" display="https://cailay.tiengiang.gov.vn/cac-xa"/>
    <hyperlink ref="C216" r:id="rId1177" display="https://www.facebook.com/p/C%C3%B4ng-an-x%C3%A3-T%C3%A2n-S%E1%BB%8Fi-Y%C3%AAn-Th%E1%BA%BF-B%E1%BA%AFc-Giang-100063944147061/"/>
    <hyperlink ref="C217" r:id="rId1178" display="https://tansoi.yenthe.bacgiang.gov.vn/"/>
    <hyperlink ref="C219" r:id="rId1179" display="https://tanthanh.vinhlong.gov.vn/"/>
    <hyperlink ref="C221" r:id="rId1180" display="https://tanthanh.vinhlong.gov.vn/"/>
    <hyperlink ref="C222" r:id="rId1181" display="https://www.facebook.com/p/C%C3%B4ng-An-X%C3%A3-T%C3%A2n-Th%E1%BA%A1chCh%C3%A2u-Th%C3%A0nhB%E1%BA%BFn-Tre-100069043335543/"/>
    <hyperlink ref="C223" r:id="rId1182" display="http://tanthach.chauthanh.bentre.gov.vn/"/>
    <hyperlink ref="C225" r:id="rId1183" display="https://baria-vungtau.gov.vn/sphere/baria/vungtau/page/xem-tin.cpx?uuid=605426b48ea5cc519c3e5cfd"/>
    <hyperlink ref="C226" r:id="rId1184" display="https://www.facebook.com/p/C%C3%B4ng-an-x%C3%A3-T%C3%A2n-Th%E1%BB%8D-N%C3%B4ng-C%E1%BB%91ng-Thanh-Ho%C3%A1-100063727795814/"/>
    <hyperlink ref="C227" r:id="rId1185" display="https://tantho.nongcong.thanhhoa.gov.vn/web/trang-chu/he-thong-chinh-tri/uy-ban-nhan-dan-xa/can-bo-cong-chuc-ubnd-xa-tan-tho.html"/>
    <hyperlink ref="C229" r:id="rId1186" display="http://tanthanh.nongthonmoituyenquang.gov.vn/"/>
    <hyperlink ref="C230" r:id="rId1187" display="https://www.facebook.com/p/C%C3%B4ng-an-x%C3%A3-T%C3%A2n-Thu%E1%BB%B7-100080296764759/"/>
    <hyperlink ref="C231" r:id="rId1188" display="https://tanthuy.quangbinh.gov.vn/"/>
    <hyperlink ref="C233" r:id="rId1189" display="https://yenson.tuyenquang.gov.vn/"/>
    <hyperlink ref="C234" r:id="rId1190" display="https://www.facebook.com/p/C%C3%B4ng-an-x%C3%A3-T%C3%A2n-Tr%C3%A0o-huy%E1%BB%87n-Thanh-Mi%E1%BB%87n-t%E1%BB%89nh-H%E1%BA%A3i-D%C6%B0%C6%A1ng-100072357003148/"/>
    <hyperlink ref="C235" r:id="rId1191" display="https://tantrao.thanhmien.haiduong.gov.vn/vi-vn/gioi-thieu/Trang/uy-ban-nhan-dan.aspx"/>
    <hyperlink ref="C236" r:id="rId1192" display="https://www.facebook.com/p/C%C3%B4ng-an-x%C3%A3-T%C3%A2n-Tr%C6%B0%E1%BB%9Dng-C%E1%BA%A9m-Gi%C3%A0ng-H%E1%BA%A3i-D%C6%B0%C6%A1ng-100072472502974/"/>
    <hyperlink ref="C237" r:id="rId1193" display="http://tantruong.camgiang.haiduong.gov.vn/"/>
    <hyperlink ref="C238" r:id="rId1194" display="https://www.facebook.com/p/C%C3%B4ng-An-X%C3%A3-T%C3%A2y-Th%C3%A0nh-Y%C3%AAn-Th%C3%A0nh-Ngh%E1%BB%87-An-100065523488440/"/>
    <hyperlink ref="C239" r:id="rId1195" display="https://taythanh.yenthanh.nghean.gov.vn/"/>
    <hyperlink ref="C240" r:id="rId1196" display="https://www.facebook.com/p/C%C3%B4ng-an-x%C3%A3-T%C3%A2y-Ti%E1%BA%BFn-Ti%E1%BB%81n-H%E1%BA%A3i-Th%C3%A1i-B%C3%ACnh-100062863974205/?locale=sl_SI"/>
    <hyperlink ref="C241" r:id="rId1197" display="https://thaibinh.gov.vn/van-ban-phap-luat/van-ban-dieu-hanh/ve-viec-cho-phep-uy-ban-nhan-dan-xa-tay-tien-chuyen-muc-dich.html"/>
    <hyperlink ref="C242" r:id="rId1198" display="https://www.facebook.com/TuoitreCongantinhBinhDinh/"/>
    <hyperlink ref="C243" r:id="rId1199" display="http://tayxuan.tayson.binhdinh.gov.vn/"/>
    <hyperlink ref="C245" r:id="rId1200" display="https://maichau.hoabinh.gov.vn/index.php?option=com_content&amp;amp;view=article&amp;amp;id=259:gi-i-thi-u-ubnd-xa-ba-khan-14&amp;amp;catid=14:sample-data-articles&amp;amp;Itemid=643&amp;amp;lang=vi"/>
    <hyperlink ref="C246" r:id="rId1201" display="https://www.facebook.com/p/UBND-x%C3%A3-T%C3%B4-M%C3%BAa-100057380593082/"/>
    <hyperlink ref="C247" r:id="rId1202" display="https://sonla.gov.vn/tin-chinh-tri/dong-chi-chu-tich-ubnd-huyen-lam-viec-tai-xa-to-mua-758369"/>
    <hyperlink ref="C248" r:id="rId1203" display="https://www.facebook.com/p/T%C3%B4-M%E1%BA%ADu-24H-100066811125976/?locale=he_IL"/>
    <hyperlink ref="C249" r:id="rId1204" display="https://lucyen.yenbai.gov.vn/Articles/one/Thong-tin-xa-To-Mau"/>
    <hyperlink ref="C250" r:id="rId1205" display="https://www.facebook.com/tuoitrecongansonla/"/>
    <hyperlink ref="C251" r:id="rId1206" display="https://sonoivu.sonla.gov.vn/Default.aspx?sid=1282&amp;pageid=30665&amp;catid=64562&amp;id=537895&amp;catname=thong-tin-tuyen-truyen&amp;title=quyet-dinh-dieu-chinh-phan-loai-don-vi-hanh-chinh-cac-xa-phuong-thi-tran-tren-dia-ban-tinh-son-l"/>
    <hyperlink ref="C252" r:id="rId1207" display="https://www.facebook.com/p/C%C3%B4ng-an-x%C3%A3-T%C3%B9ng-L%E1%BB%99c-100066900284228/"/>
    <hyperlink ref="C253" r:id="rId1208" display="https://hscvcl.hatinh.gov.vn/canloc/vbpq.nsf/5CFF0C78A589213C47258A4A004AC6B1/$file/CV%20%C4%90%E1%BB%93ng%20%C3%BD%20cho%20li%C3%AAn%20h%E1%BB%87%20c%C3%B4ng%20t%C3%A1c.docx"/>
    <hyperlink ref="C255" r:id="rId1209" display="https://yenbai.gov.vn/noidung/tintuc/Pages/chi-tiet-tin-tuc.aspx?ItemID=17404&amp;l=Tintrongtinh/&amp;lv=11"/>
    <hyperlink ref="C257" r:id="rId1210" display="https://xatuly.hoabinh.gov.vn/"/>
    <hyperlink ref="C259" r:id="rId1211" display=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/>
    <hyperlink ref="C260" r:id="rId1212" display="https://www.facebook.com/p/C%C3%B4ng-an-x%C3%A3-T%C6%B0%E1%BB%9Dng-Ph%C3%B9-huy%E1%BB%87n-Ph%C3%B9-Y%C3%AAn-t%E1%BB%89nh-S%C6%A1n-La-100071062324000/"/>
    <hyperlink ref="C261" r:id="rId1213" display="https://sonla.gov.vn/tin-van-hoa-xa-hoi/nhung-thiet-hai-do-anh-huong-bao-so-3-tren-dia-ban-huyen-phu-yen-829956"/>
    <hyperlink ref="C262" r:id="rId1214" display="https://www.facebook.com/tuoitrecongansonla/"/>
    <hyperlink ref="C263" r:id="rId1215" display="https://anhson.nghean.gov.vn/tuong-son"/>
    <hyperlink ref="C264" r:id="rId1216" display="https://www.facebook.com/tuoitrecongansonla/"/>
    <hyperlink ref="C265" r:id="rId1217" display="https://congbobanan.toaan.gov.vn/5ta696561t1cvn/2021Dinh_Duy_T.pdf"/>
    <hyperlink ref="C266" r:id="rId1218" display="https://www.facebook.com/p/C%C3%B4ng-an-X%C3%A3-T%C6%B0%E1%BB%A3ng-L%C4%A9nh-Huy%E1%BB%87n-N%C3%B4ng-C%E1%BB%91ng-T%E1%BB%89nh-Thanh-H%C3%B3a-100027234442746/"/>
    <hyperlink ref="C267" r:id="rId1219" display="https://tuonglinh.nongcong.thanhhoa.gov.vn/"/>
    <hyperlink ref="C268" r:id="rId1220" display="https://www.facebook.com/p/C%C3%B4ng-An-X%C3%A3-T%C6%B0%E1%BB%A3ng-V%C4%83n-N%C3%B4ng-C%E1%BB%91ng-Thanh-Ho%C3%A1-100062943563576/"/>
    <hyperlink ref="C269" r:id="rId1221" display="https://nongcong.thanhhoa.gov.vn/"/>
    <hyperlink ref="C270" r:id="rId1222" display="https://www.facebook.com/p/C%C3%B4ng-an-x%C3%A3-T%E1%BA%A1-X%C3%A1-C%E1%BA%A9m-Kh%C3%AA-100069830776746/"/>
    <hyperlink ref="C271" r:id="rId1223" display="https://camkhe.phutho.gov.vn/Chuyen-muc-tin/Chi-tiet-tin/t/xa-ta-xa-giao-lenh-goi-cong-dan-nhap-ngu-nam-2024-/title/18175/ctitle/123"/>
    <hyperlink ref="C273" r:id="rId1224" display="https://laichau.gov.vn/tin-tuc-su-kien/hoat-dong-cua-lanh-dao-tinh/le-hoi-gau-tao-tai-xa-ta-leng-huyen-tam-duong.html"/>
    <hyperlink ref="C275" r:id="rId1225" display="https://dichvucong.laichau.gov.vn/dich-vu-cong/tiep-nhan-online/thanh-toan-truc-tuyen?sid=189039&amp;ma-ho-so=650028"/>
    <hyperlink ref="C276" r:id="rId1226" display="https://www.facebook.com/TuoitreConganCaoBang/?locale=vi_VN"/>
    <hyperlink ref="C277" r:id="rId1227" display="https://dongvan.hagiang.gov.vn/chi-tiet-tin-tuc/-/news/44717/ubnd-x%25C3%2583-t%25E1%25BA%25A2-ph%25C3%258Cn.html"/>
    <hyperlink ref="C278" r:id="rId1228" display="https://www.facebook.com/p/C%C3%B4ng-an-x%C3%A3-T%E1%BA%BF-N%C3%B4ng-huy%E1%BB%87n-N%C3%B4ng-C%E1%BB%91ng-100064053639600/"/>
    <hyperlink ref="C279" r:id="rId1229" display="https://tenong.nongcong.thanhhoa.gov.vn/"/>
    <hyperlink ref="C281" r:id="rId1230" display="http://tongcot.haquang.caobang.gov.vn/uy-ban-nhan-dan/uy-ban-nhan-dan-xa-tong-cot-979750"/>
    <hyperlink ref="C283" r:id="rId1231" display="http://tucuong.thanhmien.haiduong.gov.vn/"/>
    <hyperlink ref="C284" r:id="rId1232" display="https://www.facebook.com/xatudan/"/>
    <hyperlink ref="C285" r:id="rId1233" display="https://vanban.hungyen.gov.vn/vbpq_hungyen.nsf/0CE7FB63A0501801472582AB001FCB8C/$file/313.pdf"/>
    <hyperlink ref="C286" r:id="rId1234" display="https://www.facebook.com/p/C%C3%B4ng-An-X%C3%A3-T%E1%BB%A9-Hi%E1%BB%87p-100064737010636/"/>
    <hyperlink ref="C287" r:id="rId1235" display="https://tuxa.lamthao.phutho.gov.vn/Chuyen-muc-tin/Chi-tiet-tin/t/can-bo-cong-chuc-ubnd-xa-tu-xa/title/51356/ctitle/543450"/>
    <hyperlink ref="C289" r:id="rId1236" display="https://thaibinh.gov.vn/van-ban-phap-luat/van-ban-tinh-uy/cho-phep-ubnd-xa-tu-tan-huyen-vu-thu-su-dung-dat-de-thuc-hie.html"/>
    <hyperlink ref="C290" r:id="rId1237" display="https://www.facebook.com/100057307545810/videos/c%C3%B4ng-ty-tnhh-th%E1%BB%B1c-ph%E1%BA%A9m-orion-vina-t%E1%BA%B7ng-m%C3%A1y-n%C3%B4ng-nghi%E1%BB%87p-cho-x%C3%A3-t%C3%A0-hine/1282754646507035/"/>
    <hyperlink ref="C291" r:id="rId1238" display="https://lamdong.gov.vn/sites/ductrong/hethongchinhtri/ubndhuyen/xa-thitran/SitePages/xa-ta-hine.aspx"/>
    <hyperlink ref="C292" r:id="rId1239" display="https://www.facebook.com/p/C%C3%B4ng-an-x%C3%A3-Tam-%C4%90%C3%ACnh-T%C6%B0%C6%A1ng-D%C6%B0%C6%A1ng-Ngh%E1%BB%87-An-100071549359332/"/>
    <hyperlink ref="C293" r:id="rId1240" display="https://tamdinh.tuongduong.nghean.gov.vn/"/>
    <hyperlink ref="C294" r:id="rId1241" display="https://www.facebook.com/p/C%C3%B4ng-an-x%C3%A3-Tam-%C4%90a-huy%E1%BB%87n-S%C6%A1n-D%C6%B0%C6%A1ng-100082962715378/"/>
    <hyperlink ref="C295" r:id="rId1242" display="http://congbao.tuyenquang.gov.vn/van-ban/noi-ban-hanh/uy-ban-nhan-dan-tinh/trang-74.html"/>
    <hyperlink ref="C296" r:id="rId1243" display="https://www.facebook.com/policetamanhbac/?locale=vi_VN"/>
    <hyperlink ref="C297" r:id="rId1244" display="https://stttt.quangnam.gov.vn/webcenter/portal/bantiepcongdan/pages_tin-tuc/chi-tiet-tin?dDocName=PORTAL259293"/>
    <hyperlink ref="C298" r:id="rId1245" display="https://www.facebook.com/p/C%C3%B4ng-an-x%C3%A3-Tam-D%E1%BB%8B-L%E1%BB%A5c-Nam-B%E1%BA%AFc-Giang-100065681375066/"/>
    <hyperlink ref="C299" r:id="rId1246" display="https://bacgiang.gov.vn/web/ubnd-xa-tam-di/co-cau-to-chuc"/>
    <hyperlink ref="C300" r:id="rId1247" display="https://www.facebook.com/policetamgiang/?locale=vi_VN"/>
    <hyperlink ref="C301" r:id="rId1248" display="https://tamgiangdong.namcan.camau.gov.vn/"/>
    <hyperlink ref="C302" r:id="rId1249" display="https://www.facebook.com/p/C%C3%B4ng-an-x%C3%A3-Tam-H%E1%BB%A3p-huy%E1%BB%87n-Qu%E1%BB%B3-H%E1%BB%A3p-100032787262165/"/>
    <hyperlink ref="C303" r:id="rId1250" display="https://tamhop.quyhop.nghean.gov.vn/"/>
    <hyperlink ref="C304" r:id="rId1251" display="https://www.facebook.com/p/Tr%C6%B0%E1%BB%9Dng-THCS-Tam-Hi%E1%BB%87p-100070619213908/"/>
    <hyperlink ref="C305" r:id="rId1252" display="https://tamhiep.thanhtri.hanoi.gov.vn/"/>
    <hyperlink ref="C306" r:id="rId1253" display="https://www.facebook.com/policetamlanh/"/>
    <hyperlink ref="C307" r:id="rId1254" display="https://xatamlanh.gov.vn/"/>
    <hyperlink ref="C308" r:id="rId1255" display="https://www.facebook.com/policetammydong/"/>
    <hyperlink ref="C309" r:id="rId1256" display="https://qppl.quangnam.gov.vn/"/>
    <hyperlink ref="C310" r:id="rId1257" display="https://www.facebook.com/policetamngoc/"/>
    <hyperlink ref="C311" r:id="rId1258" display="https://stttt.quangnam.gov.vn/webcenter/portal/bantiepcongdan/pages_tin-tuc/chi-tiet-tin?dDocName=PORTAL279184"/>
    <hyperlink ref="C312" r:id="rId1259" display="https://www.facebook.com/policetamthanh/"/>
    <hyperlink ref="C313" r:id="rId1260" display="https://sldtbxh.quangnam.gov.vn/webcenter/portal/nuithanh/pages_tin-tuc/chi-tiet?dDocName=PORTAL488211"/>
    <hyperlink ref="C314" r:id="rId1261" display="https://www.facebook.com/thanhthieunhihungvuong/"/>
    <hyperlink ref="C315" r:id="rId1262" display="https://phuquy.binhthuan.gov.vn/ubnd-cac-xa/uy-ban-dan-dan-xa-tam-thanh-576869"/>
    <hyperlink ref="C316" r:id="rId1263" display="https://www.facebook.com/p/C%C3%B4ng-an-x%C3%A3-Tam-Thanh-V%E1%BB%A5-B%E1%BA%A3n-Nam-%C4%90%E1%BB%8Bnh-100071344872117/"/>
    <hyperlink ref="C317" r:id="rId1264" display="https://tamthanh.namdinh.gov.vn/"/>
    <hyperlink ref="C318" r:id="rId1265" display="https://www.facebook.com/doantn.tamxuan/"/>
    <hyperlink ref="C319" r:id="rId1266" display="https://sgddt.quangnam.gov.vn/webcenter/portal/bantiepcongdan/pages_tin-tuc/chi-tiet-tin?dDocName=PORTAL259690"/>
    <hyperlink ref="C320" r:id="rId1267" display="https://www.facebook.com/p/C%C3%B4ng-An-Th%C3%A0nh-Ph%E1%BB%91-H%C6%B0ng-Y%C3%AAn-100057576334172/"/>
    <hyperlink ref="C321" r:id="rId1268" display="https://congan.hungyen.gov.vn/cong-dien-cua-chu-tich-uy-ban-nhan-dan-tinh-hung-yen-ve-viec-tang-cuong-cong-tac-phong-chay-chua-chay-tren-dia-ban-tinh-c217560.html"/>
    <hyperlink ref="C322" r:id="rId1269" display="https://www.facebook.com/p/C%C3%B4ng-an-x%C3%A3-Th%C3%A0nh-C%C3%B4ng-th%C3%A0nh-ph%E1%BB%91-Ph%E1%BB%95-Y%C3%AAn-t%E1%BB%89nh-Th%C3%A1i-Nguy%C3%AAn-100075734363130/"/>
    <hyperlink ref="C323" r:id="rId1270" display="https://thanhcong.phoyen.thainguyen.gov.vn/he-thong-chinh-tri/-/asset_publisher/2tcC5Qe2kAsY/content/bo-may-to-chuc-xa-thanh-cong?inheritRedirect=true"/>
    <hyperlink ref="C324" r:id="rId1271" display="https://www.facebook.com/p/C%C3%B4ng-an-x%C3%A3-Th%C3%A0nh-H%C6%B0ng-100069839448537/"/>
    <hyperlink ref="C325" r:id="rId1272" display="https://thanhhung.thachthanh.thanhhoa.gov.vn/"/>
    <hyperlink ref="C327" r:id="rId1273" display="https://qppl.thanhhoa.gov.vn/vbpq_thanhhoa.nsf/6DB03FEC3B72C3B7472585F20037AEDD/$file/DT-VBDTPT592110411-9-20201601281214779chanth28.09.2020_17h38p37_liemmx_29-09-2020-07-56-32_signed.pdf"/>
    <hyperlink ref="C329" r:id="rId1274" display="https://csdl.bentre.gov.vn/Lists/VanBanChiDaoDieuHanh/DispForm.aspx?ID=758&amp;ContentTypeId=0x010013D40C43AE4D47C78EE7336BF64FB5D900F9B2BABB9E8AAC4D8F48FD887E17532C"/>
    <hyperlink ref="C331" r:id="rId1275" display="https://bentre.baohiemxahoi.gov.vn/UserControls/Publishing/News/BinhLuan/pFormPrint.aspx?UrlListProcess=/content/tintuc/Lists/News&amp;ItemID=6630&amp;IsTA=False"/>
    <hyperlink ref="C332" r:id="rId1276" display="https://www.facebook.com/p/C%C3%B4ng-an-x%C3%A3-Th%C3%A0nh-Y%C3%AAn-huy%E1%BB%87n-Th%E1%BA%A1ch-Th%C3%A0nh-100028768525191/"/>
    <hyperlink ref="C333" r:id="rId1277" display="https://thanhson.quanhoa.thanhhoa.gov.vn/"/>
    <hyperlink ref="C334" r:id="rId1278" display="https://www.facebook.com/p/Tu%E1%BB%95i-tr%E1%BA%BB-C%C3%B4ng-an-Th%C3%A1i-B%C3%ACnh-100068113789461/"/>
    <hyperlink ref="C335" r:id="rId1279" display="https://thaithuy.thaibinh.gov.vn/"/>
    <hyperlink ref="C337" r:id="rId1280" display="https://thaiphuc.thaithuy.thaibinh.gov.vn/"/>
    <hyperlink ref="C338" r:id="rId1281" display="https://www.facebook.com/p/C%C3%B4ng-an-x%C3%A3-Th%C3%A1i-S%C6%A1n-100076040301406/"/>
    <hyperlink ref="C339" r:id="rId1282" display="https://doluong.nghean.gov.vn/thai-son/gioi-thieu-chung-xa-thai-son-365196"/>
    <hyperlink ref="C340" r:id="rId1283" display="https://www.facebook.com/p/C%C3%B4ng-an-x%C3%A3-Th%C3%A1i-T%C3%A2n-Huy%E1%BB%87n-Nam-S%C3%A1ch-T%E1%BB%89nh-H%E1%BA%A3i-D%C6%B0%C6%A1ng-100083052713048/"/>
    <hyperlink ref="C341" r:id="rId1284" display="http://thaitan.namsach.haiduong.gov.vn/"/>
    <hyperlink ref="C342" r:id="rId1285" display="https://www.facebook.com/p/Tu%E1%BB%95i-tr%E1%BA%BB-C%C3%B4ng-an-huy%E1%BB%87n-Th%C3%A1i-Th%E1%BB%A5y-100083773900284/"/>
    <hyperlink ref="C343" r:id="rId1286" display="https://thaithuy.quangbinh.gov.vn/"/>
    <hyperlink ref="C344" r:id="rId1287" display="https://www.facebook.com/cax.thangbinh/"/>
    <hyperlink ref="C345" r:id="rId1288" display="https://thangbinh.nongcong.thanhhoa.gov.vn/"/>
    <hyperlink ref="C347" r:id="rId1289" display="https://thainguyen.gov.vn/van-hoa-xa-hoi/-/asset_publisher/L0n17VJXU23O/content/cong-nhan-them-29-bao-vat-quoc-gia/20181"/>
    <hyperlink ref="C348" r:id="rId1290" display="https://www.facebook.com/p/C%C3%B4ng-an-x%C3%A3-Th%C4%83ng-Th%E1%BB%8D-100064402525235/"/>
    <hyperlink ref="C349" r:id="rId1291" display="https://thangtho.nongcong.thanhhoa.gov.vn/web/trang-chu/he-thong-chinh-tri/uy-ban-nhan-dan-xa"/>
    <hyperlink ref="C350" r:id="rId1292" display="https://www.facebook.com/p/C%C3%B4ng-an-x%C3%A3-Th%C6%B0%E1%BB%A3ng-%C4%90%C3%ACnh-huy%E1%BB%87n-Ph%C3%BA-B%C3%ACnh-t%E1%BB%89nh-Th%C3%A1i-Nguy%C3%AAn-100076089672984/"/>
    <hyperlink ref="C351" r:id="rId1293" display="https://phubinh.thainguyen.gov.vn/xa-thuong-dinh"/>
    <hyperlink ref="C353" r:id="rId1294" display="http://www.tuyenquang.gov.vn/vi/post/quyet-dinh-ve-viec-cong-nhan-xa-thuong-am-huyen-son-duong-tinh-tuyen-quang-dat-chuan-nong-thon-moi?type=EXECUTIVE_DIRECTION&amp;id=33594"/>
    <hyperlink ref="C355" r:id="rId1295" display="http://congbao.tuyenquang.gov.vn/van-ban/noi-ban-hanh/ubnd-huyen-na-hang/trang-3.html"/>
    <hyperlink ref="C356" r:id="rId1296" display="https://www.facebook.com/TuoitreConganCaoBang/"/>
    <hyperlink ref="C357" r:id="rId1297" display="https://baolac.caobang.gov.vn/ubnd-xa-thuong-ha"/>
    <hyperlink ref="C359" r:id="rId1298" display="https://qppl.hatinh.gov.vn/vbpq_hatinh.nsf/fa2574656c45e81e4725791a0012a9cc/54DF1AB546E74E584725860F002FC5AD/$file/QD3587.signed.pdf"/>
    <hyperlink ref="C360" r:id="rId1299" display="https://www.facebook.com/p/C%C3%B4ng-an-x%C3%A3-Th%C6%B0%E1%BB%A3ng-Long-100080038914428/"/>
    <hyperlink ref="C361" r:id="rId1300" display="https://yenlap.phutho.gov.vn/xa-thuong-long-to-chuc-le-dang-huong-dang-hoa-tuong-nho-cac-anh-hung-liet-sy-nhan-dip-ky-niem-77-nam-ngay-thuong-binh-liet-sy/"/>
    <hyperlink ref="C362" r:id="rId1301" display="https://www.facebook.com/p/C%C3%B4ng-an-x%C3%A3-Th%E1%BA%A1ch-Ch%C3%A2u-L%E1%BB%99c-H%C3%A0-H%C3%A0-T%C4%A9nh-100066628398459/"/>
    <hyperlink ref="C363" r:id="rId1302" display="https://locha.hatinh.gov.vn/"/>
    <hyperlink ref="C364" r:id="rId1303" display="https://www.facebook.com/p/C%C3%B4ng-an-x%C3%A3-Th%E1%BA%A1ch-Ho%C3%A1-huy%E1%BB%87n-Tuy%C3%AAn-H%C3%B3a-100079629877167/"/>
    <hyperlink ref="C365" r:id="rId1304" display="https://tuyenhoa.quangbinh.gov.vn/chi-tiet-tin/-/view-article/1/440071382670252289/1724403773860"/>
    <hyperlink ref="C366" r:id="rId1305" display="https://www.facebook.com/p/C%C3%B4ng-an-x%C3%A3-Th%E1%BA%A1ch-Ki%E1%BB%87t-huy%E1%BB%87n-T%C3%A2n-S%C6%A1nt%E1%BB%89nh-Ph%C3%BA-Th%E1%BB%8D-100068784181253/"/>
    <hyperlink ref="C367" r:id="rId1306" display="https://tanson.phutho.gov.vn/Chuyen-muc-tin/Chi-tiet-tin/t/xa-thach-kiet/title/287/ctitle/78"/>
    <hyperlink ref="C368" r:id="rId1307" display="https://www.facebook.com/100030957087036"/>
    <hyperlink ref="C369" r:id="rId1308" display="https://qppl.thanhhoa.gov.vn/vbpq_thanhhoa.nsf/10836407A6FA5CBC472585E4003A1A15/$file/DT-VBDTPT613258870-9-20201600072035779chanth14.09.2020_17h12p57_liemmx_14-09-2020-18-16-49_signed.pdf"/>
    <hyperlink ref="C370" r:id="rId1309" display="https://www.facebook.com/p/C%C3%B4ng-an-x%C3%A3-Th%E1%BA%A1ch-L%E1%BA%ADp-Ng%E1%BB%8Dc-L%E1%BA%B7c-Thanh-h%C3%B3a-100068126476972/"/>
    <hyperlink ref="C371" r:id="rId1310" display="https://qppl.thanhhoa.gov.vn/vbpq_thanhhoa.nsf/5223FC175196BB55472586110003824D/$file/DT-VBDTPT98191461-10-20201603786949498_liemmx_28-10-2020-19-07-26_signed.pdf"/>
    <hyperlink ref="C372" r:id="rId1311" display="https://www.facebook.com/tdlongan/?locale=nb_NO"/>
    <hyperlink ref="C373" r:id="rId1312" display="http://thachlong.thachthanh.thanhhoa.gov.vn/pho-bien-tuyen-truyen"/>
    <hyperlink ref="C374" r:id="rId1313" display="https://www.facebook.com/p/C%C3%B4ng-an-x%C3%A3-Th%E1%BA%A1ch-S%C6%A1n-Th%E1%BA%A1ch-H%C3%A0-H%C3%A0-T%C4%A9nh-100064831595465/"/>
    <hyperlink ref="C375" r:id="rId1314" display="https://thachbinh.thachthanh.thanhhoa.gov.vn/"/>
    <hyperlink ref="C376" r:id="rId1315" display="https://www.facebook.com/p/C%C3%B4ng-an-x%C3%A3-Th%E1%BA%A1ch-Y%C3%AAn-100066711754353/"/>
    <hyperlink ref="C377" r:id="rId1316" display="https://www.hoabinh.gov.vn/tin-chi-tiet/-/bai-viet/cong-bo-benh-dich-ta-lon-chau-phi-tai-dia-ban-xa-thach-yen-huyen-cao-phong-tinh-hoa-binh-53215-1475.html"/>
    <hyperlink ref="C379" r:id="rId1317" display="https://thanhphu.cauke.travinh.gov.vn/"/>
    <hyperlink ref="C380" r:id="rId1318" display="https://www.facebook.com/p/C%C3%B4ng-an-x%C3%A3-Th%E1%BA%A1nh-Ph%C6%B0%E1%BB%9Bc-100069250576850/"/>
    <hyperlink ref="C381" r:id="rId1319" display="https://binhdai.bentre.gov.vn/thanhphuoc"/>
    <hyperlink ref="C382" r:id="rId1320" display="https://www.facebook.com/p/C%C3%B4ng-an-x%C3%A3-Th%E1%BA%A1nh-Qu%E1%BB%9Bi-100067439768110/"/>
    <hyperlink ref="C383" r:id="rId1321" display="https://myxuyen.soctrang.gov.vn/huyenmyxuyen/1307/33259/57518/274895/UBND-Xa--Thi-tran/UBND-xa-Thanh-Quoi.aspx"/>
    <hyperlink ref="C384" r:id="rId1322" display="https://www.facebook.com/p/Tu%E1%BB%95i-tr%E1%BA%BB-C%C3%B4ng-an-huy%E1%BB%87n-Ph%C3%BAc-Th%E1%BB%8D-100066934373551/?locale=cy_GB"/>
    <hyperlink ref="C385" r:id="rId1323" display="http://tholap.thoxuan.thanhhoa.gov.vn/web/trang-chu/bo-may-hanh-chinh/uy-ban-nhan-dan-xa"/>
    <hyperlink ref="C386" r:id="rId1324" display="https://www.facebook.com/TNXTND/?locale=vi_VN"/>
    <hyperlink ref="C387" r:id="rId1325" display="https://thonghiep-xuantruong.namdinh.gov.vn/uy-ban-nhan-dan"/>
    <hyperlink ref="C388" r:id="rId1326" display="https://www.facebook.com/p/C%C3%B4ng-an-x%C3%A3-Th%E1%BB%8D-Ti%E1%BA%BFn-huy%E1%BB%87n-Tri%E1%BB%87u-S%C6%A1n-t%E1%BB%89nh-Thanh-H%C3%B3a-100065385013084/"/>
    <hyperlink ref="C389" r:id="rId1327" display="https://thotien.trieuson.thanhhoa.gov.vn/"/>
    <hyperlink ref="C391" r:id="rId1328" display="https://tamnong.phutho.gov.vn/Chuyen-muc-tin/Chi-tiet-tin/t/xa-tho-van/title/242/ctitle/198"/>
    <hyperlink ref="C392" r:id="rId1329" display="https://www.facebook.com/416476173096722"/>
    <hyperlink ref="C393" r:id="rId1330" display="http://thongkenh.gialoc.haiduong.gov.vn/"/>
    <hyperlink ref="C394" r:id="rId1331" display="https://www.facebook.com/p/Tu%E1%BB%95i-tr%E1%BA%BB-C%C3%B4ng-an-huy%E1%BB%87n-Ninh-Ph%C6%B0%E1%BB%9Bc-100068114569027/"/>
    <hyperlink ref="C395" r:id="rId1332" display="https://binhphuoc.gov.vn/vi/news/xay-dung-nong-thon-moi/xa-thong-nhat-dat-chuan-nong-thon-moi-29311.html"/>
    <hyperlink ref="C396" r:id="rId1333" display="https://www.facebook.com/truyenhinhanninhCaoBang/?locale=vi_VN"/>
    <hyperlink ref="C397" r:id="rId1334" display="https://halang.caobang.gov.vn/1349/34022/69180/ubnd-xa-thong-nhat"/>
    <hyperlink ref="C398" r:id="rId1335" display="https://www.facebook.com/TuoitreConganbentre/"/>
    <hyperlink ref="C399" r:id="rId1336" display="https://bentre.gov.vn/Documents/848_danh_sach%20nguoi%20phat%20ngon.pdf"/>
    <hyperlink ref="C400" r:id="rId1337" display="https://www.facebook.com/ThcsThuyLam.da/"/>
    <hyperlink ref="C401" r:id="rId1338" display="https://thuylam.donganh.hanoi.gov.vn/"/>
    <hyperlink ref="C402" r:id="rId1339" display="https://www.facebook.com/p/C%C3%B4ng-an-x%C3%A3-Thanh-An-100045274099754/"/>
    <hyperlink ref="C403" r:id="rId1340" display="https://thanhan.camlo.quangtri.gov.vn/"/>
    <hyperlink ref="C404" r:id="rId1341" display="https://www.facebook.com/p/Tu%E1%BB%95i-tr%E1%BA%BB-C%C3%B4ng-an-Th%C3%A0nh-ph%E1%BB%91-V%C4%A9nh-Y%C3%AAn-100066497717181/?locale=gl_ES"/>
    <hyperlink ref="C405" r:id="rId1342" display="https://www.nghean.gov.vn/uy-ban-nhan-dan-tinh"/>
    <hyperlink ref="C406" r:id="rId1343" display="https://www.facebook.com/Conganxathanhsonthanhhahaiduong/"/>
    <hyperlink ref="C407" r:id="rId1344" display="http://thanhgiang.thanhmien.haiduong.gov.vn/"/>
    <hyperlink ref="C409" r:id="rId1345" display="https://xathanhcao.hoabinh.gov.vn/"/>
    <hyperlink ref="C410" r:id="rId1346" display="https://www.facebook.com/nguyensysach/"/>
    <hyperlink ref="C411" r:id="rId1347" display="http://thanhduong.thanhchuong.nghean.gov.vn/"/>
    <hyperlink ref="C412" r:id="rId1348" display="https://www.facebook.com/nguyensysach/"/>
    <hyperlink ref="C413" r:id="rId1349" display="http://thanhduong.thanhchuong.nghean.gov.vn/"/>
    <hyperlink ref="C415" r:id="rId1350" display="https://txcailay.tiengiang.gov.vn/chi-tiet-tin?/xa-thanh-hoa/10911534"/>
    <hyperlink ref="C416" r:id="rId1351" display="https://www.facebook.com/doanthanhnienconganhanam/"/>
    <hyperlink ref="C417" r:id="rId1352" display="https://hanam.gov.vn/Pages/lanh-dao-tinh-du-ngay-hoi-dai-doan-ket-toan-dan-toc-tai-thon-nguyen-phu-xa-thanh-huong.aspx"/>
    <hyperlink ref="C418" r:id="rId1353" display="https://www.facebook.com/doanthanhnien.1956/?locale=vi_VN"/>
    <hyperlink ref="C419" r:id="rId1354" display="https://melinh.hanoi.gov.vn/xa-thanh-lam/gioi-thieu.htm"/>
    <hyperlink ref="C420" r:id="rId1355" display="https://www.facebook.com/p/C%C3%B4ng-an-x%C3%A3-Thanh-L%C6%B0%C6%A1ng-100063607404733/"/>
    <hyperlink ref="C421" r:id="rId1356" display="https://thanhchuong.nghean.gov.vn/kinh-te-chinh-tri/thanh-luong-to-chuc-ky-niem-70-nam-ngay-thanh-lap-xa-13-3-2054-13-3-2024-626130"/>
    <hyperlink ref="C422" r:id="rId1357" display="https://www.facebook.com/p/C%C3%B4ng-An-X%C3%A3-Thanh-LangThanh-H%C3%A0H%E1%BA%A3i-D%C6%B0%C6%A1ng-100075433197554/"/>
    <hyperlink ref="C423" r:id="rId1358" display="http://thanhlang.thanhha.haiduong.gov.vn/"/>
    <hyperlink ref="C424" r:id="rId1359" display="https://www.facebook.com/p/C%C3%B4ng-an-x%C3%A3-Thanh-Long-huy%E1%BB%87n-V%C4%83n-L%C3%A3ng-t%E1%BB%89nh-L%E1%BA%A1ng-S%C6%A1n-100077594354406/"/>
    <hyperlink ref="C425" r:id="rId1360" display="https://vanlang.langson.gov.vn/"/>
    <hyperlink ref="C427" r:id="rId1361" display="http://thixaphutho.gov.vn/thanhminh/Lists/DocsItem/Attachments/63/signed-signed-quyet%20dinh%20cong%20nhan%20don%20vi%20hoc%20tap.pdf"/>
    <hyperlink ref="C429" r:id="rId1362" display="https://huyendienbien.dienbien.gov.vn/thanhnua/"/>
    <hyperlink ref="C430" r:id="rId1363" display="https://www.facebook.com/ConganxaThanhPhuoc/"/>
    <hyperlink ref="C431" r:id="rId1364" display="https://godau.tayninh.gov.vn/vi/page/Uy-ban-nhan-dan-xa-Thanh-Phuoc.html"/>
    <hyperlink ref="C432" r:id="rId1365" display="https://www.facebook.com/p/C%C3%B4ng-an-x%C3%A3-Thanh-Phong-Thanh-Ch%C6%B0%C6%A1ng-Ngh%E1%BB%87-An-100071548539806/"/>
    <hyperlink ref="C433" r:id="rId1366" display="https://nghean.gov.vn/kinh-te/xa-thanh-phong-huyen-thanh-chuong-don-bang-cong-nhan-xa-dat-chuan-nong-thon-moi-nang-cao-606565"/>
    <hyperlink ref="C434" r:id="rId1367" display="https://www.facebook.com/p/C%C3%B4ng-an-x%C3%A3-Th%C3%A0nh-T%C3%A2n-huy%E1%BB%87n-Th%E1%BA%A1ch-Th%C3%A0nh-t%E1%BB%89nh-Thanh-H%C3%B3a-100066669759630/"/>
    <hyperlink ref="C435" r:id="rId1368" display="http://thanhtan.nhuthanh.thanhhoa.gov.vn/"/>
    <hyperlink ref="C436" r:id="rId1369" display="https://www.facebook.com/p/C%C3%B4ng-an-x%C3%A3-Thanh-T%C3%B9ng-Thanh-Mi%E1%BB%87n-H%E1%BA%A3i-D%C6%B0%C6%A1ng-100064610231916/"/>
    <hyperlink ref="C437" r:id="rId1370" display="http://thanhtung.thanhmien.haiduong.gov.vn/"/>
    <hyperlink ref="C438" r:id="rId1371" display="https://www.facebook.com/p/C%C3%B4ng-an-x%C3%A3-Thanh-Th%E1%BB%A7y-100063537911822/"/>
    <hyperlink ref="C439" r:id="rId1372" display="https://nghean.gov.vn/tin-noi-bat/doan-giam-sat-cua-uy-ban-doi-ngoai-quoc-hoi-khao-sat-va-lam-viec-tai-don-bien-phong-cua-khau-tha-618986?fbclid=IwAR0Mvs475zKCLL2_RXHkuJjGAjSDjFZ2TpWnS3-z0oESy4lEXVk3JGvYZS8"/>
    <hyperlink ref="C441" r:id="rId1373" display="https://hiepduc.quangnam.gov.vn/webcenter/documentContent?dDocName=PORTAL922767"/>
    <hyperlink ref="C443" r:id="rId1374" display="https://thanhxuan.nhuxuan.thanhhoa.gov.vn/"/>
    <hyperlink ref="C444" r:id="rId1375" display="https://www.facebook.com/p/C%C3%B4ng-an-x%C3%A3-Thanh-Xu%C3%A2n-huy%E1%BB%87n-Thanh-H%C3%A0-t%E1%BB%89nh-H%E1%BA%A3i-D%C6%B0%C6%A1ng-100077193318197/"/>
    <hyperlink ref="C445" r:id="rId1376" display="http://thanhxuan.thanhha.haiduong.gov.vn/"/>
    <hyperlink ref="C447" r:id="rId1377" display="http://thanhxuan.thanhchuong.nghean.gov.vn/"/>
    <hyperlink ref="C448" r:id="rId1378" display="https://www.facebook.com/p/Tu%E1%BB%95i-tr%E1%BA%BB-C%C3%B4ng-an-Th%C3%A0nh-ph%E1%BB%91-V%C4%A9nh-Y%C3%AAn-100066497717181/?locale=gl_ES"/>
    <hyperlink ref="C449" r:id="rId1379" display="https://namthanh.yenthanh.nghean.gov.vn/"/>
    <hyperlink ref="C450" r:id="rId1380" display="https://www.facebook.com/p/C%C3%B4ng-an-x%C3%A3-Thi%C3%AAn-L%E1%BB%99c-huy%E1%BB%87n-Can-L%E1%BB%99c-t%E1%BB%89nh-H%C3%A0-T%C4%A9nh-100063467591792/"/>
    <hyperlink ref="C451" r:id="rId1381" display="https://hscvcl.hatinh.gov.vn/canloc/vbpq.nsf/60F0017749D6E95D472586F4003E845B/$file/THONG-BAO.docx"/>
    <hyperlink ref="C452" r:id="rId1382" display="https://www.facebook.com/tuoitreconganthuathienhue/"/>
    <hyperlink ref="C453" r:id="rId1383" display="https://thienphu.quanhoa.thanhhoa.gov.vn/"/>
    <hyperlink ref="C454" r:id="rId1384" display="https://www.facebook.com/2441856602784111"/>
    <hyperlink ref="C455" r:id="rId1385" display="https://congbao.thanhhoa.gov.vn/congbao/congbao_th.nsf/str/191242FF3DC7D8824725881A0024041D?openDocument&amp;returncrud=%24ViewTemplateForList%3FopenForm%26view%3DGazettesList%26form%3DGazette"/>
    <hyperlink ref="C456" r:id="rId1386" display="https://www.facebook.com/C%C3%B4ng-an-x%C3%A3-Thi%E1%BB%87n-K%E1%BA%BF-106816967481208/"/>
    <hyperlink ref="C457" r:id="rId1387" display="https://vinhphuc.gov.vn/ct/cms/thongbao/Lists/dauthau/View_Detail.aspx?ItemID=1458"/>
    <hyperlink ref="C458" r:id="rId1388" display="https://www.facebook.com/p/C%C3%B4ng-an-X%C3%A3-Thi%E1%BB%87n-M%E1%BB%B9-100075639384653/"/>
    <hyperlink ref="C459" r:id="rId1389" display="https://thienmy.vinhlong.gov.vn/"/>
    <hyperlink ref="C460" r:id="rId1390" display="https://www.facebook.com/Conganxathieuphucvinhandanphucvu/"/>
    <hyperlink ref="C461" r:id="rId1391" display="http://thieuvan.thieuhoa.thanhhoa.gov.vn/"/>
    <hyperlink ref="C462" r:id="rId1392" display="https://www.facebook.com/p/C%C3%B4ng-an-x%C3%A3-Thi%E1%BB%87u-D%C6%B0%C6%A1ng-100064542890354/"/>
    <hyperlink ref="C463" r:id="rId1393" display="https://tpthanhhoa.thanhhoa.gov.vn/web/gioi-thieu-chung/tin-tuc/xa-thieu-van-thuc-hien-chi-thi-so-22-ct-tu-cua-btv-tinh-uy.html"/>
    <hyperlink ref="C464" r:id="rId1394" display="https://www.facebook.com/p/C%C3%B4ng-an-x%C3%A3-Thi%E1%BB%87u-Long-100080680838162/"/>
    <hyperlink ref="C465" r:id="rId1395" display="http://thieuvan.thieuhoa.thanhhoa.gov.vn/"/>
    <hyperlink ref="C466" r:id="rId1396" display="https://www.facebook.com/p/C%C3%B4ng-An-X%C3%A3-Thi%E1%BB%87u-Nguy%C3%AAn-100063695132875/?locale=vi_VN"/>
    <hyperlink ref="C467" r:id="rId1397" display="https://qppl.thanhhoa.gov.vn/vbpq_thanhhoa.nsf/D6D5A1481A9323BA47258588003A8037/$file/DT-VBDTPT589259415-6-20201591954237917_quyennd_13-06-2020-07-51-19_signed.pdf"/>
    <hyperlink ref="C469" r:id="rId1398" display="https://thuanloc.hauloc.thanhhoa.gov.vn/"/>
    <hyperlink ref="C470" r:id="rId1399" display="https://www.facebook.com/groups/285691011883996/"/>
    <hyperlink ref="C471" r:id="rId1400" display="https://thuanthanh.thaithuy.thaibinh.gov.vn/"/>
    <hyperlink ref="C472" r:id="rId1401" display="https://www.facebook.com/p/C%C3%B4ng-an-x%C3%A3-Thu%E1%BA%ADn-%C4%90%E1%BB%A9c-100080583796182/"/>
    <hyperlink ref="C473" r:id="rId1402" display="https://thuanduc.quangbinh.gov.vn/"/>
    <hyperlink ref="C475" r:id="rId1403" display="https://tuyenhoa.quangbinh.gov.vn/chi-tiet-tin/-/view-article/1/440071382670252289/1625561355933"/>
    <hyperlink ref="C476" r:id="rId1404" display="https://www.facebook.com/p/C%C3%B4ng-an-x%C3%A3-Thu%E1%BA%ADn-Ho%C3%A0-100082979456509/"/>
    <hyperlink ref="C477" r:id="rId1405" display="https://thuanhoa.caungang.travinh.gov.vn/"/>
    <hyperlink ref="C479" r:id="rId1406" display="https://tuyenhoa.quangbinh.gov.vn/chi-tiet-tin/-/view-article/1/440071402277494958/1616079069003"/>
    <hyperlink ref="C480" r:id="rId1407" display="https://www.facebook.com/people/C%C3%B4ng-An-X%C3%A3-Thu%E1%BA%ADn-Minh-Huy%E1%BB%87n-Th%E1%BB%8D-Xu%C3%A2n/100079942642310/"/>
    <hyperlink ref="C481" r:id="rId1408" display="https://thuanminh.thoxuan.thanhhoa.gov.vn/"/>
    <hyperlink ref="C482" r:id="rId1409" display="https://www.facebook.com/p/C%C3%B4ng-an-x%C3%A3-Thu%E1%BA%ADn-Ph%C3%BA-100083360500120/"/>
    <hyperlink ref="C483" r:id="rId1410" display="https://thuanphu.dongphu.binhphuoc.gov.vn/"/>
    <hyperlink ref="C484" r:id="rId1411" display="https://www.facebook.com/p/C%C3%B4ng-an-x%C3%A3-Thu%E1%BA%ADn-Th%E1%BB%9Bi-100079997432819/"/>
    <hyperlink ref="C485" r:id="rId1412" display="https://thuanthoi.vinhlong.gov.vn/"/>
    <hyperlink ref="C486" r:id="rId1413" display="https://www.facebook.com/p/Tu%E1%BB%95i-tr%E1%BA%BB-C%C3%B4ng-an-huy%E1%BB%87n-Th%C3%A1i-Th%E1%BB%A5y-100083773900284/"/>
    <hyperlink ref="C487" r:id="rId1414" display="https://thaibinh.gov.vn/van-ban-phap-luat/van-ban-dieu-hanh/cho-phep-uy-ban-nhan-dan-xa-thuy-ninh-huyen-thai-thuy-chuyen.html"/>
    <hyperlink ref="C488" r:id="rId1415" display="https://www.facebook.com/p/C%C3%B4ng-an-x%C3%A3-Thu-C%C3%BAc-T%C3%A2n-S%C6%A1n-Ph%C3%BA-Th%E1%BB%8D-100067623113750/"/>
    <hyperlink ref="C489" r:id="rId1416" display="https://tanson.phutho.gov.vn/Chuyen-muc-tin/Chi-tiet-tin/t/xa-thu-cuc/title/288/ctitle/543341"/>
    <hyperlink ref="C491" r:id="rId1417" display="https://tanson.phutho.gov.vn/Chuyen-muc-tin/Chi-tiet-tin/t/xa-thu-ngac/title/289/ctitle/78"/>
    <hyperlink ref="C492" r:id="rId1418" display="https://www.facebook.com/684179775668234"/>
    <hyperlink ref="C493" r:id="rId1419" display="https://vinhphuc.gov.vn/ct/cms/HeThongChinhTriTinh/uybannhandan/Lists/QuyetDinh/View_Detail.aspx?ItemID=151"/>
    <hyperlink ref="C494" r:id="rId1420" display="https://www.facebook.com/doanthanhnienconganhanam/"/>
    <hyperlink ref="C495" r:id="rId1421" display="https://hanam.gov.vn/Pages/chu-tich-ubnd-tinh-doi-thoai-voi-nhan-dan-xa-tien-hiep-thanh-pho-phu-ly-ve-cong-tac-giai-phong-mat-bang-khu-do-thi-thoi.aspx"/>
    <hyperlink ref="C496" r:id="rId1422" display="https://www.facebook.com/doanthanhnienconganhanam/"/>
    <hyperlink ref="C497" r:id="rId1423" display="https://hanam.gov.vn/Pages/chu-tich-ubnd-tinh-doi-thoai-voi-nhan-dan-xa-tien-hiep-thanh-pho-phu-ly-ve-cong-tac-giai-phong-mat-bang-khu-do-thi-thoi.aspx"/>
    <hyperlink ref="C498" r:id="rId1424" display="https://www.facebook.com/trungtamvanhoathethaovatruyenthongtanky/?locale=vi_VN"/>
    <hyperlink ref="C499" r:id="rId1425" display="https://tanky.nghean.gov.vn/di-tich-huyen-tan-ky/tan-ky-to-chuc-le-don-nhan-bang-xep-hang-di-tich-lich-su-cap-tinh-thanh-le-loi-va-den-tho-le-tha-610339"/>
    <hyperlink ref="C500" r:id="rId1426" display="https://www.facebook.com/p/%C4%90o%C3%A0n-TN-x%C3%A3-Ti%C3%AAn-L%C3%A3ng-100083504244301/"/>
    <hyperlink ref="C501" r:id="rId1427" display="https://www.quangninh.gov.vn/donvi/huyentienyen/Trang/ChiTietBVGioiThieu.aspx?bvid=69"/>
    <hyperlink ref="C502" r:id="rId1428" display="https://www.facebook.com/p/C%C3%B4ng-an-x%C3%A3-Ti%C3%AAn-L%E1%BB%A5c-100068308819972/"/>
    <hyperlink ref="C503" r:id="rId1429" display="https://tienluc.langgiang.bacgiang.gov.vn/"/>
    <hyperlink ref="C504" r:id="rId1430" display="https://www.facebook.com/p/C%C3%B4ng-an-x%C3%A3-Ti%C3%AAn-Long-100069766944571/"/>
    <hyperlink ref="C505" r:id="rId1431" display="http://tienlong.chauthanh.bentre.gov.vn/"/>
    <hyperlink ref="C506" r:id="rId1432" display="https://www.facebook.com/p/C%C3%B4ng-An-X%C3%A3-Ti%C3%AAn-S%C6%A1n-100081826667879/"/>
    <hyperlink ref="C507" r:id="rId1433" display="https://www.duytien.gov.vn/"/>
    <hyperlink ref="C508" r:id="rId1434" display="https://www.facebook.com/TuoitreConganCaoBang/"/>
    <hyperlink ref="C509" r:id="rId1435" display="https://tienthanh.quanghoa.caobang.gov.vn/"/>
    <hyperlink ref="C510" r:id="rId1436" display="https://www.facebook.com/p/C%C3%B4ng-an-x%C3%A3-Ti%C3%AAu-S%C6%A1n-%C4%90oan-H%C3%B9ng-Ph%C3%BA-Th%E1%BB%8D-100083094554676/"/>
    <hyperlink ref="C511" r:id="rId1437" display="https://doanhung.phutho.gov.vn/Chuyen-muc-tin/Chi-tiet-tin/tabid/92/title/1709/ctitle/240/language/vi-VN/Default.aspx"/>
    <hyperlink ref="C512" r:id="rId1438" display="https://www.facebook.com/p/C%C3%B4ng-an-x%C3%A3-Ti%E1%BA%BFn-D%C5%A9ng-huy%E1%BB%87n-Y%C3%AAn-D%C5%A9ng-100067905488210/"/>
    <hyperlink ref="C513" r:id="rId1439" display="https://tiendung.yendung.bacgiang.gov.vn/co-cau-to-chuc"/>
    <hyperlink ref="C515" r:id="rId1440" display="https://tienhoa.quangbinh.gov.vn/"/>
    <hyperlink ref="C516" r:id="rId1441" display="https://www.facebook.com/p/C%C3%B4ng-an-x%C3%A3-Ti%E1%BA%BFn-N%C3%B4ng-100081636183886/"/>
    <hyperlink ref="C517" r:id="rId1442" display="http://tiennong.trieuson.thanhhoa.gov.vn/van-hoa-xa-hoi"/>
    <hyperlink ref="C518" r:id="rId1443" display="https://www.facebook.com/p/C%C3%B4ng-an-x%C3%A3-Ti%E1%BA%BFn-Th%E1%BA%AFng-L%C3%BD-Nh%C3%A2n-H%C3%A0-Nam-100082075132355/"/>
    <hyperlink ref="C519" r:id="rId1444" display="https://lynhan.hanam.gov.vn/Pages/Thong-tin-ve-lanh-%C4%91ao-xa--thi-tran792346957.aspx"/>
    <hyperlink ref="C521" r:id="rId1445" display="https://www.quangninh.gov.vn/donvi/TXQuangYen/Trang/ChiTietBVGioiThieu.aspx?bvid=212"/>
    <hyperlink ref="C522" r:id="rId1446" display="https://www.facebook.com/groups/131767698914811/_join_/"/>
    <hyperlink ref="C523" r:id="rId1447" display="https://www.quangninh.gov.vn/donvi/TXQuangYen/Trang/ChiTietBVGioiThieu.aspx?bvid=212"/>
    <hyperlink ref="C524" r:id="rId1448" display="https://www.facebook.com/p/C%C3%B4ng-an-x%C3%A3-Ti%E1%BB%81n-Phong-Y%C3%AAn-D%C5%A9ng-B%E1%BA%AFc-Giang-100067110930337/"/>
    <hyperlink ref="C525" r:id="rId1449" display="https://tienphong.yendung.bacgiang.gov.vn/"/>
    <hyperlink ref="C526" r:id="rId1450" display="https://www.facebook.com/p/%C4%90%E1%BA%A3ng-%E1%BB%A7y-H%C4%90ND-UBND-x%C3%A3-Ti%E1%BB%81n-Ti%E1%BA%BFn-TP-H%E1%BA%A3i-D%C6%B0%C6%A1ng-100086683202237/"/>
    <hyperlink ref="C527" r:id="rId1451" display="http://tientien.tphaiduong.haiduong.gov.vn/"/>
    <hyperlink ref="C529" r:id="rId1452" display="https://tinhnhue.thanhson.phutho.gov.vn/"/>
    <hyperlink ref="C531" r:id="rId1453" display="https://xatrabui.trabong.quangngai.gov.vn/"/>
    <hyperlink ref="C532" r:id="rId1454" display="https://www.facebook.com/policetraduong/"/>
    <hyperlink ref="C533" r:id="rId1455" display="http://traduong.bactramy.quangnam.gov.vn/"/>
    <hyperlink ref="C535" r:id="rId1456" display="https://snv.quangngai.gov.vn/xem-chi-tiet/-/asset_publisher/Content/thong-tin-ve-ia-gioi-hanh-chinh-giua-xa-tra-thanh-huyen-tra-bong-quang-ngai-va-xa-tra-giap-huyen-bac-tra-my-quang-nam-?24917318"/>
    <hyperlink ref="C536" r:id="rId1457" display="https://www.facebook.com/p/C%C3%B4ng-an-x%C3%A3-Tr%C3%A0-Giang-C%C3%B4ng-an-Huy%E1%BB%87n-Ki%E1%BA%BFn-X%C6%B0%C6%A1ng-100067087161929/"/>
    <hyperlink ref="C537" r:id="rId1458" display="https://kienxuong.thaibinh.gov.vn/cac-don-vi-hanh-chinh/xa-tra-giang"/>
    <hyperlink ref="C539" r:id="rId1459" display="https://sldtbxh.quangnam.gov.vn/webcenter/portal/bactramy/pages_tin-tuc/chi-tiet?dDocName=PORTAL329326"/>
    <hyperlink ref="C541" r:id="rId1460" display="http://congbao.tuyenquang.gov.vn/van-ban/linh-vuc/tai-nguyen-va-moi-truong/trang-8.html"/>
    <hyperlink ref="C543" r:id="rId1461" display="https://trangxa.vonhai.thainguyen.gov.vn/uy-ban-nhan-dan"/>
    <hyperlink ref="C545" r:id="rId1462" display="https://quangngai.gov.vn/web/xa-tra-tan/xem-chi-tiet/-/asset_publisher//Content/uy-ban-nhan-dan-xa-tra-tan-to-chuc-hoi-nghi-chu-tich-ubnd-xa-oi-thoai-voi-to-chuc-ca-nhan-ve-giai-quyet-thu-tuc-hanh-chinh-va-tiep-nhan-phan-anh-kie-1?21523171"/>
    <hyperlink ref="C547" r:id="rId1463" display="https://duytien.hanam.gov.vn/Pages/danh-sach-so-dien-thoai-cua-lanh-dao-cac-xa-thi-tran-tren-dia-ban-huyen-duy-tien.aspx"/>
    <hyperlink ref="C548" r:id="rId1464" display="https://www.facebook.com/DoanThanhnienCongantinhLaoCai/"/>
    <hyperlink ref="C549" r:id="rId1465" display="https://laocai.gov.vn/thong-tin-nganh-dia-phuong/lanh-dao-huyen-bao-thang-kiem-tra-thuc-te-chi-dao-khac-phuc-thiet-hai-do-anh-huong-bao-so-3-1288088"/>
    <hyperlink ref="C550" r:id="rId1466" display="https://www.facebook.com/conganBaTri/"/>
    <hyperlink ref="C551" r:id="rId1467" display="https://chauthanh.tayninh.gov.vn/vi/co-cau-to-chuc/vieworg/UBND-xa-Tri-Binh-45/"/>
    <hyperlink ref="C553" r:id="rId1468" display="https://trinang.langchanh.thanhhoa.gov.vn/"/>
    <hyperlink ref="C554" r:id="rId1469" display="https://www.facebook.com/p/Tu%E1%BB%95i-tr%E1%BA%BB-C%C3%B4ng-an-Th%C3%A0nh-ph%E1%BB%91-V%C4%A9nh-Y%C3%AAn-100066497717181/?locale=gl_ES"/>
    <hyperlink ref="C555" r:id="rId1470" display="https://doluong.nghean.gov.vn/tru-son"/>
    <hyperlink ref="C557" r:id="rId1471" display="https://hoaan.caobang.gov.vn/truong-luong"/>
    <hyperlink ref="C559" r:id="rId1472" display="https://hoaan.caobang.gov.vn/truong-luong"/>
    <hyperlink ref="C560" r:id="rId1473" display="https://www.facebook.com/p/C%C3%B4ng-An-x%C3%A3-Tr%C6%B0%E1%BB%9Dng-Minh-huy%E1%BB%87n-N%C3%B4ng-C%E1%BB%91ng-100061370296115/"/>
    <hyperlink ref="C561" r:id="rId1474" display="https://truongminh.nongcong.thanhhoa.gov.vn/"/>
    <hyperlink ref="C562" r:id="rId1475" display="https://www.facebook.com/p/Tu%E1%BB%95i-tr%E1%BA%BB-C%C3%B4ng-an-TP-S%E1%BA%A7m-S%C6%A1n-100069346653553/?locale=hi_IN"/>
    <hyperlink ref="C563" r:id="rId1476" display="https://truongson.nongcong.thanhhoa.gov.vn/web/trang-chu/he-thong-chinh-tri/uy-ban-nhan-dan-xa"/>
    <hyperlink ref="C564" r:id="rId1477" display="https://www.facebook.com/p/C%C3%B4ng-an-x%C3%A3-Tr%C6%B0%E1%BB%9Dng-S%C6%A1n-huy%E1%BB%87n-%C4%90%E1%BB%A9c-Th%E1%BB%8D-t%E1%BB%89nh-H%C3%A0-T%C4%A9nh-100077920311253/"/>
    <hyperlink ref="C565" r:id="rId1478" display="https://xasontruong.hatinh.gov.vn/"/>
    <hyperlink ref="C566" r:id="rId1479" display="https://www.facebook.com/p/C%C3%B4ng-an-x%C3%A3-Tr%C6%B0%E1%BB%9Dng-Xu%C3%A2n-100057042440120/"/>
    <hyperlink ref="C567" r:id="rId1480" display="https://truongxuan.thoxuan.thanhhoa.gov.vn/"/>
    <hyperlink ref="C569" r:id="rId1481" display="https://truongyen.hoalu.ninhbinh.gov.vn/"/>
    <hyperlink ref="C570" r:id="rId1482" display="https://www.facebook.com/TuoitreConganCaoBang/"/>
    <hyperlink ref="C571" r:id="rId1483" display="https://thachan.caobang.gov.vn/"/>
    <hyperlink ref="C572" r:id="rId1484" display="https://www.facebook.com/p/X%C3%A3-Tr%E1%BB%B1c-%C4%90%E1%BA%A1o-Huy%E1%BB%87n-Tr%E1%BB%B1c-Ninh-T%E1%BB%89nh-Nam-%C4%90%E1%BB%8Bnh-100046095555990/"/>
    <hyperlink ref="C573" r:id="rId1485" display="https://trucdao.namdinh.gov.vn/"/>
    <hyperlink ref="C575" r:id="rId1486" display="https://dichvucong.namdinh.gov.vn/portaldvc/KenhTin/dich-vu-cong-truc-tuyen.aspx?_dv=B4B36E7B-F4CA-038C-D5FA-1394863766D8"/>
    <hyperlink ref="C576" r:id="rId1487" display="https://www.facebook.com/p/An-ninh-tr%E1%BA%ADt-t%E1%BB%B1-x%C3%A3-Tr%E1%BB%B1c-H%C3%B9ng-100071263414324/"/>
    <hyperlink ref="C577" r:id="rId1488" display="https://truchung4.namdinh.gov.vn/"/>
    <hyperlink ref="C579" r:id="rId1489" display="https://trucninh.namdinh.gov.vn/"/>
    <hyperlink ref="C580" r:id="rId1490" display="https://www.facebook.com/TuoitreConganCaoBang/?locale=vi_VN"/>
    <hyperlink ref="C581" r:id="rId1491" display="https://nguyenbinh.caobang.gov.vn/xa-trieu-nguyen"/>
    <hyperlink ref="C582" r:id="rId1492" display="https://www.facebook.com/xatrieuthuan.quangtri.gov.vn/"/>
    <hyperlink ref="C583" r:id="rId1493" display="https://nguyenbinh.caobang.gov.vn/xa-trieu-nguyen"/>
    <hyperlink ref="C584" r:id="rId1494" display="https://www.facebook.com/p/C%C3%B4ng-an-x%C3%A3-Tri%E1%BB%87u-Trung-100064115859330/"/>
    <hyperlink ref="C585" r:id="rId1495" display="https://trieutrung.trieuphong.quangtri.gov.vn/"/>
    <hyperlink ref="C586" r:id="rId1496" display="https://www.facebook.com/p/C%C3%B4ng-an-x%C3%A3-Tri-Ph%C6%B0%C6%A1ng-Ti%C3%AAn-Du-B%E1%BA%AFc-Ninh-100083233423887/"/>
    <hyperlink ref="C587" r:id="rId1497" display="https://www.bacninh.gov.vn/web/xa-tri-phuong"/>
    <hyperlink ref="C588" r:id="rId1498" display="https://www.facebook.com/tuoitreconganhagiang/"/>
    <hyperlink ref="C589" r:id="rId1499" display="https://hagiang.gov.vn/"/>
    <hyperlink ref="C591" r:id="rId1500" display="https://trungly.muonglat.thanhhoa.gov.vn/web/danh-ba-co-quan-chuc-nang/danh-sach-can-bo-xa-trung-ly.html"/>
    <hyperlink ref="C592" r:id="rId1501" display="https://www.facebook.com/p/C%C3%B4ng-an-x%C3%A3-Trung-L%C6%B0%C6%A1ng-%C4%90%E1%BB%8Bnh-H%C3%B3a-Th%C3%A1i-Nguy%C3%AAn-100068996101343/"/>
    <hyperlink ref="C593" r:id="rId1502" display="https://trungluong.dinhhoa.thainguyen.gov.vn/tin-xa-phuong"/>
    <hyperlink ref="C595" r:id="rId1503" display="https://yenson.tuyenquang.gov.vn/"/>
    <hyperlink ref="C596" r:id="rId1504" display="https://www.facebook.com/p/C%C3%B4ng-an-x%C3%A3-Trung-Ngh%C4%A9a-100078959583797/"/>
    <hyperlink ref="C597" r:id="rId1505" display="https://www.bacninh.gov.vn/web/ubnd-xa-trung-nghia"/>
    <hyperlink ref="C598" r:id="rId1506" display="https://www.facebook.com/p/Tu%E1%BB%95i-tr%E1%BA%BB-C%C3%B4ng-an-TP-S%E1%BA%A7m-S%C6%A1n-100069346653553/?locale=hi_IN"/>
    <hyperlink ref="C599" r:id="rId1507" display="https://trungson.quanhoa.thanhhoa.gov.vn/"/>
    <hyperlink ref="C600" r:id="rId1508" display="https://www.facebook.com/p/C%C3%B4ng-an-x%C3%A3-Trung-Th%C3%A0nh-Huy%E1%BB%87n-N%C3%B4ng-C%E1%BB%91ng-100064656882887/"/>
    <hyperlink ref="C601" r:id="rId1509" display="https://trungthanh.quanhoa.thanhhoa.gov.vn/"/>
    <hyperlink ref="C603" r:id="rId1510" display="https://trungthuong.quanson.thanhhoa.gov.vn/quoc-phong-an-ninh"/>
    <hyperlink ref="C604" r:id="rId1511" display="https://www.facebook.com/p/Tu%E1%BB%95i-tr%E1%BA%BB-C%C3%B4ng-an-Th%C3%A0nh-ph%E1%BB%91-V%C4%A9nh-Y%C3%AAn-100066497717181/?locale=gl_ES"/>
    <hyperlink ref="C605" r:id="rId1512" display="https://trungtien.quanson.thanhhoa.gov.vn/"/>
    <hyperlink ref="C606" r:id="rId1513" display="https://www.facebook.com/p/C%C3%B4ng-an-x%C3%A3-Trung-Xu%C3%A2n-huy%E1%BB%87n-Quan-S%C6%A1n-100069557631134/"/>
    <hyperlink ref="C607" r:id="rId1514" display="https://qppl.thanhhoa.gov.vn/vbpq_thanhhoa.nsf/9e6a1e4b64680bd247256801000a8614/EC9F58FCB921D72A47257D6A0038D985/$file/d3309.pdf"/>
    <hyperlink ref="C609" r:id="rId1515" display="https://tumorong.huyentumorong.kontum.gov.vn/"/>
    <hyperlink ref="C610" r:id="rId1516" display="https://www.facebook.com/p/Tr%C6%B0%E1%BB%9Dng-Ththcs-Tung-Chung-Ph%E1%BB%91-100066876255150/"/>
    <hyperlink ref="C611" r:id="rId1517" display="http://tungchungpho.muongkhuong.laocai.gov.vn/tin-hdnd/hoi-dong-nhan-dan-xa-tung-chung-pho-to-chuc-ky-hop-thuong-le-giua-nam-2024-1280651"/>
    <hyperlink ref="C612" r:id="rId1518" display="https://www.facebook.com/p/C%C3%B4ng-an-x%C3%A3-Tu-V%C5%A9-C%C3%B4ng-an-huy%E1%BB%87n-Thanh-Thu%E1%BB%B7-100081964353541/"/>
    <hyperlink ref="C613" r:id="rId1519" display="https://thanhthuy.phutho.gov.vn/Chuyen-muc-tin/Chi-tiet-tin/t/cong-bo-quyet-dinh-cong-nhan-khu-1-xa-tu-vu-huyen-thanh-thuy-dat-ntm-kieu-mau/title/65646/ctitle/156"/>
    <hyperlink ref="C614" r:id="rId1520" display="https://www.facebook.com/haulocthanhhoa.vn/"/>
    <hyperlink ref="C615" r:id="rId1521" display="https://thanhphoyenbai.yenbai.gov.vn/cac-xa-phuong/xa-tuy-loc-288595"/>
    <hyperlink ref="C616" r:id="rId1522" display="https://www.facebook.com/p/C%C3%B4ng-an-x%C3%A3-Uar-Kr%C3%B4ng-Pa-Gia-Lai-100083354889843/"/>
    <hyperlink ref="C617" r:id="rId1523" display="https://krongpa.gialai.gov.vn/Xa-Uar/Chuyen-muc/Bo-thu-tuc-hanh-chinh-cong/Van-hoa-The-thao.aspx"/>
    <hyperlink ref="C618" r:id="rId1524" display="https://www.facebook.com/trungtamvhttttngoclac/videos/x%C3%A3-v%C3%A2n-am-c%C3%B4ng-b%E1%BB%91-quy%E1%BA%BFt-%C4%91%E1%BB%8Bnh-c%C3%A1c-th%C3%B4n-%C4%91%E1%BA%A1t-chu%E1%BA%A9n-ntm/952067500311358/"/>
    <hyperlink ref="C619" r:id="rId1525" display="http://vanam.ngoclac.thanhhoa.gov.vn/tin-kinh-te-chinh-tri"/>
    <hyperlink ref="C620" r:id="rId1526" display="https://www.facebook.com/p/C%C3%B4ng-an-x%C3%A3-V%C3%B4-Tranh-huy%E1%BB%87n-Ph%C3%BA-L%C6%B0%C6%A1ng-t%E1%BB%89nh-Th%C3%A1i-Nguy%C3%AAn-100066671147630/"/>
    <hyperlink ref="C621" r:id="rId1527" display="https://votranh.phuluong.thainguyen.gov.vn/uy-ban-nhan-dan"/>
    <hyperlink ref="C622" r:id="rId1528" display="https://www.facebook.com/p/UBND-x%C3%A3-V%C3%B5ng-La-huy%E1%BB%87n-%C4%90%C3%B4ng-Anh-TP-H%C3%A0-N%E1%BB%99i-100068982827310/"/>
    <hyperlink ref="C623" r:id="rId1529" display="https://vongla.donganh.hanoi.gov.vn/"/>
    <hyperlink ref="C624" r:id="rId1530" display="https://www.facebook.com/p/UBND-X%C3%83-V%C3%95-NINH-100095050035884/"/>
    <hyperlink ref="C625" r:id="rId1531" display="https://quangninh.quangbinh.gov.vn/chi-tiet-tin/-/view-article/1/13836141260677/14079557009117"/>
    <hyperlink ref="C626" r:id="rId1532" display="https://www.facebook.com/doanthanhnienconganhanam/"/>
    <hyperlink ref="C627" r:id="rId1533" display="https://lynhan.hanam.gov.vn/Pages/Thong-tin-ve-lanh-%C4%91ao-xa--thi-tran792346957.aspx"/>
    <hyperlink ref="C628" r:id="rId1534" display="https://www.facebook.com/tuoitreconganhuyenvanquan/"/>
    <hyperlink ref="C629" r:id="rId1535" display="https://tamnong.phutho.gov.vn/Chuyen-muc-tin/Chi-tiet-tin/t/xa-van-luong/title/245/ctitle/204"/>
    <hyperlink ref="C630" r:id="rId1536" display="https://www.facebook.com/p/C%C3%B4ng-an-x%C3%A3-V%C4%83n-Lung-100080040833299/"/>
    <hyperlink ref="C631" r:id="rId1537" display="http://thixaphutho.gov.vn/vanlung"/>
    <hyperlink ref="C633" r:id="rId1538" display="https://www.bacninh.gov.vn/web/ubnd-xa-van-mon"/>
    <hyperlink ref="C635" r:id="rId1539" display="https://xavannghia.hoabinh.gov.vn/"/>
    <hyperlink ref="C636" r:id="rId1540" display="https://www.facebook.com/p/C%C3%B4ng-an-x%C3%A3-V%C4%83n-Nho-100063597817923/"/>
    <hyperlink ref="C637" r:id="rId1541" display="http://vannho.bathuoc.gov.vn/web/trang-chu/he-thong-chinh-tri/uy-ban-nhan-dan"/>
    <hyperlink ref="C638" r:id="rId1542" display="https://www.facebook.com/p/C%C3%B4ng-an-x%C3%A3-V%C4%83n-Nhu%E1%BB%87-%C3%82n-Thi-H%C6%B0ng-Y%C3%AAn-100070008631894/"/>
    <hyperlink ref="C639" r:id="rId1543" display="https://muasamcong.mpi.gov.vn/edoc-oldproxy-service/api/download/file/browser?filePath=/WAS/e-doc/BID/EVAL/2021/04/20210425199/00/SUCC/Q%C4%90+trung+thau+Tram+y+te+VN.pdf"/>
    <hyperlink ref="C640" r:id="rId1544" display="https://www.facebook.com/p/C%C3%B4ng-an-x%C3%A3-V%C4%83n-Ph%C3%BA-TP-Y%C3%AAn-B%C3%A1i-100067045363307/"/>
    <hyperlink ref="C641" r:id="rId1545" display="http://vanphu.thanhphoyenbai.yenbai.gov.vn/"/>
    <hyperlink ref="C642" r:id="rId1546" display="https://www.facebook.com/tuoitreconganhuyenvanquan/"/>
    <hyperlink ref="C643" r:id="rId1547" display="https://www.vanson.doluong.nghean.gov.vn/"/>
    <hyperlink ref="C645" r:id="rId1548" display="https://vanthanh.vanninh.khanhhoa.gov.vn/Default.aspx?TopicId=904c8c06-ed37-40c0-9cbc-dbecf41b9052"/>
    <hyperlink ref="C647" r:id="rId1549" display="http://vpubnd.backan.gov.vn/"/>
    <hyperlink ref="C648" r:id="rId1550" display="https://www.facebook.com/p/V%C4%83n-X%C3%A1-Kim-B%E1%BA%A3ng-H%C3%A0-Nam-100069675380524/"/>
    <hyperlink ref="C649" r:id="rId1551" display="https://kimbang.hanam.gov.vn/Pages/thong-bao-to-chuc-dau-gia-quyen-su-dung-dat-tai-xa-van-xa-huyen-kim-bang.aspx"/>
    <hyperlink ref="C650" r:id="rId1552" display="https://www.facebook.com/p/C%C3%B4ng-an-x%C3%A3-V%C4%A9nh-An-huy%E1%BB%87n-Ba-Tri-t%E1%BB%89nh-B%E1%BA%BFn-Tre-100078673167528/"/>
    <hyperlink ref="C651" r:id="rId1553" display="https://bentre.gov.vn/Documents/848_danh_sach%20nguoi%20phat%20ngon.pdf"/>
    <hyperlink ref="C652" r:id="rId1554" display="https://www.facebook.com/p/C%C3%B4ng-an-x%C3%A3-V%C4%A9nh-An-huy%E1%BB%87n-Ba-Tri-t%E1%BB%89nh-B%E1%BA%BFn-Tre-100078673167528/"/>
    <hyperlink ref="C653" r:id="rId1555" display="https://bentre.gov.vn/Documents/848_danh_sach%20nguoi%20phat%20ngon.pdf"/>
    <hyperlink ref="C654" r:id="rId1556" display="https://www.facebook.com/p/C%C3%B4ng-an-x%C3%A3-V%C4%A9nh-B%C3%ACnh-Huy%E1%BB%87n-Ch%E1%BB%A3-L%C3%A1ch-100077502714690/"/>
    <hyperlink ref="C655" r:id="rId1557" display="https://bentre.gov.vn/news/Pages/Tintucsukien.aspx?Term=Tin%20Huy%E1%BB%87n%20Th%C3%A0nh%20ph%E1%BB%91&amp;ItemID=34200"/>
    <hyperlink ref="C657" r:id="rId1558" display="https://vinhchap.vinhlinh.quangtri.gov.vn/"/>
    <hyperlink ref="C659" r:id="rId1559" display="https://vinhgiang.vinhlinh.quangtri.gov.vn/"/>
    <hyperlink ref="C661" r:id="rId1560" display="https://bentre.gov.vn/Chinh-quyen/Lists/YKienPhanHoiXuLyKienNghi/DispForm.aspx?ID=284&amp;RootFolder=%2A"/>
    <hyperlink ref="C663" r:id="rId1561" display="https://vinhthanh.binhdinh.gov.vn/Index.aspx?P=B02&amp;M=61&amp;I=070757389"/>
    <hyperlink ref="C664" r:id="rId1562" display="https://www.facebook.com/p/C%C3%B4ng-an-x%C3%A3-V%C4%A9nh-H%E1%BB%93ng-huy%E1%BB%87n-B%C3%ACnh-Giang-t%E1%BB%89nh-H%E1%BA%A3i-D%C6%B0%C6%A1ng-100078889874988/"/>
    <hyperlink ref="C665" r:id="rId1563" display="http://vinhhong.binhgiang.haiduong.gov.vn/"/>
    <hyperlink ref="C667" r:id="rId1564" display="https://vinhkhe.vinhlinh.quangtri.gov.vn/xem-chi-tiet-gioi-thieu/-/view-article/1/0/1651139019488"/>
    <hyperlink ref="C669" r:id="rId1565" display="https://vinhthanh.binhdinh.gov.vn/Index.aspx?P=B02&amp;M=61&amp;I=070801079"/>
    <hyperlink ref="C671" r:id="rId1566" display="http://vinhquang.vinhthanh.binhdinh.gov.vn/Index.aspx?P=B02&amp;M=14&amp;I=021014288"/>
    <hyperlink ref="C673" r:id="rId1567" display="https://tamdao.vinhphuc.gov.vn/ct/cms/hethongchinhtri/uybanhuyen/Lists/xathitran/View_Detail.aspx?ItemID=24"/>
    <hyperlink ref="C674" r:id="rId1568" display="https://www.facebook.com/p/C%C3%B4ng-an-x%C3%A3-V%C4%A9nh-Long-100068525307147/"/>
    <hyperlink ref="C675" r:id="rId1569" display="https://vinhlong.vinhlinh.quangtri.gov.vn/"/>
    <hyperlink ref="C676" r:id="rId1570" display="https://www.facebook.com/p/C%C3%B4ng-an-x%C3%A3-V%C4%A9nh-Long-100068525307147/"/>
    <hyperlink ref="C677" r:id="rId1571" display="https://vinhlong.gov.vn/"/>
    <hyperlink ref="C678" r:id="rId1572" display="https://www.facebook.com/p/C%C3%B4ng-an-x%C3%A3-V%C4%A9nh-Ninh-huy%E1%BB%87n-Qu%E1%BA%A3ng-Ninh-t%E1%BB%89nh-Qu%E1%BA%A3ng-B%C3%ACnh-100071436484628/"/>
    <hyperlink ref="C679" r:id="rId1573" display="https://vinhninh.quangbinh.gov.vn/"/>
    <hyperlink ref="C680" r:id="rId1574" display="https://www.facebook.com/p/Tu%E1%BB%95i-tr%E1%BA%BB-C%C3%B4ng-an-t%E1%BB%89nh-Ki%C3%AAn-Giang-100064349125717/"/>
    <hyperlink ref="C681" r:id="rId1575" display="https://vinhthuan.kiengiang.gov.vn/m/138/4445/Xa-Vinh-Phong-to-chuc-ky-hop-thu-nhat-kien-toan-cac-chuc-danh-HDND-UBND.html"/>
    <hyperlink ref="C682" r:id="rId1576" display="https://www.facebook.com/p/Tu%E1%BB%95i-tr%E1%BA%BB-C%C3%B4ng-an-Th%C3%A0nh-ph%E1%BB%91-V%C4%A9nh-Y%C3%AAn-100066497717181/?locale=gl_ES"/>
    <hyperlink ref="C683" r:id="rId1577" display="http://vinhtan.tanuyen.binhduong.gov.vn/"/>
    <hyperlink ref="C684" r:id="rId1578" display="https://www.facebook.com/TuoitreConganbentre/"/>
    <hyperlink ref="C685" r:id="rId1579" display="https://vinhthanh.cholach.bentre.gov.vn/"/>
    <hyperlink ref="C687" r:id="rId1580" display="https://vinhtuong.vinhphuc.gov.vn/ct/cms/tintuc/Lists/CACXATHITRAN/View_Detail.aspx?ItemID=2"/>
    <hyperlink ref="C688" r:id="rId1581" display="https://www.facebook.com/p/Tu%E1%BB%95i-tr%E1%BA%BB-C%C3%B4ng-an-Th%C3%A0nh-ph%E1%BB%91-V%C4%A9nh-Y%C3%AAn-100066497717181/?locale=gl_ES"/>
    <hyperlink ref="C689" r:id="rId1582" display="https://vinhthanh.binhdinh.gov.vn/Index.aspx?P=B02&amp;M=61&amp;I=070755555"/>
    <hyperlink ref="C691" r:id="rId1583" display="https://vinhthanh.phuoclong.baclieu.gov.vn/Ban-tin-chi-tiet.html/008/4958/4977/08/202311270004743/Bantin_008_4957_4992_02"/>
    <hyperlink ref="C692" r:id="rId1584" display="https://www.facebook.com/CAXVINHTRACH/?locale=hi_IN"/>
    <hyperlink ref="C693" r:id="rId1585" display="https://baclieu.gov.vn/dsnpn"/>
    <hyperlink ref="C695" r:id="rId1586" display="https://vuthu.thaibinh.gov.vn/"/>
    <hyperlink ref="C697" r:id="rId1587" display="https://xavubinh.hoabinh.gov.vn/"/>
    <hyperlink ref="C699" r:id="rId1588" display="https://vuminh.nguyenbinh.caobang.gov.vn/"/>
    <hyperlink ref="C700" r:id="rId1589" display="https://www.facebook.com/p/C%C3%B4ng-an-x%C3%A3-V%C5%A9-X%C3%A1-L%E1%BB%A5c-Nam-B%E1%BA%AFc-Giang-100066610848128/"/>
    <hyperlink ref="C701" r:id="rId1590" display="https://bacgiang.gov.vn/web/ubnd-xa-vu-xa"/>
    <hyperlink ref="C702" r:id="rId1591" display="https://www.facebook.com/p/C%C3%B4ng-an-x%C3%A3-V%E1%BA%A1n-Th%E1%BA%AFng-N%C3%B4ng-C%E1%BB%91ng-Thanh-Ho%C3%A1-100063504129400/"/>
    <hyperlink ref="C703" r:id="rId1592" display="https://vanhoa.nongcong.thanhhoa.gov.vn/web/trang-chu/he-thong-chinh-tri/uy-ban-nhan-dan-xa"/>
    <hyperlink ref="C704" r:id="rId1593" display="https://www.facebook.com/p/C%C3%B4ng-an-x%C3%A3-V%E1%BA%A1n-Th%E1%BA%AFng-N%C3%B4ng-C%E1%BB%91ng-Thanh-Ho%C3%A1-100063504129400/"/>
    <hyperlink ref="C705" r:id="rId1594" display="https://vanhoa.nongcong.thanhhoa.gov.vn/web/trang-chu/he-thong-chinh-tri/uy-ban-nhan-dan-xa"/>
    <hyperlink ref="C706" r:id="rId1595" display="https://www.facebook.com/p/C%C3%B4ng-an-x%C3%A3-V%E1%BA%A1n-Th%E1%BB%8D-huy%E1%BB%87n-%C4%90%E1%BA%A1i-T%E1%BB%AB-t%E1%BB%89nh-Th%C3%A1i-Nguy%C3%AAn-100071344072113/"/>
    <hyperlink ref="C707" r:id="rId1596" display="https://vantho.daitu.thainguyen.gov.vn/"/>
    <hyperlink ref="C708" r:id="rId1597" display="https://www.facebook.com/p/C%C3%B4ng-an-x%C3%A3-Vang-Qu%E1%BB%9Bi-%C4%90%C3%B4ng-100069790532802/"/>
    <hyperlink ref="C709" r:id="rId1598" display="https://binhdai.bentre.gov.vn/vangquoidong"/>
    <hyperlink ref="C710" r:id="rId1599" display="https://www.facebook.com/p/C%C3%B4ng-an-x%C3%A3-Vang-Qu%E1%BB%9Bi-T%C3%A2y-B%C3%ACnh-%C4%90%E1%BA%A1i-B%E1%BA%BFn-Tre-100069673776628/"/>
    <hyperlink ref="C711" r:id="rId1600" display="https://binhdai.bentre.gov.vn/vangquoitay"/>
    <hyperlink ref="C713" r:id="rId1601" display="https://vanyen.yenbai.gov.vn/to-chuc-bo-may/cac-xa-thi-tran/?UserKey=Xa-Vien-Son"/>
    <hyperlink ref="C714" r:id="rId1602" display="https://www.facebook.com/p/C%C3%B4ng-an-x%C3%A3-Vi%E1%BB%87t-%C4%90o%C3%A0n-Ti%C3%AAn-Du-B%E1%BA%AFc-Ninh-100083199434016/"/>
    <hyperlink ref="C715" r:id="rId1603" display="https://www.bacninh.gov.vn/web/xa-viet-oan"/>
    <hyperlink ref="C717" r:id="rId1604" display="https://tranyen.yenbai.gov.vn/xa-thi-tran/xa-viet-cuong"/>
    <hyperlink ref="C718" r:id="rId1605" display="https://www.facebook.com/p/C%C3%B4ng-an-x%C3%A3-Vi%E1%BB%87t-H%C3%B9ng-Qu%E1%BA%BF-V%C3%B5-B%E1%BA%AFc-Ninh-100080269400368/"/>
    <hyperlink ref="C719" r:id="rId1606" display="https://www.bacninh.gov.vn/web/viet-hung/lien-he"/>
    <hyperlink ref="C721" r:id="rId1607" display="https://yenbai.gov.vn/noidung/tintuc/Pages/chi-tiet-tin-tuc.aspx?ItemID=21827&amp;l=Tintrongtinh%3Futm_source=ditatompel.com&amp;lv=5"/>
    <hyperlink ref="C723" r:id="rId1608" display="https://haiphong.gov.vn/"/>
    <hyperlink ref="C725" r:id="rId1609" display="https://sotnmt.hungyen.gov.vn/VanBanMoi/tuanquang.PDF"/>
    <hyperlink ref="C727" r:id="rId1610" display="http://vietlong.socson.hanoi.gov.vn/"/>
    <hyperlink ref="C729" r:id="rId1611" display="https://tranyen.yenbai.gov.vn/xa-thi-tran/xa-viet-thanh"/>
    <hyperlink ref="C731" r:id="rId1612" display="https://halang.caobang.gov.vn/ubnd-xa-vinh-quy"/>
    <hyperlink ref="C732" r:id="rId1613" display="https://www.facebook.com/p/C%C3%B4ng-an-x%C3%A3-Vinh-Ti%E1%BB%81n-huy%E1%BB%87n-T%C3%A2n-S%C6%A1n-t%E1%BB%89nh-Ph%C3%BA-Th%E1%BB%8D-100067904854302/"/>
    <hyperlink ref="C733" r:id="rId1614" display="https://tanson.phutho.gov.vn/Chuyen-muc-tin/Chi-tiet-tin/t/xa-vinh-tien/title/291/ctitle/78"/>
    <hyperlink ref="C735" r:id="rId1615" display="https://xaluong.tuongduong.nghean.gov.vn/"/>
    <hyperlink ref="C737" r:id="rId1616" display="https://stttt.dienbien.gov.vn/vi/about/danh-sach-nguoi-phat-ngon-tinh-dien-bien-nam-2018.html"/>
    <hyperlink ref="C738" r:id="rId1617" display="https://www.facebook.com/p/C%C3%B4ng-An-X%C3%A3-X%C3%ADch-Th%E1%BB%95-huy%E1%BB%87n-Nho-Quan-100071329603605/"/>
    <hyperlink ref="C739" r:id="rId1618" display="https://xichtho.nhoquan.ninhbinh.gov.vn/"/>
    <hyperlink ref="C741" r:id="rId1619" display="https://huyendakglei.kontum.gov.vn/"/>
    <hyperlink ref="C742" r:id="rId1620" display="https://www.facebook.com/huyendoantanson/?locale=vi_VN"/>
    <hyperlink ref="C743" r:id="rId1621" display="https://tanson.phutho.gov.vn/Chuyen-muc-tin/Chi-tiet-tin/t/xa-xuan-dai/title/292/ctitle/78"/>
    <hyperlink ref="C745" r:id="rId1622" display="https://xuanphu.thoxuan.thanhhoa.gov.vn/"/>
    <hyperlink ref="C747" r:id="rId1623" display="https://xuancanh.donganh.hanoi.gov.vn/"/>
    <hyperlink ref="C748" r:id="rId1624" display="https://www.facebook.com/p/Tu%E1%BB%95i-tr%E1%BA%BB-C%C3%B4ng-an-TP-S%E1%BA%A7m-S%C6%A1n-100069346653553/?locale=fr_FR"/>
    <hyperlink ref="C749" r:id="rId1625" display="https://xuansinh.thoxuan.thanhhoa.gov.vn/web/trang-chu/bo-may-hanh-chinh/bo-may-hanh-chinh-uy-ban-nhan-dan-xa-xuan-sinh.html"/>
    <hyperlink ref="C750" r:id="rId1626" display="https://www.facebook.com/223075009186177"/>
    <hyperlink ref="C751" r:id="rId1627" display="https://congan.hungyen.gov.vn/khanh-thanh-ban-giao-tru-so-lam-viec-cong-an-xa-xuan-duc-thi-xa-my-hao-c229235.html"/>
    <hyperlink ref="C752" r:id="rId1628" display="https://www.facebook.com/p/Tu%E1%BB%95i-tr%E1%BA%BB-C%C3%B4ng-an-TP-S%E1%BA%A7m-S%C6%A1n-100069346653553/?locale=fr_FR"/>
    <hyperlink ref="C753" r:id="rId1629" display="https://xuandu.nhuthanh.thanhhoa.gov.vn/web/danh-ba-co-quan-chuc-nang"/>
    <hyperlink ref="C755" r:id="rId1630" display="https://xuangiang.thoxuan.thanhhoa.gov.vn/web/trang-chu/bo-may-hanh-chinh/uy-ban-nhan-dan-xa"/>
    <hyperlink ref="C756" r:id="rId1631" display="https://www.facebook.com/conganxuanhoa.tx/"/>
    <hyperlink ref="C757" r:id="rId1632" display="https://xuanhoa.nhuxuan.thanhhoa.gov.vn/web/trang-chu/he-thong-chinh-tri/uy-ban-nhan-dan-xa"/>
    <hyperlink ref="C758" r:id="rId1633" display="https://www.facebook.com/p/C%C3%B4ng-an-x%C3%A3-Xu%C3%A2n-H%E1%BB%93ng-100057327824815/"/>
    <hyperlink ref="C759" r:id="rId1634" display="https://xuanhong.thoxuan.thanhhoa.gov.vn/web/trang-chu/bo-may-hanh-chinh/uy-ban-nhan-dan-xa"/>
    <hyperlink ref="C760" r:id="rId1635" display="https://www.facebook.com/p/C%C3%B4ng-an-x%C3%A3-Xu%C3%A2n-H%E1%BB%93ng-100057327824815/"/>
    <hyperlink ref="C761" r:id="rId1636" display="https://xuanhong.thoxuan.thanhhoa.gov.vn/web/trang-chu/bo-may-hanh-chinh/uy-ban-nhan-dan-xa"/>
    <hyperlink ref="C762" r:id="rId1637" display="https://www.facebook.com/people/C%C3%B4ng-an-x%C3%A3-Xu%C3%A2n-H%E1%BB%99i-Nghi-Xu%C3%A2n-H%C3%A0-T%C4%A9nh/100068868740393/"/>
    <hyperlink ref="C763" r:id="rId1638" display="http://xuanhoi.nghixuan.hatinh.gov.vn/"/>
    <hyperlink ref="C765" r:id="rId1639" display="https://xuanhiep.vinhlong.gov.vn/"/>
    <hyperlink ref="C766" r:id="rId1640" display="https://www.facebook.com/p/C%C3%B4ng-an-x%C3%A3-Xu%C3%A2n-Ho%C3%A0-Nh%C6%B0-Xu%C3%A2n-Thanh-Ho%C3%A1-100063482105408/?locale=de_DE"/>
    <hyperlink ref="C767" r:id="rId1641" display="https://xuanhoa.nhuxuan.thanhhoa.gov.vn/web/trang-chu/he-thong-chinh-tri/uy-ban-nhan-dan-xa"/>
    <hyperlink ref="C768" r:id="rId1642" display="https://www.facebook.com/p/C%C3%B4ng-an-x%C3%A3-Xu%C3%A2n-Huy-100067791016460/"/>
    <hyperlink ref="C769" r:id="rId1643" display="https://xuanhuy.lamthao.phutho.gov.vn/"/>
    <hyperlink ref="C770" r:id="rId1644" display="https://www.facebook.com/p/C%C3%B4ng-An-T%E1%BB%89nh-B%E1%BA%AFc-Ninh-100067184832103/"/>
    <hyperlink ref="C771" r:id="rId1645" display="https://www.bacninh.gov.vn/web/xa-xuan-lam/news/-/details/20940549/to-chuc-bo-may-xa-xuan-lam"/>
    <hyperlink ref="C773" r:id="rId1646" display="http://xuanlinh.nghixuan.hatinh.gov.vn/"/>
    <hyperlink ref="C774" r:id="rId1647" display="https://www.facebook.com/p/C%C3%B4ng-an-x%C3%A3-Xu%C3%A2n-L%E1%BA%ADp-100033418363231/"/>
    <hyperlink ref="C775" r:id="rId1648" display="https://xuanlap.thoxuan.thanhhoa.gov.vn/"/>
    <hyperlink ref="C777" r:id="rId1649" display="http://lambinh.tuyenquang.gov.vn/vi/tin-bai/dong-chi-pho-chu-tich-ubnd-tinh-nguyen-the-giang-du-ngay-hoi-dai-doan-ket-toan-dan-toc-tai-xa-xuan-lap?type=NEWS&amp;id=131513"/>
    <hyperlink ref="C778" r:id="rId1650" display="https://www.facebook.com/p/C%C3%B4ng-an-x%C3%A3-Xu%C3%A2n-L%E1%BA%B9-huy%E1%BB%87n-Th%C6%B0%E1%BB%9Dng-Xu%C3%A2n-100069546632976/"/>
    <hyperlink ref="C779" r:id="rId1651" display="https://xuansinh.thoxuan.thanhhoa.gov.vn/web/trang-chu/bo-may-hanh-chinh/bo-may-hanh-chinh-uy-ban-nhan-dan-xa-xuan-sinh.html"/>
    <hyperlink ref="C780" r:id="rId1652" display="https://www.facebook.com/1873105886179165"/>
    <hyperlink ref="C781" r:id="rId1653" display="https://thanhthuy.phutho.gov.vn/"/>
    <hyperlink ref="C782" r:id="rId1654" display="https://www.facebook.com/p/C%C3%B4ng-an-X%C3%A3-Xu%C3%A2n-L%E1%BB%99c-huy%E1%BB%87n-Can-L%E1%BB%99c-t%E1%BB%89nh-H%C3%A0-T%C4%A9nh-100063686341582/"/>
    <hyperlink ref="C783" r:id="rId1655" display="https://hscvcl.hatinh.gov.vn/canloc/vbpq.nsf/B88BE2D39728380F4725865E00103CD5/$file/QD-UY-BAN-BAU-CU-HDND-CAP-XA-NHIEM-KY-2021-2026(ubxaxuanloccl)(15.01.2021_09h41p53).docx"/>
    <hyperlink ref="C785" r:id="rId1656" display="https://xuanloc.dongnai.gov.vn/"/>
    <hyperlink ref="C787" r:id="rId1657" display="https://xuanloc.dongnai.gov.vn/"/>
    <hyperlink ref="C788" r:id="rId1658" display="https://www.facebook.com/p/Tu%E1%BB%95i-tr%E1%BA%BB-C%C3%B4ng-an-t%E1%BB%89nh-B%E1%BA%AFc-K%E1%BA%A1n-100057574024652/"/>
    <hyperlink ref="C789" r:id="rId1659" display="https://xuanla.pacnam.gov.vn/"/>
    <hyperlink ref="C790" r:id="rId1660" display="https://www.facebook.com/p/C%C3%B4ng-an-x%C3%A3-Xu%C3%A2n-Lai-Th%E1%BB%8D-Xu%C3%A2n-100064785799423/"/>
    <hyperlink ref="C791" r:id="rId1661" display="https://xuanlai.thoxuan.thanhhoa.gov.vn/"/>
    <hyperlink ref="C792" r:id="rId1662" display="https://www.facebook.com/p/C%C3%B4ng-an-x%C3%A3-Xu%C3%A2n-L%C4%A9nh-100066855864669/"/>
    <hyperlink ref="C793" r:id="rId1663" display="http://xuanlinh.nghixuan.hatinh.gov.vn/"/>
    <hyperlink ref="C794" r:id="rId1664" display="https://www.facebook.com/p/C%C3%B4ng-an-x%C3%A3-Xu%C3%A2n-Lao-100058435895075/"/>
    <hyperlink ref="C795" r:id="rId1665" display="https://stttt.dienbien.gov.vn/vi/about/danh-sach-nguoi-phat-ngon-tinh-dien-bien-nam-2018.html"/>
    <hyperlink ref="C796" r:id="rId1666" display="https://www.facebook.com/p/C%C3%B4ng-an-x%C3%A3-Xu%C3%A2n-Li%C3%AAn-100067547894849/"/>
    <hyperlink ref="C797" r:id="rId1667" display="http://xuanlien.nghixuan.hatinh.gov.vn/"/>
    <hyperlink ref="C798" r:id="rId1668" display="https://www.facebook.com/p/C%C3%B4ng-an-x%C3%A3-Xu%C3%A2n-Minh-Th%E1%BB%8D-Xu%C3%A2n-100068097211386/"/>
    <hyperlink ref="C799" r:id="rId1669" display="https://xuanminh.thoxuan.thanhhoa.gov.vn/web/trang-chu/pho-bien-tuyen-truyen/ke-hoach-cua-ubnd-xa-xuan-minh-ve-viec-lay-y-kien-nhan-dan-ve-du-thao-luat-dat-dai-sua-doi.html"/>
    <hyperlink ref="C800" r:id="rId1670" display="https://www.facebook.com/p/C%C3%B4ng-an-x%C3%A3-Xu%C3%A2n-Ninh-100066546561529/"/>
    <hyperlink ref="C801" r:id="rId1671" display="https://xuanninh.quangbinh.gov.vn/"/>
    <hyperlink ref="C802" r:id="rId1672" display="https://www.facebook.com/xuanphu000/"/>
    <hyperlink ref="C803" r:id="rId1673" display="https://xuanphu.thoxuan.thanhhoa.gov.vn/"/>
    <hyperlink ref="C805" r:id="rId1674" display="https://xuansinh.thoxuan.thanhhoa.gov.vn/web/trang-chu/bo-may-hanh-chinh/bo-may-hanh-chinh-uy-ban-nhan-dan-xa-xuan-sinh.html"/>
    <hyperlink ref="C806" r:id="rId1675" display="https://www.facebook.com/reel/513201648108160/"/>
    <hyperlink ref="C807" r:id="rId1676" display="https://tanson.phutho.gov.vn/Chuyen-muc-tin/Chi-tiet-tin/t/xa-xuan-son/title/293/ctitle/78"/>
    <hyperlink ref="C808" r:id="rId1677" display="https://www.facebook.com/p/C%C3%B4ng-an-X%C3%A3-Xu%C3%A2n-T%C3%A2n-Xu%C3%A2n-Tr%C6%B0%E1%BB%9Dng-Nam-%C4%90%E1%BB%8Bnh-100081772332944/"/>
    <hyperlink ref="C809" r:id="rId1678" display="https://xuantan-xuantruong.namdinh.gov.vn/uy-ban-nhan-dan/uy-ban-nhan-dan-xa-xuan-tan-296894"/>
    <hyperlink ref="C811" r:id="rId1679" display="https://xuantin.thoxuan.thanhhoa.gov.vn/"/>
    <hyperlink ref="C813" r:id="rId1680" display="https://yenbai.gov.vn/dai-hoi-dang-bo/noidung/tintuc/Pages/chi-tiet-tin-tuc.aspx?ItemID=952&amp;l=Tinhoatdong"/>
    <hyperlink ref="C814" r:id="rId1681" display="https://www.facebook.com/p/C%C3%B4ng-an-x%C3%A3-Xu%C3%A2n-Th%C3%A0nh-100063499509521/"/>
    <hyperlink ref="C815" r:id="rId1682" display="https://nghean.gov.vn/kinh-te/xa-xuan-thanh-huyen-yen-thanh-ky-niem-70-nam-ngay-thanh-lap-va-don-bang-cong-nhan-xa-dat-chuan-n-580485"/>
    <hyperlink ref="C816" r:id="rId1683" display="https://www.facebook.com/p/C%C3%B4ng-an-x%C3%A3-Xu%C3%A2n-Th%C3%A1i-huy%E1%BB%87n-Nh%C6%B0-Thanh-100080163405815/"/>
    <hyperlink ref="C817" r:id="rId1684" display="https://xuanthai.nhuthanh.thanhhoa.gov.vn/"/>
    <hyperlink ref="C819" r:id="rId1685" display="https://hdnd.laocai.gov.vn/xa-phuong-thi-tran/hdnd-xa-xuan-thuong-to-chuc-ky-hop-thu-chin-bau-bo-sung-chuc-danh-chu-tich-ubnd-xa-nhiem-ky-2021-1171456"/>
    <hyperlink ref="C820" r:id="rId1686" display="https://www.facebook.com/p/C%C3%B4ng-an-x%C3%A3-Xu%C3%A2n-Th%E1%BB%8Bnh-huy%E1%BB%87n-Tri%E1%BB%87u-S%C6%A1n-t%E1%BB%89nh-Thanh-H%C3%B3a-100063900770557/"/>
    <hyperlink ref="C821" r:id="rId1687" display="http://xuanthinh.trieuson.thanhhoa.gov.vn/"/>
    <hyperlink ref="C822" r:id="rId1688" display="https://www.facebook.com/p/C%C3%B4ng-an-x%C3%A3-Xu%C3%A2n-Th%E1%BB%8D-huy%E1%BB%87n-Tri%E1%BB%87u-S%C6%A1n-t%E1%BB%89nh-Thanh-Ho%C3%A1-100063498731518/"/>
    <hyperlink ref="C823" r:id="rId1689" display="https://thoxuan.thanhhoa.gov.vn/"/>
    <hyperlink ref="C824" r:id="rId1690" display="https://www.facebook.com/p/C%C3%B4ng-an-x%C3%A3-Xu%C3%A2n-Thi%C3%AAn-100069689112137/"/>
    <hyperlink ref="C825" r:id="rId1691" display="https://xuanloc.dongnai.gov.vn/"/>
    <hyperlink ref="C827" r:id="rId1692" display="https://dichvucong.namdinh.gov.vn/portaldvc/KenhTin/dich-vu-cong-truc-tuyen.aspx?_dv=E4662776-0DAA-C999-A752-B2C23C32899B"/>
    <hyperlink ref="C829" r:id="rId1693" display="https://xuantruong.thoxuan.thanhhoa.gov.vn/"/>
    <hyperlink ref="C831" r:id="rId1694" display="https://xuantruong.thoxuan.thanhhoa.gov.vn/"/>
    <hyperlink ref="C833" r:id="rId1695" display="https://xaxuathoa.hoabinh.gov.vn/"/>
    <hyperlink ref="C834" r:id="rId1696" display="https://www.facebook.com/p/C%C3%B4ng-an-x%C3%A3-Y%C3%AAn-%C4%90%E1%BB%95-huy%E1%BB%87n-Ph%C3%BA-L%C6%B0%C6%A1ng-100080020227235/"/>
    <hyperlink ref="C835" r:id="rId1697" display="https://yendo.phuluong.thainguyen.gov.vn/uy-ban-nhan-dan"/>
    <hyperlink ref="C836" r:id="rId1698" display="https://www.facebook.com/p/C%C3%B4ng-an-x%C3%A3-Y%C3%AAn-B%E1%BB%93ng-L%E1%BA%A1c-Thu%E1%BB%B7-Ho%C3%A0-B%C3%ACnh-100065312000900/"/>
    <hyperlink ref="C837" r:id="rId1699" display="https://lacthuy.hoabinh.gov.vn/index.php/thong-tin-co-quan/ubnd-ca-c-xa-tha-tra-n/1107-xa-ya-n-ba-ng"/>
    <hyperlink ref="C839" r:id="rId1700" display="https://backan.gov.vn/Pages/van-ban.aspx?uid=4fc9b8cb-116a-4275-8ca8-57a8bd45a00e&amp;itemid=4200"/>
    <hyperlink ref="C840" r:id="rId1701" display="https://www.facebook.com/people/C%C3%B4ng-an-x%C3%A3-Y%C3%AAn-Ch%C3%ADnh/100071867406660/"/>
    <hyperlink ref="C841" r:id="rId1702" display="https://yenchinh.namdinh.gov.vn/uy-ban-nhan-dan-51754"/>
    <hyperlink ref="C843" r:id="rId1703" display="https://dichvucong.namdinh.gov.vn/portaldvc/KenhTin/dich-vu-cong-truc-tuyen.aspx?_dv=B53D9860-F22E-3B93-A023-31FB71C1237C"/>
    <hyperlink ref="C844" r:id="rId1704" display="https://www.facebook.com/tuoitrecongansonla/"/>
    <hyperlink ref="C845" r:id="rId1705" display="https://songma.sonla.gov.vn/1344/37342/72598/578824/uy-ban-mttq-viet-nam-xa/phat-dong-quyen-gop-ung-ho-dong-bao-mien-trung-tay-nguyen-khac-phuc-thiet-hai-do-thien-tai-gay-r"/>
    <hyperlink ref="C846" r:id="rId1706" display="https://www.facebook.com/p/C%C3%B4ng-an-x%C3%A3-Y%C3%AAn-H%C6%B0ng-Y%C3%AAn-M%C3%B4-Ninh-B%C3%ACnh-100079904653113/"/>
    <hyperlink ref="C847" r:id="rId1707" display="https://yenhung.yenmo.ninhbinh.gov.vn/"/>
    <hyperlink ref="C848" r:id="rId1708" display="https://www.facebook.com/ConganxaYenHoDucThoHaTinh/"/>
    <hyperlink ref="C849" r:id="rId1709" display="https://yenho.ductho.hatinh.gov.vn/YenHo/pages/2024-11-01/HOI-DONG-PHOI-HOP-PHO-BIEN-GIAO-DUC-PHAP-LUAT-XA-Y-480681.aspx"/>
    <hyperlink ref="C851" r:id="rId1710" display="https://yenkhanh.namdinh.gov.vn/uy-ban-nhan-dan"/>
    <hyperlink ref="C852" r:id="rId1711" display="https://www.facebook.com/p/C%C3%B4ng-an-x%C3%A3-Y%C3%AAn-L%C3%A3ng-%C4%90%E1%BA%A1i-T%E1%BB%AB-Th%C3%A1i-Nguy%C3%AAn-100070363596125/"/>
    <hyperlink ref="C853" r:id="rId1712" display="https://yenlang.daitu.thainguyen.gov.vn/"/>
    <hyperlink ref="C854" r:id="rId1713" display="https://www.facebook.com/p/C%C3%B4ng-an-x%C3%A3-Y%C3%AAn-L%C6%B0%C6%A1ng-%C3%9D-Y%C3%AAn-Nam-%C4%90%E1%BB%8Bnh-100071153246794/"/>
    <hyperlink ref="C855" r:id="rId1714" display="https://yenluong.namdinh.gov.vn/"/>
    <hyperlink ref="C856" r:id="rId1715" display="https://www.facebook.com/p/C%C3%B4ng-an-x%C3%A3-Y%C3%AAn-L%C6%B0%C6%A1ng-%C3%9D-Y%C3%AAn-Nam-%C4%90%E1%BB%8Bnh-100071153246794/"/>
    <hyperlink ref="C857" r:id="rId1716" display="https://yenluong.namdinh.gov.vn/"/>
    <hyperlink ref="C858" r:id="rId1717" display="https://www.facebook.com/p/C%C3%B4ng-an-x%C3%A3-Y%C3%AAn-L%E1%BA%A1c-Y%C3%AAn-%C4%90%E1%BB%8Bnh-Thanh-Ho%C3%A1-100063880762008/"/>
    <hyperlink ref="C859" r:id="rId1718" display="https://yenlac.nhuthanh.thanhhoa.gov.vn/"/>
    <hyperlink ref="C861" r:id="rId1719" display="http://congbao.phutho.gov.vn/cong-bao.html?a=1&amp;gazetteid=190587&amp;gazettetype=0&amp;publishyear=2023"/>
    <hyperlink ref="C863" r:id="rId1720" display="https://yenmac.yenmo.ninhbinh.gov.vn/"/>
    <hyperlink ref="C864" r:id="rId1721" display="https://www.facebook.com/p/C%C3%B4ng-An-X%C3%A3-Y%C3%AAn-M%E1%BB%B9-100076954121688/"/>
    <hyperlink ref="C865" r:id="rId1722" display="https://yenmo.ninhbinh.gov.vn/gioi-thieu/xa-yen-my"/>
    <hyperlink ref="C866" r:id="rId1723" display="https://www.facebook.com/p/C%C3%B4ng-an-x%C3%A3-Y%C3%AAn-M%E1%BB%B9-huy%E1%BB%87n-N%C3%B4ng-C%E1%BB%91ng-100063982177806/"/>
    <hyperlink ref="C867" r:id="rId1724" display="https://yenmy.nongcong.thanhhoa.gov.vn/"/>
    <hyperlink ref="C869" r:id="rId1725" display="https://yenna.tuongduong.nghean.gov.vn/"/>
    <hyperlink ref="C871" r:id="rId1726" display="https://yenphuc.namdinh.gov.vn/uy-ban-nhan-dan"/>
    <hyperlink ref="C873" r:id="rId1727" display="https://yenphuc.namdinh.gov.vn/uy-ban-nhan-dan"/>
    <hyperlink ref="C875" r:id="rId1728" display="https://yennhan.thuongxuan.thanhhoa.gov.vn/uy-ban-nhan-dan-xa"/>
    <hyperlink ref="C876" r:id="rId1729" display="https://www.facebook.com/p/C%C3%B4ng-an-x%C3%A3-Y%C3%AAn-Ninh-%C3%9D-Y%C3%AAn-Nam-%C4%90%E1%BB%8Bnh-100071185885211/"/>
    <hyperlink ref="C877" r:id="rId1730" display="https://yenninh.namdinh.gov.vn/gioi-thieu"/>
    <hyperlink ref="C879" r:id="rId1731" display="https://yenninh.phuluong.thainguyen.gov.vn/"/>
    <hyperlink ref="C880" r:id="rId1732" display="https://www.facebook.com/p/C%C3%B4ng-an-x%C3%A3-Y%C3%AAn-Ph%C3%BA-L%E1%BA%A1c-S%C6%A1n-Ho%C3%A0-B%C3%ACnh-100071499145931/"/>
    <hyperlink ref="C881" r:id="rId1733" display="https://xayenphu.hoabinh.gov.vn/"/>
    <hyperlink ref="C882" r:id="rId1734" display="https://www.facebook.com/people/C%C3%B4ng-an-X%C3%A3-T%C3%A2n-Minh-%C3%9D-Y%C3%AAn-Nam-%C4%90%E1%BB%8Bnh/100066970965336/"/>
    <hyperlink ref="C883" r:id="rId1735" display="https://dichvucong.namdinh.gov.vn/portaldvc/KenhTin/dich-vu-cong-truc-tuyen.aspx?_dv=C36FA72F-DC13-9A32-8913-9997863F1103"/>
    <hyperlink ref="C884" r:id="rId1736" display="https://www.facebook.com/p/C%C3%B4ng-an-huy%E1%BB%87n-Y%C3%AAn-M%C3%B4-100033535308059/?locale=nl_NL"/>
    <hyperlink ref="C885" r:id="rId1737" display="https://yentu.yenmo.ninhbinh.gov.vn/"/>
    <hyperlink ref="C887" r:id="rId1738" display="https://yenthanh.yenmo.ninhbinh.gov.vn/"/>
    <hyperlink ref="C889" r:id="rId1739" display="https://yenthanh.yenmo.ninhbinh.gov.vn/"/>
    <hyperlink ref="C891" r:id="rId1740" display="https://yenthang.namdinh.gov.vn/uy-ban-nhan-dan/ubnd-xa-yen-thang-218106"/>
    <hyperlink ref="C892" r:id="rId1741" display="https://www.facebook.com/p/C%C3%B4ng-an-x%C3%A3-Y%C3%AAn-Th%E1%BB%8D-%C3%9D-Y%C3%AAn-Nam-%C4%90%E1%BB%8Bnh-100066994927287/"/>
    <hyperlink ref="C893" r:id="rId1742" display="https://yentho.namdinh.gov.vn/"/>
    <hyperlink ref="C894" r:id="rId1743" display="https://www.facebook.com/p/C%C3%B4ng-an-x%C3%A3-Y%C3%AAn-Th%E1%BB%8D-%C3%9D-Y%C3%AAn-Nam-%C4%90%E1%BB%8Bnh-100066994927287/"/>
    <hyperlink ref="C895" r:id="rId1744" display="https://yentho.namdinh.gov.vn/"/>
    <hyperlink ref="C897" r:id="rId1745" display="https://yentrach.phuluong.thainguyen.gov.vn/uy-ban-nhan-dan"/>
    <hyperlink ref="C898" r:id="rId1746" display="https://www.facebook.com/p/Trung-t%C3%A2m-V%C4%83n-h%C3%B3aTh%E1%BB%83-thao-v%C3%A0-Truy%E1%BB%81n-th%C3%B4ng-huy%E1%BB%87n-Y%C3%AAn-Th%E1%BB%A7y-100039718763296/"/>
    <hyperlink ref="C899" r:id="rId1747" display="https://xayentri.hoabinh.gov.vn/"/>
    <hyperlink ref="C900" r:id="rId1748" display="https://www.facebook.com/p/C%C3%B4ng-an-x%C3%A3-Y%C3%AAn-Trung-%C3%9D-Y%C3%AAn-Nam-%C4%90%E1%BB%8Bnh-100066534833248/"/>
    <hyperlink ref="C901" r:id="rId1749" display="https://yentien.namdinh.gov.vn/ubnd/thuong-truc-ubnd-xa-yen-tien-236273"/>
    <hyperlink ref="C902" r:id="rId1750" display="https://www.facebook.com/p/C%C3%B4ng-an-x%C3%A3-Y%C3%AAn-Trung-Y%C3%AAn-%C4%90%E1%BB%8Bnh-Thanh-Ho%C3%A1-100063904026428/"/>
    <hyperlink ref="C903" r:id="rId1751" display="https://qppl.thanhhoa.gov.vn/vbpq_thanhhoa.nsf/1A82B2F4C695AB2E47258797000D9F47/$file/DT-VBDTPT37974816-11-20211637570597640hoangmc23.11.2021_10h32p11_thinv_23-11-2021-13-59-49_signed.pdf"/>
    <hyperlink ref="C905" r:id="rId1752" display="https://backan.toaan.gov.vn/webcenter/portal/backan/chitietthongbao?dDocName=TAND021917"/>
    <hyperlink ref="C906" r:id="rId1753" display="https://www.facebook.com/p/C%C3%B4ng-an-x%C3%A3-Y%E1%BA%BFt-Ki%C3%AAu-Gia-L%E1%BB%99c-100063711360255/"/>
    <hyperlink ref="C907" r:id="rId1754" display="http://yetkieu.gialoc.haiduong.gov.vn/"/>
    <hyperlink ref="C909" r:id="rId1755" display="https://vksnd.gialai.gov.vn/Cong-to-Kiem-sat/Kien-nghi-yeu-cau-UBND-va-Cong-an-cac-xa-Phu-An-Ya-Hoi-cua-huyen-Dak-Po-khac-phuc-vi-pham-trong-cong-tac-thi-hanh-an-hinh-su-va-tiep-nhan-xu-ly-nguon-tin-ve-toi-pham-1026.html"/>
    <hyperlink ref="C911" r:id="rId1756" display="https://kongchro.gialai.gov.vn/Xa-Ya-Ma/Tin-tuc.aspx"/>
    <hyperlink ref="C913" r:id="rId1757" display="https://kongchro.gialai.gov.vn/Xa-Ya-Ma/Tin-tuc.aspx"/>
    <hyperlink ref="C914" r:id="rId1758" display="https://www.facebook.com/p/C%C3%B4ng-an-xa%CC%83-Chr%C3%B4h-P%C6%A1nan-Phu%CC%81-Thi%C3%AA%CC%A3n-Gia-Lai-100064670594686/"/>
    <hyperlink ref="C915" r:id="rId1759" display="https://phuthien.gialai.gov.vn/xa-chroh-ponan/Gioi-thieu/Qua-trinh-hinh-thanh-va-Phat-trien.aspx"/>
    <hyperlink ref="C916" r:id="rId1760" display="https://www.facebook.com/p/C%C3%B4ng-an-xa%CC%83-Nh%C3%B4n-Mai-100079104690411/"/>
    <hyperlink ref="C917" r:id="rId1761" display="https://nhonmai.tuongduong.nghean.gov.vn/"/>
    <hyperlink ref="C919" r:id="rId1762" display="https://m.chiemhoa.gov.vn/ubnd-xa-thi-tran.html"/>
    <hyperlink ref="C921" r:id="rId1763" display="https://phulac.tuyphong.binhthuan.gov.vn/ubnd-xa/lanh-dao-uy-ban-nhan-dan-xa-phu-lac-887520"/>
    <hyperlink ref="C923" r:id="rId1764" display="https://www.hoabinh.gov.vn/tin-chi-tiet/-/bai-viet/dau-gia-quyen-su-dung-dat-thuc-hien-du-an-khu-nha-o-xom-bai-chao-xa-tu-son-huyen-kim-boi-47678-1631.html"/>
    <hyperlink ref="C924" r:id="rId1765" display="https://www.facebook.com/p/C%C3%B4ng-an-xa%CC%83-Y%C3%AAn-S%C6%A1n-100069071174526/"/>
    <hyperlink ref="C925" r:id="rId1766" display="https://yenson.doluong.nghean.gov.vn/"/>
    <hyperlink ref="C927" r:id="rId1767" display="https://vanban.hanoi.gov.vn/"/>
    <hyperlink ref="C929" r:id="rId1768" display="https://lamdong.gov.vn/sites/stp/Lists/Qun%20l%20vn%20bn/Attachments/9948/kom%20cv%201082.pdf"/>
    <hyperlink ref="C931" r:id="rId1769" display="https://www.dongnai.gov.vn/"/>
    <hyperlink ref="C933" r:id="rId1770" display="https://baclieu.gov.vn/"/>
    <hyperlink ref="C934" r:id="rId1771" display="https://www.facebook.com/catpsonla/"/>
    <hyperlink ref="C935" r:id="rId1772" display="https://sonla.gov.vn/"/>
    <hyperlink ref="C937" r:id="rId1773" display="https://hatinh.gov.vn/"/>
    <hyperlink ref="C939" r:id="rId1774" display="https://congan.quangninh.gov.vn/dien-hinh-tien-tien/cong-an-quang-yen-van-dong-nguoi-dan-ban-giao-mat-bang-phuc-vu-du-an-24225.html"/>
    <hyperlink ref="C941" r:id="rId1775" display="https://thoxuan.thanhhoa.gov.vn/"/>
    <hyperlink ref="C943" r:id="rId1776" display="https://yenlap.phutho.gov.vn/"/>
    <hyperlink ref="C944" r:id="rId1777" display="https://www.facebook.com/tuoitreconganbaclieu/?locale=vi_VN"/>
    <hyperlink ref="C945" r:id="rId1778" display="https://baclieu.gov.vn/"/>
    <hyperlink ref="C947" r:id="rId1779" display="https://hungyen.gov.vn/"/>
    <hyperlink ref="C949" r:id="rId1780" display="https://congbaokhanhhoa.gov.vn/van-ban-phap-luat-khac/VBKHAC_UBND"/>
    <hyperlink ref="C951" r:id="rId1781" display="https://quangtho.thuathienhue.gov.vn/"/>
    <hyperlink ref="C953" r:id="rId1782" display="https://dongba.thuathienhue.gov.vn/?gd=18&amp;cn=147&amp;cd=2"/>
    <hyperlink ref="C955" r:id="rId1783" display="https://xatraphu.trabong.quangngai.gov.vn/uy-ban-nhan-dan"/>
    <hyperlink ref="C957" r:id="rId1784" display="https://www.danang.gov.vn/vi/chinh-quyen/chi-tiet?id=61686&amp;_c=96,100000011,100000012,100000013,100000014"/>
    <hyperlink ref="C958" r:id="rId1785" display="https://www.facebook.com/cabgmbp/"/>
    <hyperlink ref="C959" r:id="rId1786" display="https://bugiamap.binhphuoc.gov.vn/"/>
    <hyperlink ref="C961" r:id="rId1787" display="http://quyhop.gov.vn/"/>
    <hyperlink ref="C962" r:id="rId1788" display="https://www.facebook.com/cachiengsinh/"/>
    <hyperlink ref="C963" r:id="rId1789" display="https://www.moj.gov.vn/UserControls/News/pFormPrint.aspx?UrlListProcess=/qt/tintuc/Lists/HoatDongCuaCacDonViThuocBo&amp;ListId=3a1800e5-1e0c-47a3-b925-83581493f9e3&amp;SiteId=b11f9e79-d495-439f-98e6-4bd81e36adc9&amp;ItemID=1953&amp;SiteRootID=b71e67e4-9250-47a7-96d6-64e9cb69ccf3"/>
    <hyperlink ref="C965" r:id="rId1790" display="https://huyendakglei.kontum.gov.vn/"/>
    <hyperlink ref="C966" r:id="rId1791" display="https://www.facebook.com/CAH.BAOYEN/"/>
    <hyperlink ref="C967" r:id="rId1792" display="https://baoyen.laocai.gov.vn/"/>
    <hyperlink ref="C968" r:id="rId1793" display="https://www.facebook.com/p/C%C3%B4ng-an-Ph%C6%B0%E1%BB%9Dng-H%E1%BA%A3i-L%C4%A9nh-C%C3%B4ng-an-Th%E1%BB%8B-X%C3%A3-Nghi-S%C6%A1n-100064418660205/"/>
    <hyperlink ref="C969" r:id="rId1794" display="https://haithanh.thixanghison.thanhhoa.gov.vn/"/>
    <hyperlink ref="C970" r:id="rId1795" display="https://www.facebook.com/CAHANMINH/"/>
    <hyperlink ref="C971" r:id="rId1796" display="https://anminh.kiengiang.gov.vn/"/>
    <hyperlink ref="C972" r:id="rId1797" display="https://www.facebook.com/cahbudop/?locale=vi_VN"/>
    <hyperlink ref="C973" r:id="rId1798" display="https://budop.binhphuoc.gov.vn/"/>
    <hyperlink ref="C974" r:id="rId1799" display="https://www.facebook.com/congantinhquangbinh/"/>
    <hyperlink ref="C975" r:id="rId1800" display="https://quangbinh.gov.vn/"/>
    <hyperlink ref="C976" r:id="rId1801" display="https://www.facebook.com/cahgbg/"/>
    <hyperlink ref="C977" r:id="rId1802" display="https://huonggian.yendung.bacgiang.gov.vn/"/>
    <hyperlink ref="C978" r:id="rId1803" display="https://www.facebook.com/CAHGiaVien/"/>
    <hyperlink ref="C979" r:id="rId1804" display="https://giavien.ninhbinh.gov.vn/"/>
    <hyperlink ref="C980" r:id="rId1805" display="https://www.facebook.com/cahhiephoa/"/>
    <hyperlink ref="C981" r:id="rId1806" display="https://hiephoa.bacgiang.gov.vn/"/>
    <hyperlink ref="C982" r:id="rId1807" display="https://www.facebook.com/CAHhoabinh/"/>
    <hyperlink ref="C983" r:id="rId1808" display="https://dichvucong.gov.vn/p/home/dvc-tthc-bonganh-tinhtp.html?id2=401377&amp;name2=UBND%20huy%E1%BB%87n%20H%C3%B2a%20B%C3%ACnh%20-%20T%E1%BB%89nh%20B%E1%BA%A1c%20Li%C3%AAu&amp;name1=UBND%20t%E1%BB%89nh%20B%E1%BA%A1c%20Li%C3%AAu&amp;id1=401037&amp;type_tinh_bo=2&amp;lan=2"/>
    <hyperlink ref="C984" r:id="rId1809" display="https://www.facebook.com/CAHHoaiDuc/"/>
    <hyperlink ref="C985" r:id="rId1810" display="http://hoaiduc.hanoi.gov.vn/"/>
    <hyperlink ref="C986" r:id="rId1811" display="https://www.facebook.com/CAHKTHD/"/>
    <hyperlink ref="C987" r:id="rId1812" display="https://kimthanh.haiduong.gov.vn/"/>
    <hyperlink ref="C988" r:id="rId1813" display="https://www.facebook.com/p/C%C3%B4ng-an-th%E1%BB%8B-tr%E1%BA%A5n-L%C3%A2m-Thao-100081296978934/"/>
    <hyperlink ref="C989" r:id="rId1814" display="https://lamthao.phutho.gov.vn/"/>
    <hyperlink ref="C990" r:id="rId1815" display="https://www.facebook.com/CAHLYYB/"/>
    <hyperlink ref="C991" r:id="rId1816" display="https://lucyen.yenbai.gov.vn/"/>
    <hyperlink ref="C992" r:id="rId1817" display="https://www.facebook.com/cahmaichau28/?locale=vi_VN"/>
    <hyperlink ref="C993" r:id="rId1818" display="https://maichau.hoabinh.gov.vn/index.php?lang=vi"/>
    <hyperlink ref="C994" r:id="rId1819" display="https://www.facebook.com/CAHNAHANG/"/>
    <hyperlink ref="C995" r:id="rId1820" display="https://nahang.tuyenquang.gov.vn/"/>
    <hyperlink ref="C996" r:id="rId1821" display="https://www.facebook.com/CAHoaAnCB/"/>
    <hyperlink ref="C997" r:id="rId1822" display="https://hoaan.caobang.gov.vn/"/>
    <hyperlink ref="C998" r:id="rId1823" display="https://www.facebook.com/congantinhhoabinh/"/>
    <hyperlink ref="C999" r:id="rId1824" display="https://www.hoabinh.gov.vn/"/>
    <hyperlink ref="C1000" r:id="rId1825" display="https://www.facebook.com/cahphuninh.pt/"/>
    <hyperlink ref="C1001" r:id="rId1826" display="https://phuninh.phutho.gov.vn/"/>
    <hyperlink ref="C1002" r:id="rId1827" display="https://www.facebook.com/cahthapmuoi/?locale=vi_VN"/>
    <hyperlink ref="C1003" r:id="rId1828" display="https://lichhop.dongthap.gov.vn/htm/"/>
    <hyperlink ref="C1004" r:id="rId1829" display="https://www.facebook.com/cahunghoa.hanoi/?locale=vi_VN"/>
    <hyperlink ref="C1005" r:id="rId1830" display="https://unghoa.thudo.gov.vn/"/>
    <hyperlink ref="C1006" r:id="rId1831" display="https://www.facebook.com/cahungnguyennghean/"/>
    <hyperlink ref="C1007" r:id="rId1832" display="https://hungnguyen.nghean.gov.vn/"/>
    <hyperlink ref="C1008" r:id="rId1833" display="https://www.facebook.com/cahuyenkimson/"/>
    <hyperlink ref="C1009" r:id="rId1834" display="https://kimson.ninhbinh.gov.vn/"/>
    <hyperlink ref="C1010" r:id="rId1835" display="https://www.facebook.com/CAHYD.THO/"/>
    <hyperlink ref="C1011" r:id="rId1836" display="https://dichvucong.gov.vn/p/home/dvc-tthc-bonganh-tinhtp.html?id2=372584&amp;name2=UBND%20huy%E1%BB%87n%20Y%C3%AAn%20%C4%90%E1%BB%8Bnh&amp;name1=UBND%20t%E1%BB%89nh%20Thanh%20Ho%C3%A1&amp;id1=371854&amp;type_tinh_bo=2&amp;lan=2"/>
    <hyperlink ref="C1012" r:id="rId1837" display="https://www.facebook.com/cahyenphong/"/>
    <hyperlink ref="C1013" r:id="rId1838" display="https://yenphong.bacninh.gov.vn/"/>
    <hyperlink ref="C1014" r:id="rId1839" display="https://www.facebook.com/CALangGiang/?locale=vi_VN"/>
    <hyperlink ref="C1015" r:id="rId1840" display="https://langgiang.bacgiang.gov.vn/"/>
    <hyperlink ref="C1016" r:id="rId1841" display="https://www.facebook.com/ConganxaLangSon/"/>
    <hyperlink ref="C1017" r:id="rId1842" display="https://langson.yendung.bacgiang.gov.vn/"/>
    <hyperlink ref="C1018" r:id="rId1843" display="https://www.facebook.com/CALongChauYP/"/>
    <hyperlink ref="C1019" r:id="rId1844" display="https://www.bacninh.gov.vn/web/ubnd-xa-long-chau"/>
    <hyperlink ref="C1020" r:id="rId1845" display="https://www.facebook.com/camangthit/?locale=vi_VN"/>
    <hyperlink ref="C1021" r:id="rId1846" display="https://mangthit.vinhlong.gov.vn/"/>
    <hyperlink ref="C1023" r:id="rId1847" display="https://xadongthanh.hocmon.gov.vn/"/>
    <hyperlink ref="C1024" r:id="rId1848" display="https://www.facebook.com/CANDHT/"/>
    <hyperlink ref="C1025" r:id="rId1849" display="https://congan.hatinh.gov.vn/tin-tuc-su-kien/tin-hoat-dong/giam-doc-cong-an-tinh-chung-vui-ngay-hoi-toan-dan-bao-ve-an-ninh-to-quoc-tai-xa-huong-lien-huyen-huong-khe_1660649318.caht"/>
    <hyperlink ref="C1027" r:id="rId1850" display="https://binhphuoc.gov.vn/"/>
    <hyperlink ref="C1028" r:id="rId1851" display="https://www.facebook.com/ThanhnienxaNgocDong/"/>
    <hyperlink ref="C1029" r:id="rId1852" display="https://myxuyen.soctrang.gov.vn/huyenmyxuyen/1307/33259/57518/274891/UBND-Xa--Thi-tran/UBND-xa-Ngoc-Dong.aspx"/>
    <hyperlink ref="C1031" r:id="rId1853" display="https://vanban.hanoi.gov.vn/"/>
    <hyperlink ref="C1032" r:id="rId1854" display="https://www.facebook.com/canhsatdailanh/"/>
    <hyperlink ref="C1033" r:id="rId1855" display="https://dailanh.vanninh.khanhhoa.gov.vn/Default.aspx?TopicId=904c8c06-ed37-40c0-9cbc-dbecf41b9052"/>
    <hyperlink ref="C1035" r:id="rId1856" display="https://bentre.gov.vn/"/>
    <hyperlink ref="C1037" r:id="rId1857" display="https://www.tuyenquang.gov.vn/"/>
    <hyperlink ref="C1038" r:id="rId1858" display="https://www.facebook.com/xnctthue/"/>
    <hyperlink ref="C1039" r:id="rId1859" display="https://thuathienhue.gov.vn/"/>
    <hyperlink ref="C1040" r:id="rId1860" display="https://www.facebook.com/xnctthue/"/>
    <hyperlink ref="C1041" r:id="rId1861" display="https://thuathienhue.gov.vn/"/>
    <hyperlink ref="C1042" r:id="rId1862" display="https://www.facebook.com/catgialai/"/>
    <hyperlink ref="C1043" r:id="rId1863" display="https://gialai.gov.vn/"/>
    <hyperlink ref="C1045" r:id="rId1864" display="https://hanoi.gov.vn/"/>
    <hyperlink ref="C1046" r:id="rId1865" display="https://www.facebook.com/CongantinhPhuTho19/"/>
    <hyperlink ref="C1047" r:id="rId1866" display="https://phutho.gov.vn/Pages/Index.aspx"/>
    <hyperlink ref="C1048" r:id="rId1867" display="https://www.facebook.com/capbaovinhlk/"/>
    <hyperlink ref="C1049" r:id="rId1868" display="https://longkhanh.dongnai.gov.vn/pages/newsdetail.aspx?NewsId=15869&amp;CatId=102"/>
    <hyperlink ref="C1050" r:id="rId1869" display="https://www.facebook.com/CAPCHIENGCOI/"/>
    <hyperlink ref="C1051" r:id="rId1870" display="https://chiengcoi.thanhpho.sonla.gov.vn/lanh-dao-ubnd"/>
    <hyperlink ref="C1052" r:id="rId1871" display="https://www.facebook.com/capchiengle/"/>
    <hyperlink ref="C1053" r:id="rId1872" display="https://chiengle.thanhpho.sonla.gov.vn/"/>
    <hyperlink ref="C1054" r:id="rId1873" display="https://www.facebook.com/caphoathotay/"/>
    <hyperlink ref="C1055" r:id="rId1874" display="https://camle.danang.gov.vn/-on-vi-truc-thuoc"/>
    <hyperlink ref="C1056" r:id="rId1875" display="https://www.facebook.com/caphopminh/"/>
    <hyperlink ref="C1057" r:id="rId1876" display="https://www.yenbai.gov.vn/"/>
    <hyperlink ref="C1058" r:id="rId1877" display="https://www.facebook.com/p/C%C3%B4ng-an-x%C3%A3-Ph%C3%BA-L%C3%A2m-100081836477317/"/>
    <hyperlink ref="C1059" r:id="rId1878" display="https://phulam.phutan.angiang.gov.vn/"/>
    <hyperlink ref="C1061" r:id="rId1879" display="http://congbao.tuyenquang.gov.vn/van-ban/noi-ban-hanh/uy-ban-nhan-dan-tinh/trang-171.html"/>
    <hyperlink ref="C1062" r:id="rId1880" display="https://www.facebook.com/caphuongdongtien/"/>
    <hyperlink ref="C1063" r:id="rId1881" display="https://dongtien.phoyen.thainguyen.gov.vn/"/>
    <hyperlink ref="C1064" r:id="rId1882" display="https://www.facebook.com/caphuongkythinh/"/>
    <hyperlink ref="C1065" r:id="rId1883" display="https://vienkiemsat.hatinh.gov.vn/vks/portal/read/tin-chuyen-nganh/news/vien-kiem-sat-nhan-dan-thi-xa-ky-anh-tinh-ha-tinh-truc-tiep-kiem-sat-viec-thi-ha.html"/>
    <hyperlink ref="C1066" r:id="rId1884" display="https://www.facebook.com/capLamSon/?locale=vi_VN"/>
    <hyperlink ref="C1067" r:id="rId1885" display="https://lamson.bimson.thanhhoa.gov.vn/"/>
    <hyperlink ref="C1068" r:id="rId1886" display="https://www.facebook.com/caplongphuoc.phuoclong/"/>
    <hyperlink ref="C1069" r:id="rId1887" display="https://longphuoc.phuoclong.binhphuoc.gov.vn/"/>
    <hyperlink ref="C1070" r:id="rId1888" display="https://www.facebook.com/CAPMinhTan/?locale=br_FR"/>
    <hyperlink ref="C1071" r:id="rId1889" display="http://minhtan.thanhphoyenbai.yenbai.gov.vn/?page_id=192"/>
    <hyperlink ref="C1073" r:id="rId1890" display="https://pacnam.gov.vn/"/>
    <hyperlink ref="C1074" r:id="rId1891" display="https://www.facebook.com/tuoitreconganninhbinh/"/>
    <hyperlink ref="C1075" r:id="rId1892" display="https://nambinh.tpninhbinh.ninhbinh.gov.vn/"/>
    <hyperlink ref="C1076" r:id="rId1893" display="https://www.facebook.com/capphudong/"/>
    <hyperlink ref="C1077" r:id="rId1894" display="https://congbobanan.toaan.gov.vn/3ta921174t1cvn/"/>
    <hyperlink ref="C1078" r:id="rId1895" display="https://www.facebook.com/capquangtam.tpth/"/>
    <hyperlink ref="C1079" r:id="rId1896" display="https://tpthanhhoa.thanhhoa.gov.vn/web/gioi-thieu-chung/tin-tuc/chinh-tri/dang-bo-phuong-quang-tam-ky-niem-70-nam-ngay-thanh-lap-va-ra-mat-cuon-lich-su-dang-bo-giai-doan-1954-2024.html"/>
    <hyperlink ref="C1080" r:id="rId1897" display="https://www.facebook.com/CAPSuoiHoa.TPBN/"/>
    <hyperlink ref="C1081" r:id="rId1898" display="https://www.bacninh.gov.vn/web/phuongsuoihoa/thong-tin-lien-he"/>
    <hyperlink ref="C1082" r:id="rId1899" display="https://www.facebook.com/captandan02373812113/"/>
    <hyperlink ref="C1083" r:id="rId1900" display="https://tandan.thixanghison.thanhhoa.gov.vn/web/trang-chu/tong-quan/chuc-nang-nhiem-vu-cua-ubnd-phuong-tan-dan.html"/>
    <hyperlink ref="C1084" r:id="rId1901" display="https://www.facebook.com/CAPvinuocquenthanvidanphucvu/"/>
    <hyperlink ref="C1085" r:id="rId1902" display="https://hiepninh.tayninh.gov.vn/"/>
    <hyperlink ref="C1086" r:id="rId1903" display="https://www.facebook.com/TuoitreConganhuyenPhuXuyen/"/>
    <hyperlink ref="C1087" r:id="rId1904" display="http://phuxuyen.hanoi.gov.vn/"/>
    <hyperlink ref="C1088" r:id="rId1905" display="https://www.facebook.com/CAQ6HCM/"/>
    <hyperlink ref="C1089" r:id="rId1906" display="http://www.quan6.hochiminhcity.gov.vn/gioithieu/Pages/lanhdaoubnd.aspx"/>
    <hyperlink ref="C1090" r:id="rId1907" display="https://www.facebook.com/CAQCamLe/?locale=vi_VN"/>
    <hyperlink ref="C1091" r:id="rId1908" display="https://camle.danang.gov.vn/"/>
    <hyperlink ref="C1092" r:id="rId1909" display="https://www.facebook.com/CAQHongBang/"/>
    <hyperlink ref="C1093" r:id="rId1910" display="https://hongbang.haiphong.gov.vn/"/>
    <hyperlink ref="C1094" r:id="rId1911" display="https://www.facebook.com/caqs.36/?locale=vi_VN"/>
    <hyperlink ref="C1095" r:id="rId1912" display="https://hscv1.thanhhoa.gov.vn/quanson/lichct.nsf/lich/C1312AFFFDFD657647258B190023D6C1"/>
    <hyperlink ref="C1096" r:id="rId1913" display="https://www.facebook.com/CAQTX/"/>
    <hyperlink ref="C1097" r:id="rId1914" display="https://thanhxuan.hanoi.gov.vn/"/>
    <hyperlink ref="C1098" r:id="rId1915" display="https://www.facebook.com/p/C%C3%B4ng-an-huy%E1%BB%87n-B%E1%BA%A3o-L%C3%A2m-Cao-B%E1%BA%B1ng-100083205493107/"/>
    <hyperlink ref="C1099" r:id="rId1916" display="https://baolam.caobang.gov.vn/"/>
    <hyperlink ref="C1100" r:id="rId1917" display="https://www.facebook.com/xuatnhapcanhquangtri/"/>
    <hyperlink ref="C1101" r:id="rId1918" display="https://www.quangtri.gov.vn/"/>
    <hyperlink ref="C1102" r:id="rId1919" display="https://www.facebook.com/ConganQuynhNhai/"/>
    <hyperlink ref="C1103" r:id="rId1920" display="https://quynhnhai.sonla.gov.vn/"/>
    <hyperlink ref="C1104" r:id="rId1921" display="https://www.facebook.com/catienthuan/"/>
    <hyperlink ref="C1105" r:id="rId1922" display="https://bencau.tayninh.gov.vn/vi/news/xa-tien-thuan/li-n-h-x-ti-n-thu-n-56.html"/>
    <hyperlink ref="C1107" r:id="rId1923" display="https://www.travinh.gov.vn/"/>
    <hyperlink ref="C1108" r:id="rId1924" display="https://www.facebook.com/CATPBG/?locale=vi_VN"/>
    <hyperlink ref="C1109" r:id="rId1925" display="https://tpbacgiang.bacgiang.gov.vn/"/>
    <hyperlink ref="C1111" r:id="rId1926" display="https://buonmathuot.daklak.gov.vn/"/>
    <hyperlink ref="C1112" r:id="rId1927" display="https://www.facebook.com/Benhviendakhoatinhdienbien/?locale=vi_VN"/>
    <hyperlink ref="C1113" r:id="rId1928" display="https://www.toaan.gov.vn/webcenter/ShowProperty?nodeId=/UCMServer/TAND077356"/>
    <hyperlink ref="C1114" r:id="rId1929" display="https://www.facebook.com/catphatinh/?locale=vi_VN"/>
    <hyperlink ref="C1115" r:id="rId1930" display="https://hatinh.gov.vn/"/>
    <hyperlink ref="C1116" r:id="rId1931" display="https://www.facebook.com/tuoitrecongankontum/"/>
    <hyperlink ref="C1117" r:id="rId1932" display="https://www.kontum.gov.vn/"/>
    <hyperlink ref="C1118" r:id="rId1933" display="https://www.facebook.com/catptdm/"/>
    <hyperlink ref="C1119" r:id="rId1934" display="https://thudaumot.binhduong.gov.vn/"/>
    <hyperlink ref="C1120" r:id="rId1935" display="https://www.facebook.com/CATT.NAMCAN/"/>
    <hyperlink ref="C1121" r:id="rId1936" display="https://thitrannamcan.namcan.camau.gov.vn/"/>
    <hyperlink ref="C1122" r:id="rId1937" display="https://www.facebook.com/CATT.THO/?locale=vi_VN"/>
    <hyperlink ref="C1123" r:id="rId1938" display="https://thanhhung.thachthanh.thanhhoa.gov.vn/"/>
    <hyperlink ref="C1124" r:id="rId1939" display="https://www.facebook.com/CATTLT/?locale=vi_VN"/>
    <hyperlink ref="C1125" r:id="rId1940" display="https://longthanh.dongnai.gov.vn/"/>
    <hyperlink ref="C1126" r:id="rId1941" display="https://www.facebook.com/p/C%C3%B4ng-an-huy%E1%BB%87n-Than-Uy%C3%AAn-100066600894446/"/>
    <hyperlink ref="C1127" r:id="rId1942" display="https://thanuyen.laichau.gov.vn/"/>
    <hyperlink ref="C1129" r:id="rId1943" display="https://tracu.travinh.gov.vn/"/>
    <hyperlink ref="C1130" r:id="rId1944" display="https://www.facebook.com/CATT.THO/?locale=vi_VN"/>
    <hyperlink ref="C1131" r:id="rId1945" display="https://thanhhung.thachthanh.thanhhoa.gov.vn/"/>
    <hyperlink ref="C1132" r:id="rId1946" display="https://www.facebook.com/CATX.KM/"/>
    <hyperlink ref="C1133" r:id="rId1947" display="https://kinhmon.haiduong.gov.vn/"/>
    <hyperlink ref="C1134" r:id="rId1948" display="https://www.facebook.com/p/C%C3%B4ng-an-ph%C6%B0%E1%BB%9Dng-1-TX-Gi%C3%A1-Rai-B%E1%BA%A1c-Li%C3%AAu-100085484734723/"/>
    <hyperlink ref="C1135" r:id="rId1949" display="https://dichvucong.gov.vn/p/home/dvc-tthc-co-quan-chi-tiet.html?id=401230"/>
    <hyperlink ref="C1136" r:id="rId1950" display="https://www.facebook.com/catxka.ht.vn/"/>
    <hyperlink ref="C1137" r:id="rId1951" display="https://kyanh.hatinh.gov.vn/"/>
    <hyperlink ref="C1139" r:id="rId1952" display="https://daibieunhandan.dienbien.gov.vn/uploads/Docs/Th%E1%BB%8B%20x%C3%A3%20M%C6%B0%E1%BB%9Dng%20Lay.pdf"/>
    <hyperlink ref="C1140" r:id="rId1953" display="https://www.facebook.com/CATXPT/"/>
    <hyperlink ref="C1141" r:id="rId1954" display="https://phutho.phutan.angiang.gov.vn/"/>
    <hyperlink ref="C1142" r:id="rId1955" display="https://www.facebook.com/p/C%C3%B4ng-an-Huy%E1%BB%87n-Ng%E1%BB%8Dc-L%E1%BA%B7c-t%E1%BB%89nh-Thanh-Ho%C3%A1-100064202226018/"/>
    <hyperlink ref="C1143" r:id="rId1956" display="http://ngocson.ngoclac.thanhhoa.gov.vn/"/>
    <hyperlink ref="C1145" r:id="rId1957" display="https://binhhoaphuoc.vinhlong.gov.vn/"/>
    <hyperlink ref="C1146" r:id="rId1958" display="https://www.facebook.com/p/C%C3%B4ng-an-huy%E1%BB%87n-T%E1%BB%A9-K%E1%BB%B3-100076039831546/"/>
    <hyperlink ref="C1147" r:id="rId1959" display="https://tuky.haiduong.gov.vn/"/>
    <hyperlink ref="C1149" r:id="rId1960" display="https://hoaninh.vinhlong.gov.vn/"/>
    <hyperlink ref="C1150" r:id="rId1961" display="https://www.facebook.com/p/C%C3%B4ng-An-x%C3%A3-H%E1%BB%93ng-Phong-Huy%E1%BB%87n-An-D%C6%B0%C6%A1ng-TP-H%E1%BA%A3i-Ph%C3%B2ng-100069379315113/"/>
    <hyperlink ref="C1151" r:id="rId1962" display="https://hongphong.anduong.haiphong.gov.vn/"/>
    <hyperlink ref="C1152" r:id="rId1963" display="https://www.facebook.com/cax.phuquoi.lh/"/>
    <hyperlink ref="C1153" r:id="rId1964" display="https://phuquoi.vinhlong.gov.vn/"/>
    <hyperlink ref="C1154" r:id="rId1965" display="https://www.facebook.com/CAX.QuangNghiep/"/>
    <hyperlink ref="C1155" r:id="rId1966" display="http://quangnghiep.tuky.haiduong.gov.vn/"/>
    <hyperlink ref="C1156" r:id="rId1967" display="https://www.facebook.com/CAX.TanLieu/"/>
    <hyperlink ref="C1157" r:id="rId1968" display="https://tanlieu.yendung.bacgiang.gov.vn/"/>
    <hyperlink ref="C1158" r:id="rId1969" display="https://www.facebook.com/Cax.ThuongHa/"/>
    <hyperlink ref="C1159" r:id="rId1970" display="https://baoyen.laocai.gov.vn/ubnd-cac-xa-thi-tran/cac-xa-thi-tran-tren-dia-ban-huyen-bao-yen-810508"/>
    <hyperlink ref="C1160" r:id="rId1971" display="https://www.facebook.com/cax0869549029/"/>
    <hyperlink ref="C1161" r:id="rId1972" display="https://hoangdong.hoanghoa.thanhhoa.gov.vn/"/>
    <hyperlink ref="C1163" r:id="rId1973" display="http://anhaodong.hoaian.binhdinh.gov.vn/"/>
    <hyperlink ref="C1165" r:id="rId1974" display="http://anhaotay.hoaian.binhdinh.gov.vn/"/>
    <hyperlink ref="C1166" r:id="rId1975" display="https://www.facebook.com/caxanthanh/"/>
    <hyperlink ref="C1167" r:id="rId1976" display="https://godau.tayninh.gov.vn/vi/page/Uy-ban-nhan-dan-xa-Thanh-Duc.html"/>
    <hyperlink ref="C1168" r:id="rId1977" display="https://www.facebook.com/caxanthuongytbg/"/>
    <hyperlink ref="C1169" r:id="rId1978" display="https://anthuong.yenthe.bacgiang.gov.vn/"/>
    <hyperlink ref="C1171" r:id="rId1979" display="https://kimson.ninhbinh.gov.vn/gioi-thieu/xa-yen-loc"/>
    <hyperlink ref="C1172" r:id="rId1980" display="https://www.facebook.com/caxayunha/"/>
    <hyperlink ref="C1173" r:id="rId1981" display="https://phuthien.gialai.gov.vn/xa-ayun-ha/Home.aspx"/>
    <hyperlink ref="C1174" r:id="rId1982" display="https://www.facebook.com/caxbaoly/?locale=vi_VN"/>
    <hyperlink ref="C1175" r:id="rId1983" display="https://phubinh.thainguyen.gov.vn/xa-bao-ly"/>
    <hyperlink ref="C1176" r:id="rId1984" display="https://www.facebook.com/CaxBauNang/"/>
    <hyperlink ref="C1177" r:id="rId1985" display="https://mattrantoquoc.tayninh.gov.vn/vi/news/uy-vien-uy-ban-mat-tran-to-quoc-viet-nam/ban-thanh-tra-nh-n-d-n-x-b-u-n-ng-gi-m-s-t-ubnd-x-v-c-ng-t-c-thu-l-ph-c-ng-ch-ng-ch-ng-th-c-9373.html"/>
    <hyperlink ref="C1178" r:id="rId1986" display="https://www.facebook.com/CAXBINHTHANH/"/>
    <hyperlink ref="C1179" r:id="rId1987" display="https://binhthanh.thanhphu.bentre.gov.vn/"/>
    <hyperlink ref="C1181" r:id="rId1988" display="http://binhlang.tuky.haiduong.gov.vn/"/>
    <hyperlink ref="C1182" r:id="rId1989" display="https://www.facebook.com/CAXBONPHANG/"/>
    <hyperlink ref="C1183" r:id="rId1990" display="https://sonla.gov.vn/tin-van-hoa-xa-hoi/dong-chi-dang-ngoc-hau-lam-viec-voi-huyen-thuan-chau-ve-viec-xay-dung-tru-so-cong-an-xa-tren-dia-760471"/>
    <hyperlink ref="C1184" r:id="rId1991" display="https://www.facebook.com/caxcamchaucamthuy/?locale=vi_VN"/>
    <hyperlink ref="C1185" r:id="rId1992" display="https://camchau.camthuy.thanhhoa.gov.vn/"/>
    <hyperlink ref="C1186" r:id="rId1993" display="https://www.facebook.com/caxcamminh/"/>
    <hyperlink ref="C1187" r:id="rId1994" display="https://camminh.camxuyen.hatinh.gov.vn/"/>
    <hyperlink ref="C1189" r:id="rId1995" display="https://mucangchai.yenbai.gov.vn/tcbm/cac-xa-thi-tran/?UserKey=XA-CAO-PHA"/>
    <hyperlink ref="C1190" r:id="rId1996" display="https://www.facebook.com/caxchauloc/"/>
    <hyperlink ref="C1191" r:id="rId1997" display="https://chauloc.quyhop.nghean.gov.vn/"/>
    <hyperlink ref="C1192" r:id="rId1998" display="https://www.facebook.com/caxchauphong/"/>
    <hyperlink ref="C1193" r:id="rId1999" display="https://quevo.bacninh.gov.vn/news/-/details/22344/xa-chau-phong"/>
    <hyperlink ref="C1194" r:id="rId2000" display="https://www.facebook.com/caxconminhnrbk/"/>
    <hyperlink ref="C1195" r:id="rId2001" display="https://xuctiendautu.backan.gov.vn/tin-tuc/hoi-nghi-thong-nhat-thuc-hien-nhiem-vu-ho-tro-thi-diem-chuyen-doi-so-xa-con-minh-huyen-na-ri/"/>
    <hyperlink ref="C1196" r:id="rId2002" display="https://www.facebook.com/p/Tu%E1%BB%95i-tr%E1%BA%BB-C%C3%B4ng-an-t%E1%BB%89nh-B%E1%BA%AFc-K%E1%BA%A1n-100057574024652/?locale=ro_RO"/>
    <hyperlink ref="C1197" r:id="rId2003" display="https://nari.backan.gov.vn/category/tin-moi/page/40/"/>
    <hyperlink ref="C1198" r:id="rId2004" display="https://www.facebook.com/caxdaian/"/>
    <hyperlink ref="C1199" r:id="rId2005" display="https://daiphuoc.canglong.travinh.gov.vn/"/>
    <hyperlink ref="C1200" r:id="rId2006" display="https://www.facebook.com/p/U%E1%BB%B7-ban-nh%C3%A2n-d%C3%A2n-x%C3%A3-%C4%90%C3%A0o-Th%E1%BB%8Bnh-100043254613448/"/>
    <hyperlink ref="C1201" r:id="rId2007" display="https://tranyen.yenbai.gov.vn/xa-thi-tran/xa-dao-thinh"/>
    <hyperlink ref="C1203" r:id="rId2008" display="https://thaibinh.gov.vn/van-ban-phap-luat/van-ban-dieu-hanh/ve-viec-cho-phep-uy-ban-nhan-dan-xa-dong-hoang-huyen-tien-ha.html"/>
    <hyperlink ref="C1204" r:id="rId2009" display="https://www.facebook.com/CAXDongThanh/"/>
    <hyperlink ref="C1205" r:id="rId2010" display="https://dongthanh.yenthanh.nghean.gov.vn/"/>
    <hyperlink ref="C1206" r:id="rId2011" display="https://www.facebook.com/caxdongthinhyenlapphutho/"/>
    <hyperlink ref="C1207" r:id="rId2012" display="http://congbao.phutho.gov.vn/tong-tap.html?classification=2&amp;unitid=2&amp;pageIndex=64"/>
    <hyperlink ref="C1208" r:id="rId2013" display="https://www.facebook.com/CaxDongTien.TS/"/>
    <hyperlink ref="C1209" r:id="rId2014" display="https://dongtien.trieuson.thanhhoa.gov.vn/thong-tin-du-an"/>
    <hyperlink ref="C1210" r:id="rId2015" display="https://www.facebook.com/CaxEaO/"/>
    <hyperlink ref="C1211" r:id="rId2016" display="https://eakar.daklak.gov.vn/4-xa-ea-o-663.html"/>
    <hyperlink ref="C1212" r:id="rId2017" display="https://www.facebook.com/CAXGiaHanh/"/>
    <hyperlink ref="C1213" r:id="rId2018" display="https://hscvcl.hatinh.gov.vn/canloc/vbpq.nsf/D65BA9CA93C35FAC4725876B0026B289/$file/ATT1ZDE0.docx"/>
    <hyperlink ref="C1215" r:id="rId2019" display="https://www.bacninh.gov.vn/web/xa-giang-son"/>
    <hyperlink ref="C1217" r:id="rId2020" display="https://hagiang.hatrung.thanhhoa.gov.vn/"/>
    <hyperlink ref="C1219" r:id="rId2021" display="https://hailam.hailang.quangtri.gov.vn/"/>
    <hyperlink ref="C1221" r:id="rId2022" display="https://haihau.namdinh.gov.vn/"/>
    <hyperlink ref="C1222" r:id="rId2023" display="https://www.facebook.com/p/Tu%E1%BB%95i-tr%E1%BA%BB-C%C3%B4ng-an-TP-S%E1%BA%A7m-S%C6%A1n-100069346653553/?locale=gn_PY"/>
    <hyperlink ref="C1223" r:id="rId2024" display="https://hason.hatrung.thanhhoa.gov.vn/"/>
    <hyperlink ref="C1224" r:id="rId2025" display="https://www.facebook.com/caxhaumytrinh/"/>
    <hyperlink ref="C1225" r:id="rId2026" display="https://caibe.tiengiang.gov.vn/xa-hau-my-trinh"/>
    <hyperlink ref="C1227" r:id="rId2027" display="https://ubndtp.caobang.gov.vn/ubnd-xa-hung-dao"/>
    <hyperlink ref="C1229" r:id="rId2028" display="https://snv.baclieu.gov.vn/-/s%E1%BB%9F-n%E1%BB%99i-v%E1%BB%A5-th%E1%BA%A9m-%C4%91%E1%BB%8Bnh-ti%C3%AAu-ch%C3%AD-6.3-x%C3%A2y-d%E1%BB%B1ng-n%C3%B4ng-th%C3%B4n-m%E1%BB%9Bi-n%C3%A2ng-cao-x%C3%A3-hi%E1%BB%87p-th%C3%A0nh-th%C3%A0nh-ph%E1%BB%91-b%E1%BA%A1c-li%C3%AAu."/>
    <hyperlink ref="C1230" r:id="rId2029" display="https://www.facebook.com/CAXHUNGLOI.HUNGNGUYEN.NGHEAN/"/>
    <hyperlink ref="C1231" r:id="rId2030" display="https://hungloi.hungnguyen.nghean.gov.vn/"/>
    <hyperlink ref="C1232" r:id="rId2031" display="https://www.facebook.com/caxhuongvi/"/>
    <hyperlink ref="C1233" r:id="rId2032" display="https://huongvi.yenthe.bacgiang.gov.vn/"/>
    <hyperlink ref="C1234" r:id="rId2033" display="https://www.facebook.com/caxkimson/"/>
    <hyperlink ref="C1235" r:id="rId2034" display="https://kimson.tracu.travinh.gov.vn/"/>
    <hyperlink ref="C1236" r:id="rId2035" display="https://www.facebook.com/caxkimthach/"/>
    <hyperlink ref="C1237" r:id="rId2036" display="https://kimthach.vinhlinh.quangtri.gov.vn/"/>
    <hyperlink ref="C1238" r:id="rId2037" display="https://www.facebook.com/caxkytan/"/>
    <hyperlink ref="C1239" r:id="rId2038" display="https://kytan.kyanh.hatinh.gov.vn/"/>
    <hyperlink ref="C1241" r:id="rId2039" display="https://hanhchinhcong.backan.gov.vn/portaldvc/Pages/2023-8-22/Tang-Bang-khen-cho-cac-tap-the-ho-gia-dinh-ca-nhanjbmlzgs9bevf.aspx"/>
    <hyperlink ref="C1242" r:id="rId2040" display="https://www.facebook.com/caxlienminh/"/>
    <hyperlink ref="C1243" r:id="rId2041" display="https://ductho.hatinh.gov.vn/lienminh/pages/2024-02-01/UBND-xa-Lien-Minh-huyen-Duc-Tho-tinh-Ha-Tinh-phoi--474110.aspx"/>
    <hyperlink ref="C1244" r:id="rId2042" display="https://www.facebook.com/caxlonghiep/"/>
    <hyperlink ref="C1245" r:id="rId2043" display="https://www.travinh.gov.vn/"/>
    <hyperlink ref="C1246" r:id="rId2044" display="https://www.facebook.com/CAXLongVinh/"/>
    <hyperlink ref="C1247" r:id="rId2045" display="https://www.travinh.gov.vn/"/>
    <hyperlink ref="C1248" r:id="rId2046" display="https://www.facebook.com/CAXMaiDinh/"/>
    <hyperlink ref="C1249" r:id="rId2047" display="https://maidinh.hiephoa.bacgiang.gov.vn/"/>
    <hyperlink ref="C1250" r:id="rId2048" display="https://www.facebook.com/CAXMinhhung/"/>
    <hyperlink ref="C1251" r:id="rId2049" display="https://minhhung.chonthanh.binhphuoc.gov.vn/"/>
    <hyperlink ref="C1253" r:id="rId2050" display="https://minhlap.chonthanh.binhphuoc.gov.vn/"/>
    <hyperlink ref="C1254" r:id="rId2051" display="https://www.facebook.com/caxminhthang/"/>
    <hyperlink ref="C1255" r:id="rId2052" display="https://minhthang.chonthanh.binhphuoc.gov.vn/"/>
    <hyperlink ref="C1256" r:id="rId2053" display="https://www.facebook.com/Caxmtt/"/>
    <hyperlink ref="C1257" r:id="rId2054" display="https://mythanhtrung.vinhlong.gov.vn/"/>
    <hyperlink ref="C1259" r:id="rId2055" display="https://sonla.gov.vn/SiteFolders/hquynhmai/4787/VB/thi%20dua%20khen%20thuong/1309%20QD%20UBND.pdf"/>
    <hyperlink ref="C1261" r:id="rId2056" display="https://sonla.gov.vn/4/469/61715/478330/hoi-dong-nhan-dan-tinh/danh-sach-thuong-truc-hdnd-tinh-son-la-khoa-xiv-nhiem-ky-2016-2021"/>
    <hyperlink ref="C1262" r:id="rId2057" display="https://www.facebook.com/caxmyloccanlochatinh/"/>
    <hyperlink ref="C1263" r:id="rId2058" display="https://myloc.namdinh.gov.vn/"/>
    <hyperlink ref="C1264" r:id="rId2059" display="https://www.facebook.com/CAXMYNHON/"/>
    <hyperlink ref="C1265" r:id="rId2060" display="https://bentre.gov.vn/Documents/848_danh_sach%20nguoi%20phat%20ngon.pdf"/>
    <hyperlink ref="C1267" r:id="rId2061" display="https://mucangchai.yenbai.gov.vn/"/>
    <hyperlink ref="C1268" r:id="rId2062" display="https://www.facebook.com/caxnamquangbl/"/>
    <hyperlink ref="C1269" r:id="rId2063" display="http://namquang.baolam.caobang.gov.vn/"/>
    <hyperlink ref="C1270" r:id="rId2064" display="https://www.facebook.com/DoanThanhnienCongantinhLaoCai/"/>
    <hyperlink ref="C1271" r:id="rId2065" display="https://vanban.laocai.gov.vn/xa-nam-tha"/>
    <hyperlink ref="C1273" r:id="rId2066" display="https://namxuan.quanhoa.thanhhoa.gov.vn/"/>
    <hyperlink ref="C1274" r:id="rId2067" display="https://www.facebook.com/NgaSon.vn/videos/1416228245664003/"/>
    <hyperlink ref="C1275" r:id="rId2068" display="https://ngathuy.ngason.thanhhoa.gov.vn/"/>
    <hyperlink ref="C1276" r:id="rId2069" display="https://www.facebook.com/caxngatien.gov.vn/"/>
    <hyperlink ref="C1277" r:id="rId2070" display="https://ngatien.ngason.thanhhoa.gov.vn/tin-van-hoa-the-thao"/>
    <hyperlink ref="C1279" r:id="rId2071" display="https://nghiakhanh.nghiadan.nghean.gov.vn/"/>
    <hyperlink ref="C1281" r:id="rId2072" display="https://nghialam.nghiadan.nghean.gov.vn/"/>
    <hyperlink ref="C1282" r:id="rId2073" display="https://www.facebook.com/p/Tu%E1%BB%95i-tr%E1%BA%BB-C%C3%B4ng-an-Ngh%C4%A9a-L%E1%BB%99-100081887170070/"/>
    <hyperlink ref="C1283" r:id="rId2074" display="https://dichvucong.namdinh.gov.vn/portaldvc/KenhTin/dich-vu-cong-truc-tuyen.aspx?_dv=8D65FA8E-D4BC-B2EC-BE28-32404A48E66F"/>
    <hyperlink ref="C1284" r:id="rId2075" display="https://www.facebook.com/caxnghixuan/"/>
    <hyperlink ref="C1285" r:id="rId2076" display="https://nghixuan.nghiloc.nghean.gov.vn/"/>
    <hyperlink ref="C1286" r:id="rId2077" display="https://www.facebook.com/CAXNH/"/>
    <hyperlink ref="C1287" r:id="rId2078" display="http://namhong.namsach.haiduong.gov.vn/"/>
    <hyperlink ref="C1288" r:id="rId2079" display="https://www.facebook.com/caxnhattangialochaiduong/"/>
    <hyperlink ref="C1289" r:id="rId2080" display="http://nhattan.gialoc.haiduong.gov.vn/"/>
    <hyperlink ref="C1290" r:id="rId2081" display="https://www.facebook.com/@caxnhiha/"/>
    <hyperlink ref="C1291" r:id="rId2082" display="https://sonv.ninhthuan.gov.vn/portal/Pages/2023-4-20/Khen-thuong-thanh-tich-xuat-sac-trong-xay-dung-xa-ixybrp.aspx"/>
    <hyperlink ref="C1292" r:id="rId2083" display="https://www.facebook.com/caxnt/"/>
    <hyperlink ref="C1293" r:id="rId2084" display="https://nghiathuan.thaihoa.nghean.gov.vn/"/>
    <hyperlink ref="C1295" r:id="rId2085" display="https://laichau.gov.vn/tin-tuc-su-kien/hoat-dong-cua-lanh-dao-tinh/bi-thu-tinh-uy-giang-pao-my-tiep-xuc-cu-tri-tai-xa-nung-nang.html"/>
    <hyperlink ref="C1297" r:id="rId2086" display="https://sopcop.sonla.gov.vn/hoi-dap"/>
    <hyperlink ref="C1298" r:id="rId2087" display="https://www.facebook.com/caxphamtran34/"/>
    <hyperlink ref="C1299" r:id="rId2088" display="http://phamtran.gialoc.haiduong.gov.vn/"/>
    <hyperlink ref="C1301" r:id="rId2089" display="https://krongpa.gialai.gov.vn/xa-phu-can/Gioi-thieu/Co-cau-to-chuc.aspx"/>
    <hyperlink ref="C1303" r:id="rId2090" display="https://phucuong.daitu.thainguyen.gov.vn/"/>
    <hyperlink ref="C1305" r:id="rId2091" display="http://lambinh.tuyenquang.gov.vn/vi/tin-bai/dong-chi-pho-chu-tich-uy-ban-nhan-dan-huyen-du-ngay-hoi-dai-doan-ket-toan-dan-toc-tai-khu-dan-cu-thon-ban-tang-xa-phuc-yen?type=NEWS&amp;id=131777"/>
    <hyperlink ref="C1306" r:id="rId2092" display="https://www.facebook.com/caxphuluu/"/>
    <hyperlink ref="C1307" r:id="rId2093" display="https://phuluu.locha.hatinh.gov.vn/vi/laws/detail/TO-TRINH-Ve-viec-de-nghi-phe-duyet-chu-truong-dau-tu-cac-du-an-39/?download=1&amp;id=0"/>
    <hyperlink ref="C1308" r:id="rId2094" display="https://www.facebook.com/p/Tu%E1%BB%95i-tr%E1%BA%BB-C%C3%B4ng-an-Ngh%C4%A9a-L%E1%BB%99-100081887170070/"/>
    <hyperlink ref="C1309" r:id="rId2095" display="https://nghialo.yenbai.gov.vn/xa-phuong/xa-phu-nham"/>
    <hyperlink ref="C1310" r:id="rId2096" display="https://www.facebook.com/TTCADN/"/>
    <hyperlink ref="C1311" r:id="rId2097" display="https://dongnai.gov.vn/Pages/newsdetail.aspx?NewsId=44868&amp;CatId=185"/>
    <hyperlink ref="C1312" r:id="rId2098" display="https://www.facebook.com/p/Tu%E1%BB%95i-tr%E1%BA%BB-C%C3%B4ng-an-huy%E1%BB%87n-Ninh-Ph%C6%B0%E1%BB%9Bc-100068114569027/"/>
    <hyperlink ref="C1313" r:id="rId2099" display="https://mc.ninhthuan.gov.vn/portaldvc/KenhTin/dich-vu-cong-truc-tuyen.aspx?_dv=000.26.32.H43"/>
    <hyperlink ref="C1314" r:id="rId2100" display="https://www.facebook.com/caxphuochung/"/>
    <hyperlink ref="C1315" r:id="rId2101" display="https://phuochung.tracu.travinh.gov.vn/tin-van-hoa-xa-hoi/ubnd-xa-phuoc-hung-to-chuc-le-ky-ket-mo-hinh-xa-chuyen-doi-so-thanh-toan-so-giua-tap-doan-cong-n-711456"/>
    <hyperlink ref="C1317" r:id="rId2102" display="https://bacai.ninhthuan.gov.vn/portal/Pages/ubnd-xa-phuoc-tan.aspx"/>
    <hyperlink ref="C1318" r:id="rId2103" display="https://www.facebook.com/caxphuocthuan/"/>
    <hyperlink ref="C1319" r:id="rId2104" display="http://phuocthuan.tuyphuoc.binhdinh.gov.vn/"/>
    <hyperlink ref="C1320" r:id="rId2105" display="https://www.facebook.com/caxphuonglau/?locale=ms_MY"/>
    <hyperlink ref="C1321" r:id="rId2106" display="http://congbao.phutho.gov.vn/van-ban/chi-tiet.html?docid=672"/>
    <hyperlink ref="C1323" r:id="rId2107" display="https://phuthinh.daitu.thainguyen.gov.vn/"/>
    <hyperlink ref="C1325" r:id="rId2108" display="https://phuthuan.phutan.camau.gov.vn/"/>
    <hyperlink ref="C1327" r:id="rId2109" display="https://phule.quanhoa.thanhhoa.gov.vn/"/>
    <hyperlink ref="C1328" r:id="rId2110" display="https://www.facebook.com/CAXPSTX.NS/"/>
    <hyperlink ref="C1329" r:id="rId2111" display="https://phuson.quanhoa.thanhhoa.gov.vn/"/>
    <hyperlink ref="C1330" r:id="rId2112" display="https://www.facebook.com/TuoitreConganCaoBang/"/>
    <hyperlink ref="C1331" r:id="rId2113" display="https://nguyenbinh.caobang.gov.vn/xa-phan-thanh"/>
    <hyperlink ref="C1332" r:id="rId2114" display="https://www.facebook.com/caxquangphongnrbk/"/>
    <hyperlink ref="C1333" r:id="rId2115" display="https://nari.backan.gov.vn/dang-uy-xa-quang-phong-to-chuc-le-cong-bo-quyet-dinh-thanh-lap-chi-bo-quan-su-xa-quang-phong-nhiem-ky-2022-2025/"/>
    <hyperlink ref="C1334" r:id="rId2116" display="https://www.facebook.com/tuoitreconganquangbinh/"/>
    <hyperlink ref="C1335" r:id="rId2117" display="https://quangthanh.chauduc.baria-vungtau.gov.vn/"/>
    <hyperlink ref="C1337" r:id="rId2118" display="https://trungkhanh.caobang.gov.vn/1352/34154/83364/xa-quang-vinh"/>
    <hyperlink ref="C1339" r:id="rId2119" display="https://thaibinh.gov.vn/van-ban-phap-luat/van-ban-dieu-hanh/ve-viec-cho-phep-uy-ban-nhan-dan-xa-quynh-hai-huyen-thai-thu.html"/>
    <hyperlink ref="C1340" r:id="rId2120" display="https://www.facebook.com/Caxsanvien/"/>
    <hyperlink ref="C1341" r:id="rId2121" display="https://locbinh.langson.gov.vn/tin-tuc-su-kien/hoat-dong-lanh-dao-huyen/doan-kiem-tra-cua-ban-thuong-vu-huyen-uy-kiem-tra-dang-uy-xa-san-vien-va-dong-chi-bi-thu-dang-uy-chu-tich-uy-ban-nhan-da.html"/>
    <hyperlink ref="C1342" r:id="rId2122" display="https://www.facebook.com/p/C%C3%B4ng-an-x%C3%A3-S%C6%A1n-Tr%C3%A0-100063467105701/"/>
    <hyperlink ref="C1343" r:id="rId2123" display="https://nhoquan.ninhbinh.gov.vn/xa-son-ha"/>
    <hyperlink ref="C1344" r:id="rId2124" display="https://www.facebook.com/caxsonhai/"/>
    <hyperlink ref="C1345" r:id="rId2125" display="https://sonthanh.yenthanh.nghean.gov.vn/to-chuc-bo-may/uy-ban-nhan-dan.html"/>
    <hyperlink ref="C1346" r:id="rId2126" display="https://www.facebook.com/p/Tu%E1%BB%95i-tr%E1%BA%BB-C%C3%B4ng-an-Th%C3%A0nh-ph%E1%BB%91-V%C4%A9nh-Y%C3%AAn-100066497717181/?locale=gl_ES"/>
    <hyperlink ref="C1347" r:id="rId2127" display="https://xasonkim2.hatinh.gov.vn/"/>
    <hyperlink ref="C1348" r:id="rId2128" display="https://www.facebook.com/tuoitrecongansonla/"/>
    <hyperlink ref="C1349" r:id="rId2129" display="https://www.yenbai.gov.vn/noidung/tintuc/Pages/chi-tiet-tin-tuc.aspx?ItemID=27329&amp;l=Tintrongtinh&amp;lv=5"/>
    <hyperlink ref="C1351" r:id="rId2130" display="https://nari.backan.gov.vn/khu-dan-cu-phieng-cuon-xa-son-thanh-to-chuc-ngay-hoi-dai-doan-ket-dan-toc/"/>
    <hyperlink ref="C1352" r:id="rId2131" display="https://www.facebook.com/caxtamgiangyenphongbn/"/>
    <hyperlink ref="C1353" r:id="rId2132" display="https://www.bacninh.gov.vn/web/ubnd-xa-tam-giang"/>
    <hyperlink ref="C1354" r:id="rId2133" display="https://www.facebook.com/TuoitreConganVinhPhuc/?locale=fa_IR"/>
    <hyperlink ref="C1355" r:id="rId2134" display="https://vinhtuong.vinhphuc.gov.vn/ct/cms/tintuc/Lists/CACXATHITRAN/View_Detail.aspx?ItemID=33"/>
    <hyperlink ref="C1356" r:id="rId2135" display="https://www.facebook.com/caxtananvinhcuu/"/>
    <hyperlink ref="C1357" r:id="rId2136" display="https://vinhcuu.dongnai.gov.vn/pages/newsdetail.aspx?NewsId=8930&amp;CatId=119"/>
    <hyperlink ref="C1358" r:id="rId2137" display="https://www.facebook.com/caxtanchau/"/>
    <hyperlink ref="C1359" r:id="rId2138" display="https://dichvucong.hungyen.gov.vn/dichvucong/hotline"/>
    <hyperlink ref="C1361" r:id="rId2139" display="https://tanhiep.yenthe.bacgiang.gov.vn/"/>
    <hyperlink ref="C1362" r:id="rId2140" display="https://www.facebook.com/CAXTANMY/"/>
    <hyperlink ref="C1363" r:id="rId2141" display="https://vinhlong.gov.vn/"/>
    <hyperlink ref="C1364" r:id="rId2142" display="https://www.facebook.com/CaxTanSon/"/>
    <hyperlink ref="C1365" r:id="rId2143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366" r:id="rId2144" display="https://www.facebook.com/congantinhhoabinh/"/>
    <hyperlink ref="C1367" r:id="rId2145" display="https://phubinh.thainguyen.gov.vn/xa-tan-thanh"/>
    <hyperlink ref="C1368" r:id="rId2146" display="https://www.facebook.com/CAXTBL/?locale=vi_VN"/>
    <hyperlink ref="C1369" r:id="rId2147" display="https://www.yenbai.gov.vn/noidung/tintuc/Pages/chi-tiet-tin-tuc.aspx?ItemID=14024&amp;l=tintrongtinh"/>
    <hyperlink ref="C1370" r:id="rId2148" display="https://www.facebook.com/TuoitreConganCaoBang/"/>
    <hyperlink ref="C1371" r:id="rId2149" display="https://thanhcong.nguyenbinh.caobang.gov.vn/"/>
    <hyperlink ref="C1372" r:id="rId2150" display="https://www.facebook.com/763131064287194"/>
    <hyperlink ref="C1373" r:id="rId2151" display="https://congan.laocai.gov.vn/xay-dung-phong-trao-toan-dan-bao-ve-an-ninh-to-quoc/xa-ta-gia-khau-huyen-muong-khuong-to-chuc-thanh-cong-ngay-hoi-toan-dan-bao-ve-an-ninh-to-quoc-1282410"/>
    <hyperlink ref="C1374" r:id="rId2152" display="https://www.facebook.com/caxth/"/>
    <hyperlink ref="C1375" r:id="rId2153" display="https://nhoquan.ninhbinh.gov.vn/xa-thuong-hoa"/>
    <hyperlink ref="C1376" r:id="rId2154" display="https://www.facebook.com/caxthanglong/"/>
    <hyperlink ref="C1377" r:id="rId2155" display="https://thangtho.nongcong.thanhhoa.gov.vn/web/trang-chu/he-thong-chinh-tri/uy-ban-nhan-dan-xa"/>
    <hyperlink ref="C1378" r:id="rId2156" display="https://www.facebook.com/Caxthanhdinh/"/>
    <hyperlink ref="C1379" r:id="rId2157" display="https://thanhdinh.dinhhoa.thainguyen.gov.vn/tin-xa-phuong"/>
    <hyperlink ref="C1380" r:id="rId2158" display="https://www.facebook.com/CAXThanhDuc/"/>
    <hyperlink ref="C1381" r:id="rId2159" display="https://www.nghean.gov.vn/uy-ban-nhan-dan-tinh"/>
    <hyperlink ref="C1383" r:id="rId2160" display="https://nghean.gov.vn/kinh-te/xa-thanh-huong-huyen-thanh-chuong-don-bang-cong-nhan-dat-chuan-nong-thon-moi-611577"/>
    <hyperlink ref="C1384" r:id="rId2161" display="https://www.facebook.com/p/C%C3%B4ng-an-x%C3%A3-Th%C3%A0nh-Long-100077574795124/"/>
    <hyperlink ref="C1385" r:id="rId2162" display="https://thanhlong.thachthanh.thanhhoa.gov.vn/lich-su-hinh-thanh"/>
    <hyperlink ref="C1386" r:id="rId2163" display="https://www.facebook.com/caxthanhphu/"/>
    <hyperlink ref="C1387" r:id="rId2164" display="https://vinhcuu.dongnai.gov.vn/pages/newsdetail.aspx?NewsId=8572&amp;CatId=113"/>
    <hyperlink ref="C1388" r:id="rId2165" display="https://www.facebook.com/CAXTHANHSON198/"/>
    <hyperlink ref="C1389" r:id="rId2166" display="https://thanhtra.hoabinh.gov.vn/tin-tuc/1224-thanh-tra-ta-nh-ha-a-ba-nh-ta-cha-c-tuya-n-truya-n-pha-bia-n-gia-o-da-c-pha-p-lua-t-ta-i-xa-tha-nh-s-n-huya-n-mai-cha-u-n-m-2022"/>
    <hyperlink ref="C1390" r:id="rId2167" display="https://www.facebook.com/caxthanhtho/"/>
    <hyperlink ref="C1391" r:id="rId2168" display="https://xuansinh.thoxuan.thanhhoa.gov.vn/web/trang-chu/bo-may-hanh-chinh/bo-may-hanh-chinh-uy-ban-nhan-dan-xa-xuan-sinh.html"/>
    <hyperlink ref="C1392" r:id="rId2169" display="https://www.facebook.com/doanthanhnienconganhanam/"/>
    <hyperlink ref="C1393" r:id="rId2170" display="https://kimbang.hanam.gov.vn/Pages/danh-sach-bi-thu-chu-tich-cac-xa-thi-tran.aspx"/>
    <hyperlink ref="C1394" r:id="rId2171" display="https://www.facebook.com/p/UBND-x%C3%A3-thu%E1%BA%ADn-h%C6%B0ng-huy%E1%BB%87n-m%E1%BB%B9-t%C3%BA-t%E1%BB%89nh-s%C3%B3c-tr%C4%83ng-100069433808041/?locale=ko_KR"/>
    <hyperlink ref="C1395" r:id="rId2172" display="https://mytu.soctrang.gov.vn/huyenmytu/1304/33055/62323/351537/Tin-hoat-dong-cac-xa--thi-tran/Hoi-dong-nhan-dan-xa-Thuan-Hung--Khoa-XII--nhiem-ky-2021-2026-hop-chuyen-de-lan-thu-4.aspx"/>
    <hyperlink ref="C1397" r:id="rId2173" display="https://muongte.laichau.gov.vn/"/>
    <hyperlink ref="C1399" r:id="rId2174" display="https://thuathienhue.gov.vn/vi-vn/Thong-tin-dieu-hanh-cua-ubnd-tinh/tid/Cong-nhan-xa-Thuong-Nhat-huyen-Nam-Dong-dat-chuan-nong-thon-moi-nam-2020/newsid/2F393EF6-22B8-44B0-B7AD-AD040092F9BE/cid/B2893D90-84EA-452E-9292-84FE4331533D"/>
    <hyperlink ref="C1400" r:id="rId2175" display="https://www.facebook.com/caxthuphong28/"/>
    <hyperlink ref="C1401" r:id="rId2176" display="https://xathuphong.hoabinh.gov.vn/"/>
    <hyperlink ref="C1403" r:id="rId2177" display="https://kimbang.hanam.gov.vn/Pages/bi-thu-dang-uy-chu-tich-ubnd-xa-thuy-loi-to-chuc-doi-thoai-voi-doan-vien-hoi-vien-dvhv-nhan-dan-tren-dia-ban.aspx"/>
    <hyperlink ref="C1404" r:id="rId2178" display="https://www.facebook.com/CAXThuyTrinh/"/>
    <hyperlink ref="C1405" r:id="rId2179" display="https://thaithuy.thaibinh.gov.vn/"/>
    <hyperlink ref="C1407" r:id="rId2180" display="https://nguyenbinh.caobang.gov.vn/xa-tam-kim"/>
    <hyperlink ref="C1409" r:id="rId2181" display="https://tanlam.xuyenmoc.baria-vungtau.gov.vn/"/>
    <hyperlink ref="C1411" r:id="rId2182" display="https://donghy.thainguyen.gov.vn/xa-tan-long"/>
    <hyperlink ref="C1412" r:id="rId2183" display="https://www.facebook.com/CAXTraDaPleiku/"/>
    <hyperlink ref="C1413" r:id="rId2184" display="https://stnmt.gialai.gov.vn/images/finder/files/M%C3%B4i%20tr%C6%B0%E1%BB%9Dng/Gi%E1%BA%A5y%20ph%C3%A9p%20MT/663%20Quiconac%20_signed_signed.pdf"/>
    <hyperlink ref="C1414" r:id="rId2185" display="https://www.facebook.com/caxtranphunaribk/"/>
    <hyperlink ref="C1415" r:id="rId2186" display="https://nari.backan.gov.vn/cong-an-huyen-to-chuc-lang-nghe-y-kien-nhan-dan-va-doi-thoai-truc-tiep-ve-thu-tuc-hanh-chinh-giai-quyet-thu-tuc-hanh-chinh-tai-xa-tran-phu/"/>
    <hyperlink ref="C1417" r:id="rId2187" display="https://m.chiemhoa.gov.vn/ubnd-xa-thi-tran.html"/>
    <hyperlink ref="C1419" r:id="rId2188" display="https://trucchinh.namdinh.gov.vn/"/>
    <hyperlink ref="C1421" r:id="rId2189" display="https://dichvucong.namdinh.gov.vn/portaldvc/KenhTin/dich-vu-cong-truc-tuyen.aspx?_dv=502EC60B-DEE1-65C2-191B-38BD9CECA174"/>
    <hyperlink ref="C1422" r:id="rId2190" display="https://www.facebook.com/caxtrungtruc/"/>
    <hyperlink ref="C1423" r:id="rId2191" display="https://yenson.tuyenquang.gov.vn/"/>
    <hyperlink ref="C1425" r:id="rId2192" display="http://trungmon.tuyenquang.gov.vn/vi/tin-bai/uy-ban-nhan-dan-xa-trung-mon-to-chuc-hoi-nghi-xin-y-kien-cac-to-chuc-ca-ve-du-thao-nhiem-vu-do-an-quy-hoach-chung-do-thi-moi-trung-mon-huyen-yen-son-tinh-tuyen-quang-den-nam-2040?type=NEWS&amp;id=112631"/>
    <hyperlink ref="C1426" r:id="rId2193" display="https://www.facebook.com/caxtruonglongtay/"/>
    <hyperlink ref="C1427" r:id="rId2194" display="https://haugiang.gov.vn/chi-tiet1/-/tin-tuc/Xa-Truong-Long-Tay-at-chuan-nong-thon-moi-nang-cao34304"/>
    <hyperlink ref="C1429" r:id="rId2195" display="https://xatrungthanh.hoabinh.gov.vn/"/>
    <hyperlink ref="C1430" r:id="rId2196" display="https://www.facebook.com/tuoitrecongansonla/"/>
    <hyperlink ref="C1431" r:id="rId2197" display="https://vkssonla.gov.vn/index.php?module=tinhoatdong&amp;act=view&amp;id=2317&amp;cat=40"/>
    <hyperlink ref="C1432" r:id="rId2198" display="https://www.facebook.com/p/C%C3%B4ng-an-huy%E1%BB%87n-Nguy%C3%AAn-B%C3%ACnh-Cao-B%E1%BA%B1ng-100082142734672/?locale=ar_AR"/>
    <hyperlink ref="C1433" r:id="rId2199" display="https://nguyenbinh.caobang.gov.vn/xa-thinh-vuong"/>
    <hyperlink ref="C1434" r:id="rId2200" display="https://www.facebook.com/CAXTVTHHD/"/>
    <hyperlink ref="C1435" r:id="rId2201" display="http://tanviet.binhgiang.haiduong.gov.vn/"/>
    <hyperlink ref="C1436" r:id="rId2202" display="https://www.facebook.com/caxuankhelynhanhanam/"/>
    <hyperlink ref="C1437" r:id="rId2203" display="https://lynhan.hanam.gov.vn/Pages/Thong-tin-ve-lanh-%C4%91ao-xa--thi-tran792346957.aspx"/>
    <hyperlink ref="C1438" r:id="rId2204" display="https://www.facebook.com/caxuansinh/"/>
    <hyperlink ref="C1439" r:id="rId2205" display="https://xuansinh.thoxuan.thanhhoa.gov.vn/"/>
    <hyperlink ref="C1440" r:id="rId2206" display="https://www.facebook.com/CAxVanHa/"/>
    <hyperlink ref="C1441" r:id="rId2207" display="https://vanha.donganh.hanoi.gov.vn/"/>
    <hyperlink ref="C1442" r:id="rId2208" display="https://www.facebook.com/p/Tu%E1%BB%95i-tr%E1%BA%BB-C%C3%B4ng-an-t%E1%BB%89nh-B%E1%BA%AFc-K%E1%BA%A1n-100057574024652/"/>
    <hyperlink ref="C1443" r:id="rId2209" display="https://congbao.backan.gov.vn/congbaonew.nsf/1ec98b9a09cc68af47258116000c7559/5b0f722c2879ada7882580050020afca?OpenDocument"/>
    <hyperlink ref="C1444" r:id="rId2210" display="https://www.facebook.com/conganvanson/"/>
    <hyperlink ref="C1445" r:id="rId2211" display="http://www.tuyenquang.gov.vn/vi/post/cong-bo-quyet-dinh-cua-uy-ban-thuong-vu-quoc-hoi-thanh-lap-xa-hong-son?type=NEWS&amp;id=123580"/>
    <hyperlink ref="C1446" r:id="rId2212" display="https://www.facebook.com/doanthanhnien.1956/"/>
    <hyperlink ref="C1447" r:id="rId2213" display="https://chuongmy.hanoi.gov.vn/"/>
    <hyperlink ref="C1448" r:id="rId2214" display="https://www.facebook.com/CAXVH/"/>
    <hyperlink ref="C1449" r:id="rId2215" display="https://vinhhao.namdinh.gov.vn/"/>
    <hyperlink ref="C1450" r:id="rId2216" display="https://www.facebook.com/caxvinhan/"/>
    <hyperlink ref="C1451" r:id="rId2217" display="https://vinhan.vinhloc.thanhhoa.gov.vn/lien-he"/>
    <hyperlink ref="C1452" r:id="rId2218" display="https://www.facebook.com/CAxVinhHoa/"/>
    <hyperlink ref="C1453" r:id="rId2219" display="https://vinhhoa.vinhloc.thanhhoa.gov.vn/thong-tin-quy-hoach"/>
    <hyperlink ref="C1454" r:id="rId2220" display="https://www.facebook.com/caxvinhhung/"/>
    <hyperlink ref="C1455" r:id="rId2221" display="https://vinhhung.vinhloc.thanhhoa.gov.vn/"/>
    <hyperlink ref="C1456" r:id="rId2222" display="https://www.facebook.com/TuoitreConganVinhPhuc/?locale=vi_VN"/>
    <hyperlink ref="C1457" r:id="rId2223" display="https://vinhphuc.vinhloc.thanhhoa.gov.vn/"/>
    <hyperlink ref="C1458" r:id="rId2224" display="https://www.facebook.com/CAXVINHTRACH/?locale=hi_IN"/>
    <hyperlink ref="C1459" r:id="rId2225" display="https://vinhtrach.thoaison.angiang.gov.vn/danh-ba-0"/>
    <hyperlink ref="C1460" r:id="rId2226" display="https://www.facebook.com/caxvolao/"/>
    <hyperlink ref="C1461" r:id="rId2227" display="http://congbao.phutho.gov.vn/van-ban/chi-tiet.html?docid=1726&amp;docgaid=1652&amp;contentpage=2&amp;isstoredoc=False"/>
    <hyperlink ref="C1462" r:id="rId2228" display="https://www.facebook.com/caxvuongloc/"/>
    <hyperlink ref="C1463" r:id="rId2229" display="https://hscvcl.hatinh.gov.vn/canloc/vbpq.nsf/6F8D2BA3459A9C554725880D00265C8B/$file/T%E1%BB%9D%20Tr%C3%ACnh%20th%E1%BA%A9m%20%C4%91%E1%BB%8Bnh%20ph%C3%AA%20duy%E1%BB%87t%20quy%20ho%E1%BA%A1ch%20giai%20%C4%91o%E1%BA%A1n%202021-2030(22.03.2022_09h54p39)_signed.pdf"/>
    <hyperlink ref="C1465" r:id="rId2230" display="https://xuanloc.dongnai.gov.vn/"/>
    <hyperlink ref="C1466" r:id="rId2231" display="https://www.facebook.com/caxxuanduongnrbk/"/>
    <hyperlink ref="C1467" r:id="rId2232" display="https://nari.backan.gov.vn/hop-thong-nhat-cac-noi-dung-to-chuc-le-be-mac-tuan-van-hoa-du-lich-tinh-bac-kan-nam-2024-gan-voi-le-hoi-van-hoa-cho-tinh-xuan-duong/"/>
    <hyperlink ref="C1469" r:id="rId2233" display="https://dichvucong.namdinh.gov.vn/portaldvc/KenhTin/dich-vu-cong-truc-tuyen.aspx?_dv=5B761C7D-EC0A-EB37-1A90-80E52C7B9F19"/>
    <hyperlink ref="C1470" r:id="rId2234" display="https://www.facebook.com/TuoitreConganCaoBang/"/>
    <hyperlink ref="C1471" r:id="rId2235" display="https://baolac.caobang.gov.vn/1348/33978/83015/ubnd-xa-xuan-truong"/>
    <hyperlink ref="C1472" r:id="rId2236" display="https://www.facebook.com/tuoitrecongansonla/"/>
    <hyperlink ref="C1473" r:id="rId2237" display="https://bacgiang.gov.vn/web/ubnd-xa-yen-son"/>
    <hyperlink ref="C1475" r:id="rId2238" display="https://langson.gov.vn/thong-tin-quy-hoach/ve-viec-giao-dat-cho-ubnd-xa-yen-trach-huyen-cao-loc-de-su-dung-vao-muc-dich-dat-xay-dung-co-so-van-hoa-tai-thon-yen-thu.html"/>
    <hyperlink ref="C1476" r:id="rId2239" display="https://www.facebook.com/CongAnHuuLung.org"/>
    <hyperlink ref="C1477" r:id="rId2240" display="https://huulung.langson.gov.vn/"/>
    <hyperlink ref="C1478" r:id="rId2241" display="https://www.facebook.com/p/%C4%90o%C3%A0n-Thanh-ni%C3%AAn-C%C3%B4ng-an-t%E1%BB%89nh-%C4%90%E1%BA%AFk-L%E1%BA%AFk-100070405173006/"/>
    <hyperlink ref="C1479" r:id="rId2242" display="https://daklak.gov.vn/"/>
    <hyperlink ref="C1480" r:id="rId2243" display="https://www.facebook.com/chauquehavanyenyenbai/"/>
    <hyperlink ref="C1481" r:id="rId2244" display="https://vanyen.yenbai.gov.vn/to-chuc-bo-may/cac-xa-thi-tran/?UserKey=Xa-Chau-Que-Ha"/>
    <hyperlink ref="C1482" r:id="rId2245" display="https://www.facebook.com/chauthanhsocsabai/"/>
    <hyperlink ref="C1483" r:id="rId2246" display="https://chauthanh.soctrang.gov.vn/"/>
    <hyperlink ref="C1485" r:id="rId2247" display="https://nghean.gov.vn/kinh-te/xa-thanh-huong-huyen-thanh-chuong-don-bang-cong-nhan-dat-chuan-nong-thon-moi-611577"/>
    <hyperlink ref="C1486" r:id="rId2248" display="https://www.facebook.com/conganhuyenbathuoc/?locale=vi_VN"/>
    <hyperlink ref="C1487" r:id="rId2249" display="http://bathuoc.gov.vn/"/>
    <hyperlink ref="C1488" r:id="rId2250" display="https://www.facebook.com/p/C%C3%B4ng-an-huy%E1%BB%87n-Si-Ma-Cai-100065263861384/"/>
    <hyperlink ref="C1489" r:id="rId2251" display="https://simacai.laocai.gov.vn/"/>
    <hyperlink ref="C1490" r:id="rId2252" display="https://www.facebook.com/thongtintxdh/?locale=vi_VN"/>
    <hyperlink ref="C1491" r:id="rId2253" display="https://txdh.travinh.gov.vn/"/>
    <hyperlink ref="C1493" r:id="rId2254" display="https://myhoahung.longxuyen.angiang.gov.vn/"/>
    <hyperlink ref="C1494" r:id="rId2255" display="https://www.facebook.com/61557574741798"/>
    <hyperlink ref="C1495" r:id="rId2256" display="https://concuong.nghean.gov.vn/"/>
    <hyperlink ref="C1497" r:id="rId2257" display="https://xaxuanthoithuong.hocmon.gov.vn/"/>
    <hyperlink ref="C1498" r:id="rId2258" display="https://www.facebook.com/xuatnhapcanhquangtri/"/>
    <hyperlink ref="C1499" r:id="rId2259" display="https://www.quangtri.gov.vn/"/>
    <hyperlink ref="C1500" r:id="rId2260" display="https://www.facebook.com/p/C%C3%B4ng-an-th%E1%BB%8B-tr%E1%BA%A5n-L%C3%A2m-Thao-100081296978934/"/>
    <hyperlink ref="C1501" r:id="rId2261" display="https://lamthao.phutho.gov.vn/"/>
    <hyperlink ref="C1502" r:id="rId2262" display="https://www.facebook.com/xuatnhapcanhquangtri/"/>
    <hyperlink ref="C1503" r:id="rId2263" display="https://www.quangtri.gov.vn/"/>
    <hyperlink ref="C1504" r:id="rId2264" display="https://www.facebook.com/congantinhtuyenquang/?locale=vi_VN"/>
    <hyperlink ref="C1505" r:id="rId2265" display="https://www.tuyenquang.gov.vn/"/>
    <hyperlink ref="C1506" r:id="rId2266" display="https://www.facebook.com/100063702331996"/>
    <hyperlink ref="C1507" r:id="rId2267" display="https://qppl.thanhhoa.gov.vn/vbpq_quanhoa.nsf/DefaultMetro"/>
    <hyperlink ref="C1508" r:id="rId2268" display="https://www.facebook.com/ConganthixaBimSon/"/>
    <hyperlink ref="C1509" r:id="rId2269" display="https://bimson.thanhhoa.gov.vn/"/>
    <hyperlink ref="C1510" r:id="rId2270" display="https://www.facebook.com/p/Tu%E1%BB%95i-tr%E1%BA%BB-C%C3%B4ng-an-t%E1%BB%89nh-Ki%C3%AAn-Giang-100064349125717/"/>
    <hyperlink ref="C1511" r:id="rId2271" display="https://kiengiang.gov.vn/"/>
    <hyperlink ref="C1512" r:id="rId2272" display="https://www.facebook.com/chidoan.congan/?locale=vi_VN"/>
    <hyperlink ref="C1513" r:id="rId2273" display="https://bacson.langson.gov.vn/"/>
    <hyperlink ref="C1514" r:id="rId2274" display="https://www.facebook.com/Conganhuyensondong/"/>
    <hyperlink ref="C1515" r:id="rId2275" display="https://sondong.bacgiang.gov.vn/"/>
    <hyperlink ref="C1516" r:id="rId2276" display="https://www.facebook.com/hoachauhoavangdanang/?locale=vi_VN"/>
    <hyperlink ref="C1517" r:id="rId2277" display="https://hoachau.danang.gov.vn/"/>
    <hyperlink ref="C1518" r:id="rId2278" display="https://www.facebook.com/CAHYD.THO/"/>
    <hyperlink ref="C1519" r:id="rId2279" display="https://dichvucong.gov.vn/p/home/dvc-tthc-bonganh-tinhtp.html?id2=372584&amp;name2=UBND%20huy%E1%BB%87n%20Y%C3%AAn%20%C4%90%E1%BB%8Bnh&amp;name1=UBND%20t%E1%BB%89nh%20Thanh%20Ho%C3%A1&amp;id1=371854&amp;type_tinh_bo=2&amp;lan=2"/>
    <hyperlink ref="C1520" r:id="rId2280" display="https://www.facebook.com/catphochiminhofficial/?locale=vi_VN"/>
    <hyperlink ref="C1521" r:id="rId2281" display="https://vpub.hochiminhcity.gov.vn/"/>
    <hyperlink ref="C1523" r:id="rId2282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524" r:id="rId2283" display="https://www.facebook.com/dtncatquangngai/"/>
    <hyperlink ref="C1525" r:id="rId2284" display="https://quangngai.gov.vn/"/>
    <hyperlink ref="C1527" r:id="rId2285" display="https://trabong.quangngai.gov.vn/"/>
    <hyperlink ref="C1528" r:id="rId2286" display="https://www.facebook.com/Cong.an.xa.Ha.Tam/"/>
    <hyperlink ref="C1529" r:id="rId2287" display="https://dakpo.gialai.gov.vn/Xa-Ha-Tam/Lien-he.aspx"/>
    <hyperlink ref="C1530" r:id="rId2288" display="https://www.facebook.com/Cong.an.xa.Hai.Son/"/>
    <hyperlink ref="C1531" r:id="rId2289" display="https://quangthai.thuathienhue.gov.vn/?gd=4&amp;cn=121&amp;tc=60932"/>
    <hyperlink ref="C1533" r:id="rId2290" display="https://dakpo.gialai.gov.vn/Xa-Yang-Bac/Gioi-thieu.aspx"/>
    <hyperlink ref="C1534" r:id="rId2291" display="https://www.facebook.com/conganankhe.gialai/?locale=vi_VN"/>
    <hyperlink ref="C1535" r:id="rId2292" display="https://ankhe.gialai.gov.vn/"/>
    <hyperlink ref="C1536" r:id="rId2293" display="https://www.facebook.com/p/UBND-ph%C6%B0%E1%BB%9Dng-An-Ph%C3%BA-TP-Thu%E1%BA%ADn-An-B%C3%ACnh-D%C6%B0%C6%A1ng-100069803223935/"/>
    <hyperlink ref="C1537" r:id="rId2294" display="https://www.binhduong.gov.vn/"/>
    <hyperlink ref="C1538" r:id="rId2295" display="https://www.facebook.com/conganBaTri/"/>
    <hyperlink ref="C1539" r:id="rId2296" display="https://batri.bentre.gov.vn/"/>
    <hyperlink ref="C1540" r:id="rId2297" display="https://www.facebook.com/conganbencau/?locale=vi_VN"/>
    <hyperlink ref="C1541" r:id="rId2298" display="https://bencau.tayninh.gov.vn/"/>
    <hyperlink ref="C1542" r:id="rId2299" display="https://www.facebook.com/conganbinhlong/"/>
    <hyperlink ref="C1543" r:id="rId2300" display="https://binhlong.vonhai.thainguyen.gov.vn/uy-ban-nhan-dan"/>
    <hyperlink ref="C1544" r:id="rId2301" display="https://www.facebook.com/congancamthuy/"/>
    <hyperlink ref="C1545" r:id="rId2302" display="https://camphu.camthuy.thanhhoa.gov.vn/"/>
    <hyperlink ref="C1546" r:id="rId2303" display="https://www.facebook.com/congancamtrung/"/>
    <hyperlink ref="C1547" r:id="rId2304" display="https://camtrung.camxuyen.hatinh.gov.vn/"/>
    <hyperlink ref="C1548" r:id="rId2305" display="https://www.facebook.com/congancamxuyen/?locale=vi_VN"/>
    <hyperlink ref="C1549" r:id="rId2306" display="https://camquan.camxuyen.hatinh.gov.vn/"/>
    <hyperlink ref="C1550" r:id="rId2307" display="https://www.facebook.com/conganchinhquy/"/>
    <hyperlink ref="C1551" r:id="rId2308" display="https://www.hoabinh.gov.vn/tin-chi-tiet/-/bai-viet/cong-bo-benh-dich-ta-lon-chau-phi-xuat-hien-tai-xa-son-thuy-huyen-mai-chau-52312-1094.html"/>
    <hyperlink ref="C1552" r:id="rId2309" display="https://www.facebook.com/CONGANDAIPHUOC/?locale=vi_VN"/>
    <hyperlink ref="C1553" r:id="rId2310" display="https://daiphuoc.canglong.travinh.gov.vn/"/>
    <hyperlink ref="C1555" r:id="rId2311" display="https://lucngan.bacgiang.gov.vn/chi-tiet-tin-tuc/-/asset_publisher/Enp27vgshTez/content/vi-sao-huyen-luc-ngan-phai-huy-ong-luc-luong-vao-giai-thoat-cho-can-bo-bi-giu-trai-phep-tai-xa-eo-gia"/>
    <hyperlink ref="C1556" r:id="rId2312" display="https://www.facebook.com/Congandinhcaophucu/"/>
    <hyperlink ref="C1557" r:id="rId2313" display="https://dichvucong.hungyen.gov.vn/dichvucong/hotline"/>
    <hyperlink ref="C1558" r:id="rId2314" display="https://www.facebook.com/congandoanhung/"/>
    <hyperlink ref="C1559" r:id="rId2315" display="https://doanhung.phutho.gov.vn/"/>
    <hyperlink ref="C1560" r:id="rId2316" display="https://www.facebook.com/ConganDoLuong/?locale=vi_VN"/>
    <hyperlink ref="C1561" r:id="rId2317" display="https://doluong.nghean.gov.vn/"/>
    <hyperlink ref="C1563" r:id="rId2318" display="https://baclieu.gov.vn/"/>
    <hyperlink ref="C1564" r:id="rId2319" display="https://www.facebook.com/congandongminh/"/>
    <hyperlink ref="C1565" r:id="rId2320" display="https://dongson.thanhhoa.gov.vn/"/>
    <hyperlink ref="C1567" r:id="rId2321" display="https://dongson.yenthe.bacgiang.gov.vn/chi-tiet-van-ban?p_p_id=xemchitietvanban_WAR_portalvbpqportlet&amp;p_p_lifecycle=0&amp;p_p_state=normal&amp;p_p_mode=view&amp;p_p_col_id=_118_INSTANCE_wVbdWqvvJF85__column-2&amp;p_p_col_count=1&amp;_xemchitietvanban_WAR_portalvbpqportlet_vanBanId=639109"/>
    <hyperlink ref="C1569" r:id="rId2322" display="https://dongtam.yenthe.bacgiang.gov.vn/"/>
    <hyperlink ref="C1570" r:id="rId2323" display="https://www.facebook.com/conganeadar/"/>
    <hyperlink ref="C1571" r:id="rId2324" display="https://eakar.daklak.gov.vn/"/>
    <hyperlink ref="C1572" r:id="rId2325" display="https://www.facebook.com/congangiaothanh/"/>
    <hyperlink ref="C1573" r:id="rId2326" display="https://giaothanh.namdinh.gov.vn/co-cau-to-chuc"/>
    <hyperlink ref="C1574" r:id="rId2327" display="https://www.facebook.com/TuoitreConganCaoBang/?locale=vi_VN"/>
    <hyperlink ref="C1575" r:id="rId2328" display="https://hcc.namdinh.gov.vn/portaldvc/KenhTin/dich-vu-cong-truc-tuyen.aspx?_dv=88D0C22F-B216-E062-0BD3-72E284FD509F"/>
    <hyperlink ref="C1576" r:id="rId2329" display="https://www.facebook.com/reel/1023388962692075/"/>
    <hyperlink ref="C1577" r:id="rId2330" display="https://hoangthinh.hoanghoa.thanhhoa.gov.vn/web/danh-ba-co-quan-chuc-nang/danh-ba-co-quan-ubnd-xa-hoang-thinh(2).html"/>
    <hyperlink ref="C1578" r:id="rId2331" display="https://www.facebook.com/tuoitreconganninhbinh/"/>
    <hyperlink ref="C1579" r:id="rId2332" display="https://kimson.ninhbinh.gov.vn/gioi-thieu/xa-hoi-ninh"/>
    <hyperlink ref="C1580" r:id="rId2333" display="https://www.facebook.com/conganhunglong/"/>
    <hyperlink ref="C1581" r:id="rId2334" display="https://yenlap.phutho.gov.vn/"/>
    <hyperlink ref="C1582" r:id="rId2335" display="https://www.facebook.com/conganhuongkhehatinh/"/>
    <hyperlink ref="C1583" r:id="rId2336" display="https://hscvhk.hatinh.gov.vn/huongkhe/vbpq.nsf"/>
    <hyperlink ref="C1584" r:id="rId2337" display="https://www.facebook.com/conganhuongnhuong/"/>
    <hyperlink ref="C1585" r:id="rId2338" display="https://xahuongnhuong.hoabinh.gov.vn/"/>
    <hyperlink ref="C1586" r:id="rId2339" display="https://www.facebook.com/baothangpolice/?locale=vi_VN"/>
    <hyperlink ref="C1587" r:id="rId2340" display="https://baothang.laocai.gov.vn/"/>
    <hyperlink ref="C1588" r:id="rId2341" display="https://www.facebook.com/conganhuyenbathuoc/?locale=vi_VN"/>
    <hyperlink ref="C1589" r:id="rId2342" display="http://bathuoc.gov.vn/"/>
    <hyperlink ref="C1590" r:id="rId2343" display="https://www.facebook.com/conganhuyenchiemhoa/"/>
    <hyperlink ref="C1591" r:id="rId2344" display="https://chiemhoa.gov.vn/"/>
    <hyperlink ref="C1592" r:id="rId2345" display="https://www.facebook.com/ConganhuyenChuPah/?locale=vi_VN"/>
    <hyperlink ref="C1593" r:id="rId2346" display="https://chupah.gialai.gov.vn/"/>
    <hyperlink ref="C1594" r:id="rId2347" display="https://www.facebook.com/ConganhuyenDakDoa/"/>
    <hyperlink ref="C1595" r:id="rId2348" display="https://dakdoa.gialai.gov.vn/"/>
    <hyperlink ref="C1596" r:id="rId2349" display="https://www.facebook.com/conganhuyendakpo/"/>
    <hyperlink ref="C1597" r:id="rId2350" display="https://dakpo.gialai.gov.vn/Gioi-thieu/Co-cau-to-chuc/co-cau-ubnd.aspx"/>
    <hyperlink ref="C1598" r:id="rId2351" display="https://www.facebook.com/ConganhuyenDauTieng/"/>
    <hyperlink ref="C1599" r:id="rId2352" display="https://dautieng.binhduong.gov.vn/"/>
    <hyperlink ref="C1600" r:id="rId2353" display="https://www.facebook.com/conganhuyendienchau/?locale=vi_VN"/>
    <hyperlink ref="C1601" r:id="rId2354" display="https://dienchau.nghean.gov.vn/uy-ban-nhan-dan-huyen"/>
    <hyperlink ref="C1602" r:id="rId2355" display="https://www.facebook.com/conganhuyendinhhoa/"/>
    <hyperlink ref="C1603" r:id="rId2356" display="https://dinhhoa.thainguyen.gov.vn/"/>
    <hyperlink ref="C1604" r:id="rId2357" display="https://www.facebook.com/conganhuyendinhlap/"/>
    <hyperlink ref="C1605" r:id="rId2358" display="https://dinhlap.langson.gov.vn/"/>
    <hyperlink ref="C1606" r:id="rId2359" display="https://www.facebook.com/conganhuyengialoc/"/>
    <hyperlink ref="C1607" r:id="rId2360" display="https://gialoc.haiduong.gov.vn/"/>
    <hyperlink ref="C1609" r:id="rId2361" display="https://hoalu.ninhbinh.gov.vn/"/>
    <hyperlink ref="C1610" r:id="rId2362" display="https://www.facebook.com/ConganhuyenHonQuan/"/>
    <hyperlink ref="C1611" r:id="rId2363" display="https://honquan.binhphuoc.gov.vn/"/>
    <hyperlink ref="C1612" r:id="rId2364" display="https://www.facebook.com/ConganhuyenHuongSon/"/>
    <hyperlink ref="C1613" r:id="rId2365" display="https://huongson.hatinh.gov.vn/"/>
    <hyperlink ref="C1614" r:id="rId2366" display="https://www.facebook.com/conganhuyenkimbang/"/>
    <hyperlink ref="C1615" r:id="rId2367" display="https://kimbang.hanam.gov.vn/"/>
    <hyperlink ref="C1616" r:id="rId2368" display="https://www.facebook.com/conganhuyenkonplong/"/>
    <hyperlink ref="C1617" r:id="rId2369" display="http://www.konplong.kontum.gov.vn/"/>
    <hyperlink ref="C1618" r:id="rId2370" display="https://www.facebook.com/ConganhuyenKrongPa/?locale=vi_VN"/>
    <hyperlink ref="C1619" r:id="rId2371" display="https://krongpa.gialai.gov.vn/Home.aspx"/>
    <hyperlink ref="C1620" r:id="rId2372" display="https://www.facebook.com/conganhuyenkyson/"/>
    <hyperlink ref="C1621" r:id="rId2373" display="https://kyson.nghean.gov.vn/"/>
    <hyperlink ref="C1622" r:id="rId2374" display="https://www.facebook.com/conganhuyenLacSon/"/>
    <hyperlink ref="C1623" r:id="rId2375" display="https://lacson.hoabinh.gov.vn/"/>
    <hyperlink ref="C1624" r:id="rId2376" display="https://www.facebook.com/Conganhuyenlapthach/?locale=vi_VN"/>
    <hyperlink ref="C1625" r:id="rId2377" display="https://lapthach.vinhphuc.gov.vn/"/>
    <hyperlink ref="C1626" r:id="rId2378" display="https://www.facebook.com/p/Tu%E1%BB%95i-tr%E1%BA%BB-C%C3%B4ng-an-huy%E1%BB%87n-L%E1%BB%99c-B%C3%ACnh-100063492099584/"/>
    <hyperlink ref="C1627" r:id="rId2379" display="https://locbinh.langson.gov.vn/"/>
    <hyperlink ref="C1628" r:id="rId2380" display="https://www.facebook.com/conganhuyenlucngan/?locale=fo_FO"/>
    <hyperlink ref="C1629" r:id="rId2381" display="https://lucngan.bacgiang.gov.vn/"/>
    <hyperlink ref="C1630" r:id="rId2382" display="https://www.facebook.com/ConganhuyenMaiSon/"/>
    <hyperlink ref="C1631" r:id="rId2383" display="https://maison.sonla.gov.vn/"/>
    <hyperlink ref="C1632" r:id="rId2384" display="https://www.facebook.com/TuoiTreCongAnDienBien/"/>
    <hyperlink ref="C1633" r:id="rId2385" display="https://snv.dienbien.gov.vn/"/>
    <hyperlink ref="C1634" r:id="rId2386" display="https://www.facebook.com/CAHNAHANG/"/>
    <hyperlink ref="C1635" r:id="rId2387" display="https://nahang.tuyenquang.gov.vn/"/>
    <hyperlink ref="C1637" r:id="rId2388" display="https://nari.backan.gov.vn/"/>
    <hyperlink ref="C1638" r:id="rId2389" display="https://www.facebook.com/Conganhuyenngochoi/"/>
    <hyperlink ref="C1639" r:id="rId2390" display="https://ngochoi.kontum.gov.vn/"/>
    <hyperlink ref="C1640" r:id="rId2391" display="https://www.facebook.com/conganhuyennhuthanh/?locale=vi_VN"/>
    <hyperlink ref="C1641" r:id="rId2392" display="http://bensung.nhuthanh.thanhhoa.gov.vn/"/>
    <hyperlink ref="C1642" r:id="rId2393" display="https://www.facebook.com/conganhuyennhuxuan/"/>
    <hyperlink ref="C1643" r:id="rId2394" display="http://dieuhanh.nhuxuan.thanhhoa.gov.vn/"/>
    <hyperlink ref="C1644" r:id="rId2395" display="https://www.facebook.com/conganhuyenphuyen/?locale=vi_VN"/>
    <hyperlink ref="C1645" r:id="rId2396" display="https://phuyen.sonla.gov.vn/"/>
    <hyperlink ref="C1646" r:id="rId2397" display="https://www.facebook.com/conganhuyenquangtrach/"/>
    <hyperlink ref="C1647" r:id="rId2398" display="https://quangtrach.quangbinh.gov.vn/"/>
    <hyperlink ref="C1648" r:id="rId2399" display="https://www.facebook.com/Conganhuyenquychau02383884113/?locale=vi_VN"/>
    <hyperlink ref="C1649" r:id="rId2400" display="https://quychau.nghean.gov.vn/"/>
    <hyperlink ref="C1650" r:id="rId2401" display="https://www.facebook.com/Conganhuyensondong/"/>
    <hyperlink ref="C1651" r:id="rId2402" display="https://sondong.bacgiang.gov.vn/"/>
    <hyperlink ref="C1652" r:id="rId2403" display="https://www.facebook.com/ConganhuyenTamNong/"/>
    <hyperlink ref="C1653" r:id="rId2404" display="https://tamnong.phutho.gov.vn/"/>
    <hyperlink ref="C1654" r:id="rId2405" display="https://www.facebook.com/ConganhuyenTanUyen/"/>
    <hyperlink ref="C1655" r:id="rId2406" display="https://tanuyen.laichau.gov.vn/"/>
    <hyperlink ref="C1656" r:id="rId2407" display="https://www.facebook.com/conganhuyentayson/"/>
    <hyperlink ref="C1657" r:id="rId2408" display="https://tayson.binhdinh.gov.vn/"/>
    <hyperlink ref="C1658" r:id="rId2409" display="https://www.facebook.com/Conganhuyenthieuhoa/?locale=vi_VN"/>
    <hyperlink ref="C1659" r:id="rId2410" display="http://thitran.thieuhoa.thanhhoa.gov.vn/"/>
    <hyperlink ref="C1660" r:id="rId2411" display="https://www.facebook.com/conganhuyenthuongxuan/?locale=vi_VN"/>
    <hyperlink ref="C1661" r:id="rId2412" display="http://thuongxuan.gov.vn/"/>
    <hyperlink ref="C1662" r:id="rId2413" display="https://www.facebook.com/ConganhuyenTuaChua/"/>
    <hyperlink ref="C1663" r:id="rId2414" display="https://huyentuachua.dienbien.gov.vn/"/>
    <hyperlink ref="C1664" r:id="rId2415" display="https://www.facebook.com/conganhuyentuangiao/"/>
    <hyperlink ref="C1665" r:id="rId2416" display="https://tuangiao.gov.vn/"/>
    <hyperlink ref="C1666" r:id="rId2417" display="https://www.facebook.com/ConganhuyenYenDung/?locale=vi_VN"/>
    <hyperlink ref="C1667" r:id="rId2418" display="https://yendung.bacgiang.gov.vn/"/>
    <hyperlink ref="C1668" r:id="rId2419" display="https://www.facebook.com/Conganhuyenyenkhanh/?locale=vi_VN"/>
    <hyperlink ref="C1669" r:id="rId2420" display="https://yenkhanh.ninhbinh.gov.vn/"/>
    <hyperlink ref="C1670" r:id="rId2421" display="https://www.facebook.com/conganhuyenyenthe/"/>
    <hyperlink ref="C1671" r:id="rId2422" display="https://yenthe.bacgiang.gov.vn/"/>
    <hyperlink ref="C1672" r:id="rId2423" display="https://www.facebook.com/CongAnIaGrai/"/>
    <hyperlink ref="C1673" r:id="rId2424" display="https://iagrai.gialai.gov.vn/"/>
    <hyperlink ref="C1674" r:id="rId2425" display="https://www.facebook.com/CongAnKbang/"/>
    <hyperlink ref="C1675" r:id="rId2426" display="https://kbang.gialai.gov.vn/SpecialPages/kkk/Tai-lieu-ky-hop-H%C4%90ND-huyen.aspx"/>
    <hyperlink ref="C1677" r:id="rId2427" display="https://khuyennong.trieuson.thanhhoa.gov.vn/"/>
    <hyperlink ref="C1678" r:id="rId2428" display="https://www.facebook.com/ConganKongChro/"/>
    <hyperlink ref="C1679" r:id="rId2429" display="https://kongchro.gialai.gov.vn/"/>
    <hyperlink ref="C1681" r:id="rId2430" display="https://nhoquan.ninhbinh.gov.vn/tin-tucsu-kien/ke-hoach-tuyen-dung-vien-chuc-cac-don-vi-su-nghiep-thuoc-uy-ban-nhan-dan-huyen-nho-quan-nam-2024-343965?fbclid=IwY2xjawFfWu1leHRuA2FlbQIxMAABHfq5geFYCPDhcEzFfTg8JLQqp3Rk5O-JYBpv0P6MjHjnO-cisd-oAWYdOA_aem_MVDj2xMjCiSGxWWTwRWhCg"/>
    <hyperlink ref="C1682" r:id="rId2431" display="https://www.facebook.com/congankytay/"/>
    <hyperlink ref="C1683" r:id="rId2432" display="http://kytay.kyanh.hatinh.gov.vn/"/>
    <hyperlink ref="C1684" r:id="rId2433" display="https://www.facebook.com/conganlaicach/"/>
    <hyperlink ref="C1685" r:id="rId2434" display="http://thitranlaicach.camgiang.haiduong.gov.vn/"/>
    <hyperlink ref="C1686" r:id="rId2435" display="https://www.facebook.com/capLamSon/?locale=vi_VN"/>
    <hyperlink ref="C1687" r:id="rId2436" display="https://lamson.bimson.thanhhoa.gov.vn/"/>
    <hyperlink ref="C1688" r:id="rId2437" display="https://www.facebook.com/Conganlamson04942/"/>
    <hyperlink ref="C1689" r:id="rId2438" display="https://xalamson.hoabinh.gov.vn/"/>
    <hyperlink ref="C1691" r:id="rId2439" display="https://mucangchai.yenbai.gov.vn/news/tin-moi/?UserKey=Dong-chi-Duong-Van-Tien---Chu-tich-UBND-tinh-chuc-tet-nhan-dan-xa-La-Pan-Tan&amp;PageIndex=21"/>
    <hyperlink ref="C1692" r:id="rId2440" display="https://www.facebook.com/conganlienhoa/"/>
    <hyperlink ref="C1693" r:id="rId2441" display="https://web01.haiduong.gov.vn/Trang/ChiTietTinTuc.aspx?nid=4681&amp;title=danh-sach-cu-nguoi-phat-ngon-cua-huyen-kim-thanh-va-cac-xa-truc-thuoc.html"/>
    <hyperlink ref="C1694" r:id="rId2442" display="https://www.facebook.com/conganlt/"/>
    <hyperlink ref="C1695" r:id="rId2443" display="https://lethuy.quangbinh.gov.vn/"/>
    <hyperlink ref="C1696" r:id="rId2444" display="https://www.facebook.com/conganluongtai/"/>
    <hyperlink ref="C1697" r:id="rId2445" display="https://luongtai.bacninh.gov.vn/"/>
    <hyperlink ref="C1698" r:id="rId2446" display="https://www.facebook.com/conganmuongla/"/>
    <hyperlink ref="C1699" r:id="rId2447" display="https://muongla.sonla.gov.vn/"/>
    <hyperlink ref="C1701" r:id="rId2448" display="http://myduc.hanoi.gov.vn/"/>
    <hyperlink ref="C1702" r:id="rId2449" display="https://www.facebook.com/p/C%C3%B4ng-an-th%E1%BB%8B-tr%E1%BA%A5n-Nam-%C4%90%C3%A0n-100077451044059/"/>
    <hyperlink ref="C1703" r:id="rId2450" display="https://namdan.nghean.gov.vn/"/>
    <hyperlink ref="C1704" r:id="rId2451" display="https://www.facebook.com/congannamha.19.8.1945/"/>
    <hyperlink ref="C1705" r:id="rId2452" display="https://congan.thaibinh.gov.vn/tin-hoat-dong-cua-catp/tin-hoat-dong2/tien-hai-to-chuc-diem-ngay-hoi-toan-dan-bao-ve-an-ninh-to-qu.html"/>
    <hyperlink ref="C1706" r:id="rId2453" display="https://www.facebook.com/congannghiphu/"/>
    <hyperlink ref="C1707" r:id="rId2454" display="https://nghiphu.vinh.nghean.gov.vn/lien-he"/>
    <hyperlink ref="C1708" r:id="rId2455" display="https://www.facebook.com/Congannghixuan/?locale=vi_VN"/>
    <hyperlink ref="C1709" r:id="rId2456" display="https://nghixuan.hatinh.gov.vn/"/>
    <hyperlink ref="C1710" r:id="rId2457" display="https://www.facebook.com/congthongtindientuquanngoquyen/?locale=vi_VN"/>
    <hyperlink ref="C1711" r:id="rId2458" display="https://ngoquyen.haiphong.gov.vn/"/>
    <hyperlink ref="C1712" r:id="rId2459" display="https://www.facebook.com/congannhandandakglei/?locale=vi_VN"/>
    <hyperlink ref="C1713" r:id="rId2460" display="https://huyendakglei.kontum.gov.vn/"/>
    <hyperlink ref="C1714" r:id="rId2461" display="https://www.facebook.com/congannhison/"/>
    <hyperlink ref="C1715" r:id="rId2462" display="http://nhison.muonglat.thanhhoa.gov.vn/"/>
    <hyperlink ref="C1716" r:id="rId2463" display="https://www.facebook.com/congannhuanphutan/"/>
    <hyperlink ref="C1717" r:id="rId2464" display="https://bentre.gov.vn/Lists/Tintucsukien/DispForm.aspx?ID=36196"/>
    <hyperlink ref="C1718" r:id="rId2465" display="https://www.facebook.com/conganninhhai/?locale=vi_VN"/>
    <hyperlink ref="C1719" r:id="rId2466" display="https://ninhhai.ninhthuan.gov.vn/"/>
    <hyperlink ref="C1720" r:id="rId2467" display="https://www.facebook.com/p/ANTT-Ph%C6%B0%E1%BB%9Dng-2-Th%E1%BB%8B-x%C3%A3-Qu%E1%BA%A3ng-Tr%E1%BB%8B-100069193744869/"/>
    <hyperlink ref="C1721" r:id="rId2468" display="https://thixaquangtri.quangtri.gov.vn/ubnd-th%E1%BB%8A-x%C3%83"/>
    <hyperlink ref="C1722" r:id="rId2469" display="https://www.facebook.com/ConganPhuocQuang/"/>
    <hyperlink ref="C1723" r:id="rId2470" display="http://phuocquang.tuyphuoc.binhdinh.gov.vn/"/>
    <hyperlink ref="C1725" r:id="rId2471" display="https://phuong1.txdh.travinh.gov.vn/"/>
    <hyperlink ref="C1726" r:id="rId2472" display="https://www.facebook.com/uybannhandanphuong2baclieu/"/>
    <hyperlink ref="C1727" r:id="rId2473" display="https://congbobanan.toaan.gov.vn/3ta707167t1cvn/"/>
    <hyperlink ref="C1728" r:id="rId2474" display="https://www.facebook.com/Conganphuong3TPBacLieu/"/>
    <hyperlink ref="C1729" r:id="rId2475" display="https://baclieu.gov.vn/"/>
    <hyperlink ref="C1730" r:id="rId2476" display="https://www.facebook.com/conganphuong4/"/>
    <hyperlink ref="C1731" r:id="rId2477" display="https://portal.vinhlong.gov.vn/portal/wpphuong4/wpx/page/content.cpx?menu=7621877678a6c64e31c9d619"/>
    <hyperlink ref="C1732" r:id="rId2478" display="https://www.facebook.com/conganphuong5tpbaclieu/"/>
    <hyperlink ref="C1733" r:id="rId2479" display="https://vpubnd.baclieu.gov.vn/lienhe"/>
    <hyperlink ref="C1734" r:id="rId2480" display="https://www.facebook.com/conganphuonganhung/"/>
    <hyperlink ref="C1735" r:id="rId2481" display="https://tpthanhhoa.thanhhoa.gov.vn/web/gioi-thieu-chung/tin-tuc/chinh-tri/chu-tich-ubnd-tp-tran-anh-chung-du-ngay-hoi-dai-doan-ket-tai-phuong-an-hung.html"/>
    <hyperlink ref="C1736" r:id="rId2482" display="https://www.facebook.com/conganphuongchiminh/"/>
    <hyperlink ref="C1737" r:id="rId2483" display="https://haiphong.gov.vn/"/>
    <hyperlink ref="C1738" r:id="rId2484" display="https://www.facebook.com/conganphuongdonghuong.tpth/"/>
    <hyperlink ref="C1739" r:id="rId2485" display="https://tpthanhhoa.thanhhoa.gov.vn/web/gioi-thieu-chung/tin-tuc/thong-tin-phong-chong-covid-19/phong-toa-tam-thoi-cum-dan-cu-duong-nguyen-tinh-pho-bao-ngoai-phuong-dong-huong.html"/>
    <hyperlink ref="C1740" r:id="rId2486" display="https://www.facebook.com/conganphuongdongson/"/>
    <hyperlink ref="C1741" r:id="rId2487" display="https://dongson.bimson.thanhhoa.gov.vn/"/>
    <hyperlink ref="C1742" r:id="rId2488" display="https://www.facebook.com/CDYThanhHoa/"/>
    <hyperlink ref="C1743" r:id="rId2489" display="https://haithanh.thixanghison.thanhhoa.gov.vn/"/>
    <hyperlink ref="C1744" r:id="rId2490" display="https://www.facebook.com/TPTuSon/?locale=vi_VN"/>
    <hyperlink ref="C1745" r:id="rId2491" display="https://www.bacninh.gov.vn/web/xa-huong-mac"/>
    <hyperlink ref="C1746" r:id="rId2492" display="https://www.facebook.com/conganphuongkhuongtrung/"/>
    <hyperlink ref="C1747" r:id="rId2493" display="https://thanhxuan.hanoi.gov.vn/phuong-khuong-trung1"/>
    <hyperlink ref="C1748" r:id="rId2494" display="https://www.facebook.com/conganphuongnamthanh/"/>
    <hyperlink ref="C1749" r:id="rId2495" display="https://stttt.dienbien.gov.vn/vi/about/danh-sach-nguoi-phat-ngon-tinh-dien-bien-nam-2018.html"/>
    <hyperlink ref="C1750" r:id="rId2496" display="https://www.facebook.com/conganphuongngoctraotpth/"/>
    <hyperlink ref="C1751" r:id="rId2497" display="https://ngoctrao.bimson.thanhhoa.gov.vn/"/>
    <hyperlink ref="C1752" r:id="rId2498" display="https://www.facebook.com/Conganphuongnhamat/"/>
    <hyperlink ref="C1753" r:id="rId2499" display="https://baclieu.gov.vn/dsnpn"/>
    <hyperlink ref="C1754" r:id="rId2500" display="https://www.facebook.com/BanChQSQuanBau/"/>
    <hyperlink ref="C1755" r:id="rId2501" display="https://quanbau.vinh.nghean.gov.vn/lien-he"/>
    <hyperlink ref="C1756" r:id="rId2502" display="https://www.facebook.com/conganphuongquangthuan/"/>
    <hyperlink ref="C1757" r:id="rId2503" display="https://quangphuc.quangbinh.gov.vn/ar/chi-tiet-tin/-/view-article/1/537191491734427279/1728138909651"/>
    <hyperlink ref="C1758" r:id="rId2504" display="https://www.facebook.com/ConganphuongTanSon/"/>
    <hyperlink ref="C1759" r:id="rId2505" display="http://tanson.tpthanhhoa.thanhhoa.gov.vn/"/>
    <hyperlink ref="C1761" r:id="rId2506" display="https://tanthanh.thainguyencity.gov.vn/"/>
    <hyperlink ref="C1762" r:id="rId2507" display="https://www.facebook.com/Conganphuongtanthanhthanhphodienbienphu/"/>
    <hyperlink ref="C1763" r:id="rId2508" display="https://stttt.dienbien.gov.vn/vi/about/danh-sach-nguoi-phat-ngon-tinh-dien-bien-nam-2018.html"/>
    <hyperlink ref="C1764" r:id="rId2509" display="https://www.facebook.com/conganphuongtruongthi/"/>
    <hyperlink ref="C1765" r:id="rId2510" display="https://tpthanhhoa.thanhhoa.gov.vn/web/gioi-thieu-chung/tin-tuc/chinh-tri/phuong-truong-thi-ky-niem-30-nam-thanh-lap-phuong-va-don-nhan-huan-chuong-lao-dong-hang-nhi-cua-chu-tich-nuoc.html"/>
    <hyperlink ref="C1766" r:id="rId2511" display="https://www.facebook.com/conganphuongxuanyen/?locale=vi_VN"/>
    <hyperlink ref="C1767" r:id="rId2512" display="https://xuanyen.songcau.phuyen.gov.vn/"/>
    <hyperlink ref="C1768" r:id="rId2513" display="https://www.facebook.com/ConganPhuthien/?locale=vi_VN"/>
    <hyperlink ref="C1769" r:id="rId2514" display="https://phuthien.gialai.gov.vn/kkk/Lich-lam-viec.aspx"/>
    <hyperlink ref="C1770" r:id="rId2515" display="https://www.facebook.com/conganphuung/"/>
    <hyperlink ref="C1771" r:id="rId2516" display="https://ddbqhhdnd.hungyen.gov.vn/hdnd-cap-huyen-xa/hoi-dong-nhan-dan-xa-phu-ung-huyen-an-thi-to-chuc-ky-hop-thu-bay-ky-hop-chuyen-de.html"/>
    <hyperlink ref="C1772" r:id="rId2517" display="https://www.facebook.com/conganpnamcuong/"/>
    <hyperlink ref="C1773" r:id="rId2518" display="http://namcuong.thanhphoyenbai.yenbai.gov.vn/"/>
    <hyperlink ref="C1774" r:id="rId2519" display="https://www.facebook.com/61557416803085"/>
    <hyperlink ref="C1775" r:id="rId2520" display="https://stttt.dienbien.gov.vn/vi/about/danh-sach-nguoi-phat-ngon-tinh-dien-bien-nam-2018.html"/>
    <hyperlink ref="C1776" r:id="rId2521" display="https://www.facebook.com/Conganquanbinhthanh/"/>
    <hyperlink ref="C1777" r:id="rId2522" display="http://www.binhthanh.hochiminhcity.gov.vn/"/>
    <hyperlink ref="C1778" r:id="rId2523" display="https://www.facebook.com/conganquanghai/"/>
    <hyperlink ref="C1779" r:id="rId2524" display="https://dichvucong.gov.vn/p/phananhkiennghi/pakn-detail.html?id=162612"/>
    <hyperlink ref="C1780" r:id="rId2525" display="https://www.facebook.com/tuoitreconganquangbinh/"/>
    <hyperlink ref="C1781" r:id="rId2526" display="https://www.quangninh.gov.vn/"/>
    <hyperlink ref="C1782" r:id="rId2527" display="https://www.facebook.com/conganquangthang/?locale=vi_VN"/>
    <hyperlink ref="C1783" r:id="rId2528" display="https://quangthang.tpthanhhoa.thanhhoa.gov.vn/trang-chu"/>
    <hyperlink ref="C1784" r:id="rId2529" display="https://www.facebook.com/tuoitrecatphcm/"/>
    <hyperlink ref="C1785" r:id="rId2530" display="https://tanbinh.hochiminhcity.gov.vn/"/>
    <hyperlink ref="C1786" r:id="rId2531" display="https://www.facebook.com/ConganQuynhNhai/"/>
    <hyperlink ref="C1787" r:id="rId2532" display="https://quynhnhai.sonla.gov.vn/"/>
    <hyperlink ref="C1789" r:id="rId2533" display="https://sangmoc.vonhai.thainguyen.gov.vn/"/>
    <hyperlink ref="C1790" r:id="rId2534" display="https://www.facebook.com/ConganSonCuong/"/>
    <hyperlink ref="C1791" r:id="rId2535" display="https://mt.gov.vn/tk/tin-tuc/91234/tra-loi-kien-nghi-cua-cu-tri-huyen-thanh-ba--tinh-phu-tho-ve-tuyen-duong-chay-qua-duong-sat-yen-vien---lao-cai-tai-km105+500.aspx"/>
    <hyperlink ref="C1792" r:id="rId2536" display="https://www.facebook.com/ConganSongCong/?locale=vi_VN"/>
    <hyperlink ref="C1793" r:id="rId2537" display="https://songcong.thainguyen.gov.vn/"/>
    <hyperlink ref="C1794" r:id="rId2538" display="https://www.facebook.com/ConganSuoiNgheChauDuc/"/>
    <hyperlink ref="C1795" r:id="rId2539" display="https://suoinghe.chauduc.baria-vungtau.gov.vn/gioi-thieu-chung/"/>
    <hyperlink ref="C1796" r:id="rId2540" display="https://www.facebook.com/tuoitrecongansonla/"/>
    <hyperlink ref="C1797" r:id="rId2541" display="https://www.nghean.gov.vn/xa-hoi/thiet-hai-nang-ne-tren-dia-ban-huyen-ky-son-do-hoan-luu-con-bao-so-4-532303"/>
    <hyperlink ref="C1798" r:id="rId2542" display="https://www.facebook.com/congantamphuoc/"/>
    <hyperlink ref="C1799" r:id="rId2543" display="http://tamphuoc.chauthanh.bentre.gov.vn/"/>
    <hyperlink ref="C1800" r:id="rId2544" display="https://www.facebook.com/thanhnientanbinh/"/>
    <hyperlink ref="C1801" r:id="rId2545" display="https://tanbinh.tamdiep.ninhbinh.gov.vn/"/>
    <hyperlink ref="C1802" r:id="rId2546" display="https://www.facebook.com/Congantanhoa/"/>
    <hyperlink ref="C1803" r:id="rId2547" display="https://tanphuoc.tiengiang.gov.vn/ubnd-xa-tan-hoa-ong"/>
    <hyperlink ref="C1805" r:id="rId2548" display="https://tanson.phutho.gov.vn/"/>
    <hyperlink ref="C1806" r:id="rId2549" display="https://www.facebook.com/Conganthachdinh/"/>
    <hyperlink ref="C1807" r:id="rId2550" display="https://thachdinh.thachthanh.thanhhoa.gov.vn/"/>
    <hyperlink ref="C1808" r:id="rId2551" display="https://www.facebook.com/conganthanhbinhdongthap/"/>
    <hyperlink ref="C1809" r:id="rId2552" display="https://thanhbinh.dongthap.gov.vn/"/>
    <hyperlink ref="C1810" r:id="rId2553" display="https://www.facebook.com/ConganThanhHoaOfficial/?locale=vi_VN"/>
    <hyperlink ref="C1811" r:id="rId2554" display="http://www.thanhhoa.gov.vn/"/>
    <hyperlink ref="C1812" r:id="rId2555" display="https://www.facebook.com/Conganthanhlac/"/>
    <hyperlink ref="C1813" r:id="rId2556" display="http://thanhlac.nhoquan.ninhbinh.gov.vn/"/>
    <hyperlink ref="C1814" r:id="rId2557" display="https://www.facebook.com/conganxathanhlam/"/>
    <hyperlink ref="C1815" r:id="rId2558" display="https://thanhlam.nhuxuan.thanhhoa.gov.vn/"/>
    <hyperlink ref="C1816" r:id="rId2559" display="https://www.facebook.com/tuoitreconganbaclieu/?locale=vi_VN"/>
    <hyperlink ref="C1817" r:id="rId2560" display="https://baclieu.gov.vn/"/>
    <hyperlink ref="C1818" r:id="rId2561" display="https://www.facebook.com/conganthanhphochilinh/?locale=vi_VN"/>
    <hyperlink ref="C1819" r:id="rId2562" display="https://chilinh.haiduong.gov.vn/"/>
    <hyperlink ref="C1820" r:id="rId2563" display="https://www.facebook.com/conganthanhphodian/"/>
    <hyperlink ref="C1821" r:id="rId2564" display="https://dian.binhduong.gov.vn/"/>
    <hyperlink ref="C1822" r:id="rId2565" display="https://www.facebook.com/conganthanhphodienbienphu/?locale=vi_VN"/>
    <hyperlink ref="C1823" r:id="rId2566" display="https://congbao.dienbien.gov.vn/congbao/congbao.nsf/VanBan"/>
    <hyperlink ref="C1824" r:id="rId2567" display="https://www.facebook.com/conganthanhphohaiduong/?locale=vi_VN"/>
    <hyperlink ref="C1825" r:id="rId2568" display="https://tphaiduong.haiduong.gov.vn/"/>
    <hyperlink ref="C1827" r:id="rId2569" display="https://thanhpho.laichau.gov.vn/"/>
    <hyperlink ref="C1828" r:id="rId2570" display="https://www.facebook.com/tuoitreconganninhbinh/"/>
    <hyperlink ref="C1829" r:id="rId2571" display="https://tpninhbinh.ninhbinh.gov.vn/"/>
    <hyperlink ref="C1830" r:id="rId2572" display="https://www.facebook.com/Conganthanhphothainguyen/?locale=vi_VN"/>
    <hyperlink ref="C1831" r:id="rId2573" display="https://thainguyen.gov.vn/"/>
    <hyperlink ref="C1832" r:id="rId2574" display="https://www.facebook.com/conganthanhphothanhhoa/?locale=vi_VN"/>
    <hyperlink ref="C1833" r:id="rId2575" display="https://tpthanhhoa.thanhhoa.gov.vn/"/>
    <hyperlink ref="C1834" r:id="rId2576" display="https://www.facebook.com/ConganthanhphoVinh24h/"/>
    <hyperlink ref="C1835" r:id="rId2577" display="https://vinh.nghean.gov.vn/xem-chi-tiet-bai-viet/-/asset_publisher/t2ZLc8uKcyGV/content/id/3066052"/>
    <hyperlink ref="C1837" r:id="rId2578" display="https://vithanh.haugiang.gov.vn/"/>
    <hyperlink ref="C1839" r:id="rId2579" display="https://mttq.thanhhoa.gov.vn/NewsDetail.aspx?Id=11731"/>
    <hyperlink ref="C1840" r:id="rId2580" display="https://www.facebook.com/Conganthitran2021/"/>
    <hyperlink ref="C1841" r:id="rId2581" display="https://binhdai.bentre.gov.vn/thitran"/>
    <hyperlink ref="C1842" r:id="rId2582" display="https://www.facebook.com/TuoitreConganVinhPhuc/"/>
    <hyperlink ref="C1843" r:id="rId2583" display="https://binhxuyen.vinhphuc.gov.vn/ct/cms/tintuc/Lists/XaThiTrantrendiaban/View_Detail.aspx?ItemID=10"/>
    <hyperlink ref="C1844" r:id="rId2584" display="https://www.facebook.com/conganthitrancainhum/"/>
    <hyperlink ref="C1845" r:id="rId2585" display="https://cainhum.vinhlong.gov.vn/"/>
    <hyperlink ref="C1846" r:id="rId2586" display="https://www.facebook.com/ConganhuyenDakDoa/"/>
    <hyperlink ref="C1847" r:id="rId2587" display="https://dakdoa.gialai.gov.vn/"/>
    <hyperlink ref="C1848" r:id="rId2588" display="https://www.facebook.com/Conganthitranhauloc/"/>
    <hyperlink ref="C1849" r:id="rId2589" display="https://dichvucong.gov.vn/p/home/dvc-tthc-bonganh-tinhtp.html?id2=372303&amp;name2=UBND%20huy%E1%BB%87n%20H%E1%BA%ADu%20L%E1%BB%99c&amp;name1=UBND%20t%E1%BB%89nh%20Thanh%20Ho%C3%A1&amp;id1=371854&amp;type_tinh_bo=2&amp;lan=2"/>
    <hyperlink ref="C1850" r:id="rId2590" display="https://www.facebook.com/conganthitranhiepphuoc/"/>
    <hyperlink ref="C1851" r:id="rId2591" display="https://www.dongnai.gov.vn/pages/newsdetail.aspx?NewsId=48356&amp;CatId=111"/>
    <hyperlink ref="C1852" r:id="rId2592" display="https://www.facebook.com/conganhuongkhehatinh/"/>
    <hyperlink ref="C1853" r:id="rId2593" display="https://huongkhe.hatinh.gov.vn/thi-tran-huong-khe-1606366472.html"/>
    <hyperlink ref="C1854" r:id="rId2594" display="https://www.facebook.com/CAHNAHANG/"/>
    <hyperlink ref="C1855" r:id="rId2595" display="https://nahang.tuyenquang.gov.vn/"/>
    <hyperlink ref="C1856" r:id="rId2596" display="https://www.facebook.com/conganthitranphuthu/?locale=vi_VN"/>
    <hyperlink ref="C1857" r:id="rId2597" display="http://phuthu.tayhoa.phuyen.gov.vn/"/>
    <hyperlink ref="C1858" r:id="rId2598" display="https://www.facebook.com/conganthitrantanhiep/"/>
    <hyperlink ref="C1859" r:id="rId2599" display="https://chauthanh.tiengiang.gov.vn/thi-tran-tan-hiep"/>
    <hyperlink ref="C1860" r:id="rId2600" display="https://www.facebook.com/p/ANTT-huy%E1%BB%87n-Tr%E1%BA%A7n-%C4%90%E1%BB%81-100064307071807/"/>
    <hyperlink ref="C1861" r:id="rId2601" display="https://trande.soctrang.gov.vn/"/>
    <hyperlink ref="C1862" r:id="rId2602" display="https://www.facebook.com/ConganhuyenTuaChua/"/>
    <hyperlink ref="C1863" r:id="rId2603" display="https://huyentuachua.dienbien.gov.vn/"/>
    <hyperlink ref="C1864" r:id="rId2604" display="https://www.facebook.com/p/C%C3%B4ng-an-huy%E1%BB%87n-Y%C3%AAn-S%C6%A1n-t%E1%BB%89nh-Tuy%C3%AAn-Quang-100064458052002/"/>
    <hyperlink ref="C1865" r:id="rId2605" display="https://yenson.tuyenquang.gov.vn/"/>
    <hyperlink ref="C1866" r:id="rId2606" display="https://www.facebook.com/conganthixabadon/?locale=vi_VN"/>
    <hyperlink ref="C1867" r:id="rId2607" display="https://badon.quangbinh.gov.vn/"/>
    <hyperlink ref="C1868" r:id="rId2608" display="https://www.facebook.com/ConganthixaHoangMai/?locale=vi_VN"/>
    <hyperlink ref="C1869" r:id="rId2609" display="https://hoangmai.nghean.gov.vn/"/>
    <hyperlink ref="C1870" r:id="rId2610" display="https://www.facebook.com/conganthixanghisonthanhhoa/"/>
    <hyperlink ref="C1871" r:id="rId2611" display="https://nghison.thixanghison.thanhhoa.gov.vn/"/>
    <hyperlink ref="C1872" r:id="rId2612" display="https://www.facebook.com/conganthixatrangbang/?locale=vi_VN"/>
    <hyperlink ref="C1873" r:id="rId2613" display="https://trangbang.tayninh.gov.vn/"/>
    <hyperlink ref="C1874" r:id="rId2614" display="https://www.facebook.com/ConganThuDo/?locale=vi_VN"/>
    <hyperlink ref="C1875" r:id="rId2615" display="https://hanoi.gov.vn/"/>
    <hyperlink ref="C1876" r:id="rId2616" display="https://www.facebook.com/tuoitreconganbacgiang/"/>
    <hyperlink ref="C1877" r:id="rId2617" display="https://bacgiang.gov.vn/"/>
    <hyperlink ref="C1878" r:id="rId2618" display="https://www.facebook.com/congantinhbinhduong/?locale=vi_VN"/>
    <hyperlink ref="C1879" r:id="rId2619" display="https://www.binhduong.gov.vn/"/>
    <hyperlink ref="C1880" r:id="rId2620" display="https://www.facebook.com/p/C%C3%B4ng-an-huy%E1%BB%87n-Nguy%C3%AAn-B%C3%ACnh-Cao-B%E1%BA%B1ng-100082142734672/"/>
    <hyperlink ref="C1881" r:id="rId2621" display="https://caobang.gov.vn/uy-ban-nhan-dan-tinh"/>
    <hyperlink ref="C1882" r:id="rId2622" display="https://www.facebook.com/CongAnTinhDienBien/"/>
    <hyperlink ref="C1883" r:id="rId2623" display="https://qppl.dienbien.gov.vn/"/>
    <hyperlink ref="C1884" r:id="rId2624" display="https://www.facebook.com/congantinhhagiang/?locale=vi_VN"/>
    <hyperlink ref="C1885" r:id="rId2625" display="https://hagiang.gov.vn/"/>
    <hyperlink ref="C1886" r:id="rId2626" display="https://www.facebook.com/conganhanamonline/?locale=vi_VN"/>
    <hyperlink ref="C1887" r:id="rId2627" display="https://hanam.gov.vn/"/>
    <hyperlink ref="C1888" r:id="rId2628" display="https://www.facebook.com/p/C%C3%B4ng-An-Th%C3%A0nh-Ph%E1%BB%91-H%C6%B0ng-Y%C3%AAn-100057576334172/"/>
    <hyperlink ref="C1889" r:id="rId2629" display="https://hungyen.gov.vn/"/>
    <hyperlink ref="C1890" r:id="rId2630" display="https://www.facebook.com/p/C%C3%B4ng-An-Th%C3%A0nh-Ph%E1%BB%91-H%C6%B0ng-Y%C3%AAn-100057576334172/"/>
    <hyperlink ref="C1891" r:id="rId2631" display="https://hungyen.gov.vn/"/>
    <hyperlink ref="C1893" r:id="rId2632" display="https://www.nghean.gov.vn/"/>
    <hyperlink ref="C1894" r:id="rId2633" display="https://www.facebook.com/CongantinhPhuTho19/"/>
    <hyperlink ref="C1895" r:id="rId2634" display="https://phutho.gov.vn/Pages/Index.aspx"/>
    <hyperlink ref="C1897" r:id="rId2635" display="https://thainguyen.gov.vn/"/>
    <hyperlink ref="C1898" r:id="rId2636" display="https://www.facebook.com/congantinhtuyenquang/?locale=vi_VN"/>
    <hyperlink ref="C1899" r:id="rId2637" display="https://www.tuyenquang.gov.vn/"/>
    <hyperlink ref="C1900" r:id="rId2638" display="https://www.facebook.com/CongAnTLT/"/>
    <hyperlink ref="C1901" r:id="rId2639" display="http://tanloithanh.giongtrom.bentre.gov.vn/"/>
    <hyperlink ref="C1902" r:id="rId2640" display="https://www.facebook.com/ConganTrieuSonOfficial/"/>
    <hyperlink ref="C1903" r:id="rId2641" display="http://trieuson.gov.vn/"/>
    <hyperlink ref="C1905" r:id="rId2642" display="https://trile.quephong.nghean.gov.vn/"/>
    <hyperlink ref="C1906" r:id="rId2643" display="https://www.facebook.com/congantrungchinh/"/>
    <hyperlink ref="C1907" r:id="rId2644" display="https://trungchinh.nongcong.thanhhoa.gov.vn/web/trang-chu/he-thong-chinh-tri/uy-ban-nhan-dan-xa"/>
    <hyperlink ref="C1908" r:id="rId2645" display="https://www.facebook.com/congantthuongcanh/?locale=vi_VN"/>
    <hyperlink ref="C1909" r:id="rId2646" display="http://binhxuyen.vinhphuc.gov.vn/ct/cms/tintuc/lists/bandangdoanthe/view_detail.aspx"/>
    <hyperlink ref="C1911" r:id="rId2647" display="https://vanho.sonla.gov.vn/"/>
    <hyperlink ref="C1912" r:id="rId2648" display="https://www.facebook.com/ConganVanPhai/"/>
    <hyperlink ref="C1913" r:id="rId2649" display="https://vanphai.phoyen.thainguyen.gov.vn/"/>
    <hyperlink ref="C1914" r:id="rId2650" display="https://www.facebook.com/conganvanson/"/>
    <hyperlink ref="C1915" r:id="rId2651" display="http://vanson.trieuson.thanhhoa.gov.vn/thu-hut-dau-tu"/>
    <hyperlink ref="C1917" r:id="rId2652" display="http://cantho.gov.vn/"/>
    <hyperlink ref="C1918" r:id="rId2653" display="https://www.facebook.com/TuoitreConganVinhPhuc/?locale=vi_VN"/>
    <hyperlink ref="C1919" r:id="rId2654" display="http://vinhhoa.ninhgiang.haiduong.gov.vn/"/>
    <hyperlink ref="C1920" r:id="rId2655" display="https://www.facebook.com/conganvinhloc/"/>
    <hyperlink ref="C1921" r:id="rId2656" display="https://benhviennhitrunguong.gov.vn/ky-ket-thoa-thuan-hop-tac-ho-tro-chuyen-mon-y-te-voi-ubnd-huyen-vinh-loc-tinh-thanh-hoa.html"/>
    <hyperlink ref="C1922" r:id="rId2657" display="https://www.facebook.com/TuoitreConganVinhPhuc/"/>
    <hyperlink ref="C1923" r:id="rId2658" display="https://vinhphuc.gov.vn/"/>
    <hyperlink ref="C1924" r:id="rId2659" display="https://www.facebook.com/caxvinhtan/"/>
    <hyperlink ref="C1925" r:id="rId2660" display="https://vinhcuu.dongnai.gov.vn/"/>
    <hyperlink ref="C1927" r:id="rId2661" display="https://dichvucong.laichau.gov.vn/dich-vu-cong/tiep-nhan-online/thanh-toan-truc-tuyen?sid=198542&amp;ma-ho-so=659670"/>
    <hyperlink ref="C1928" r:id="rId2662" display="https://www.facebook.com/p/C%C3%B4ng-an-x%C3%A3-Ch%C3%A2u-S%C6%A1n-Qu%E1%BB%B3nh-Ph%E1%BB%A5-Th%C3%A1i-B%C3%ACnh-100064265732831/"/>
    <hyperlink ref="C1929" r:id="rId2663" display="https://thaibinh.gov.vn/van-ban-phap-luat/van-ban-dieu-hanh/ve-viec-cho-phep-uy-ban-nhan-dan-xa-phu-chau-huyen-dong-hung.html"/>
    <hyperlink ref="C1930" r:id="rId2664" display="https://www.facebook.com/ConganxaAnNgaiTay/"/>
    <hyperlink ref="C1931" r:id="rId2665" display="https://dichvucong.gov.vn/p/home/dvc-tthc-co-quan-chi-tiet.html?id=403227"/>
    <hyperlink ref="C1932" r:id="rId2666" display="https://www.facebook.com/p/C%C3%B4ng-an-x%C3%A3-N%C3%B4ng-Tr%C6%B0%E1%BB%9Dng-huy%E1%BB%87n-Tri%E1%BB%87u-S%C6%A1n-t%E1%BB%89nh-Thanh-H%C3%B3a-100064381230535/"/>
    <hyperlink ref="C1933" r:id="rId2667" display="http://xuanthinh.trieuson.thanhhoa.gov.vn/"/>
    <hyperlink ref="C1935" r:id="rId2668" display="https://binhluong.nhuxuan.thanhhoa.gov.vn/web/trang-chu/he-thong-chinh-tri/uy-ban-nhan-dan/danh-sach-can-bo-cong-chuc-ubnd-xa-binh-luong(1).html"/>
    <hyperlink ref="C1937" r:id="rId2669" display="https://binhminh.tayninh.gov.vn/vi/page/Uy-ban-nhan-dan-xa-Binh-Minh.html"/>
    <hyperlink ref="C1938" r:id="rId2670" display="https://www.facebook.com/conganxacamlac/"/>
    <hyperlink ref="C1939" r:id="rId2671" display="https://camlac.camxuyen.hatinh.gov.vn/"/>
    <hyperlink ref="C1941" r:id="rId2672" display="https://camlien.camthuy.thanhhoa.gov.vn/"/>
    <hyperlink ref="C1942" r:id="rId2673" display="https://www.facebook.com/canhhung24h/"/>
    <hyperlink ref="C1943" r:id="rId2674" display="https://www.bacninh.gov.vn/web/xa-canh-hung"/>
    <hyperlink ref="C1944" r:id="rId2675" display="https://www.facebook.com/conganhuyennhuxuan/?locale=th_TH"/>
    <hyperlink ref="C1945" r:id="rId2676" display="https://cattan.nhuxuan.thanhhoa.gov.vn/"/>
    <hyperlink ref="C1946" r:id="rId2677" display="https://www.facebook.com/conganxachanson/"/>
    <hyperlink ref="C1947" r:id="rId2678" display="https://yenson.tuyenquang.gov.vn/"/>
    <hyperlink ref="C1948" r:id="rId2679" display="https://www.facebook.com/p/C%C3%B4ng-an-x%C3%A3-Ch%C3%A2u-B%C3%ACnh-100069726939590/"/>
    <hyperlink ref="C1949" r:id="rId2680" display="http://chaubinh.giongtrom.bentre.gov.vn/"/>
    <hyperlink ref="C1951" r:id="rId2681" display="https://chaudien.cauke.travinh.gov.vn/"/>
    <hyperlink ref="C1952" r:id="rId2682" display="https://www.facebook.com/p/Tu%E1%BB%95i-tr%E1%BA%BB-C%C3%B4ng-an-Th%C3%A0nh-ph%E1%BB%91-V%C4%A9nh-Y%C3%AAn-100066497717181/?locale=gl_ES"/>
    <hyperlink ref="C1953" r:id="rId2683" display="https://chaunhan.hungnguyen.nghean.gov.vn/"/>
    <hyperlink ref="C1955" r:id="rId2684" display="http://chiengsonmocchau.sonla.gov.vn/index.php?module=tochuc&amp;act=view&amp;id=17"/>
    <hyperlink ref="C1957" r:id="rId2685" display="http://chienghacmocchau.sonla.gov.vn/"/>
    <hyperlink ref="C1959" r:id="rId2686" display="https://sonoivu.sonla.gov.vn/Default.aspx?sid=1282&amp;pageid=30665&amp;catid=64562&amp;id=537895&amp;catname=thong-tin-tuyen-truyen&amp;title=quyet-dinh-dieu-chinh-phan-loai-don-vi-hanh-chinh-cac-xa-phuong-thi-tran-tren-dia-ban-tinh-son-l"/>
    <hyperlink ref="C1960" r:id="rId2687" display="https://www.facebook.com/conganxachiengphung/?locale=vi_VN"/>
    <hyperlink ref="C1961" r:id="rId2688" display="https://congbao.sonla.gov.vn/congbao.nsf/CD90B592AE60E70547258BD600100F90/$file/QD%202404.pdf"/>
    <hyperlink ref="C1963" r:id="rId2689" display="https://www.laocai.gov.vn/tin-trong-tinh/thu-tuong-chinh-phu-tang-bang-khen-truong-thon-kho-vang-xa-coc-lau-huyen-bac-ha-1302758"/>
    <hyperlink ref="C1964" r:id="rId2690" display="https://www.facebook.com/conganeadar/"/>
    <hyperlink ref="C1965" r:id="rId2691" display="https://eakar.daklak.gov.vn/"/>
    <hyperlink ref="C1966" r:id="rId2692" display="https://www.facebook.com/ConganxaDaiAnVuBanNamDinh/"/>
    <hyperlink ref="C1967" r:id="rId2693" display="https://vuban.namdinh.gov.vn/"/>
    <hyperlink ref="C1968" r:id="rId2694" display="https://www.facebook.com/Conganxadaibai/"/>
    <hyperlink ref="C1969" r:id="rId2695" display="https://www.bacninh.gov.vn/web/xa-dai-bai/to-chuc-bo-may1"/>
    <hyperlink ref="C1970" r:id="rId2696" display="https://www.facebook.com/conganxadaihung/"/>
    <hyperlink ref="C1971" r:id="rId2697" display="https://muasamcong.mpi.gov.vn/edoc-oldproxy-service/api/download/file/browser?filePath=/WAS/e-doc/BID/EVAL/2022/07/20220706059/00/SUCC/1251+Q%C4%90+TR%C3%9ANG+TH%E1%BA%A6U+TRUNG+TH%C6%AF%E1%BB%A2NG+QUAN+T%E1%BB%B0.pdf"/>
    <hyperlink ref="C1972" r:id="rId2698" display="https://www.facebook.com/CONGANXADAILOC/"/>
    <hyperlink ref="C1973" r:id="rId2699" display="https://dailoc.quangnam.gov.vn/"/>
    <hyperlink ref="C1974" r:id="rId2700" display="https://www.facebook.com/Conganxadaison/"/>
    <hyperlink ref="C1975" r:id="rId2701" display="http://daison.quanghoa.caobang.gov.vn/"/>
    <hyperlink ref="C1976" r:id="rId2702" display="https://www.facebook.com/ConganxaDakKronghuyenDakDoa/"/>
    <hyperlink ref="C1977" r:id="rId2703" display="https://dakdoa.gialai.gov.vn/Xa-Dak-Krong.aspx"/>
    <hyperlink ref="C1979" r:id="rId2704" display="https://dakna.huyentumorong.kontum.gov.vn/"/>
    <hyperlink ref="C1981" r:id="rId2705" display="https://dakroong.huyentumorong.kontum.gov.vn/"/>
    <hyperlink ref="C1982" r:id="rId2706" display="https://www.facebook.com/CONGANXADAOLY/"/>
    <hyperlink ref="C1983" r:id="rId2707" display="https://lynhan.hanam.gov.vn/Pages/Thong-tin-ve-lanh-%C4%91ao-xa--thi-tran792346957.aspx"/>
    <hyperlink ref="C1985" r:id="rId2708" display="https://laichau.gov.vn/danh-muc/hoat-dong-trong-tinh/tin-cac-dia-phuong/dao-san-bao-ve-rung.html"/>
    <hyperlink ref="C1986" r:id="rId2709" display="https://www.facebook.com/conganxadienhai/"/>
    <hyperlink ref="C1987" r:id="rId2710" display="https://www.nghean.gov.vn/uy-ban-nhan-dan-tinh"/>
    <hyperlink ref="C1988" r:id="rId2711" display="https://www.facebook.com/conganxadienlu/"/>
    <hyperlink ref="C1989" r:id="rId2712" display="https://dienlu.bathuoc.thanhhoa.gov.vn/"/>
    <hyperlink ref="C1991" r:id="rId2713" display="https://doanket.hoabinh.gov.vn/"/>
    <hyperlink ref="C1992" r:id="rId2714" display="https://www.facebook.com/p/Tu%E1%BB%95i-tr%E1%BA%BB-C%C3%B4ng-an-huy%E1%BB%87n-Th%C3%A1i-Th%E1%BB%A5y-100083773900284/?locale=cy_GB"/>
    <hyperlink ref="C1993" r:id="rId2715" display="https://donghung.thaibinh.gov.vn/danh-sach-xa-thi-tran/xa-dong-a"/>
    <hyperlink ref="C1994" r:id="rId2716" display="https://www.facebook.com/CONGANXADONGHAI/"/>
    <hyperlink ref="C1995" r:id="rId2717" display="https://thaibinh.gov.vn/van-ban-phap-luat/van-ban-dieu-hanh/quyet-dinh-so-2897-qd-ubnd-ve-viec-cho-phep-uy-ban-nhan-dan-.html"/>
    <hyperlink ref="C1996" r:id="rId2718" display="https://www.facebook.com/tuoitreconganquangbinh/"/>
    <hyperlink ref="C1997" r:id="rId2719" display="https://quangbinh.gov.vn/chi-tiet-tin/-/view-article/1/14012495784457/1704269470708"/>
    <hyperlink ref="C1998" r:id="rId2720" display="https://www.facebook.com/p/C%C3%B4ng-an-x%C3%A3-%C4%90%C3%B4ng-H%C6%B0ng-B-huy%E1%BB%87n-An-Minh-t%E1%BB%89nh-Ki%C3%AAn-Giang-100067399584503/?locale=vi_VN"/>
    <hyperlink ref="C1999" r:id="rId2721" display="https://vpubnd.kiengiang.gov.vn/m/177/7994/Giao-dat-cho-Truong-Mam-non-Dong-Hung-tai-ap-10-Huynh--xa-Dong-Hung--huyen-An-Minh--tinh-Kien-Giang.html"/>
    <hyperlink ref="C2000" r:id="rId2722" display="https://www.facebook.com/ConganxaDongKinh/"/>
    <hyperlink ref="C2001" r:id="rId2723" display="https://donghung.thaibinh.gov.vn/danh-sach-xa-thi-tran/xa-dong-kinh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2025-02-12T18:44:52Z</dcterms:modified>
</cp:coreProperties>
</file>