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uploads\"/>
    </mc:Choice>
  </mc:AlternateContent>
  <bookViews>
    <workbookView xWindow="0" yWindow="0" windowWidth="28800" windowHeight="12435"/>
  </bookViews>
  <sheets>
    <sheet name="Updated Data" sheetId="1" r:id="rId1"/>
  </sheets>
  <definedNames>
    <definedName name="_xlnm._FilterDatabase" localSheetId="0" hidden="1">'Updated Data'!$A$1:$G$1000</definedName>
  </definedNames>
  <calcPr calcId="152511"/>
</workbook>
</file>

<file path=xl/calcChain.xml><?xml version="1.0" encoding="utf-8"?>
<calcChain xmlns="http://schemas.openxmlformats.org/spreadsheetml/2006/main">
  <c r="B297" i="1" l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mments1.xml><?xml version="1.0" encoding="utf-8"?>
<comments xmlns="http://schemas.openxmlformats.org/spreadsheetml/2006/main">
  <authors>
    <author>Administrator</author>
  </authors>
  <commentList>
    <comment ref="C57" authorId="0" shape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https://dichvucong.gov.vn/p/home/dvc-tthc-bonganh-tinhtp.html?id2=390217&amp;name2=UBND%20huy%E1%BB%87n%20%E1%BB%A8ng%20H%C3%B2a&amp;name1=UBND%20Th%C3%A0nh%20ph%E1%BB%91%20H%C3%A0%20N%E1%BB%99i&amp;id1=389181&amp;type_tinh_bo=2&amp;lan=2</t>
        </r>
      </text>
    </comment>
    <comment ref="C297" authorId="0" shape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Trang này không có quyền</t>
        </r>
      </text>
    </comment>
    <comment ref="C999" authorId="0" shape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API google không có data về uỷ ban này vì trang bị xoá bỏ khỏi google rồi mặc dù search bình thường vẫn thấy</t>
        </r>
      </text>
    </comment>
  </commentList>
</comments>
</file>

<file path=xl/sharedStrings.xml><?xml version="1.0" encoding="utf-8"?>
<sst xmlns="http://schemas.openxmlformats.org/spreadsheetml/2006/main" count="5002" uniqueCount="1285">
  <si>
    <t>STT</t>
  </si>
  <si>
    <t>Đơn Vị</t>
  </si>
  <si>
    <t>LINK</t>
  </si>
  <si>
    <t>DI ĐỘNG</t>
  </si>
  <si>
    <t>CỐ ĐỊNH</t>
  </si>
  <si>
    <t>EMAIL</t>
  </si>
  <si>
    <t>https://www.facebook.com/caqbadinh/</t>
  </si>
  <si>
    <t>-</t>
  </si>
  <si>
    <t>02438452543</t>
  </si>
  <si>
    <t>37 Điện Biên Phủ, quận Ba Đình, Hanoi, Vietnam</t>
  </si>
  <si>
    <t>https://badinh.hanoi.gov.vn/</t>
  </si>
  <si>
    <t>https://www.facebook.com/doanthanhniencahk/?locale=zh_CN</t>
  </si>
  <si>
    <t/>
  </si>
  <si>
    <t>Doanthanhniencaqhoankiem@gmail.com</t>
  </si>
  <si>
    <t>Số 2 Tràng Thi, Hanoi, Vietnam</t>
  </si>
  <si>
    <t>https://hoankiem.hanoi.gov.vn/</t>
  </si>
  <si>
    <t>https://www.facebook.com/p/Tu%E1%BB%95i-Tr%E1%BA%BB-C%C3%B4ng-An-Qu%E1%BA%ADn-T%C3%A2y-H%E1%BB%93-100080140217978/?locale=vi_VN</t>
  </si>
  <si>
    <t>dtncaqtayho.hn@gmail.com</t>
  </si>
  <si>
    <t>693 Lạc Long Quân, phường Phú Thượng, quận Tây Hồ</t>
  </si>
  <si>
    <t>https://tayho.hanoi.gov.vn/</t>
  </si>
  <si>
    <t>https://www.facebook.com/p/Tu%E1%BB%95i-tr%E1%BA%BB-C%C3%B4ng-an-qu%E1%BA%ADn-Long-Bi%C3%AAn-100057063655318/</t>
  </si>
  <si>
    <t>dtncaqlongbien@gmail.com</t>
  </si>
  <si>
    <t>Hanoi, Vietnam</t>
  </si>
  <si>
    <t>https://longbien.hanoi.gov.vn/</t>
  </si>
  <si>
    <t>https://www.facebook.com/dtncongancaugiay/?locale=vi_VN</t>
  </si>
  <si>
    <t>doancacaugiay@gmail.com</t>
  </si>
  <si>
    <t>Số 62 đường Nguyễn Văn Huyên, phường Nghĩa Đô, quận Cầu Giấy, Hanoi, Vietnam</t>
  </si>
  <si>
    <t>http://caugiay.hanoi.gov.vn/</t>
  </si>
  <si>
    <t>https://dongda.hanoi.gov.vn/</t>
  </si>
  <si>
    <t>https://haibatrung.hanoi.gov.vn/</t>
  </si>
  <si>
    <t>https://www.facebook.com/people/Tu%E1%BB%95i-tr%E1%BA%BB-C%C3%B4ng-an-qu%E1%BA%ADn-Ho%C3%A0ng-Mai/100021155531948/</t>
  </si>
  <si>
    <t>hoangmai.dtn@gmail.com</t>
  </si>
  <si>
    <t>Bùi Huy Bích, Hanoi, Vietnam</t>
  </si>
  <si>
    <t>http://hoangmai.hanoi.gov.vn/</t>
  </si>
  <si>
    <t>https://www.facebook.com/CAQTX/</t>
  </si>
  <si>
    <t>https://thanhxuan.hanoi.gov.vn/</t>
  </si>
  <si>
    <t>https://socson.hanoi.gov.vn/</t>
  </si>
  <si>
    <t>https://www.facebook.com/TTCAHDongAnh/?locale=vi_VN</t>
  </si>
  <si>
    <t>0932298986</t>
  </si>
  <si>
    <t>doantncadonganh@gmail.com</t>
  </si>
  <si>
    <t>https://donganh.hanoi.gov.vn/</t>
  </si>
  <si>
    <t>http://gialam.hanoi.gov.vn/</t>
  </si>
  <si>
    <t>https://namtuliem.hanoi.gov.vn/</t>
  </si>
  <si>
    <t>https://www.facebook.com/TuoitreConganhuyenThanhTri/</t>
  </si>
  <si>
    <t>02438615220</t>
  </si>
  <si>
    <t>doanthanhniencathanhtri@gmail.com</t>
  </si>
  <si>
    <t>https://thanhtri.hanoi.gov.vn/</t>
  </si>
  <si>
    <t>https://www.facebook.com/p/Tu%E1%BB%95i-tr%E1%BA%BB-C%C3%B4ng-an-qu%E1%BA%ADn-B%E1%BA%AFc-T%E1%BB%AB-Li%C3%AAm-100071346134775/</t>
  </si>
  <si>
    <t>https://bactuliem.hanoi.gov.vn/</t>
  </si>
  <si>
    <t>https://www.facebook.com/p/Tu%E1%BB%95i-tr%E1%BA%BB-C%C3%B4ng-an-huy%E1%BB%87n-M%C3%AA-Linh-100072183319533/?locale=vi_VN</t>
  </si>
  <si>
    <t>+2435202453</t>
  </si>
  <si>
    <t>doanthanhniencamelinh@gmail.com</t>
  </si>
  <si>
    <t>số 5, Đường Đại Thịnh, xã Đại Thịnh, huyện Mê Linh,  Hà Nội</t>
  </si>
  <si>
    <t>https://melinh.hanoi.gov.vn/</t>
  </si>
  <si>
    <t>https://www.facebook.com/tuoitreconganquanhadong/?locale=vi_VN</t>
  </si>
  <si>
    <t>https://hadong.hanoi.gov.vn/</t>
  </si>
  <si>
    <t>https://www.facebook.com/tuoitreconganBaVi/</t>
  </si>
  <si>
    <t>dtncahbavi.hn@gmail.com</t>
  </si>
  <si>
    <t>Số 121, Đường Quảng Oai, thị trấn Tây Đằng, Ba Vì, Thành phố Hà Nội</t>
  </si>
  <si>
    <t>https://bavi.hanoi.gov.vn/</t>
  </si>
  <si>
    <t>https://www.facebook.com/p/Tu%E1%BB%95i-tr%E1%BA%BB-C%C3%B4ng-an-huy%E1%BB%87n-Ph%C3%BAc-Th%E1%BB%8D-100066934373551/</t>
  </si>
  <si>
    <t>Doanthanhnienconganphuctho@gmail.com</t>
  </si>
  <si>
    <t>https://phuctho.hanoi.gov.vn/</t>
  </si>
  <si>
    <t>https://www.facebook.com/dtncahdanphuong/?locale=vi_VN</t>
  </si>
  <si>
    <t>+2433885444</t>
  </si>
  <si>
    <t>doanthanhniencahdp@gmail.com</t>
  </si>
  <si>
    <t>https://danphuong.hanoi.gov.vn/</t>
  </si>
  <si>
    <t>https://www.facebook.com/CAHHoaiDuc/</t>
  </si>
  <si>
    <t>02433861213</t>
  </si>
  <si>
    <t>Khu 6, Thị Trấn Trạm Trôi, huyện Hoài Đức, TP Hà Nội, Hanoi, Vietnam</t>
  </si>
  <si>
    <t>https://hoaiduc.hanoi.gov.vn/</t>
  </si>
  <si>
    <t>https://www.facebook.com/tuoitreconganhuyenQuocOai/?locale=fy_NL</t>
  </si>
  <si>
    <t>02433843115</t>
  </si>
  <si>
    <t>TT Quốc Oai</t>
  </si>
  <si>
    <t>https://quocoai.hanoi.gov.vn/</t>
  </si>
  <si>
    <t>https://www.facebook.com/tuoitreconganhuyenThachThat/</t>
  </si>
  <si>
    <t>02433842233</t>
  </si>
  <si>
    <t>doanthanhnienconganthachthat@gmail.com</t>
  </si>
  <si>
    <t>Tỉnh Lộ 419, Đồng Cam, Liên Quan, Thạch, Hanoi, Vietnam</t>
  </si>
  <si>
    <t>https://thachthat.hanoi.gov.vn/</t>
  </si>
  <si>
    <t>https://www.facebook.com/p/Tu%E1%BB%95i-Tr%E1%BA%BB-C%C3%B4ng-An-Huy%E1%BB%87n-Ch%C6%B0%C6%A1ng-M%E1%BB%B9-100028578047777/</t>
  </si>
  <si>
    <t>doantncahchuongmy@gmail.com</t>
  </si>
  <si>
    <t>Số 29A, Tổ dân phố Ninh Kiều, huyện Chương Mỹ, thành phố Hà Nội, Hanoi, Vietnam</t>
  </si>
  <si>
    <t>https://chuongmy.hanoi.gov.vn/</t>
  </si>
  <si>
    <t>https://www.facebook.com/p/Tu%E1%BB%95i-Tr%E1%BA%BB-C%C3%B4ng-An-Huy%E1%BB%87n-Thanh-Oai-100059080037701/</t>
  </si>
  <si>
    <t>Đường Kim Bài, Hà Nội, Việt Nam, Thanh Oai, Vietnam</t>
  </si>
  <si>
    <t>https://thanhoai.hanoi.gov.vn/</t>
  </si>
  <si>
    <t>http://thuongtin.hanoi.gov.vn/</t>
  </si>
  <si>
    <t>https://www.facebook.com/TuoitreConganhuyenPhuXuyen/</t>
  </si>
  <si>
    <t>Tiểu khu Thao Chính, thị trấn Phú Xuyên, huyện Phú Xuyên, Hanoi, Vietnam</t>
  </si>
  <si>
    <t>http://phuxuyen.hanoi.gov.vn/</t>
  </si>
  <si>
    <t>https://www.facebook.com/cahunghoa.hanoi/?locale=vi_VN</t>
  </si>
  <si>
    <t>02433882223</t>
  </si>
  <si>
    <t>Doanthanhnien.cauh@gmail.com</t>
  </si>
  <si>
    <t>https://moh.gov.vn/hoat-dong-cua-dia-phuong/-/asset_publisher/gHbla8vOQDuS/content/ha-noi-chuyen-giao-cac-trung-tam-y-te-ve-uy-ban-nhan-dan-cap-quan-quan-ly</t>
  </si>
  <si>
    <t>http://myduc.hanoi.gov.vn/</t>
  </si>
  <si>
    <t>https://www.facebook.com/congantinhhagiang/?locale=vi_VN</t>
  </si>
  <si>
    <t>banbientap.ca@hagiang.gov.vn</t>
  </si>
  <si>
    <t>Đường Phan Huy Chú, Tổ 10 Phường Minh Khai, Hà Giang, Vietnam</t>
  </si>
  <si>
    <t>https://thanhpho.hagiang.gov.vn/</t>
  </si>
  <si>
    <t>https://www.facebook.com/dongvan2021/</t>
  </si>
  <si>
    <t>0915021486</t>
  </si>
  <si>
    <t>Hà Giang, Vietnam</t>
  </si>
  <si>
    <t>https://dongvan.hagiang.gov.vn/</t>
  </si>
  <si>
    <t>https://meovac.hagiang.gov.vn/vi/trang-chu</t>
  </si>
  <si>
    <t>https://yenminh.hagiang.gov.vn/</t>
  </si>
  <si>
    <t>https://quanba.hagiang.gov.vn/vi/trang-chu</t>
  </si>
  <si>
    <t>https://vixuyen.hagiang.gov.vn/</t>
  </si>
  <si>
    <t>https://bacme.hagiang.gov.vn/</t>
  </si>
  <si>
    <t>https://hoangsuphi.hagiang.gov.vn/</t>
  </si>
  <si>
    <t>https://xinman.hagiang.gov.vn/</t>
  </si>
  <si>
    <t>http://bacquang.hagiang.gov.vn/</t>
  </si>
  <si>
    <t>https://www.facebook.com/tuoitreconganquangbinh/</t>
  </si>
  <si>
    <t>doanthanhniencaqb@gmail.com</t>
  </si>
  <si>
    <t>https://quangbinh.hagiang.gov.vn/</t>
  </si>
  <si>
    <t>https://www.facebook.com/p/C%C3%B4ng-an-th%C3%A0nh-ph%E1%BB%91-Cao-B%E1%BA%B1ng-100068975147129/</t>
  </si>
  <si>
    <t>02063852295</t>
  </si>
  <si>
    <t>Hoàng Như, Cao Bang, Vietnam</t>
  </si>
  <si>
    <t>https://ubndtp.caobang.gov.vn/</t>
  </si>
  <si>
    <t>https://www.facebook.com/p/C%C3%B4ng-an-huy%E1%BB%87n-B%E1%BA%A3o-L%C3%A2m-Cao-B%E1%BA%B1ng-100083205493107/</t>
  </si>
  <si>
    <t>https://baolam.caobang.gov.vn/</t>
  </si>
  <si>
    <t>https://www.facebook.com/p/C%C3%B4ng-an-huy%E1%BB%87n-B%E1%BA%A3o-L%E1%BA%A1c-100070790086759/</t>
  </si>
  <si>
    <t>02063870213</t>
  </si>
  <si>
    <t>https://baolac.caobang.gov.vn/</t>
  </si>
  <si>
    <t>https://www.facebook.com/p/C%C3%B4ng-an-huy%E1%BB%87n-Nguy%C3%AAn-B%C3%ACnh-Cao-B%E1%BA%B1ng-100082142734672/</t>
  </si>
  <si>
    <t>02063872145</t>
  </si>
  <si>
    <t>https://haquang.caobang.gov.vn/</t>
  </si>
  <si>
    <t>https://www.facebook.com/p/C%C3%B4ng-an-huy%E1%BB%87n-H%C3%A0-Qu%E1%BA%A3ng-100066390109350/</t>
  </si>
  <si>
    <t>02063862104</t>
  </si>
  <si>
    <t>Cao Bang, Vietnam</t>
  </si>
  <si>
    <t>http://tralinh.trungkhanh.caobang.gov.vn/</t>
  </si>
  <si>
    <t>https://www.facebook.com/p/C%C3%B4ng-an-huy%E1%BB%87n-Tr%C3%B9ng-Kh%C3%A1nh-Cao-B%E1%BA%B1ng-100067421203974/</t>
  </si>
  <si>
    <t>Tổ dân phố 02, thị trấn Trùng Khánh, huyện Trùng Khánh, tỉnh Cao Bằng., Cao Bang, Vietnam</t>
  </si>
  <si>
    <t>https://trungkhanh.caobang.gov.vn/</t>
  </si>
  <si>
    <t>https://www.facebook.com/conganhuyenhalangcaobang/</t>
  </si>
  <si>
    <t>02063830205</t>
  </si>
  <si>
    <t>anninhhalang@gmail.com</t>
  </si>
  <si>
    <t>TT Thanh Nhật, Hạ Lang, Cao Bằng, Ha Lang, Vietnam</t>
  </si>
  <si>
    <t>https://halang.caobang.gov.vn/</t>
  </si>
  <si>
    <t>https://www.facebook.com/p/C%C3%B4ng-an-Huy%E1%BB%87n-Qu%E1%BA%A3ng-Ho%C3%A0-100066298073486/</t>
  </si>
  <si>
    <t>02063820117</t>
  </si>
  <si>
    <t>Phố Hoà Trung, Cao Bang, Vietnam</t>
  </si>
  <si>
    <t>https://quanghoa.caobang.gov.vn/</t>
  </si>
  <si>
    <t>https://www.facebook.com/CAHoaAnCB/</t>
  </si>
  <si>
    <t>02063860116</t>
  </si>
  <si>
    <t>https://hoaan.caobang.gov.vn/</t>
  </si>
  <si>
    <t>https://nguyenbinh.caobang.gov.vn/</t>
  </si>
  <si>
    <t>https://www.facebook.com/p/C%C3%B4ng-an-huy%E1%BB%87n-Th%E1%BA%A1ch-An-Cao-B%E1%BA%B1ng-100079759901874/</t>
  </si>
  <si>
    <t>02063840107</t>
  </si>
  <si>
    <t>Chang Khuyên, thị trấn Đông Khê, Thạch An, Cao Bang, Vietnam</t>
  </si>
  <si>
    <t>https://thachan.caobang.gov.vn/</t>
  </si>
  <si>
    <t>https://www.facebook.com/conganthanhphobackan/</t>
  </si>
  <si>
    <t>Nguyễn Thị Minh Khai, Bac Kan, Vietnam</t>
  </si>
  <si>
    <t>https://backancity.gov.vn/</t>
  </si>
  <si>
    <t>https://pacnam.gov.vn/</t>
  </si>
  <si>
    <t>https://www.facebook.com/p/C%C3%B4ng-an-huy%E1%BB%87n-Ba-B%E1%BB%83-100068333659016/</t>
  </si>
  <si>
    <t>02093503113</t>
  </si>
  <si>
    <t>https://babe.gov.vn/</t>
  </si>
  <si>
    <t>https://www.facebook.com/p/C%C3%B4ng-an-huy%E1%BB%87n-Ng%C3%A2n-S%C6%A1n-100076957538208/</t>
  </si>
  <si>
    <t>02093874172</t>
  </si>
  <si>
    <t>Khu I, xã Vân Tùng, huyện Ngân Sơn, tỉnh Bắc Kạn</t>
  </si>
  <si>
    <t>https://nganson.backan.gov.vn/</t>
  </si>
  <si>
    <t>https://www.facebook.com/p/C%C3%94NG-AN-HUY%E1%BB%86N-B%E1%BA%A0CH-TH%C3%94NG-100067061685323/</t>
  </si>
  <si>
    <t>02093850087</t>
  </si>
  <si>
    <t>vanphongtonghopbt@gmail.com</t>
  </si>
  <si>
    <t>https://bachthong.gov.vn/</t>
  </si>
  <si>
    <t>https://www.facebook.com/conganhuyenchodon/</t>
  </si>
  <si>
    <t>02093841323</t>
  </si>
  <si>
    <t>conganchodon122019@gmail.com</t>
  </si>
  <si>
    <t>Bac Kan, Vietnam</t>
  </si>
  <si>
    <t>https://chodon.backan.gov.vn/</t>
  </si>
  <si>
    <t>https://www.facebook.com/p/C%C3%B4ng-an-huy%E1%BB%87n-Ch%E1%BB%A3-M%E1%BB%9Bi-B%E1%BA%AFc-K%E1%BA%A1n-100077989742808/</t>
  </si>
  <si>
    <t>02093880666</t>
  </si>
  <si>
    <t>https://chomoi.gov.vn/</t>
  </si>
  <si>
    <t>https://nari.backan.gov.vn/category/thong-tin-tuyen-dung/</t>
  </si>
  <si>
    <t>https://www.facebook.com/congantinhtuyenquang/?locale=vi_VN</t>
  </si>
  <si>
    <t>banbientap.congantuyenquang@gmail.com</t>
  </si>
  <si>
    <t>Tổ 10,  Phường An Tường, Tuyên Quang, Vietnam</t>
  </si>
  <si>
    <t>https://thanhpho.tuyenquang.gov.vn/</t>
  </si>
  <si>
    <t>https://www.facebook.com/p/C%C3%94NG-AN-L%C3%82M-B%C3%8CNH-100064411584657/</t>
  </si>
  <si>
    <t>02073868113</t>
  </si>
  <si>
    <t>Tuyên Quang, Vietnam</t>
  </si>
  <si>
    <t>https://lambinh.tuyenquang.gov.vn/</t>
  </si>
  <si>
    <t>https://www.facebook.com/CAHNAHANG/</t>
  </si>
  <si>
    <t>02073864116</t>
  </si>
  <si>
    <t>congannahang@gmail.com</t>
  </si>
  <si>
    <t>https://nahang.tuyenquang.gov.vn/</t>
  </si>
  <si>
    <t>https://www.facebook.com/conganhuyenchiemhoa/</t>
  </si>
  <si>
    <t>02073851120</t>
  </si>
  <si>
    <t>conganhuyenchiemhoa@gmail.com</t>
  </si>
  <si>
    <t>https://chiemhoa.gov.vn/</t>
  </si>
  <si>
    <t>https://www.facebook.com/CSHSHAMYEN/?locale=vi_VN</t>
  </si>
  <si>
    <t>02073542337</t>
  </si>
  <si>
    <t>Tổ dân phố Cống Đôi, thị trấn Tân Yên, huyện Hàm Yên, Tuyên Quang, Vietnam</t>
  </si>
  <si>
    <t>https://hamyen.tuyenquang.gov.vn/</t>
  </si>
  <si>
    <t>https://www.facebook.com/p/C%C3%B4ng-an-huy%E1%BB%87n-Y%C3%AAn-S%C6%A1n-t%E1%BB%89nh-Tuy%C3%AAn-Quang-100064458052002/</t>
  </si>
  <si>
    <t>02073872214</t>
  </si>
  <si>
    <t>conganhuyenyenson@gmail.com</t>
  </si>
  <si>
    <t>https://yenson.tuyenquang.gov.vn/</t>
  </si>
  <si>
    <t>https://www.facebook.com/conganhuyensonduong/?locale=vi_VN</t>
  </si>
  <si>
    <t>02073835230</t>
  </si>
  <si>
    <t>doitonghopcasd@gmail.com</t>
  </si>
  <si>
    <t>http://congbao.tuyenquang.gov.vn/van-ban/noi-ban-hanh/ubnd-huyen-son-duong.html</t>
  </si>
  <si>
    <t>https://www.facebook.com/p/Tu%E1%BB%95i-tr%E1%BA%BB-C%C3%B4ng-an-th%C3%A0nh-ph%E1%BB%91-L%C3%A0o-Cai-100065690011431/</t>
  </si>
  <si>
    <t>doanthanhniencatplc@gmail.com</t>
  </si>
  <si>
    <t>270 Hoàng Liên, Lào Cai, Vietnam</t>
  </si>
  <si>
    <t>https://tplaocai.laocai.gov.vn/</t>
  </si>
  <si>
    <t>https://www.facebook.com/p/C%C3%B4ng-An-Th%E1%BB%8B-Tr%E1%BA%A5n-B%C3%A1t-X%C3%A1t-100080062719160/</t>
  </si>
  <si>
    <t>0363438888</t>
  </si>
  <si>
    <t>thị trấn bát xát huyện bát xát tỉnh lào cai</t>
  </si>
  <si>
    <t>https://batxat.laocai.gov.vn/</t>
  </si>
  <si>
    <t>https://www.facebook.com/p/%C4%90o%C3%A0n-Thanh-ni%C3%AAn-C%C3%B4ng-an-huy%E1%BB%87n-M%C6%B0%E1%BB%9Dng-Kh%C6%B0%C6%A1ng-100064030693716/</t>
  </si>
  <si>
    <t>02143881203</t>
  </si>
  <si>
    <t>Số 292, thị trấn Mường Khương, huyện Mường Khương, tỉnh Lào Cai, Việt Nam</t>
  </si>
  <si>
    <t>https://muongkhuong.laocai.gov.vn/</t>
  </si>
  <si>
    <t>https://www.facebook.com/p/C%C3%B4ng-an-huy%E1%BB%87n-Si-Ma-Cai-100065263861384/</t>
  </si>
  <si>
    <t>02143796126</t>
  </si>
  <si>
    <t>https://simacai.laocai.gov.vn/</t>
  </si>
  <si>
    <t>https://bacha.laocai.gov.vn/</t>
  </si>
  <si>
    <t>https://www.facebook.com/baothangpolice/?locale=vi_VN</t>
  </si>
  <si>
    <t>02143862204</t>
  </si>
  <si>
    <t>cahbaothang@gmail.com</t>
  </si>
  <si>
    <t>TDP Phú Cường 1, Thị trấn Phố Lu, Huyện Bảo Thắng, Lào Cai, Việt Nam, Bao Thang, Vietnam</t>
  </si>
  <si>
    <t>https://baothang.laocai.gov.vn/</t>
  </si>
  <si>
    <t>https://www.facebook.com/CAH.BAOYEN/</t>
  </si>
  <si>
    <t>02143876222</t>
  </si>
  <si>
    <t>Số 386, đường Nguyễn Tất Thành, Tổ 5A, TT Phố Ràng, huyện Bảo Yên, tỉnh Lào Cai, Lào Cai, Vietnam</t>
  </si>
  <si>
    <t>https://baoyen.laocai.gov.vn/</t>
  </si>
  <si>
    <t>https://sapa.laocai.gov.vn/</t>
  </si>
  <si>
    <t>https://www.facebook.com/p/C%C3%B4ng-an-huy%E1%BB%87n-V%C4%83n-B%C3%A0n-100068908192107/</t>
  </si>
  <si>
    <t>02143882121</t>
  </si>
  <si>
    <t>https://vanban.laocai.gov.vn/</t>
  </si>
  <si>
    <t>https://www.facebook.com/conganthanhphodienbienphu/?locale=vi_VN</t>
  </si>
  <si>
    <t>02153826961</t>
  </si>
  <si>
    <t>congandienbienphu@gmail.com</t>
  </si>
  <si>
    <t>Đường Võ Nguyên Giáp, Tổ 4, Phường Nam Thanh, Dien Bien Phu, Vietnam</t>
  </si>
  <si>
    <t>https://congbao.dienbien.gov.vn/congbao/congbao.nsf/VanBan</t>
  </si>
  <si>
    <t>https://www.facebook.com/muongnhe.ca/?locale=vi_VN</t>
  </si>
  <si>
    <t>02153740113</t>
  </si>
  <si>
    <t>muongnhe.ca@gmail.com</t>
  </si>
  <si>
    <t>https://muongnhe.dienbien.gov.vn/</t>
  </si>
  <si>
    <t>https://www.facebook.com/TuoiTreCongAnDienBien/</t>
  </si>
  <si>
    <t>https://www.facebook.com/ConganhuyenTuaChua/</t>
  </si>
  <si>
    <t>02153845229</t>
  </si>
  <si>
    <t>https://huyentuachua.dienbien.gov.vn/</t>
  </si>
  <si>
    <t>https://www.facebook.com/conganhuyentuangiao/</t>
  </si>
  <si>
    <t>02153862348</t>
  </si>
  <si>
    <t>Doianninh.catg@gmail.com</t>
  </si>
  <si>
    <t>Tuan Giao, Vietnam</t>
  </si>
  <si>
    <t>https://tuangiao.gov.vn/</t>
  </si>
  <si>
    <t>https://www.facebook.com/p/C%C3%B4ng-an-huy%E1%BB%87n-%C4%90i%E1%BB%87n-Bi%C3%AAn-100064590015562/</t>
  </si>
  <si>
    <t>02153925113</t>
  </si>
  <si>
    <t>conganhuyendb.1954@gmail.com</t>
  </si>
  <si>
    <t>Công an huyện Điện Biên, Dien Bien Phu, Vietnam</t>
  </si>
  <si>
    <t>http://huyendienbien.gov.vn/</t>
  </si>
  <si>
    <t>https://dienbiendong.dienbien.gov.vn/</t>
  </si>
  <si>
    <t>https://www.facebook.com/p/C%C3%B4ng-an-huy%E1%BB%87n-M%C6%B0%E1%BB%9Dng-%E1%BA%A2ng-100057664320652/</t>
  </si>
  <si>
    <t>02153865109</t>
  </si>
  <si>
    <t>cahmuongangdb@gmail.com</t>
  </si>
  <si>
    <t>Quốc lộ 279, Thị trấn Mường Ảng, huyện Mường Ảng, tỉnh Điện Biên</t>
  </si>
  <si>
    <t>https://muongang.dienbien.gov.vn/</t>
  </si>
  <si>
    <t>https://www.facebook.com/3857544587696583</t>
  </si>
  <si>
    <t>https://huyennampo.dienbien.gov.vn/</t>
  </si>
  <si>
    <t>https://www.facebook.com/Conganthanhpholaichau/</t>
  </si>
  <si>
    <t>02133875113</t>
  </si>
  <si>
    <t>Catp@laichau.gov.vn</t>
  </si>
  <si>
    <t>https://thanhpho.laichau.gov.vn/</t>
  </si>
  <si>
    <t>https://www.facebook.com/p/C%C3%B4ng-an-huy%E1%BB%87n-Tam-%C4%90%C6%B0%E1%BB%9Dng-t%E1%BB%89nh-Lai-Ch%C3%A2u-100077186117059/</t>
  </si>
  <si>
    <t>02133879485</t>
  </si>
  <si>
    <t>https://tamduong.laichau.gov.vn/</t>
  </si>
  <si>
    <t>https://www.facebook.com/p/C%C3%B4ng-an-huy%E1%BB%87n-M%C6%B0%E1%BB%9Dng-T%C3%A8-100091490344974/</t>
  </si>
  <si>
    <t>02133885113</t>
  </si>
  <si>
    <t>Conganhuyenmuongte.laichau@gmail.com</t>
  </si>
  <si>
    <t>Khu phố 8, Thị trấn Mường Tè, Huyện Mường Tè, Lai Châu, Vietnam</t>
  </si>
  <si>
    <t>https://muongte.laichau.gov.vn/</t>
  </si>
  <si>
    <t>https://www.facebook.com/conganhuyensinho/</t>
  </si>
  <si>
    <t>02133871113</t>
  </si>
  <si>
    <t>tonghopsinho@gmail.com</t>
  </si>
  <si>
    <t>Thị trấn Sìn Hồ, huyện Sìn Hồ, tỉnh Lai Châu</t>
  </si>
  <si>
    <t>https://sinho.laichau.gov.vn/</t>
  </si>
  <si>
    <t>https://www.facebook.com/p/C%C3%B4ng-an-huy%E1%BB%87n-Phong-Th%E1%BB%95-t%E1%BB%89nh-Lai-Ch%C3%A2u-100067685321517/</t>
  </si>
  <si>
    <t>02133896113</t>
  </si>
  <si>
    <t>ca.phongtho@gmail.com</t>
  </si>
  <si>
    <t>Thị trấn Phong Thổ, huyện Phong Thổ, tỉnh Lai Châu, Tỉnh Lai Châu, Vietnam</t>
  </si>
  <si>
    <t>https://phongtho.laichau.gov.vn/</t>
  </si>
  <si>
    <t>https://www.facebook.com/p/C%C3%B4ng-an-huy%E1%BB%87n-Than-Uy%C3%AAn-100066600894446/</t>
  </si>
  <si>
    <t>02133784152</t>
  </si>
  <si>
    <t>cahthanuyen@gmail.com</t>
  </si>
  <si>
    <t>Số 402, Đường Điện Biên Phủ, Khu 7, Thị trấn Than Uyên, huyện Than Uyên, Tỉnh Lai Châu, Vietnam</t>
  </si>
  <si>
    <t>https://thanuyen.laichau.gov.vn/</t>
  </si>
  <si>
    <t>https://www.facebook.com/ConganhuyenTanUyen/</t>
  </si>
  <si>
    <t>02133786444</t>
  </si>
  <si>
    <t>cahtanuyen@gmail.com</t>
  </si>
  <si>
    <t>https://tanuyen.laichau.gov.vn/</t>
  </si>
  <si>
    <t>https://www.facebook.com/p/C%C3%B4ng-an-huy%E1%BB%87n-N%E1%BA%ADm-Nh%C3%B9n-t%E1%BB%89nh-Lai-Ch%C3%A2u-100083322993053/</t>
  </si>
  <si>
    <t>https://namnhun.laichau.gov.vn/</t>
  </si>
  <si>
    <t>https://www.facebook.com/catpsonla/</t>
  </si>
  <si>
    <t>02123852541</t>
  </si>
  <si>
    <t>catpsonla@gmail.com</t>
  </si>
  <si>
    <t>53 Tô Hiệu, Son La, Vietnam</t>
  </si>
  <si>
    <t>https://thanhpho.sonla.gov.vn/</t>
  </si>
  <si>
    <t>https://www.facebook.com/ConganQuynhNhai/</t>
  </si>
  <si>
    <t>02123833113</t>
  </si>
  <si>
    <t>khatvonganninh@gmail.com</t>
  </si>
  <si>
    <t>Xóm 1, xã Mường Giàng, huyện Quỳnh Nhai, Tỉnh Sơn La, Son La, Vietnam</t>
  </si>
  <si>
    <t>https://quynhnhai.sonla.gov.vn/</t>
  </si>
  <si>
    <t>https://www.facebook.com/p/C%C3%B4ng-an-huy%E1%BB%87n-Thu%E1%BA%ADn-Ch%C3%A2u-t%E1%BB%89nh-S%C6%A1n-La-100064903382297/</t>
  </si>
  <si>
    <t>02123847113</t>
  </si>
  <si>
    <t>conganhuyenthuanchau@gmail.com</t>
  </si>
  <si>
    <t>https://thuanchau.sonla.gov.vn/</t>
  </si>
  <si>
    <t>https://www.facebook.com/conganmuongla/</t>
  </si>
  <si>
    <t>02123830113</t>
  </si>
  <si>
    <t>https://muongla.sonla.gov.vn/</t>
  </si>
  <si>
    <t>https://www.facebook.com/p/C%C3%B4ng-an-huy%E1%BB%87n-B%E1%BA%AFc-Y%C3%AAn-t%E1%BB%89nh-S%C6%A1n-La-100061229988068/</t>
  </si>
  <si>
    <t>02123860113</t>
  </si>
  <si>
    <t>https://bacyen.sonla.gov.vn/</t>
  </si>
  <si>
    <t>https://www.facebook.com/conganhuyenphuyen/?locale=vi_VN</t>
  </si>
  <si>
    <t>02123863113</t>
  </si>
  <si>
    <t>doianninhcapysl@gmail.com</t>
  </si>
  <si>
    <t>Tiểu khu 1, thị trấn Phù Yên, huyện Phù Yên, Son La, Vietnam</t>
  </si>
  <si>
    <t>https://phuyen.sonla.gov.vn/</t>
  </si>
  <si>
    <t>https://www.facebook.com/ConganhuyenMocChau/?locale=vi_VN</t>
  </si>
  <si>
    <t>02123866113</t>
  </si>
  <si>
    <t>conganmocchau@gmail.com</t>
  </si>
  <si>
    <t>https://mocchau.sonla.gov.vn/</t>
  </si>
  <si>
    <t>https://www.facebook.com/p/C%C3%B4ng-an-huy%E1%BB%87n-Y%C3%AAn-Ch%C3%A2u-t%E1%BB%89nh-S%C6%A1n-La-100067882819020/</t>
  </si>
  <si>
    <t>02123840113</t>
  </si>
  <si>
    <t>Đường 20/11, Yên Châu, Vietnam</t>
  </si>
  <si>
    <t>https://yenchau.sonla.gov.vn/</t>
  </si>
  <si>
    <t>https://www.facebook.com/ConganhuyenMaiSon/</t>
  </si>
  <si>
    <t>02123843113</t>
  </si>
  <si>
    <t>Mai Son, Vietnam</t>
  </si>
  <si>
    <t>https://maison.sonla.gov.vn/</t>
  </si>
  <si>
    <t>https://www.facebook.com/togiactoiphamsongma/</t>
  </si>
  <si>
    <t>02123836113</t>
  </si>
  <si>
    <t>conganhuyensongma@gmail.com</t>
  </si>
  <si>
    <t>Thị trấn Sông Mã, Son La, Vietnam</t>
  </si>
  <si>
    <t>https://songma.sonla.gov.vn/</t>
  </si>
  <si>
    <t>https://sopcop.sonla.gov.vn/</t>
  </si>
  <si>
    <t>https://vanho.sonla.gov.vn/</t>
  </si>
  <si>
    <t>https://www.facebook.com/p/C%C3%B4ng-an-Th%C3%A0nh-ph%E1%BB%91-Y%C3%AAn-B%C3%A1i-100066732884699/?locale=vi_VN</t>
  </si>
  <si>
    <t>02163918888</t>
  </si>
  <si>
    <t>conganthanhpho@yenbai.gov.vn</t>
  </si>
  <si>
    <t>https://thanhphoyenbai.yenbai.gov.vn/</t>
  </si>
  <si>
    <t>https://www.facebook.com/CAHLYYB/</t>
  </si>
  <si>
    <t>02163845233</t>
  </si>
  <si>
    <t>anninh.cahlucyen@gmail.com</t>
  </si>
  <si>
    <t>Số 359, đường Nguyễn Tất Thành, TT. Yên Thế, Lục Yên, Yên Bái, Yên Bái, Vietnam</t>
  </si>
  <si>
    <t>https://lucyen.yenbai.gov.vn/</t>
  </si>
  <si>
    <t>https://www.facebook.com/conganhuyenvanyen/?locale=vi_VN</t>
  </si>
  <si>
    <t>02163834122</t>
  </si>
  <si>
    <t>cavy.yenbai@gmail.com</t>
  </si>
  <si>
    <t>tổ dân phố số 6, thị trấn mậu a , huyện văn yên , tỉnh yên bái, Yên Bái, Vietnam</t>
  </si>
  <si>
    <t>https://vanyen.yenbai.gov.vn/</t>
  </si>
  <si>
    <t>https://mucangchai.yenbai.gov.vn/</t>
  </si>
  <si>
    <t>https://www.facebook.com/people/C%C3%B4ng-an-huy%E1%BB%87n-Y%C3%AAn-M%C3%B4/100033535308059/</t>
  </si>
  <si>
    <t>02293869012</t>
  </si>
  <si>
    <t>TT Yên Thịnh, Ninh Bình, Vietnam</t>
  </si>
  <si>
    <t>https://tranyen.yenbai.gov.vn/</t>
  </si>
  <si>
    <t>https://www.facebook.com/tramtau.ttdt/</t>
  </si>
  <si>
    <t>https://tramtau.yenbai.gov.vn/</t>
  </si>
  <si>
    <t>https://www.facebook.com/@PoliceVC/</t>
  </si>
  <si>
    <t>02163874060</t>
  </si>
  <si>
    <t>Tổ dân phố Phiêng 1, thị trấn Sơn Thịnh, huyện Văn Chấn, Yên Bái, Vietnam</t>
  </si>
  <si>
    <t>https://vanchan.yenbai.gov.vn/</t>
  </si>
  <si>
    <t>https://www.facebook.com/yenbinhtoancanh21/</t>
  </si>
  <si>
    <t>02163885117</t>
  </si>
  <si>
    <t>https://yenbinh.yenbai.gov.vn/</t>
  </si>
  <si>
    <t>https://www.facebook.com/congantinhhoabinh/</t>
  </si>
  <si>
    <t>banbientap.congantinhhoabinh@gmail.com</t>
  </si>
  <si>
    <t>Đường Chi Lăng, Hòa Bình, Vietnam</t>
  </si>
  <si>
    <t>https://ubndtp.hoabinh.gov.vn/index.php/vi/</t>
  </si>
  <si>
    <t>https://www.facebook.com/p/Tu%E1%BB%95i-tr%E1%BA%BB-C%C3%B4ng-an-huy%E1%BB%87n-%C4%90%C3%A0-B%E1%BA%AFc-100064551649842/</t>
  </si>
  <si>
    <t>https://dabac.hoabinh.gov.vn/</t>
  </si>
  <si>
    <t>https://www.facebook.com/conganhuyenkyson/</t>
  </si>
  <si>
    <t>02383875110</t>
  </si>
  <si>
    <t>Thailuongan37@gmail.com</t>
  </si>
  <si>
    <t>https://luongson.hoabinh.gov.vn/</t>
  </si>
  <si>
    <t>https://www.facebook.com/p/C%C3%B4ng-an-x%C3%A3-Kim-B%C3%B4i-100065479419555/</t>
  </si>
  <si>
    <t>0963862389</t>
  </si>
  <si>
    <t>conganxakimboikbhb@gmail.com</t>
  </si>
  <si>
    <t>kim bôi - kim bôi</t>
  </si>
  <si>
    <t>https://kimboi.hoabinh.gov.vn/</t>
  </si>
  <si>
    <t>https://www.facebook.com/ConganCaoPhong.net/</t>
  </si>
  <si>
    <t>02183844136</t>
  </si>
  <si>
    <t>Cao Phong, Cao Phong, Vietnam</t>
  </si>
  <si>
    <t>https://caophong.hoabinh.gov.vn/</t>
  </si>
  <si>
    <t>http://tanlac.hoabinh.gov.vn/</t>
  </si>
  <si>
    <t>https://www.facebook.com/cahmaichau28/?locale=vi_VN</t>
  </si>
  <si>
    <t>02183867213</t>
  </si>
  <si>
    <t>anmaichau28@gmail.com</t>
  </si>
  <si>
    <t>Thị trấn Mai Châu, Hòa Bình, Vietnam</t>
  </si>
  <si>
    <t>https://maichau.hoabinh.gov.vn/index.php?lang=vi</t>
  </si>
  <si>
    <t>https://www.facebook.com/conganhuyenLacSon/</t>
  </si>
  <si>
    <t>02183861115</t>
  </si>
  <si>
    <t>conganhuyenlacson@gmail.com</t>
  </si>
  <si>
    <t>Tổ 3, Phố Hữu Nghị, Thị trấn Vụ Bản, huyện Lạc Sơn, tỉnh Hoà Bình</t>
  </si>
  <si>
    <t>https://lacson.hoabinh.gov.vn/</t>
  </si>
  <si>
    <t>https://www.facebook.com/conganyenthuy/?locale=vi_VN</t>
  </si>
  <si>
    <t>02183864109</t>
  </si>
  <si>
    <t>Conganyenthuy@hoabinh.gov.vn</t>
  </si>
  <si>
    <t>Khu Phố Tân Bình,  Thị trấn Hàng Trạm, Hòa Bình, Vietnam</t>
  </si>
  <si>
    <t>https://yenthuy.hoabinh.gov.vn/</t>
  </si>
  <si>
    <t>https://www.facebook.com/p/Tu%E1%BB%95i-tr%E1%BA%BB-C%C3%B4ng-an-huy%E1%BB%87n-L%E1%BA%A1c-Th%E1%BB%A7y-100055980434412/</t>
  </si>
  <si>
    <t>https://lacthuy.hoabinh.gov.vn/</t>
  </si>
  <si>
    <t>https://www.facebook.com/Conganthanhphothainguyen/?locale=vi_VN</t>
  </si>
  <si>
    <t>SỐ 17 ĐƯỜNG CÁCH MẠNG THÁNG 8, Thái Nguyên, Vietnam</t>
  </si>
  <si>
    <t>https://thainguyen.gov.vn/</t>
  </si>
  <si>
    <t>https://www.facebook.com/ConganSongCong/?locale=vi_VN</t>
  </si>
  <si>
    <t>02083862218</t>
  </si>
  <si>
    <t>https://songcong.thainguyen.gov.vn/</t>
  </si>
  <si>
    <t>https://www.facebook.com/conganhuyendinhhoa/</t>
  </si>
  <si>
    <t>0915638822</t>
  </si>
  <si>
    <t>anninhdinhhoa@gmail.com</t>
  </si>
  <si>
    <t>Tân Lập, Thị trấn Chợ Chu, Định Hóa, Thái Nguyên, Thái Nguyên, Vietnam</t>
  </si>
  <si>
    <t>https://dinhhoa.thainguyen.gov.vn/</t>
  </si>
  <si>
    <t>https://www.facebook.com/p/C%C3%B4ng-an-Th%E1%BB%8B-tr%E1%BA%A5n-%C4%90u-Huy%E1%BB%87n-Ph%C3%BA-l%C6%B0%C6%A1ng-T%E1%BB%89nh-Th%C3%A1i-Nguy%C3%AAn-100075508793206/</t>
  </si>
  <si>
    <t>https://phuluong.thainguyen.gov.vn/</t>
  </si>
  <si>
    <t>https://www.facebook.com/TuoitreConganCaoBang/?locale=bn_IN</t>
  </si>
  <si>
    <t>0812668468</t>
  </si>
  <si>
    <t>bchdoantncacb@gmail.com</t>
  </si>
  <si>
    <t>https://donghy.thainguyen.gov.vn/</t>
  </si>
  <si>
    <t>https://www.facebook.com/tuoitreconganhuyenvonhai/</t>
  </si>
  <si>
    <t>https://vonhai.thainguyen.gov.vn/</t>
  </si>
  <si>
    <t>https://www.facebook.com/tuoitreconganhuyenvanquan/</t>
  </si>
  <si>
    <t>02053830081</t>
  </si>
  <si>
    <t>phố Đức Tâm, thị trấn Văn Quan, huyện Văn Quan, tỉnh Lạng Sơn, Van Quan, Vietnam</t>
  </si>
  <si>
    <t>https://daitu.thainguyen.gov.vn/</t>
  </si>
  <si>
    <t>https://www.facebook.com/p/C%C3%B4ng-an-th%E1%BB%8B-tr%E1%BA%A5n-H%C6%B0%C6%A1ng-S%C6%A1n-huy%E1%BB%87n-Ph%C3%BA-B%C3%ACnh-t%E1%BB%89nh-Th%C3%A1i-Nguy%C3%AAn-100081791015941/</t>
  </si>
  <si>
    <t>Tổ dân phố Hoà Bình, thị trấn Hương Sơn, huyện Phú Bình, tỉnh Thái Nguyên, Thái Nguyên, Vietnam</t>
  </si>
  <si>
    <t>https://phubinh.thainguyen.gov.vn/</t>
  </si>
  <si>
    <t>https://www.facebook.com/p/C%C3%B4ng-an-th%C3%A0nh-ph%E1%BB%91-L%E1%BA%A1ng-S%C6%A1n-100063697586271/?locale=vi_VN</t>
  </si>
  <si>
    <t>02053870032</t>
  </si>
  <si>
    <t>Số 1 Đường Trần Phú, phường Hoàng Văn Thụ, thành phố Lạng Sơn, Lang Son, Vietnam</t>
  </si>
  <si>
    <t>https://thanhpho.langson.gov.vn/</t>
  </si>
  <si>
    <t>https://www.facebook.com/p/%C4%90o%C3%A0n-Thanh-Ni%C3%AAn-C%C3%B4ng-An-Huy%E1%BB%87n-Tr%C3%A0ng-%C4%90%E1%BB%8Bnh-100066714612141/</t>
  </si>
  <si>
    <t>02053883091</t>
  </si>
  <si>
    <t>https://trangdinh.langson.gov.vn/</t>
  </si>
  <si>
    <t>https://www.facebook.com/p/Tu%E1%BB%95i-tr%E1%BA%BB-C%C3%B4ng-an-huy%E1%BB%87n-B%C3%ACnh-Gia-100070618760059/</t>
  </si>
  <si>
    <t>02053834202</t>
  </si>
  <si>
    <t>chidoanconganbinhgia@gmail.com</t>
  </si>
  <si>
    <t>Lang Son, Vietnam</t>
  </si>
  <si>
    <t>https://binhgia.langson.gov.vn/</t>
  </si>
  <si>
    <t>https://www.facebook.com/p/TRANG-TIN-V%C4%82N-L%C3%83NG-100065015320423/</t>
  </si>
  <si>
    <t>0979848882</t>
  </si>
  <si>
    <t>khoavtv82@gmail.com</t>
  </si>
  <si>
    <t>https://vanlang.langson.gov.vn/</t>
  </si>
  <si>
    <t>https://www.facebook.com/p/Tu%E1%BB%95i-tr%E1%BA%BB-C%C3%B4ng-an-huy%E1%BB%87n-Cao-L%E1%BB%99c-100063884749147/</t>
  </si>
  <si>
    <t>0348262666</t>
  </si>
  <si>
    <t>https://caoloc.langson.gov.vn/cong-ttdt-tinh-lang-son/thong-tin-tuyen-dung</t>
  </si>
  <si>
    <t>https://vanquan.langson.gov.vn/cong-ttdt-tinh-lang-son/thong-tin-tuyen-dung</t>
  </si>
  <si>
    <t>https://www.facebook.com/chidoan.congan/?locale=vi_VN</t>
  </si>
  <si>
    <t>02053837231</t>
  </si>
  <si>
    <t>số 66A, Khối phố Trần Đăng Ninh, Bac Son, Vietnam</t>
  </si>
  <si>
    <t>https://bacson.langson.gov.vn/</t>
  </si>
  <si>
    <t>https://www.facebook.com/CongAnHuuLung.org</t>
  </si>
  <si>
    <t>https://huulung.langson.gov.vn/cong-ttdt-tinh-lang-son/thong-tin-tuyen-dung</t>
  </si>
  <si>
    <t>https://www.facebook.com/ConganChiLang/</t>
  </si>
  <si>
    <t>02053820259</t>
  </si>
  <si>
    <t>https://chilang.langson.gov.vn/thong-tin-tuyen-truyen/tuyen-truyen-c</t>
  </si>
  <si>
    <t>https://www.facebook.com/p/Tu%E1%BB%95i-tr%E1%BA%BB-C%C3%B4ng-an-huy%E1%BB%87n-L%E1%BB%99c-B%C3%ACnh-100063492099584/</t>
  </si>
  <si>
    <t>02052216147</t>
  </si>
  <si>
    <t>doanconganlocbinh@gmail.com</t>
  </si>
  <si>
    <t>Khu Hòa Bình</t>
  </si>
  <si>
    <t>https://locbinh.langson.gov.vn/</t>
  </si>
  <si>
    <t>https://www.facebook.com/conganhuyendinhlap/</t>
  </si>
  <si>
    <t>https://dinhlap.langson.gov.vn/</t>
  </si>
  <si>
    <t>https://www.facebook.com/csqlhcquangninh/</t>
  </si>
  <si>
    <t>canhsatqlhc@quangninh.gov.vn</t>
  </si>
  <si>
    <t>Quảng Ninh, Ha Long, Vietnam</t>
  </si>
  <si>
    <t>https://www.quangninh.gov.vn/</t>
  </si>
  <si>
    <t>https://www.facebook.com/ddcimongcai/</t>
  </si>
  <si>
    <t>ddcithanhphomongcai@gmail.com</t>
  </si>
  <si>
    <t>https://mongcai.gov.vn/</t>
  </si>
  <si>
    <t>https://www.quangninh.gov.vn/donvi/tpcampha/Trang/Default.aspx</t>
  </si>
  <si>
    <t>https://www.quangninh.gov.vn/donvi/tpuongbi/Trang/Default.aspx</t>
  </si>
  <si>
    <t>https://binhlieu.quangninh.gov.vn/</t>
  </si>
  <si>
    <t>https://www.quangninh.gov.vn/donvi/huyentienyen/Trang/Default.aspx</t>
  </si>
  <si>
    <t>https://www.facebook.com/100086281486538</t>
  </si>
  <si>
    <t>doanthanhnien.catqn@gmail.com</t>
  </si>
  <si>
    <t>phường Hồng Hà, TP. Hạ Long, tỉnh Quảng Ninh, Ha Long, Vietnam</t>
  </si>
  <si>
    <t>https://www.quangninh.gov.vn/donvi/huyendamha/Trang/Default.aspx</t>
  </si>
  <si>
    <t>https://haiha.quangninh.gov.vn/</t>
  </si>
  <si>
    <t>https://www.facebook.com/conganhuyenbache/</t>
  </si>
  <si>
    <t>02033888206</t>
  </si>
  <si>
    <t>Khu 1, Thị trấn Ba Chẽ, Pho Ba Che, Vietnam</t>
  </si>
  <si>
    <t>https://www.quangninh.gov.vn/donvi/huyenbache/Trang/Default.aspx</t>
  </si>
  <si>
    <t>https://www.facebook.com/p/Tu%E1%BB%95i-tr%E1%BA%BB-C%C3%B4ng-an-huy%E1%BB%87n-Ninh-Ph%C6%B0%E1%BB%9Bc-100068114569027/</t>
  </si>
  <si>
    <t>02593864529</t>
  </si>
  <si>
    <t>Quốc lộ 1A</t>
  </si>
  <si>
    <t>https://vandon.quangninh.gov.vn/</t>
  </si>
  <si>
    <t>https://www.quangninh.gov.vn/donvi/huyencoto/Trang/Default.aspx</t>
  </si>
  <si>
    <t>https://www.facebook.com/CATPBG/?locale=vi_VN</t>
  </si>
  <si>
    <t>02043688788</t>
  </si>
  <si>
    <t>06 Lý Thái Tổ, phường Trần Phú, thành phố Bắc Giang</t>
  </si>
  <si>
    <t>https://tpbacgiang.bacgiang.gov.vn/</t>
  </si>
  <si>
    <t>https://www.facebook.com/conganhuyenyenthe/</t>
  </si>
  <si>
    <t>cahyenthe@gmail.com</t>
  </si>
  <si>
    <t>227, Đề Nắm, thị trấn Phồn Xương, huyện Yên Thế, Bac Giang, Vietnam</t>
  </si>
  <si>
    <t>https://yenthe.bacgiang.gov.vn/</t>
  </si>
  <si>
    <t>https://www.facebook.com/p/C%C3%B4ng-an-huy%E1%BB%87n-T%C3%A2n-Y%C3%AAn-B%E1%BA%AFc-Giang-100080975141230/</t>
  </si>
  <si>
    <t>02043878205</t>
  </si>
  <si>
    <t>TDP Hợp Tiến, TT Cao Thượng, huyện Tân Yên, tỉnh Bắc Giang, Bac Giang, Vietnam</t>
  </si>
  <si>
    <t>https://tanyen.bacgiang.gov.vn/uy-ban-nhan-dan</t>
  </si>
  <si>
    <t>https://www.facebook.com/CALangGiang/?locale=vi_VN</t>
  </si>
  <si>
    <t>02043881205</t>
  </si>
  <si>
    <t>congan_langgiang@bacgiang.gov.vn</t>
  </si>
  <si>
    <t>Thôn Nam Tiến, xã Xương Lâm, huyện Lạng Giang, Bac Giang, Vietnam</t>
  </si>
  <si>
    <t>https://langgiang.bacgiang.gov.vn/</t>
  </si>
  <si>
    <t>https://www.facebook.com/conganhuyenlucnam/?locale=vi_VN</t>
  </si>
  <si>
    <t>02043884205</t>
  </si>
  <si>
    <t>Bac Giang, Vietnam</t>
  </si>
  <si>
    <t>https://lucnam.bacgiang.gov.vn/</t>
  </si>
  <si>
    <t>https://www.facebook.com/conganhuyenlucngan</t>
  </si>
  <si>
    <t>02043882205</t>
  </si>
  <si>
    <t>https://lucngan.bacgiang.gov.vn/</t>
  </si>
  <si>
    <t>https://www.facebook.com/Conganhuyensondong/</t>
  </si>
  <si>
    <t>02043886105</t>
  </si>
  <si>
    <t>Conganhuyensondong.bg@gmail.com</t>
  </si>
  <si>
    <t>Số 08, Đường Trần Nhân Tông, Tổ dân phố số 3, thị trấn An Châu, huyện Sơn Động, tỉnh Bắc Giang, Bac Giang, Vietnam</t>
  </si>
  <si>
    <t>https://sondong.bacgiang.gov.vn/</t>
  </si>
  <si>
    <t>https://www.facebook.com/ConganhuyenYenDung/?locale=vi_VN</t>
  </si>
  <si>
    <t>02043870274</t>
  </si>
  <si>
    <t>https://yendung.bacgiang.gov.vn/</t>
  </si>
  <si>
    <t>https://www.facebook.com/ConganVietYen/</t>
  </si>
  <si>
    <t>02043874205</t>
  </si>
  <si>
    <t>phường Bích Động, Viet Yen, Vietnam</t>
  </si>
  <si>
    <t>https://vietyen.bacgiang.gov.vn/</t>
  </si>
  <si>
    <t>https://www.facebook.com/cahhiephoa/</t>
  </si>
  <si>
    <t>02043872205</t>
  </si>
  <si>
    <t>conganhiephoa.bacgiang@gmail.com</t>
  </si>
  <si>
    <t>Đông Ngàn, thị trấn Thắng, huyện Hiệp Hòa, Bắc Giang, Hiep Hoa, Vietnam</t>
  </si>
  <si>
    <t>https://hiephoa.bacgiang.gov.vn/</t>
  </si>
  <si>
    <t>https://www.facebook.com/p/C%C3%B4ng-an-th%C3%A0nh-ph%E1%BB%91-Vi%E1%BB%87t-Tr%C3%AC-100083326121614/</t>
  </si>
  <si>
    <t>https://viettri.phutho.gov.vn/</t>
  </si>
  <si>
    <t>https://www.facebook.com/congandoanhung/</t>
  </si>
  <si>
    <t>02103880256</t>
  </si>
  <si>
    <t>https://doanhung.phutho.gov.vn/</t>
  </si>
  <si>
    <t>https://www.facebook.com/p/C%C3%B4ng-an-huy%E1%BB%87n-H%E1%BA%A1-H%C3%B2a-100066401801479/</t>
  </si>
  <si>
    <t>http://congbao.phutho.gov.vn/tong-tap.html?classification=2&amp;unitid=15</t>
  </si>
  <si>
    <t>https://www.facebook.com/CSHSThanhBa/?locale=vi_VN</t>
  </si>
  <si>
    <t>02103885255</t>
  </si>
  <si>
    <t>nguyenxuanduy13041997@gmail.com</t>
  </si>
  <si>
    <t>https://thanhba.phutho.gov.vn/</t>
  </si>
  <si>
    <t>https://www.facebook.com/cahphuninh.pt/</t>
  </si>
  <si>
    <t>02103829376</t>
  </si>
  <si>
    <t>cahphuninh@gmail.com</t>
  </si>
  <si>
    <t>https://phuninh.phutho.gov.vn/</t>
  </si>
  <si>
    <t>https://www.facebook.com/p/C%C3%B4ng-an-huy%E1%BB%87n-Y%C3%AAn-L%E1%BA%ADp-100076404181551/</t>
  </si>
  <si>
    <t>02103870113</t>
  </si>
  <si>
    <t>https://yenlap.phutho.gov.vn/</t>
  </si>
  <si>
    <t>https://www.facebook.com/conganhuyencamkhe16920/</t>
  </si>
  <si>
    <t>02103889158</t>
  </si>
  <si>
    <t>Số 303, đường Hoa Khê, khu Thành Công, thị trấn Cẩm Khê, huyện Cẩm Khê, tỉnh Phú Thọ</t>
  </si>
  <si>
    <t>https://camkhe.phutho.gov.vn/Chuyen-muc-tin/t/uy-ban-nhan-dan/ctitle/133</t>
  </si>
  <si>
    <t>https://www.facebook.com/ConganhuyenTamNong/</t>
  </si>
  <si>
    <t>02103879138</t>
  </si>
  <si>
    <t>Phu Tho, Vietnam</t>
  </si>
  <si>
    <t>https://tamnong.phutho.gov.vn/</t>
  </si>
  <si>
    <t>https://www.facebook.com/p/C%C3%B4ng-an-th%E1%BB%8B-tr%E1%BA%A5n-L%C3%A2m-Thao-100081296978934/</t>
  </si>
  <si>
    <t>0983268981</t>
  </si>
  <si>
    <t>việt nam, Phu Tho, Vietnam</t>
  </si>
  <si>
    <t>https://lamthao.phutho.gov.vn/</t>
  </si>
  <si>
    <t>https://www.facebook.com/p/C%C3%B4ng-an-huy%E1%BB%87n-Thanh-S%C6%A1n-100079872025889/</t>
  </si>
  <si>
    <t>02103873217</t>
  </si>
  <si>
    <t>Thị trấn Thanh Sơn, huyện Thanh Sơn, Phu Tho, Vietnam</t>
  </si>
  <si>
    <t>https://thanhson.phutho.gov.vn/</t>
  </si>
  <si>
    <t>https://www.facebook.com/p/C%C3%B4ng-an-huy%E1%BB%87n-Thanh-Thu%E1%BB%B7-100063605989453/</t>
  </si>
  <si>
    <t>02103500023</t>
  </si>
  <si>
    <t>https://thanhthuy.phutho.gov.vn/</t>
  </si>
  <si>
    <t>https://tanson.phutho.gov.vn/</t>
  </si>
  <si>
    <t>https://www.facebook.com/p/Tu%E1%BB%95i-tr%E1%BA%BB-C%C3%B4ng-an-Th%C3%A0nh-ph%E1%BB%91-V%C4%A9nh-Y%C3%AAn-100066497717181/?locale=vi_VN</t>
  </si>
  <si>
    <t>02113861204</t>
  </si>
  <si>
    <t>Lê Xoay - Ngô Quyền - Vĩnh Yên, Yen, Vietnam</t>
  </si>
  <si>
    <t>https://vinhyen.vinhphuc.gov.vn/</t>
  </si>
  <si>
    <t>https://www.facebook.com/Conganhuyenlapthach/?locale=vi_VN</t>
  </si>
  <si>
    <t>https://lapthach.vinhphuc.gov.vn/ct/cms/tintuc/Lists/H/View_Detail.aspx?ItemID=26</t>
  </si>
  <si>
    <t>https://www.facebook.com/832894947302980</t>
  </si>
  <si>
    <t>https://tamduong.vinhphuc.gov.vn/</t>
  </si>
  <si>
    <t>https://www.facebook.com/antthuyentamdao/</t>
  </si>
  <si>
    <t>02113853864</t>
  </si>
  <si>
    <t>dinhdiemt37@gmail.com</t>
  </si>
  <si>
    <t>https://tamdao.vinhphuc.gov.vn/</t>
  </si>
  <si>
    <t>https://www.facebook.com/congantthuongcanh/</t>
  </si>
  <si>
    <t>Huong Canh, Vietnam</t>
  </si>
  <si>
    <t>https://vinhphuc.gov.vn/ct/cms/congdan/khieunaitc/Lists/TinTucHoatDong/view_Detail.aspx</t>
  </si>
  <si>
    <t>https://www.facebook.com/p/An-ninh-tr%E1%BA%ADt-t%E1%BB%B1-huy%E1%BB%87n-Y%C3%AAn-L%E1%BA%A1c-100071671720863/</t>
  </si>
  <si>
    <t>02113836195</t>
  </si>
  <si>
    <t>anninhyenlac@gmail.com</t>
  </si>
  <si>
    <t>https://yenlac.vinhphuc.gov.vn/</t>
  </si>
  <si>
    <t>https://www.facebook.com/ANTThuyenVinhTuong/</t>
  </si>
  <si>
    <t>02113839120</t>
  </si>
  <si>
    <t>TDP Hồ Xuân Hương- TT Vĩnh Tường- Vĩnh Tường- Vĩnh Phúc</t>
  </si>
  <si>
    <t>https://vinhtuong.vinhphuc.gov.vn/</t>
  </si>
  <si>
    <t>https://www.facebook.com/antthuyensonglo/?locale=vi_VN</t>
  </si>
  <si>
    <t>02113638638</t>
  </si>
  <si>
    <t>https://songlo.vinhphuc.gov.vn/</t>
  </si>
  <si>
    <t>https://www.facebook.com/p/C%C3%B4ng-An-T%E1%BB%89nh-B%E1%BA%AFc-Ninh-100067184832103/</t>
  </si>
  <si>
    <t>02223822527</t>
  </si>
  <si>
    <t>bbt.ca@bacninh.gov.vn</t>
  </si>
  <si>
    <t>https://tpbacninh.bacninh.gov.vn/</t>
  </si>
  <si>
    <t>https://www.facebook.com/cahyenphong/</t>
  </si>
  <si>
    <t>02223860204</t>
  </si>
  <si>
    <t>Thị trấn Chờ, Yên Phong, Bắc Ninh, Bac Ninh, Vietnam</t>
  </si>
  <si>
    <t>https://yenphong.bacninh.gov.vn/</t>
  </si>
  <si>
    <t>https://quevo.bacninh.gov.vn/</t>
  </si>
  <si>
    <t>https://tiendu.bacninh.gov.vn/</t>
  </si>
  <si>
    <t>https://thuanthanh.bacninh.gov.vn/</t>
  </si>
  <si>
    <t>https://www.facebook.com/p/C%C3%B4ng-an-huy%E1%BB%87n-Gia-B%C3%ACnh-100075950866118/</t>
  </si>
  <si>
    <t>02223556005</t>
  </si>
  <si>
    <t>Nguyễn Văn Cừ, Bac Ninh, Vietnam</t>
  </si>
  <si>
    <t>https://giabinh.bacninh.gov.vn/</t>
  </si>
  <si>
    <t>https://www.facebook.com/conganluongtai/</t>
  </si>
  <si>
    <t>02223867205</t>
  </si>
  <si>
    <t>Tân Dân - TT Thứa, Bac Ninh, Vietnam</t>
  </si>
  <si>
    <t>https://luongtai.bacninh.gov.vn/</t>
  </si>
  <si>
    <t>https://www.facebook.com/conganthanhphohaiduong/?locale=vi_VN</t>
  </si>
  <si>
    <t>02203852245</t>
  </si>
  <si>
    <t>25 Đại lộ Hồ Chí Minh, phường Nguyễn Trãi, thành phố Hải Dương, Hai Duong, Vietnam</t>
  </si>
  <si>
    <t>https://tphaiduong.haiduong.gov.vn/</t>
  </si>
  <si>
    <t>https://www.facebook.com/p/C%C3%B4ng-an-huy%E1%BB%87n-Nam-S%C3%A1ch-H%E1%BA%A3i-D%C6%B0%C6%A1ng-100071442241264/</t>
  </si>
  <si>
    <t>02203754335</t>
  </si>
  <si>
    <t>haiduong.canamsach@gmail.com</t>
  </si>
  <si>
    <t>https://namsach.haiduong.gov.vn/</t>
  </si>
  <si>
    <t>https://www.facebook.com/CATX.KM/</t>
  </si>
  <si>
    <t>02203822080</t>
  </si>
  <si>
    <t>289 Trần Hưng Đạo - Thị xã Kinh Môn - Tỉnh Hải Dương, Hai Duong, Vietnam</t>
  </si>
  <si>
    <t>https://kinhmon.haiduong.gov.vn/</t>
  </si>
  <si>
    <t>https://www.facebook.com/CAHKTHD/</t>
  </si>
  <si>
    <t>02203720218</t>
  </si>
  <si>
    <t>Congankimthanh@gmail.com</t>
  </si>
  <si>
    <t>Hai Duong, Vietnam</t>
  </si>
  <si>
    <t>https://kimthanh.haiduong.gov.vn/</t>
  </si>
  <si>
    <t>https://www.facebook.com/p/C%C3%B4ng-an-huy%E1%BB%87n-Thanh-H%C3%A0-H%E1%BA%A3i-D%C6%B0%C6%A1ng-100064628331014/</t>
  </si>
  <si>
    <t>Tỉnh Lộ 390, Huyện Thanh Hà, Việt Nam</t>
  </si>
  <si>
    <t>https://thanhha.haiduong.gov.vn/</t>
  </si>
  <si>
    <t>https://www.facebook.com/p/C%C3%B4ng-an-huy%E1%BB%87n-C%E1%BA%A9m-Gi%C3%A0ng-H%E1%BA%A3i-D%C6%B0%C6%A1ng-100069362282975/</t>
  </si>
  <si>
    <t>+2203786444</t>
  </si>
  <si>
    <t>https://camgiang.haiduong.gov.vn/</t>
  </si>
  <si>
    <t>https://www.facebook.com/p/C%C3%B4ng-an-huy%E1%BB%87n-B%C3%ACnh-Giang-H%E1%BA%A3i-D%C6%B0%C6%A1ng-100070047815358/?locale=vi_VN</t>
  </si>
  <si>
    <t>+2203777535</t>
  </si>
  <si>
    <t>Đường Đinh Tiên Hoàng, thị trấn Kẻ Sặt huyện Bình Giang, Hai Duong, Vietnam</t>
  </si>
  <si>
    <t>https://binhgiang.haiduong.gov.vn/</t>
  </si>
  <si>
    <t>https://www.facebook.com/conganhuyengialoc/</t>
  </si>
  <si>
    <t>02203716419</t>
  </si>
  <si>
    <t>54 Lê Thanh Nghị, thị trấn Gia Lộc, Hai Duong, Vietnam</t>
  </si>
  <si>
    <t>https://gialoc.haiduong.gov.vn/</t>
  </si>
  <si>
    <t>https://www.facebook.com/p/C%C3%B4ng-an-huy%E1%BB%87n-T%E1%BB%A9-K%E1%BB%B3-100076039831546/</t>
  </si>
  <si>
    <t>02203747235</t>
  </si>
  <si>
    <t>conganhuyentuky@gmail.com</t>
  </si>
  <si>
    <t>Khu An Nhân Tây, thị trấn Tứ Kỳ, huyện Tứ Kỳ, Hai Duong, Vietnam</t>
  </si>
  <si>
    <t>https://tuky.haiduong.gov.vn/</t>
  </si>
  <si>
    <t>https://www.facebook.com/p/C%C3%B4ng-an-huy%E1%BB%87n-Ninh-Giang-H%E1%BA%A3i-D%C6%B0%C6%A1ng-100071685176816/</t>
  </si>
  <si>
    <t>02203767212</t>
  </si>
  <si>
    <t>Thị trấn Ninh Giang, Ninh Giang, Hai Duong, Vietnam</t>
  </si>
  <si>
    <t>https://ninhgiang.haiduong.gov.vn/</t>
  </si>
  <si>
    <t>https://www.facebook.com/p/C%C3%B4ng-an-Thanh-Mi%E1%BB%87n-100068994404736/</t>
  </si>
  <si>
    <t>02203736534</t>
  </si>
  <si>
    <t>ngocdu166@gmail.com</t>
  </si>
  <si>
    <t>Tứ Cường, Thanh Miện, Hải Dương, Hai Duong, Vietnam</t>
  </si>
  <si>
    <t>https://thanhmien.haiduong.gov.vn/</t>
  </si>
  <si>
    <t>https://www.facebook.com/CAQHongBang/</t>
  </si>
  <si>
    <t>conganquanhongbanghp@gmail.com</t>
  </si>
  <si>
    <t>55 Bến Bính, Hồng Bàng, Hải Phòng, Hai Phong, Vietnam</t>
  </si>
  <si>
    <t>https://hongbang.haiphong.gov.vn/</t>
  </si>
  <si>
    <t>https://www.facebook.com/dtncatphp/</t>
  </si>
  <si>
    <t>0964989490</t>
  </si>
  <si>
    <t>dtn.catp.tdhp@gmail.com</t>
  </si>
  <si>
    <t>03 Lê Đại Hành, Minh Khai, Hồng Bàng, Hai Phong, Vietnam</t>
  </si>
  <si>
    <t>https://ngoquyen.haiphong.gov.vn/</t>
  </si>
  <si>
    <t>https://www.facebook.com/people/Qu%E1%BA%ADn-L%C3%AA-Ch%C3%A2n-th%C3%A0nh-ph%E1%BB%91-H%E1%BA%A3i-Ph%C3%B2ng/100069248557826/</t>
  </si>
  <si>
    <t>https://lechan.haiphong.gov.vn/</t>
  </si>
  <si>
    <t>https://haian.haiphong.gov.vn/</t>
  </si>
  <si>
    <t>https://www.facebook.com/ubndquankienan/</t>
  </si>
  <si>
    <t>02253876500</t>
  </si>
  <si>
    <t>ubkienan@haiphong.gov.vn</t>
  </si>
  <si>
    <t>Số 02 Cao Toàn, Trần Thành Ngọ, Kiến An, Hai Phong, Vietnam</t>
  </si>
  <si>
    <t>https://kienan.haiphong.gov.vn/</t>
  </si>
  <si>
    <t>https://doson.haiphong.gov.vn/</t>
  </si>
  <si>
    <t>https://duongkinh.haiphong.gov.vn/</t>
  </si>
  <si>
    <t>https://www.facebook.com/thuynguyen.haiphong.gov.vn/?locale=vi_VN</t>
  </si>
  <si>
    <t>02253874156</t>
  </si>
  <si>
    <t>thuynguyen.vhtt@haiphong.gov.vn</t>
  </si>
  <si>
    <t>Số 5, Đà Nẵng, TT Núi Đèo, Huyện Thủy Nguyên, Hai Phong, Vietnam</t>
  </si>
  <si>
    <t>https://thuynguyen.haiphong.gov.vn/</t>
  </si>
  <si>
    <t>https://www.facebook.com/cahanduong.haiphong/?locale=vi_VN</t>
  </si>
  <si>
    <t>02253871801</t>
  </si>
  <si>
    <t>anninhanduong@gmail.com</t>
  </si>
  <si>
    <t>đường An Dương 1, tổ dân phố số 7, thị trấn An Dương, huyện An Dương, thành phố Hải Phòng</t>
  </si>
  <si>
    <t>https://anduong.haiphong.gov.vn/</t>
  </si>
  <si>
    <t>https://anlao.haiphong.gov.vn/</t>
  </si>
  <si>
    <t>https://kienthuy.haiphong.gov.vn/</t>
  </si>
  <si>
    <t>https://www.facebook.com/ConganhuyenTienLang/</t>
  </si>
  <si>
    <t>02253883109</t>
  </si>
  <si>
    <t>conganhuyentienlang@gmail.com</t>
  </si>
  <si>
    <t>Số 9, Phạm Ngọc Đa, Khu 2, Thị trấn Tiên Lãng, huyện Tiên Lãng, TP Hải Phòng, Hai Phong, Vietnam</t>
  </si>
  <si>
    <t>https://tienlang.haiphong.gov.vn/</t>
  </si>
  <si>
    <t>https://www.facebook.com/p/C%C3%B4ng-an-Huy%E1%BB%87n-V%C4%A9nh-B%E1%BA%A3o-H%E1%BA%A3i-Ph%C3%B2ng-100091921350663/?locale=ur_PK</t>
  </si>
  <si>
    <t>Đường 18/3 Thị trấn Vĩnh Bảo - Vĩnh Bảo - Hải Phòng, Vinh Bao, Vietnam</t>
  </si>
  <si>
    <t>https://vinhbao.haiphong.gov.vn/</t>
  </si>
  <si>
    <t>https://www.facebook.com/952355681898414</t>
  </si>
  <si>
    <t>https://cathai.haiphong.gov.vn/</t>
  </si>
  <si>
    <t>https://www.facebook.com/p/C%C3%B4ng-An-Th%C3%A0nh-Ph%E1%BB%91-H%C6%B0ng-Y%C3%AAn-100057576334172/</t>
  </si>
  <si>
    <t>số 6 Bạch Đằng, Hung Yen, Vietnam</t>
  </si>
  <si>
    <t>https://vpubnd.hungyen.gov.vn/</t>
  </si>
  <si>
    <t>https://www.facebook.com/congdoanvanlamhy/</t>
  </si>
  <si>
    <t>ldldhuyenvanlam@gmail.com</t>
  </si>
  <si>
    <t>https://vanlam.hungyen.gov.vn/</t>
  </si>
  <si>
    <t>https://www.facebook.com/doanthanhniencavg/</t>
  </si>
  <si>
    <t>dtncavg@gmail.com</t>
  </si>
  <si>
    <t>https://vangiang.hungyen.gov.vn/</t>
  </si>
  <si>
    <t>https://www.facebook.com/p/%C4%90o%C3%A0n-Thanh-ni%C3%AAn-C%C3%B4ng-an-huy%E1%BB%87n-Y%C3%AAn-M%E1%BB%B9-100064984451611/</t>
  </si>
  <si>
    <t>02213964211</t>
  </si>
  <si>
    <t>doanthanhniencahyenmy@gmail.com</t>
  </si>
  <si>
    <t>https://yenmy.hungyen.gov.vn/</t>
  </si>
  <si>
    <t>https://www.facebook.com/p/%C4%90o%C3%A0n-thanh-ni%C3%AAn-C%C3%B4ng-an-th%E1%BB%8B-x%C3%A3-M%E1%BB%B9-H%C3%A0o-100069012732882/</t>
  </si>
  <si>
    <t>02213943515</t>
  </si>
  <si>
    <t>đường Nguyễn Thiện Thuật, phường Bần Yên Nhân, thị xã Mỹ Hào, tỉnh Hưng Yên</t>
  </si>
  <si>
    <t>https://myhao.hungyen.gov.vn/</t>
  </si>
  <si>
    <t>https://www.facebook.com/p/%C4%90o%C3%A0n-Thanh-ni%C3%AAn-C%C3%B4ng-an-huy%E1%BB%87n-%C3%82n-Thi-t%E1%BB%89nh-H%C6%B0ng-Y%C3%AAn-100029060573137/</t>
  </si>
  <si>
    <t>02213830214</t>
  </si>
  <si>
    <t>Phố Phạm Ngũ Lão, Tỉnh Hưng Yên, Vietnam</t>
  </si>
  <si>
    <t>https://anthi.hungyen.gov.vn/</t>
  </si>
  <si>
    <t>https://www.facebook.com/DTNCAKC/</t>
  </si>
  <si>
    <t>02213910315</t>
  </si>
  <si>
    <t>DH57, Hung Yen, Vietnam</t>
  </si>
  <si>
    <t>https://khoaichau.hungyen.gov.vn/</t>
  </si>
  <si>
    <t>https://kimdong.hungyen.gov.vn/</t>
  </si>
  <si>
    <t>https://tienlu.hungyen.gov.vn/</t>
  </si>
  <si>
    <t>https://www.facebook.com/ConganPhuCu/</t>
  </si>
  <si>
    <t>Tỉnh Hưng Yên, Vietnam</t>
  </si>
  <si>
    <t>https://phucu.hungyen.gov.vn/</t>
  </si>
  <si>
    <t>https://www.facebook.com/congan.thaibinh.gov.vn/</t>
  </si>
  <si>
    <t>cttdt.catb@gmail.com</t>
  </si>
  <si>
    <t>Thái Bình, Thai Binh, Vietnam</t>
  </si>
  <si>
    <t>https://thaibinh.gov.vn/</t>
  </si>
  <si>
    <t>https://www.facebook.com/congananbai/</t>
  </si>
  <si>
    <t>cattanbai@gmail.com</t>
  </si>
  <si>
    <t>đường Trần Hưng Đạo, tổ 13, thị trấn, An Bài, Quỳnh Phụ, Thái Bình</t>
  </si>
  <si>
    <t>https://quynhphu.thaibinh.gov.vn/</t>
  </si>
  <si>
    <t>https://www.facebook.com/p/Tu%E1%BB%95i-tr%E1%BA%BB-C%C3%B4ng-an-Th%C3%A1i-B%C3%ACnh-100068113789461/</t>
  </si>
  <si>
    <t>https://hungha.thaibinh.gov.vn/</t>
  </si>
  <si>
    <t>https://www.facebook.com/ConganxaDongVinh/</t>
  </si>
  <si>
    <t>0945555045</t>
  </si>
  <si>
    <t>Hoangnam123.tb@gmail.com</t>
  </si>
  <si>
    <t>https://donghung.thaibinh.gov.vn/</t>
  </si>
  <si>
    <t>https://www.facebook.com/p/Tu%E1%BB%95i-tr%E1%BA%BB-C%C3%B4ng-an-huy%E1%BB%87n-Th%C3%A1i-Th%E1%BB%A5y-100083773900284/</t>
  </si>
  <si>
    <t>Tuoitrecahthaithuy@gmail.com</t>
  </si>
  <si>
    <t>Thị trấn Diêm Điền, Thai Binh, Vietnam</t>
  </si>
  <si>
    <t>https://thaithuy.thaibinh.gov.vn/</t>
  </si>
  <si>
    <t>https://www.facebook.com/ConganhuyenTienHai/</t>
  </si>
  <si>
    <t>02273823225</t>
  </si>
  <si>
    <t>CAtienhai@gmail.com</t>
  </si>
  <si>
    <t>Khu Đô thị Trái Diêm II, thôn Đông, xã Tây Giang, huyện Tiền Hải, Thai Binh, Vietnam</t>
  </si>
  <si>
    <t>https://tienhai.thaibinh.gov.vn/</t>
  </si>
  <si>
    <t>https://kienxuong.thaibinh.gov.vn/</t>
  </si>
  <si>
    <t>https://vuthu.thaibinh.gov.vn/</t>
  </si>
  <si>
    <t>https://www.facebook.com/conganhanamonline/?locale=vi_VN</t>
  </si>
  <si>
    <t>conganhanamonline@gmail.com</t>
  </si>
  <si>
    <t>Số 558 Đường Lý Thường Kiệt, Phường Lê Hồng Phong, TP Phủ Lý, Ha-Nam, Vietnam</t>
  </si>
  <si>
    <t>https://phuly.hanam.gov.vn/</t>
  </si>
  <si>
    <t>https://www.facebook.com/doanthanhnienconganhanam/</t>
  </si>
  <si>
    <t>doancahanam@gmail.com</t>
  </si>
  <si>
    <t>https://www.duytien.gov.vn/</t>
  </si>
  <si>
    <t>https://www.facebook.com/conganhuyenkimbang/</t>
  </si>
  <si>
    <t>02263820014</t>
  </si>
  <si>
    <t>đường Quang Trung</t>
  </si>
  <si>
    <t>https://kimbang.hanam.gov.vn/</t>
  </si>
  <si>
    <t>https://thanhliem.hanam.gov.vn/</t>
  </si>
  <si>
    <t>https://www.facebook.com/tintuchuyenbinhluc24h/</t>
  </si>
  <si>
    <t>tintuchuyenbinhluc24h@gmail.com</t>
  </si>
  <si>
    <t>Thị Trấn Bình Mỹ, Huyện Bình Lục, Binh Luc, Vietnam</t>
  </si>
  <si>
    <t>https://binhluc.hanam.gov.vn/</t>
  </si>
  <si>
    <t>https://lynhan.hanam.gov.vn/</t>
  </si>
  <si>
    <t>https://www.facebook.com/catp.namdinh/</t>
  </si>
  <si>
    <t>139 Võ Nguyên Giáp, phường Thống Nhất, thành phố Nam Định, Nam Định, Vietnam</t>
  </si>
  <si>
    <t>https://thanhpho.namdinh.gov.vn/</t>
  </si>
  <si>
    <t>https://www.facebook.com/p/C%C3%B4ng-an-Huy%E1%BB%87n-M%E1%BB%B9-L%E1%BB%99c-Nam-%C4%90%E1%BB%8Bnh-100071974110040/?locale=eo_EO</t>
  </si>
  <si>
    <t>Km8 QL21, Thị trấn Mỹ Lộc, huyện Mỹ Lộc, tỉnh Nam Định</t>
  </si>
  <si>
    <t>https://myloc.namdinh.gov.vn/</t>
  </si>
  <si>
    <t>https://vuban.namdinh.gov.vn/</t>
  </si>
  <si>
    <t>https://www.facebook.com/p/C%C3%B4ng-an-Th%E1%BB%8B-tr%E1%BA%A5n-L%C3%A2m-%C3%9D-Y%C3%AAn-Nam-%C4%90%E1%BB%8Bnh-100080254186975/</t>
  </si>
  <si>
    <t>thị trấn lâm- ý yên- nam định</t>
  </si>
  <si>
    <t>https://yyen.namdinh.gov.vn/</t>
  </si>
  <si>
    <t>https://www.facebook.com/dtncahuyennghiahung/</t>
  </si>
  <si>
    <t>02283871070</t>
  </si>
  <si>
    <t>doancahnghiahung@gmail.com</t>
  </si>
  <si>
    <t>Trụ sở Công an huyện Nghĩa Hưng,  TT Liễu Đề, Nghĩa Hưng, Nam Định, Nam Định, Vietnam</t>
  </si>
  <si>
    <t>https://nghiahung.namdinh.gov.vn/</t>
  </si>
  <si>
    <t>https://www.facebook.com/p/%C4%90o%C3%A0n-thanh-ni%C3%AAn-C%C3%B4ng-an-huy%E1%BB%87n-Nam-Tr%E1%BB%B1c-100057116153272/</t>
  </si>
  <si>
    <t>https://namtruc.namdinh.gov.vn/</t>
  </si>
  <si>
    <t>https://www.facebook.com/p/C%C3%B4ng-an-th%E1%BB%8B-tr%E1%BA%A5n-C%E1%BB%95-L%E1%BB%85-100069913269136/?locale=vi_VN</t>
  </si>
  <si>
    <t>02283882930</t>
  </si>
  <si>
    <t>Tuandtcs83@gmail.com</t>
  </si>
  <si>
    <t>Thị trấn Cổ Lễ, huyện Trực Ninh, Nam Truc, Vietnam</t>
  </si>
  <si>
    <t>https://trucninh.namdinh.gov.vn/</t>
  </si>
  <si>
    <t>https://xuantruong.namdinh.gov.vn/</t>
  </si>
  <si>
    <t>https://giaothuy.namdinh.gov.vn/</t>
  </si>
  <si>
    <t>https://www.facebook.com/CAH.HaiHau/</t>
  </si>
  <si>
    <t>02283877150</t>
  </si>
  <si>
    <t>thammuuhaihau@gmail.com</t>
  </si>
  <si>
    <t>Tổ dân phố số 4 - TT. Yên Định - huyện Hải Hậu - tỉnh Nam Định, Hai Hau, Vietnam</t>
  </si>
  <si>
    <t>https://haihau.namdinh.gov.vn/</t>
  </si>
  <si>
    <t>https://www.facebook.com/tuoitreconganninhbinh/</t>
  </si>
  <si>
    <t>dtncanb@gmail.com</t>
  </si>
  <si>
    <t>Đường Đinh Tất Miễn, Phường Đông Thành, Ninh Bình, Vietnam</t>
  </si>
  <si>
    <t>https://tpninhbinh.ninhbinh.gov.vn/</t>
  </si>
  <si>
    <t>https://www.facebook.com/p/C%C3%B4ng-an-th%C3%A0nh-ph%E1%BB%91-Tam-%C4%90i%E1%BB%87p-100069074291255/</t>
  </si>
  <si>
    <t>02293864034</t>
  </si>
  <si>
    <t>Số 123, đường Đồng Giao, tổ 1, phường Tây Sơn</t>
  </si>
  <si>
    <t>https://tamdiep.ninhbinh.gov.vn/</t>
  </si>
  <si>
    <t>https://www.facebook.com/CAHNhoQuan/</t>
  </si>
  <si>
    <t>02293866007</t>
  </si>
  <si>
    <t>congannhoquan@hotmail.com</t>
  </si>
  <si>
    <t>https://nhoquan.ninhbinh.gov.vn/</t>
  </si>
  <si>
    <t>https://www.facebook.com/CAHGiaVien/</t>
  </si>
  <si>
    <t>02293868018</t>
  </si>
  <si>
    <t>Phố Me, thị trấn Me, huyện Gia Viễn, tỉnh Ninh Bình, Ninh Bình, Vietnam</t>
  </si>
  <si>
    <t>https://giavien.ninhbinh.gov.vn/</t>
  </si>
  <si>
    <t>https://hoalu.ninhbinh.gov.vn/</t>
  </si>
  <si>
    <t>https://www.facebook.com/Conganhuyenyenkhanh/?locale=vi_VN</t>
  </si>
  <si>
    <t>02293841230</t>
  </si>
  <si>
    <t>Thị trấn Yên Ninh, huyện Yên Khánh, Ninh Bình, Vietnam</t>
  </si>
  <si>
    <t>https://yenkhanh.ninhbinh.gov.vn/</t>
  </si>
  <si>
    <t>https://www.facebook.com/cahuyenkimson/</t>
  </si>
  <si>
    <t>02293862033</t>
  </si>
  <si>
    <t>CAKSTonghop6666@gmail.com</t>
  </si>
  <si>
    <t>Lưu Phương, Kim Sơn, Ninh Bình, Vietnam</t>
  </si>
  <si>
    <t>https://kimson.ninhbinh.gov.vn/</t>
  </si>
  <si>
    <t>https://www.facebook.com/p/C%C3%B4ng-an-huy%E1%BB%87n-Y%C3%AAn-M%C3%B4-100033535308059/?locale=vi_VN</t>
  </si>
  <si>
    <t>https://yenmo.ninhbinh.gov.vn/</t>
  </si>
  <si>
    <t>https://www.facebook.com/conganthanhphothanhhoa/?locale=vi_VN</t>
  </si>
  <si>
    <t>02373852285</t>
  </si>
  <si>
    <t>Số 15 Đại lộ Nguyễn Hoàng, phường Đông Hải, Thanh Hóa, Vietnam</t>
  </si>
  <si>
    <t>https://tpthanhhoa.thanhhoa.gov.vn/</t>
  </si>
  <si>
    <t>https://www.facebook.com/p/C%C3%B4ng-an-th%C3%A0nh-ph%E1%BB%91-S%E1%BA%A7m-S%C6%A1n-Thanh-Ho%C3%A1-100063748233268/</t>
  </si>
  <si>
    <t>85A, Đường Nguyễn Du, phường Bắc Sơn, thành phố Sầm Sơn, tỉnh Thanh Hoá.</t>
  </si>
  <si>
    <t>https://quangdai.samson.thanhhoa.gov.vn/</t>
  </si>
  <si>
    <t>https://www.facebook.com/p/Tu%E1%BB%95i-tr%E1%BA%BB-C%C3%B4ng-an-TP-S%E1%BA%A7m-S%C6%A1n-100069346653553/?locale=hi_IN</t>
  </si>
  <si>
    <t>0869547304</t>
  </si>
  <si>
    <t>85A Nguyễn Du, Thanh Hóa, Vietnam</t>
  </si>
  <si>
    <t>https://thitran.muonglat.thanhhoa.gov.vn/</t>
  </si>
  <si>
    <t>https://www.facebook.com/100063702331996</t>
  </si>
  <si>
    <t>02373875003</t>
  </si>
  <si>
    <t>https://qppl.thanhhoa.gov.vn/vbpq_quanhoa.nsf/DefaultMetro</t>
  </si>
  <si>
    <t>https://www.facebook.com/conganhuyenbathuoc/</t>
  </si>
  <si>
    <t>02373880503</t>
  </si>
  <si>
    <t>conganhuyenbathuoc@gmail.com</t>
  </si>
  <si>
    <t>http://bathuoc.gov.vn/</t>
  </si>
  <si>
    <t>https://www.facebook.com/caqs.36/?locale=vi_VN</t>
  </si>
  <si>
    <t>02373590003</t>
  </si>
  <si>
    <t>anninhquanson@gmail.com</t>
  </si>
  <si>
    <t>Thị trấn Sơn Lư, huyện Quan Sơn, Thanh Hóa, Vietnam</t>
  </si>
  <si>
    <t>https://pbgdpl.thanhhoa.gov.vn/providers/75</t>
  </si>
  <si>
    <t>https://www.facebook.com/p/C%C3%B4ng-an-huy%E1%BB%87n-Lang-Ch%C3%A1nh-100063611228708/</t>
  </si>
  <si>
    <t>02373874113</t>
  </si>
  <si>
    <t>Số 152 đường 15/2, Khu phố Lê Lợi, thị trấn Lang Chánh, Huong Lang Chanh, Vietnam</t>
  </si>
  <si>
    <t>https://thitran.langchanh.thanhhoa.gov.vn/</t>
  </si>
  <si>
    <t>https://www.facebook.com/100064202226018/</t>
  </si>
  <si>
    <t>02373871143</t>
  </si>
  <si>
    <t>489 đường Phố Cống, Ngoc Lac, Vietnam</t>
  </si>
  <si>
    <t>https://qppl.thanhhoa.gov.vn/vbpq_thanhhoa.nsf/BFD4657191ACAC4C472587030006E9F0/$file/DT-VBDTPT888955083-6-20211624637967645_tuandm_26-06-2021-10-55-28_signed.pdf</t>
  </si>
  <si>
    <t>https://www.facebook.com/congancamthuy/</t>
  </si>
  <si>
    <t>0869548428</t>
  </si>
  <si>
    <t>congan.camthuythanhhoa@gmail.com</t>
  </si>
  <si>
    <t>https://camphu.camthuy.thanhhoa.gov.vn/</t>
  </si>
  <si>
    <t>https://www.facebook.com/CATT.THO/</t>
  </si>
  <si>
    <t>02373877003</t>
  </si>
  <si>
    <t>https://thanhvinh.thachthanh.thanhhoa.gov.vn/</t>
  </si>
  <si>
    <t>https://thitran.hatrung.thanhhoa.gov.vn/</t>
  </si>
  <si>
    <t>https://www.facebook.com/conganvinhloc/?locale=vi_VN</t>
  </si>
  <si>
    <t>0869549375</t>
  </si>
  <si>
    <t>khu 3, thị trấn Vĩnh Lộc, huyện Vĩnh Lộc, tỉnh Thanh Hóa, Vinh Loc, Vietnam</t>
  </si>
  <si>
    <t>https://benhviennhitrunguong.gov.vn/ky-ket-thoa-thuan-hop-tac-ho-tro-chuyen-mon-y-te-voi-ubnd-huyen-vinh-loc-tinh-thanh-hoa.html</t>
  </si>
  <si>
    <t>https://www.facebook.com/CAHYD.THO/</t>
  </si>
  <si>
    <t>02373869203</t>
  </si>
  <si>
    <t>conganhuyenyendinh@gmail.com</t>
  </si>
  <si>
    <t>Số 591, Đường mùng 10 tháng 6. Tiểu khu 1, thị trấn Quán Lào, huyện Yên Định, Thanh Hóa, Vietnam</t>
  </si>
  <si>
    <t>https://dichvucong.gov.vn/p/home/dvc-tthc-bonganh-tinhtp.html?id2=372584&amp;name2=UBND%20huy%E1%BB%87n%20Y%C3%AAn%20%C4%90%E1%BB%8Bnh&amp;name1=UBND%20t%E1%BB%89nh%20Thanh%20Ho%C3%A1&amp;id1=371854&amp;type_tinh_bo=2&amp;lan=2</t>
  </si>
  <si>
    <t>https://www.facebook.com/p/C%C3%B4ng-an-huy%E1%BB%87n-Th%E1%BB%8D-Xu%C3%A2n-100072365537592/</t>
  </si>
  <si>
    <t>02373533555</t>
  </si>
  <si>
    <t>tỉnh Thanh Hoá</t>
  </si>
  <si>
    <t>https://thoxuan.thanhhoa.gov.vn/</t>
  </si>
  <si>
    <t>https://www.facebook.com/conganhuyenthuongxuan/?locale=vi_VN</t>
  </si>
  <si>
    <t>02373873003</t>
  </si>
  <si>
    <t>conganhuyenthuongxuan266@gmail.com</t>
  </si>
  <si>
    <t>http://thuongxuan.gov.vn/</t>
  </si>
  <si>
    <t>https://www.facebook.com/ConganTrieuSonOfficial/</t>
  </si>
  <si>
    <t>02373867103</t>
  </si>
  <si>
    <t>746 Lê Thái Tổ, TT Triệu Sơn, Triệu Sơn, Thanh Hóa</t>
  </si>
  <si>
    <t>http://trieuson.gov.vn/</t>
  </si>
  <si>
    <t>https://www.facebook.com/Conganhuyenthieuhoa/?locale=vi_VN</t>
  </si>
  <si>
    <t>02373842094</t>
  </si>
  <si>
    <t>cahthieuhoa@gmail.com</t>
  </si>
  <si>
    <t>Quốc lộ 45, tiểu Khu 2, Thị trấn Thiệu Hóa, Thanh Hóa, Vietnam</t>
  </si>
  <si>
    <t>https://qppl.thanhhoa.gov.vn/vbpq_thanhhoa.nsf/All/668550997CC9E19747257B2B00112189/$file/d768.pdf</t>
  </si>
  <si>
    <t>https://www.facebook.com/conganhuyenhoanghoa/</t>
  </si>
  <si>
    <t>02373643113</t>
  </si>
  <si>
    <t>Thị trấn Bút Sơn, Hoằng Hoá, Thanh Hoá</t>
  </si>
  <si>
    <t>http://hoanghoa.gov.vn/</t>
  </si>
  <si>
    <t>https://www.facebook.com/conganvinhloc/</t>
  </si>
  <si>
    <t>https://dichvucong.gov.vn/p/home/dvc-tthc-bonganh-tinhtp.html?id2=372303&amp;name2=UBND%20huy%E1%BB%87n%20H%E1%BA%ADu%20L%E1%BB%99c&amp;name1=UBND%20t%E1%BB%89nh%20Thanh%20Ho%C3%A1&amp;id1=371854&amp;type_tinh_bo=2&amp;lan=2</t>
  </si>
  <si>
    <t>https://www.facebook.com/CA.NgaSon.TH/</t>
  </si>
  <si>
    <t>02373872103</t>
  </si>
  <si>
    <t>ngasonchanel@gmail.com</t>
  </si>
  <si>
    <t>Công an huyện Nga Sơn, Nga Son, Vietnam</t>
  </si>
  <si>
    <t>https://ngason.thanhhoa.gov.vn/</t>
  </si>
  <si>
    <t>https://www.facebook.com/conganhuyennhuxuan/</t>
  </si>
  <si>
    <t>02373878020</t>
  </si>
  <si>
    <t>nhuxuancand@gmail.com</t>
  </si>
  <si>
    <t>Khu phố 2, Thị trấn Yên Cát, huyện Như Xuân</t>
  </si>
  <si>
    <t>http://dieuhanh.nhuxuan.thanhhoa.gov.vn/</t>
  </si>
  <si>
    <t>https://www.facebook.com/conganhuyennhuthanh/?locale=vi_VN</t>
  </si>
  <si>
    <t>02373848003</t>
  </si>
  <si>
    <t>conganhuyennhuthanh@gmail.com</t>
  </si>
  <si>
    <t>http://bensung.nhuthanh.thanhhoa.gov.vn/</t>
  </si>
  <si>
    <t>https://www.facebook.com/p/C%C3%B4ng-An-Huy%E1%BB%87n-N%C3%B4ng-C%E1%BB%91ng-100063664087545/?locale=vi_VN</t>
  </si>
  <si>
    <t>02373839003</t>
  </si>
  <si>
    <t>https://nongcong.thanhhoa.gov.vn/</t>
  </si>
  <si>
    <t>https://www.facebook.com/conganhuyendongsonthanhhoa/?locale=vi_VN</t>
  </si>
  <si>
    <t>02373690691</t>
  </si>
  <si>
    <t>https://dongson.thanhhoa.gov.vn/</t>
  </si>
  <si>
    <t>https://www.facebook.com/Conganquangxuong/?locale=vi_VN</t>
  </si>
  <si>
    <t>02373863003</t>
  </si>
  <si>
    <t>Conganquangxuong@gmail.com</t>
  </si>
  <si>
    <t>https://kntc.thanhhoa.gov.vn/kntc.nsf/8B7B11ADD65ADB7D4725877A000C15D3/$file/DT-VBDTPT936332298-10-20211634804359487tungct22.10.2021_08h43p58_giangld_22-10-2021-08-51-13_signed.pdf</t>
  </si>
  <si>
    <t>https://qppl.thanhhoa.gov.vn/vbpq_thanhhoa.nsf/9e6a1e4b64680bd247256801000a8614/FD02D958604DF5B747257D2E00046884/$file/d2499.pdf</t>
  </si>
  <si>
    <t>https://www.facebook.com/p/C%C3%B4ng-an-th%C3%A0nh-ph%E1%BB%91-Vinh-B%E1%BB%99-ph%E1%BA%ADn-m%E1%BB%99t-c%E1%BB%ADa-100060887654936/</t>
  </si>
  <si>
    <t>0854202156</t>
  </si>
  <si>
    <t>Bophanmotcuacatpvinh@gmail.com</t>
  </si>
  <si>
    <t>Nguyễn Thị Minh Khai, Vinh, Vietnam</t>
  </si>
  <si>
    <t>https://vinh.nghean.gov.vn/xem-chi-tiet-bai-viet/-/asset_publisher/t2ZLc8uKcyGV/content/id/3066052</t>
  </si>
  <si>
    <t>https://quephong.nghean.gov.vn/uy-ban-nhan-dan-huyen</t>
  </si>
  <si>
    <t>https://www.facebook.com/Conganhuyenquychau02383884113/?locale=vi_VN</t>
  </si>
  <si>
    <t>https://quychau.nghean.gov.vn/</t>
  </si>
  <si>
    <t>https://www.facebook.com/p/C%C3%B4ng-an-huy%E1%BB%87n-T%C6%B0%C6%A1ng-D%C6%B0%C6%A1ng-100064406753739/</t>
  </si>
  <si>
    <t>02383874148</t>
  </si>
  <si>
    <t>https://tuongduong.nghean.gov.vn/</t>
  </si>
  <si>
    <t>https://www.facebook.com/p/C%C3%B4ng-an-huy%E1%BB%87n-Ngh%C4%A9a-%C4%90%C3%A0n-100034707650596/</t>
  </si>
  <si>
    <t>02383810667</t>
  </si>
  <si>
    <t>Nghiadan.cand@gmail.com</t>
  </si>
  <si>
    <t>https://nghiadan.nghean.gov.vn/</t>
  </si>
  <si>
    <t>http://quyhop.gov.vn/</t>
  </si>
  <si>
    <t>https://www.facebook.com/bophanmotcuaconganhuyenquynhluu/</t>
  </si>
  <si>
    <t>02383864210</t>
  </si>
  <si>
    <t>Quynh Luu, Vietnam</t>
  </si>
  <si>
    <t>https://quynhluu.nghean.gov.vn/</t>
  </si>
  <si>
    <t>https://www.facebook.com/61557574741798</t>
  </si>
  <si>
    <t>02383873112</t>
  </si>
  <si>
    <t>Khối 1, thị trấn Con Cuông, huyện Con Cuông, tỉnh Nghệ An</t>
  </si>
  <si>
    <t>https://concuong.nghean.gov.vn/</t>
  </si>
  <si>
    <t>https://www.facebook.com/trungtamvanhoathethaovatruyenthongtanky/</t>
  </si>
  <si>
    <t>0945491639</t>
  </si>
  <si>
    <t>tankyonline.vn@gmail.com</t>
  </si>
  <si>
    <t>Khối 3 thị trấn Tân Kỳ, Tan Ky, Vietnam</t>
  </si>
  <si>
    <t>https://tanky.nghean.gov.vn/</t>
  </si>
  <si>
    <t>https://www.facebook.com/p/C%C3%B4ng-an-huy%E1%BB%87n-Anh-S%C6%A1n-100050389963999/</t>
  </si>
  <si>
    <t>02383872160</t>
  </si>
  <si>
    <t>https://anhson.nghean.gov.vn/</t>
  </si>
  <si>
    <t>https://www.facebook.com/conganhuyendienchau/</t>
  </si>
  <si>
    <t>02383862313</t>
  </si>
  <si>
    <t>congandienchau@gmail.com</t>
  </si>
  <si>
    <t>Khối 3, Thị trấn Diễn Châu, Huyện Diễn Châu</t>
  </si>
  <si>
    <t>https://dienchau.nghean.gov.vn/uy-ban-nhan-dan-huyen</t>
  </si>
  <si>
    <t>https://www.facebook.com/p/C%C3%B4ng-an-huy%E1%BB%87n-Y%C3%AAn-Th%C3%A0nh-100064179789086/</t>
  </si>
  <si>
    <t>02383863132</t>
  </si>
  <si>
    <t>Yên Thành, Vietnam</t>
  </si>
  <si>
    <t>https://yenthanh.nghean.gov.vn/</t>
  </si>
  <si>
    <t>https://www.facebook.com/ConganDoLuong/?locale=vi_VN</t>
  </si>
  <si>
    <t>02383871113</t>
  </si>
  <si>
    <t>Đường Đội Cung, Khối 3, Thị trấn Đô Lương, Đô Lương, Nghệ An, Anh Son, Vietnam</t>
  </si>
  <si>
    <t>https://doluong.nghean.gov.vn/</t>
  </si>
  <si>
    <t>https://thanhchuong.nghean.gov.vn/</t>
  </si>
  <si>
    <t>https://www.facebook.com/conganhuyennghilocnghean/?locale=vi_VN</t>
  </si>
  <si>
    <t>02383861132</t>
  </si>
  <si>
    <t>https://nghiloc.nghean.gov.vn/ubnd-huyen</t>
  </si>
  <si>
    <t>https://www.facebook.com/p/C%C3%B4ng-an-th%E1%BB%8B-tr%E1%BA%A5n-Nam-%C4%90%C3%A0n-100077451044059/</t>
  </si>
  <si>
    <t>0822565777</t>
  </si>
  <si>
    <t>conganthitrannamdan@gmail.com</t>
  </si>
  <si>
    <t>UBND thị trấn Nam Đàn</t>
  </si>
  <si>
    <t>https://namdan.nghean.gov.vn/</t>
  </si>
  <si>
    <t>https://www.facebook.com/cahungnguyennghean/</t>
  </si>
  <si>
    <t>02383821126</t>
  </si>
  <si>
    <t>Khối 5, thị trấn Hưng Nguyên, huyện Hưng Nguyên</t>
  </si>
  <si>
    <t>https://hungnguyen.nghean.gov.vn/</t>
  </si>
  <si>
    <t>https://www.facebook.com/catphatinh/?locale=vi_VN</t>
  </si>
  <si>
    <t>conganthanhpho.ht@gmail.com</t>
  </si>
  <si>
    <t>Số 173, đường Xuân Diệu, P. Nguyễn Du, TP. Hà Tĩnh, tỉnh Hà Tĩnh, Ha Tinh, Vietnam</t>
  </si>
  <si>
    <t>https://hatinh.gov.vn/</t>
  </si>
  <si>
    <t>https://www.facebook.com/ConganhuyenHuongSon/</t>
  </si>
  <si>
    <t>02393875430</t>
  </si>
  <si>
    <t>199 Lê Lợi, thị trấn Phố Châu, Hương Sơn, Hà Tĩnh</t>
  </si>
  <si>
    <t>https://huongson.hatinh.gov.vn/</t>
  </si>
  <si>
    <t>https://www.facebook.com/p/C%C3%B4ng-an-huy%E1%BB%87n-%C4%90%E1%BB%A9c-Th%E1%BB%8D-H%C3%A0-T%C4%A9nh-100069319692485/?locale=vi_VN</t>
  </si>
  <si>
    <t>02393831428</t>
  </si>
  <si>
    <t>thodaiuy.67890@gmail.com</t>
  </si>
  <si>
    <t>Tổ Dân Phố 7, Ha Tinh, Vietnam</t>
  </si>
  <si>
    <t>https://ductho.hatinh.gov.vn/</t>
  </si>
  <si>
    <t>https://www.facebook.com/p/C%C3%B4ng-an-huy%E1%BB%87n-V%C5%A9-Quang-100069158351410/</t>
  </si>
  <si>
    <t>02393814008</t>
  </si>
  <si>
    <t>https://vuquang.hatinh.gov.vn/</t>
  </si>
  <si>
    <t>https://www.facebook.com/Congannghixuan/?locale=vi_VN</t>
  </si>
  <si>
    <t>02393825010</t>
  </si>
  <si>
    <t>conganhuyennghixuan@gmail.com</t>
  </si>
  <si>
    <t>https://nghixuan.hatinh.gov.vn/</t>
  </si>
  <si>
    <t>https://www.facebook.com/p/C%C3%B4ng-an-huy%E1%BB%87n-Can-L%E1%BB%99c-100077389749902/</t>
  </si>
  <si>
    <t>02393841221</t>
  </si>
  <si>
    <t>Số 01, đường Nguyễn Huy Tự, thị trấn Nghèn, huyện Can Lộc, tỉnh Hà Tĩnh, Ha Tinh, Vietnam</t>
  </si>
  <si>
    <t>https://canloc.hatinh.gov.vn/</t>
  </si>
  <si>
    <t>https://www.facebook.com/conganhuongkhehatinh/</t>
  </si>
  <si>
    <t>02393871212</t>
  </si>
  <si>
    <t>conganhuongkhe@gmail.com</t>
  </si>
  <si>
    <t>Công an Hương Khê - Hà Tĩnh, Ha Tin', Vietnam</t>
  </si>
  <si>
    <t>https://hscvhk.hatinh.gov.vn/huongkhe/vbpq.nsf</t>
  </si>
  <si>
    <t>https://www.facebook.com/conganthachha/?locale=vi_VN</t>
  </si>
  <si>
    <t>02393845320</t>
  </si>
  <si>
    <t>conganhuyenthachha@gmail.com</t>
  </si>
  <si>
    <t>Ha Tin', Vietnam</t>
  </si>
  <si>
    <t>https://thachha.hatinh.gov.vn/</t>
  </si>
  <si>
    <t>https://www.facebook.com/congancamxuyen/?locale=vi_VN</t>
  </si>
  <si>
    <t>02393861259</t>
  </si>
  <si>
    <t>Tổ dân phố 10, thị trấn Cẩm Xuyên, huyện Cẩm Xuyên, My Loc, Vietnam</t>
  </si>
  <si>
    <t>https://camha.camxuyen.hatinh.gov.vn/</t>
  </si>
  <si>
    <t>https://www.facebook.com/p/C%C3%B4ng-an-huy%E1%BB%87n-K%E1%BB%B3-Anh-H%C3%A0-T%C4%A9nh-100071287980284/?locale=vi_VN</t>
  </si>
  <si>
    <t>02393817999</t>
  </si>
  <si>
    <t>cahkyanh@gmail.com</t>
  </si>
  <si>
    <t>Thôn Đồng Tiến, xã Kỳ Đồng, huyện Kỳ Anh, tỉnh Hà Tĩnh, Ha Tinh, Vietnam</t>
  </si>
  <si>
    <t>https://kyanh.hatinh.gov.vn/</t>
  </si>
  <si>
    <t>https://www.facebook.com/p/C%C3%B4ng-an-th%E1%BB%8B-tr%E1%BA%A5n-L%E1%BB%99c-H%C3%A0-L%E1%BB%99c-H%C3%A0-H%C3%A0-T%C4%A9nh-100069078312692/</t>
  </si>
  <si>
    <t>0974014222</t>
  </si>
  <si>
    <t>Ha Tinh, Vietnam</t>
  </si>
  <si>
    <t>https://locha.hatinh.gov.vn/</t>
  </si>
  <si>
    <t>https://www.facebook.com/tuoitrephucxa/</t>
  </si>
  <si>
    <t>doanphuongphucxa@gmail.com</t>
  </si>
  <si>
    <t>57 Phố Nghĩa Dũng, Hanoi, Vietnam</t>
  </si>
  <si>
    <t>https://phucxa.badinh.hanoi.gov.vn/</t>
  </si>
  <si>
    <t>https://trucbach.badinh.hanoi.gov.vn/</t>
  </si>
  <si>
    <t>https://www.facebook.com/p/Tu%E1%BB%95i-tr%E1%BA%BB-C%C3%B4ng-an-Th%C3%A0nh-ph%E1%BB%91-V%C4%A9nh-Y%C3%AAn-100066497717181/</t>
  </si>
  <si>
    <t>https://vinhphuc.badinh.hanoi.gov.vn/</t>
  </si>
  <si>
    <t>https://www.facebook.com/groups/toiyeuphuongcongviquanbadinh/</t>
  </si>
  <si>
    <t>https://congvi.badinh.hanoi.gov.vn/</t>
  </si>
  <si>
    <t>https://www.facebook.com/groups/toiyeuphuonglieugiaiquanbadinh/members/</t>
  </si>
  <si>
    <t>https://lieugiai.badinh.hanoi.gov.vn/</t>
  </si>
  <si>
    <t>https://www.facebook.com/doanthanhnien.1956/</t>
  </si>
  <si>
    <t>doanthanhniencatphanoi@gmail.com</t>
  </si>
  <si>
    <t>87 phố Trần Hưng Đạo, quận Hoàn Kiếm, TP Hà Nội, Hanoi, Vietnam</t>
  </si>
  <si>
    <t>https://nguyentrungtruc.badinh.hanoi.gov.vn/</t>
  </si>
  <si>
    <t>https://www.facebook.com/1226720857722655</t>
  </si>
  <si>
    <t>https://quanthanh.badinh.hanoi.gov.vn/</t>
  </si>
  <si>
    <t>https://ngocha.badinh.hanoi.gov.vn/bo-may-to-chuc</t>
  </si>
  <si>
    <t>https://dienbien.badinh.hanoi.gov.vn/</t>
  </si>
  <si>
    <t>https://doican.badinh.hanoi.gov.vn/</t>
  </si>
  <si>
    <t>https://ngockhanh.badinh.hanoi.gov.vn/</t>
  </si>
  <si>
    <t>https://www.facebook.com/1275645332645704</t>
  </si>
  <si>
    <t>https://kimma.badinh.hanoi.gov.vn/</t>
  </si>
  <si>
    <t>https://giangvo.badinh.hanoi.gov.vn/</t>
  </si>
  <si>
    <t>https://thanhcong.badinh.hanoi.gov.vn/</t>
  </si>
  <si>
    <t>https://www.facebook.com/groups/1027569767653361/</t>
  </si>
  <si>
    <t>https://www.facebook.com/p/Ph%C6%B0%E1%BB%9Dng-%C4%90%E1%BB%93ng-Xu%C3%A2n-100071633148088/</t>
  </si>
  <si>
    <t>02422120552</t>
  </si>
  <si>
    <t>Số 52 Phố Hàng Giấy, Hanoi, Vietnam</t>
  </si>
  <si>
    <t>https://dongxuan-hoankiem.thudo.gov.vn/he-thong-van-ban</t>
  </si>
  <si>
    <t>https://www.facebook.com/p/Ph%C6%B0%E1%BB%9Dng-H%C3%A0ng-M%C3%A3-100037207403338/</t>
  </si>
  <si>
    <t>02438255681</t>
  </si>
  <si>
    <t>ubndhangma@gmail.com</t>
  </si>
  <si>
    <t>https://www.facebook.com/phuonghangdao.hoankiem/</t>
  </si>
  <si>
    <t>02439262271</t>
  </si>
  <si>
    <t>phdao_hoankiem@hanoi.gov.vn</t>
  </si>
  <si>
    <t>https://hangbo.hanoi.gov.vn/chien-luoc-quy-hoach-phat-trien</t>
  </si>
  <si>
    <t>https://www.facebook.com/p/PH%C6%AF%E1%BB%9CNG-C%E1%BB%ACA-%C4%90%C3%94NG-QU%E1%BA%ACN-HO%C3%80N-KI%E1%BA%BEM-100060847036034/</t>
  </si>
  <si>
    <t>02438285996</t>
  </si>
  <si>
    <t>thongtincuadong@gmail.com</t>
  </si>
  <si>
    <t>30 Hàng Điếu, Hoàn Kiếm, Hà Nội, Hanoi, Vietnam</t>
  </si>
  <si>
    <t>https://caicachhanhchinh.hanoi.gov.vn/chi-tiet-van-ban/ve-viec-ban-hanh-khung-chi-so-cai-cach-hanh-chinh-ap-dung-doi-voi-cac-phong-chuyen-mon-va-tuong--192634</t>
  </si>
  <si>
    <t>https://www.facebook.com/ChuongDuong.HoanKiem.HaNoi/</t>
  </si>
  <si>
    <t>81 Vọng Hà, phường Chương Dương, quận Hoàn Kiếm, Hanoi, Vietnam</t>
  </si>
  <si>
    <t>https://www.facebook.com/phuongcuanamhanoi/</t>
  </si>
  <si>
    <t>02439427500</t>
  </si>
  <si>
    <t>https://dichvucong.namdinh.gov.vn/portaldvc/KenhTin/dich-vu-cong-truc-tuyen.aspx?_dv=52ACAC4B-4898-D2EA-F61E-274935F8584A</t>
  </si>
  <si>
    <t>https://www.facebook.com/p/Ph%C6%B0%E1%BB%9Dng-Tr%C3%A0ng-Ti%E1%BB%81n-Ho%C3%A0n-Ki%E1%BA%BFm-100063645393207/</t>
  </si>
  <si>
    <t>02438256555</t>
  </si>
  <si>
    <t>Phố Cổ Tân, Hà Nội, Việt Nam, Hanoi, Vietnam</t>
  </si>
  <si>
    <t>https://www.facebook.com/p/Ph%C6%B0%E1%BB%9Dng-Tr%E1%BA%A7n-H%C6%B0ng-%C4%90%E1%BA%A1o-100069789705989/?locale=vi_VN</t>
  </si>
  <si>
    <t>29 Quang Trung, phường Trần Hưng Đạo, quận Hoàn Kiếm, Hà Nội</t>
  </si>
  <si>
    <t>https://quangngai.gov.vn/web/phuong-tran-hung-dao/trang-chu</t>
  </si>
  <si>
    <t>https://www.facebook.com/p/%C4%90%E1%BA%A3ng-%E1%BB%A7y-UBND-Ph%C6%B0%E1%BB%9Dng-H%C3%A0ng-B%C3%A0i-100077400726055/</t>
  </si>
  <si>
    <t>02439439345</t>
  </si>
  <si>
    <t>Số 4 phố Nguyễn Chế Nghĩa, Hanoi, Vietnam</t>
  </si>
  <si>
    <t>https://www.facebook.com/phuongphuthuong/</t>
  </si>
  <si>
    <t>ppt_tayho@hanoi.gov.vn</t>
  </si>
  <si>
    <t>https://phuthuong.tayho.hanoi.gov.vn/</t>
  </si>
  <si>
    <t>https://nhattan.tayho.hanoi.gov.vn/</t>
  </si>
  <si>
    <t>https://www.facebook.com/p/Tu%E1%BB%95i-Tr%E1%BA%BB-C%C3%B4ng-An-Qu%E1%BA%ADn-T%C3%A2y-H%E1%BB%93-100080140217978/?locale=sw_KE</t>
  </si>
  <si>
    <t>https://tulien.tayho.hanoi.gov.vn/</t>
  </si>
  <si>
    <t>https://www.facebook.com/groups/4097713866981525/</t>
  </si>
  <si>
    <t>https://quangan.tayho.hanoi.gov.vn/</t>
  </si>
  <si>
    <t>https://www.facebook.com/p/Tu%E1%BB%95i-Tr%E1%BA%BB-C%C3%B4ng-An-Qu%E1%BA%ADn-T%C3%A2y-H%E1%BB%93-100080140217978/?locale=eu_ES</t>
  </si>
  <si>
    <t>https://xuanla.tayho.hanoi.gov.vn/</t>
  </si>
  <si>
    <t>https://yenphu.tayho.hanoi.gov.vn/</t>
  </si>
  <si>
    <t>https://phuongbuoi.tayho.hanoi.gov.vn/</t>
  </si>
  <si>
    <t>https://thuykhue.tayho.hanoi.gov.vn/</t>
  </si>
  <si>
    <t>https://thuongthanh.longbien.hanoi.gov.vn/ubnd</t>
  </si>
  <si>
    <t>https://ngocthuy.longbien.hanoi.gov.vn/ubnd</t>
  </si>
  <si>
    <t>https://giangbien.longbien.hanoi.gov.vn/ubnd</t>
  </si>
  <si>
    <t>https://www.facebook.com/322827476213987</t>
  </si>
  <si>
    <t>https://ducgiang.longbien.hanoi.gov.vn/</t>
  </si>
  <si>
    <t>https://viethung.longbien.gov.vn/</t>
  </si>
  <si>
    <t>https://giathuy.longbien.hanoi.gov.vn/ubnd</t>
  </si>
  <si>
    <t>https://www.facebook.com/672167236869369</t>
  </si>
  <si>
    <t>https://ngoclam.longbien.hanoi.gov.vn/uy-ban-nhan-dan</t>
  </si>
  <si>
    <t>https://phucloi.longbien.hanoi.gov.vn/ubnd</t>
  </si>
  <si>
    <t>https://bode.longbien.hanoi.gov.vn/web/phuong-bo-de/ubnd</t>
  </si>
  <si>
    <t>https://saidong.longbien.hanoi.gov.vn/web/phuong-sai-dong/ubnd</t>
  </si>
  <si>
    <t>https://longbien.longbien.hanoi.gov.vn/ubnd</t>
  </si>
  <si>
    <t>https://thachban.longbien.hanoi.gov.vn/ubnd</t>
  </si>
  <si>
    <t>https://phucdong.longbien.hanoi.gov.vn/ubnd</t>
  </si>
  <si>
    <t>https://cukhoi.longbien.hanoi.gov.vn/lanhdaoubnd</t>
  </si>
  <si>
    <t>https://www.facebook.com/groups/319819709788805/</t>
  </si>
  <si>
    <t>http://caugiay.hanoi.gov.vn/phuong-nghia-do</t>
  </si>
  <si>
    <t>https://www.facebook.com/biz/laundromat/?place_id=108177959213853&amp;locale=es_ES</t>
  </si>
  <si>
    <t>http://nghiatan.gianghia.daknong.gov.vn/co-cau-to-chuc</t>
  </si>
  <si>
    <t>http://caugiay.hanoi.gov.vn/phuong-mai-dich</t>
  </si>
  <si>
    <t>http://caugiay.hanoi.gov.vn/phuong-dich-vong-hau</t>
  </si>
  <si>
    <t>https://www.facebook.com/groups/499112131395918/</t>
  </si>
  <si>
    <t>http://caugiay.hanoi.gov.vn/phuong-quan-hoa</t>
  </si>
  <si>
    <t>https://www.facebook.com/groups/487973442490846/</t>
  </si>
  <si>
    <t>http://caugiay.hanoi.gov.vn/phuong-yen-hoa</t>
  </si>
  <si>
    <t>https://www.facebook.com/groups/4456065151093399/</t>
  </si>
  <si>
    <t>http://caugiay.hanoi.gov.vn/phuong-trung-hoa</t>
  </si>
  <si>
    <t>https://dongda.hanoi.gov.vn/phuong-cat-linh</t>
  </si>
  <si>
    <t>https://www.facebook.com/groups/toi.yeu.phuong.van.mieu.quan.dong.da/</t>
  </si>
  <si>
    <t>https://dongda.hanoi.gov.vn/phuong-van-mieu</t>
  </si>
  <si>
    <t>https://dongda.hanoi.gov.vn/phuong-quoc-tu-giam</t>
  </si>
  <si>
    <t>https://dongda.hanoi.gov.vn/phuong-lang-thuong</t>
  </si>
  <si>
    <t>https://dongda.hanoi.gov.vn/phuong-o-cho-dua</t>
  </si>
  <si>
    <t>https://www.facebook.com/1405696862973883</t>
  </si>
  <si>
    <t>https://dongda.hanoi.gov.vn/phuong-van-chuong</t>
  </si>
  <si>
    <t>https://dongda.hanoi.gov.vn/phuong-hang-bot</t>
  </si>
  <si>
    <t>https://dongda.hanoi.gov.vn/phuong-lang-ha</t>
  </si>
  <si>
    <t>https://dongda.hanoi.gov.vn/phuong-kham-thien</t>
  </si>
  <si>
    <t>https://dongda.hanoi.gov.vn/phuong-tho-quan</t>
  </si>
  <si>
    <t>https://www.facebook.com/p/C%C3%B4ng-an-Ph%C6%B0%E1%BB%9Dng-Nam-%C4%90%E1%BB%93ng-Th%C3%A0nh-Ph%E1%BB%91-H%E1%BA%A3i-D%C6%B0%C6%A1ng-100069444347092/</t>
  </si>
  <si>
    <t>https://dongda.hanoi.gov.vn/phuong-nam-ong</t>
  </si>
  <si>
    <t>https://dongda.hanoi.gov.vn/phuong-trung-phung</t>
  </si>
  <si>
    <t>http://quangtrung.hadong.hanoi.gov.vn/lien-he-phuong</t>
  </si>
  <si>
    <t>https://www.facebook.com/p/Tu%E1%BB%95i-Tr%E1%BA%BB-Trung-Li%E1%BB%87t-100044744632890/</t>
  </si>
  <si>
    <t>https://dongda.hanoi.gov.vn/phuong-trung-liet</t>
  </si>
  <si>
    <t>https://dongda.hanoi.gov.vn/phuong-phuong-lien</t>
  </si>
  <si>
    <t>https://thinhquang.dongda.hanoi.gov.vn/uy-ban-nhan-dan</t>
  </si>
  <si>
    <t>https://dongda.hanoi.gov.vn/phuong-trung-tu</t>
  </si>
  <si>
    <t>https://kimlien.dongda.hanoi.gov.vn/</t>
  </si>
  <si>
    <t>https://phuongmai.dongda.hanoi.gov.vn/</t>
  </si>
  <si>
    <t>https://dongda.hanoi.gov.vn/phuong-nga-tu-so</t>
  </si>
  <si>
    <t>https://dongda.hanoi.gov.vn/phuong-khuong-thuong</t>
  </si>
  <si>
    <t>https://nguyendu.haibatrung.hanoi.gov.vn/</t>
  </si>
  <si>
    <t>https://bachdang.haibatrung.hanoi.gov.vn/</t>
  </si>
  <si>
    <t>https://phamdinhho.haibatrung.hanoi.gov.vn/</t>
  </si>
  <si>
    <t>https://www.facebook.com/AmadoraOfficial/?locale=ru_RU</t>
  </si>
  <si>
    <t>http://buithixuan.quynhon.binhdinh.gov.vn/</t>
  </si>
  <si>
    <t>http://hacau.hadong.hanoi.gov.vn/ke-hoach-chuc-bau-cu-truong-dan-pho-nhiem-ky-2023-2025-tai-cac-dan-pho-cau-do-3-cau-do-4-cau-do-5-ha</t>
  </si>
  <si>
    <t>https://ledaihanh.haibatrung.hanoi.gov.vn/</t>
  </si>
  <si>
    <t>https://dongnhan.haibatrung.hanoi.gov.vn/</t>
  </si>
  <si>
    <t>https://phohue.haibatrung.hanoi.gov.vn/</t>
  </si>
  <si>
    <t>https://www.facebook.com/tuoitreconganquanhadong/</t>
  </si>
  <si>
    <t>https://dongmac.haibatrung.hanoi.gov.vn/</t>
  </si>
  <si>
    <t>https://thanhluong.haibatrung.hanoi.gov.vn/</t>
  </si>
  <si>
    <t>https://www.facebook.com/1921034744704276</t>
  </si>
  <si>
    <t>https://thanhnhan.haibatrung.hanoi.gov.vn/</t>
  </si>
  <si>
    <t>https://cauden.haibatrung.hanoi.gov.vn/</t>
  </si>
  <si>
    <t>https://bachkhoa.haibatrung.hanoi.gov.vn/</t>
  </si>
  <si>
    <t>https://dongtam.haibatrung.hanoi.gov.vn/</t>
  </si>
  <si>
    <t>https://vinhtuy.haibatrung.hanoi.gov.vn/</t>
  </si>
  <si>
    <t>https://bachmai.haibatrung.hanoi.gov.vn/</t>
  </si>
  <si>
    <t>https://quynhmai.haibatrung.hanoi.gov.vn/</t>
  </si>
  <si>
    <t>https://quynhloi.haibatrung.hanoi.gov.vn/</t>
  </si>
  <si>
    <t>https://minhkhai.haibatrung.hanoi.gov.vn/</t>
  </si>
  <si>
    <t>https://truongdinh.haibatrung.hanoi.gov.vn/</t>
  </si>
  <si>
    <t>https://www.facebook.com/groups/toi.yeu.phuong.thanh.tri.quan.hoang.mai/</t>
  </si>
  <si>
    <t>http://hoangmai.hanoi.gov.vn/phuong-thanh-tri</t>
  </si>
  <si>
    <t>http://hoangmai.hanoi.gov.vn/phuong-vinh-hung</t>
  </si>
  <si>
    <t>http://hoangmai.hanoi.gov.vn/phuong-dinh-cong</t>
  </si>
  <si>
    <t>https://www.facebook.com/470081403386608</t>
  </si>
  <si>
    <t>http://hoangmai.hanoi.gov.vn/phuong-mai-dong</t>
  </si>
  <si>
    <t>https://tuongmai.hoangmai.hanoi.gov.vn/</t>
  </si>
  <si>
    <t>https://www.facebook.com/groups/toi.yeu.phuong.dai.kim.quan.hoang.mai/</t>
  </si>
  <si>
    <t>https://daikim.hoangmai.hanoi.gov.vn/van-ban-phap-quy</t>
  </si>
  <si>
    <t>https://www.facebook.com/dathucongLG/</t>
  </si>
  <si>
    <t>https://www.facebook.com/p/Tu%E1%BB%95i-Tr%E1%BA%BB-C%C3%B4ng-An-Qu%E1%BA%ADn-T%C3%A2y-H%E1%BB%93-100080140217978/?locale=cx_PH</t>
  </si>
  <si>
    <t>http://hoangmai.hanoi.gov.vn/cac-phuong/-/view_content/445440-phuong-hoang-van-thu.html</t>
  </si>
  <si>
    <t>https://www.facebook.com/groups/833528787590923/</t>
  </si>
  <si>
    <t>http://hoangmai.hanoi.gov.vn/phuong-giap-bat</t>
  </si>
  <si>
    <t>http://hoangmai.hanoi.gov.vn/cac-phuong/-/view_content/445449-phuong-linh-nam.html</t>
  </si>
  <si>
    <t>http://hoangmai.hanoi.gov.vn/phuong-thinh-liet</t>
  </si>
  <si>
    <t>https://www.facebook.com/p/C%C3%B4ng-an-ph%C6%B0%E1%BB%9Dng-Tr%E1%BA%A7n-Ph%C3%BA-Th%C3%A0nh-ph%E1%BB%91-H%C3%A0-T%C4%A9nh-100068323082489/</t>
  </si>
  <si>
    <t>https://tranphu.hoangmai.hanoi.gov.vn/</t>
  </si>
  <si>
    <t>http://hoangmai.hanoi.gov.vn/phuong-hoang-liet</t>
  </si>
  <si>
    <t>http://hoangmai.hanoi.gov.vn/phuong-yen-so</t>
  </si>
  <si>
    <t>https://nhanchinh.thanhxuan.hanoi.gov.vn/</t>
  </si>
  <si>
    <t>https://thuongdinh.thanhxuan.hanoi.gov.vn/uy-ban-nhan-dan-phuong-thuong-inh</t>
  </si>
  <si>
    <t>https://www.facebook.com/conganphuongkhuongtrung/</t>
  </si>
  <si>
    <t>https://thanhxuan.hanoi.gov.vn/phuong-khuong-trung1</t>
  </si>
  <si>
    <t>https://www.facebook.com/p/C%C3%B4ng-An-ph%C6%B0%E1%BB%9Dng-Kh%C6%B0%C6%A1ng-Mai-100063648333285/</t>
  </si>
  <si>
    <t>https://khuongmai.thanhxuan.hanoi.gov.vn/</t>
  </si>
  <si>
    <t>https://thanhxuan.hanoi.gov.vn/phuong-thanh-xuan-trung</t>
  </si>
  <si>
    <t>https://thanhxuan.hanoi.gov.vn/phuong-phuong-liet1</t>
  </si>
  <si>
    <t>https://www.facebook.com/groups/134863088729657/</t>
  </si>
  <si>
    <t>https://thanhxuan.hanoi.gov.vn/phuong-ha-inh</t>
  </si>
  <si>
    <t>https://www.facebook.com/1216604591883112</t>
  </si>
  <si>
    <t>https://thanhxuan.hanoi.gov.vn/phuong-khuong-inh</t>
  </si>
  <si>
    <t>https://thanhxuan.hanoi.gov.vn/phuong-thanh-xuan-bac</t>
  </si>
  <si>
    <t>https://thanhxuan.hanoi.gov.vn/phuong-thanh-xuan-nam</t>
  </si>
  <si>
    <t>https://thanhxuan.hanoi.gov.vn/phuong-kim-giang1</t>
  </si>
  <si>
    <t>https://www.facebook.com/p/UBND-x%C3%A3-Minh-Tr%C3%AD-100066564339917/</t>
  </si>
  <si>
    <t>http://minhtri.socson.hanoi.gov.vn/</t>
  </si>
  <si>
    <t>https://www.facebook.com/doanxaHongKy/</t>
  </si>
  <si>
    <t>http://hongky.socson.hanoi.gov.vn/ubnd</t>
  </si>
  <si>
    <t>http://namson.socson.hanoi.gov.vn/uy-ban-nhan-dan</t>
  </si>
  <si>
    <t>http://trunggia.socson.hanoi.gov.vn/</t>
  </si>
  <si>
    <t>https://www.facebook.com/TanHungpolice/</t>
  </si>
  <si>
    <t>http://tanhung.socson.hanoi.gov.vn/gioi-thieu</t>
  </si>
  <si>
    <t>http://phuminh.socson.hanoi.gov.vn/</t>
  </si>
  <si>
    <t>http://phulinh.socson.hanoi.gov.vn/uy-ban-nhan-dan</t>
  </si>
  <si>
    <t>http://bacphu.socson.hanoi.gov.vn/</t>
  </si>
  <si>
    <t>https://www.facebook.com/thanhnientanbinh/</t>
  </si>
  <si>
    <t>http://quangtien.socson.hanoi.gov.vn/uy-ban-nhan-dan</t>
  </si>
  <si>
    <t>http://hienninh.socson.hanoi.gov.vn/</t>
  </si>
  <si>
    <t>http://tandan.socson.hanoi.gov.vn/uy-ban-nhan-dan</t>
  </si>
  <si>
    <t>http://tienduoc.socson.hanoi.gov.vn/</t>
  </si>
  <si>
    <t>http://vietlong.socson.hanoi.gov.vn/</t>
  </si>
  <si>
    <t>https://www.facebook.com/p/C%C3%B4ng-an-x%C3%A3-Xu%C3%A2n-Giang-100069958610694/</t>
  </si>
  <si>
    <t>http://xuangiang.nghixuan.hatinh.gov.vn/</t>
  </si>
  <si>
    <t>http://maidinh.socson.hanoi.gov.vn/</t>
  </si>
  <si>
    <t>http://duchoa.socson.hanoi.gov.vn/uy-ban-nhan-dan</t>
  </si>
  <si>
    <t>https://thanhxuan.hanoi.gov.vn/uy-ban-nhan-dan</t>
  </si>
  <si>
    <t>https://www.facebook.com/265963428377240</t>
  </si>
  <si>
    <t>http://kimlu.socson.hanoi.gov.vn/</t>
  </si>
  <si>
    <t>https://www.facebook.com/groups/toi.yeu.xa.phu.cuong.huyen.soc.son/</t>
  </si>
  <si>
    <t>https://bavi.hanoi.gov.vn/uy-ban-nhan-dan-xa-thi-tran/-/asset_publisher/BXvxOA8eYieu/content/xa-phu-cuong</t>
  </si>
  <si>
    <t>https://www.facebook.com/vanhoathongtin.phuminh/</t>
  </si>
  <si>
    <t>https://www.facebook.com/p/Ph%C3%B9-L%E1%BB%97-V%C3%B9ng-%C4%90%E1%BA%A5t-Con-Ng%C6%B0%E1%BB%9Di-100065179714867/</t>
  </si>
  <si>
    <t>http://ttsocson.socson.hanoi.gov.vn/web/xa-phu-lo/trang-chu/-/view_content/325415-che-nhai-phu-lo.html?p_p_auth=i3UO3nxI</t>
  </si>
  <si>
    <t>http://xuanthu.socson.hanoi.gov.vn/</t>
  </si>
  <si>
    <t>https://thitran.donganh.hanoi.gov.vn/uy-ban-nhan-dan-thi-tran</t>
  </si>
  <si>
    <t>https://xuannon.donganh.hanoi.gov.vn/</t>
  </si>
  <si>
    <t>https://www.facebook.com/ThcsThuyLam.da/</t>
  </si>
  <si>
    <t>https://thuylam.donganh.hanoi.gov.vn/</t>
  </si>
  <si>
    <t>https://www.facebook.com/groups/toi.yeu.xa.bac.hong.huyen.dong.anh/</t>
  </si>
  <si>
    <t>https://bachong.donganh.hanoi.gov.vn/</t>
  </si>
  <si>
    <t>https://nguyenkhe.donganh.hanoi.gov.vn/</t>
  </si>
  <si>
    <t>https://namhong.donganh.hanoi.gov.vn/</t>
  </si>
  <si>
    <t>https://www.facebook.com/1181134665614608</t>
  </si>
  <si>
    <t>https://tienduong.donganh.hanoi.gov.vn/</t>
  </si>
  <si>
    <t>https://www.facebook.com/CAxVanHa/</t>
  </si>
  <si>
    <t>https://vanha.donganh.hanoi.gov.vn/</t>
  </si>
  <si>
    <t>https://www.facebook.com/TTCAHDongAnh/?locale=zh_HK</t>
  </si>
  <si>
    <t>https://uyno.donganh.hanoi.gov.vn/</t>
  </si>
  <si>
    <t>https://vannoi.donganh.hanoi.gov.vn/</t>
  </si>
  <si>
    <t>https://lienha.donganh.hanoi.gov.vn/</t>
  </si>
  <si>
    <t>https://www.facebook.com/thonducnoiviethung/</t>
  </si>
  <si>
    <t>https://viethung.donganh.hanoi.gov.vn/</t>
  </si>
  <si>
    <t>https://kimno.donganh.hanoi.gov.vn/</t>
  </si>
  <si>
    <t>https://kimchung.donganh.hanoi.gov.vn/uy-ban-nhan-dan-xa-kim-chung</t>
  </si>
  <si>
    <t>https://ductu.donganh.hanoi.gov.vn/uy-ban-nhan-dan-phuong-khuong-mai</t>
  </si>
  <si>
    <t>https://www.facebook.com/groups/toi.yeu.xa.dai.mach.huyen.dong.anh/</t>
  </si>
  <si>
    <t>https://daimach.donganh.hanoi.gov.vn/</t>
  </si>
  <si>
    <t>https://vinhngoc.donganh.hanoi.gov.vn/</t>
  </si>
  <si>
    <t>https://coloa.donganh.hanoi.gov.vn/uy-ban-nhan-dan-xa-co-loa</t>
  </si>
  <si>
    <t>https://haiboi.donganh.hanoi.gov.vn/</t>
  </si>
  <si>
    <t>https://xuancanh.donganh.hanoi.gov.vn/</t>
  </si>
  <si>
    <t>https://www.facebook.com/p/UBND-x%C3%A3-V%C3%B5ng-La-huy%E1%BB%87n-%C4%90%C3%B4ng-Anh-TP-H%C3%A0-N%E1%BB%99i-100068982827310/</t>
  </si>
  <si>
    <t>https://vongla.donganh.hanoi.gov.vn/</t>
  </si>
  <si>
    <t>https://mailam.donganh.hanoi.gov.vn/</t>
  </si>
  <si>
    <t>https://donghoi.donganh.hanoi.gov.vn/</t>
  </si>
  <si>
    <t>https://www.facebook.com/p/%E1%BB%A6y-Ban-Nh%C3%A2n-D%C3%A2n-th%E1%BB%8B-tr%E1%BA%A5n-Y%C3%AAn-Vi%C3%AAn-100069742186125/</t>
  </si>
  <si>
    <t>https://ttyenvien.gialam.hanoi.gov.vn/</t>
  </si>
  <si>
    <t>https://www.facebook.com/p/Tr%C6%B0%E1%BB%9Dng-Ti%E1%BB%83u-h%E1%BB%8Dc-Y%C3%AAn-Th%C6%B0%E1%BB%9Dng-Gia-L%C3%A2m-100057280846622/</t>
  </si>
  <si>
    <t>https://yenthuong.gialam.hanoi.gov.vn/</t>
  </si>
  <si>
    <t>https://xayenvien.gialam.hanoi.gov.vn/danh-ba-dien-thoai</t>
  </si>
  <si>
    <t>https://www.facebook.com/2784661765192661</t>
  </si>
  <si>
    <t>https://ninhhiep.gialam.hanoi.gov.vn/ubnd1</t>
  </si>
  <si>
    <t>https://www.facebook.com/p/Tr%C6%B0%E1%BB%9Dng-Ti%E1%BB%83u-H%E1%BB%8Dc-%C4%90%C3%ACnh-Xuy%C3%AAn-100061039292349/</t>
  </si>
  <si>
    <t>https://vanban.hanoi.gov.vn/ru/giaiquyetkhieunaitocao/-/hn/uxPHaGQkvD8x/7801/131281/7/giai-quyet-khieu-nai-cua-ba-tran-thi-nga-o-huyen-gia-lam.html;jsessionid=fIRESPhuzyq1Ry8ivDmUYSkb.undefined</t>
  </si>
  <si>
    <t>https://duongha.gialam.hanoi.gov.vn/</t>
  </si>
  <si>
    <t>https://moet.gov.vn/tintuc/Pages/chi-tiet.aspx?ItemID=9392</t>
  </si>
  <si>
    <t>ĐỊA CHỈ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</si>
</sst>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5"/>
      <color rgb="FF000000"/>
      <name val="Times New Roman"/>
      <family val="1"/>
    </font>
    <font>
      <b/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 applyNumberFormat="1"/>
    <xf numFmtId="0" fontId="4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wrapText="1"/>
    </xf>
    <xf numFmtId="0" fontId="0" fillId="3" borderId="1" xfId="0" applyNumberFormat="1" applyFill="1" applyBorder="1" applyAlignment="1">
      <alignment wrapText="1"/>
    </xf>
    <xf numFmtId="0" fontId="1" fillId="0" borderId="1" xfId="1" applyNumberForma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G1000"/>
  <sheetViews>
    <sheetView tabSelected="1" workbookViewId="0">
      <selection activeCell="B574" sqref="B574"/>
    </sheetView>
  </sheetViews>
  <sheetFormatPr defaultRowHeight="15" x14ac:dyDescent="0.25"/>
  <cols>
    <col min="1" max="1" width="3.875" bestFit="1" customWidth="1"/>
    <col min="2" max="2" width="33.125" customWidth="1"/>
    <col min="3" max="3" width="40.625" customWidth="1"/>
    <col min="4" max="4" width="10.875" bestFit="1" customWidth="1"/>
    <col min="5" max="5" width="11.875" bestFit="1" customWidth="1"/>
    <col min="6" max="6" width="37.5" bestFit="1" customWidth="1"/>
    <col min="7" max="7" width="51.75" customWidth="1"/>
  </cols>
  <sheetData>
    <row r="1" spans="1:7" s="1" customFormat="1" ht="33" customHeight="1" x14ac:dyDescent="0.25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1284</v>
      </c>
    </row>
    <row r="2" spans="1:7" ht="31.5" hidden="1" x14ac:dyDescent="0.25">
      <c r="A2" s="6">
        <v>1</v>
      </c>
      <c r="B2" s="6" t="str">
        <f>HYPERLINK("https://www.facebook.com/caqbadinh/", "Công an quận Ba Đình  thành phố Hà Nội")</f>
        <v>Công an quận Ba Đình  thành phố Hà Nội</v>
      </c>
      <c r="C2" s="6" t="s">
        <v>6</v>
      </c>
      <c r="D2" s="6" t="s">
        <v>7</v>
      </c>
      <c r="E2" s="6" t="s">
        <v>8</v>
      </c>
      <c r="F2" s="6" t="s">
        <v>7</v>
      </c>
      <c r="G2" s="6" t="s">
        <v>9</v>
      </c>
    </row>
    <row r="3" spans="1:7" ht="31.5" hidden="1" x14ac:dyDescent="0.25">
      <c r="A3" s="6">
        <v>2</v>
      </c>
      <c r="B3" s="6" t="str">
        <f>HYPERLINK("https://badinh.hanoi.gov.vn/", "UBND Ủy ban nhân dân quận Ba Đình  thành phố Hà Nội")</f>
        <v>UBND Ủy ban nhân dân quận Ba Đình  thành phố Hà Nội</v>
      </c>
      <c r="C3" s="6" t="s">
        <v>10</v>
      </c>
      <c r="D3" s="6" t="s">
        <v>7</v>
      </c>
      <c r="E3" s="6" t="s">
        <v>7</v>
      </c>
      <c r="F3" s="6" t="s">
        <v>7</v>
      </c>
      <c r="G3" s="6" t="s">
        <v>7</v>
      </c>
    </row>
    <row r="4" spans="1:7" ht="31.5" hidden="1" x14ac:dyDescent="0.25">
      <c r="A4" s="6">
        <v>3</v>
      </c>
      <c r="B4" s="6" t="str">
        <f>HYPERLINK("https://www.facebook.com/doanthanhniencahk/?locale=zh_CN", "Công an quận Hoàn Kiếm  thành phố Hà Nội")</f>
        <v>Công an quận Hoàn Kiếm  thành phố Hà Nội</v>
      </c>
      <c r="C4" s="6" t="s">
        <v>11</v>
      </c>
      <c r="D4" s="6" t="s">
        <v>7</v>
      </c>
      <c r="E4" s="6" t="s">
        <v>12</v>
      </c>
      <c r="F4" s="6" t="s">
        <v>13</v>
      </c>
      <c r="G4" s="6" t="s">
        <v>14</v>
      </c>
    </row>
    <row r="5" spans="1:7" ht="31.5" hidden="1" x14ac:dyDescent="0.25">
      <c r="A5" s="6">
        <v>4</v>
      </c>
      <c r="B5" s="6" t="str">
        <f>HYPERLINK("https://hoankiem.hanoi.gov.vn/", "UBND Ủy ban nhân dân quận Hoàn Kiếm  thành phố Hà Nội")</f>
        <v>UBND Ủy ban nhân dân quận Hoàn Kiếm  thành phố Hà Nội</v>
      </c>
      <c r="C5" s="6" t="s">
        <v>15</v>
      </c>
      <c r="D5" s="6" t="s">
        <v>7</v>
      </c>
      <c r="E5" s="6" t="s">
        <v>7</v>
      </c>
      <c r="F5" s="6" t="s">
        <v>7</v>
      </c>
      <c r="G5" s="6" t="s">
        <v>7</v>
      </c>
    </row>
    <row r="6" spans="1:7" ht="63" hidden="1" x14ac:dyDescent="0.25">
      <c r="A6" s="6">
        <v>5</v>
      </c>
      <c r="B6" s="6" t="str">
        <f>HYPERLINK("https://www.facebook.com/p/Tu%E1%BB%95i-Tr%E1%BA%BB-C%C3%B4ng-An-Qu%E1%BA%ADn-T%C3%A2y-H%E1%BB%93-100080140217978/?locale=vi_VN", "Công an quận Tây Hồ  thành phố Hà Nội")</f>
        <v>Công an quận Tây Hồ  thành phố Hà Nội</v>
      </c>
      <c r="C6" s="6" t="s">
        <v>16</v>
      </c>
      <c r="D6" s="6" t="s">
        <v>7</v>
      </c>
      <c r="E6" s="6" t="s">
        <v>12</v>
      </c>
      <c r="F6" s="6" t="s">
        <v>17</v>
      </c>
      <c r="G6" s="6" t="s">
        <v>18</v>
      </c>
    </row>
    <row r="7" spans="1:7" ht="31.5" hidden="1" x14ac:dyDescent="0.25">
      <c r="A7" s="6">
        <v>6</v>
      </c>
      <c r="B7" s="6" t="str">
        <f>HYPERLINK("https://tayho.hanoi.gov.vn/", "UBND Ủy ban nhân dân quận Tây Hồ  thành phố Hà Nội")</f>
        <v>UBND Ủy ban nhân dân quận Tây Hồ  thành phố Hà Nội</v>
      </c>
      <c r="C7" s="6" t="s">
        <v>19</v>
      </c>
      <c r="D7" s="6" t="s">
        <v>7</v>
      </c>
      <c r="E7" s="6" t="s">
        <v>7</v>
      </c>
      <c r="F7" s="6" t="s">
        <v>7</v>
      </c>
      <c r="G7" s="6" t="s">
        <v>7</v>
      </c>
    </row>
    <row r="8" spans="1:7" ht="63" hidden="1" x14ac:dyDescent="0.25">
      <c r="A8" s="6">
        <v>7</v>
      </c>
      <c r="B8" s="6" t="str">
        <f>HYPERLINK("https://www.facebook.com/p/Tu%E1%BB%95i-tr%E1%BA%BB-C%C3%B4ng-an-qu%E1%BA%ADn-Long-Bi%C3%AAn-100057063655318/", "Công an quận Long Biên  thành phố Hà Nội")</f>
        <v>Công an quận Long Biên  thành phố Hà Nội</v>
      </c>
      <c r="C8" s="6" t="s">
        <v>20</v>
      </c>
      <c r="D8" s="6" t="s">
        <v>7</v>
      </c>
      <c r="E8" s="6" t="s">
        <v>12</v>
      </c>
      <c r="F8" s="6" t="s">
        <v>21</v>
      </c>
      <c r="G8" s="6" t="s">
        <v>22</v>
      </c>
    </row>
    <row r="9" spans="1:7" ht="31.5" hidden="1" x14ac:dyDescent="0.25">
      <c r="A9" s="6">
        <v>8</v>
      </c>
      <c r="B9" s="6" t="str">
        <f>HYPERLINK("https://longbien.hanoi.gov.vn/", "UBND Ủy ban nhân dân quận Long Biên  thành phố Hà Nội")</f>
        <v>UBND Ủy ban nhân dân quận Long Biên  thành phố Hà Nội</v>
      </c>
      <c r="C9" s="6" t="s">
        <v>23</v>
      </c>
      <c r="D9" s="6" t="s">
        <v>7</v>
      </c>
      <c r="E9" s="6" t="s">
        <v>7</v>
      </c>
      <c r="F9" s="6" t="s">
        <v>7</v>
      </c>
      <c r="G9" s="6" t="s">
        <v>7</v>
      </c>
    </row>
    <row r="10" spans="1:7" ht="31.5" hidden="1" x14ac:dyDescent="0.25">
      <c r="A10" s="6">
        <v>9</v>
      </c>
      <c r="B10" s="6" t="str">
        <f>HYPERLINK("https://www.facebook.com/dtncongancaugiay/?locale=vi_VN", "Công an quận Cầu Giấy  thành phố Hà Nội")</f>
        <v>Công an quận Cầu Giấy  thành phố Hà Nội</v>
      </c>
      <c r="C10" s="6" t="s">
        <v>24</v>
      </c>
      <c r="D10" s="6" t="s">
        <v>7</v>
      </c>
      <c r="E10" s="6" t="s">
        <v>12</v>
      </c>
      <c r="F10" s="6" t="s">
        <v>25</v>
      </c>
      <c r="G10" s="6" t="s">
        <v>26</v>
      </c>
    </row>
    <row r="11" spans="1:7" ht="31.5" hidden="1" x14ac:dyDescent="0.25">
      <c r="A11" s="6">
        <v>10</v>
      </c>
      <c r="B11" s="6" t="str">
        <f>HYPERLINK("http://caugiay.hanoi.gov.vn/", "UBND Ủy ban nhân dân quận Cầu Giấy  thành phố Hà Nội")</f>
        <v>UBND Ủy ban nhân dân quận Cầu Giấy  thành phố Hà Nội</v>
      </c>
      <c r="C11" s="6" t="s">
        <v>27</v>
      </c>
      <c r="D11" s="6" t="s">
        <v>7</v>
      </c>
      <c r="E11" s="6" t="s">
        <v>7</v>
      </c>
      <c r="F11" s="6" t="s">
        <v>7</v>
      </c>
      <c r="G11" s="6" t="s">
        <v>7</v>
      </c>
    </row>
    <row r="12" spans="1:7" ht="31.5" hidden="1" x14ac:dyDescent="0.25">
      <c r="A12" s="6">
        <v>11</v>
      </c>
      <c r="B12" s="6" t="str">
        <f>HYPERLINK("-", "Công an quận Đống Đa  thành phố Hà Nội")</f>
        <v>Công an quận Đống Đa  thành phố Hà Nội</v>
      </c>
      <c r="C12" s="6" t="s">
        <v>7</v>
      </c>
      <c r="D12" s="6" t="s">
        <v>7</v>
      </c>
      <c r="E12" s="6" t="s">
        <v>12</v>
      </c>
      <c r="F12" s="6" t="s">
        <v>7</v>
      </c>
      <c r="G12" s="6" t="s">
        <v>7</v>
      </c>
    </row>
    <row r="13" spans="1:7" ht="31.5" hidden="1" x14ac:dyDescent="0.25">
      <c r="A13" s="6">
        <v>12</v>
      </c>
      <c r="B13" s="6" t="str">
        <f>HYPERLINK("https://dongda.hanoi.gov.vn/", "UBND Ủy ban nhân dân quận Đống Đa  thành phố Hà Nội")</f>
        <v>UBND Ủy ban nhân dân quận Đống Đa  thành phố Hà Nội</v>
      </c>
      <c r="C13" s="6" t="s">
        <v>28</v>
      </c>
      <c r="D13" s="6" t="s">
        <v>7</v>
      </c>
      <c r="E13" s="6" t="s">
        <v>7</v>
      </c>
      <c r="F13" s="6" t="s">
        <v>7</v>
      </c>
      <c r="G13" s="6" t="s">
        <v>7</v>
      </c>
    </row>
    <row r="14" spans="1:7" ht="31.5" hidden="1" x14ac:dyDescent="0.25">
      <c r="A14" s="6">
        <v>13</v>
      </c>
      <c r="B14" s="6" t="str">
        <f>HYPERLINK("-", "Công an quận Hai Bà Trưng  thành phố Hà Nội")</f>
        <v>Công an quận Hai Bà Trưng  thành phố Hà Nội</v>
      </c>
      <c r="C14" s="6" t="s">
        <v>7</v>
      </c>
      <c r="D14" s="6" t="s">
        <v>7</v>
      </c>
      <c r="E14" s="6" t="s">
        <v>12</v>
      </c>
      <c r="F14" s="6" t="s">
        <v>7</v>
      </c>
      <c r="G14" s="6" t="s">
        <v>7</v>
      </c>
    </row>
    <row r="15" spans="1:7" ht="31.5" hidden="1" x14ac:dyDescent="0.25">
      <c r="A15" s="6">
        <v>14</v>
      </c>
      <c r="B15" s="6" t="str">
        <f>HYPERLINK("https://haibatrung.hanoi.gov.vn/", "UBND Ủy ban nhân dân quận Hai Bà Trưng  thành phố Hà Nội")</f>
        <v>UBND Ủy ban nhân dân quận Hai Bà Trưng  thành phố Hà Nội</v>
      </c>
      <c r="C15" s="6" t="s">
        <v>29</v>
      </c>
      <c r="D15" s="6" t="s">
        <v>7</v>
      </c>
      <c r="E15" s="6" t="s">
        <v>7</v>
      </c>
      <c r="F15" s="6" t="s">
        <v>7</v>
      </c>
      <c r="G15" s="6" t="s">
        <v>7</v>
      </c>
    </row>
    <row r="16" spans="1:7" ht="63" hidden="1" x14ac:dyDescent="0.25">
      <c r="A16" s="6">
        <v>15</v>
      </c>
      <c r="B16" s="6" t="str">
        <f>HYPERLINK("https://www.facebook.com/people/Tu%E1%BB%95i-tr%E1%BA%BB-C%C3%B4ng-an-qu%E1%BA%ADn-Ho%C3%A0ng-Mai/100021155531948/", "Công an quận Hoàng Mai  thành phố Hà Nội")</f>
        <v>Công an quận Hoàng Mai  thành phố Hà Nội</v>
      </c>
      <c r="C16" s="6" t="s">
        <v>30</v>
      </c>
      <c r="D16" s="6" t="s">
        <v>7</v>
      </c>
      <c r="E16" s="6" t="s">
        <v>12</v>
      </c>
      <c r="F16" s="6" t="s">
        <v>31</v>
      </c>
      <c r="G16" s="6" t="s">
        <v>32</v>
      </c>
    </row>
    <row r="17" spans="1:7" ht="31.5" hidden="1" x14ac:dyDescent="0.25">
      <c r="A17" s="6">
        <v>16</v>
      </c>
      <c r="B17" s="6" t="str">
        <f>HYPERLINK("http://hoangmai.hanoi.gov.vn/", "UBND Ủy ban nhân dân quận Hoàng Mai  thành phố Hà Nội")</f>
        <v>UBND Ủy ban nhân dân quận Hoàng Mai  thành phố Hà Nội</v>
      </c>
      <c r="C17" s="6" t="s">
        <v>33</v>
      </c>
      <c r="D17" s="6" t="s">
        <v>7</v>
      </c>
      <c r="E17" s="6" t="s">
        <v>7</v>
      </c>
      <c r="F17" s="6" t="s">
        <v>7</v>
      </c>
      <c r="G17" s="6" t="s">
        <v>7</v>
      </c>
    </row>
    <row r="18" spans="1:7" ht="31.5" hidden="1" x14ac:dyDescent="0.25">
      <c r="A18" s="6">
        <v>17</v>
      </c>
      <c r="B18" s="6" t="str">
        <f>HYPERLINK("https://www.facebook.com/CAQTX/", "Công an quận Thanh Xuân  thành phố Hà Nội")</f>
        <v>Công an quận Thanh Xuân  thành phố Hà Nội</v>
      </c>
      <c r="C18" s="6" t="s">
        <v>34</v>
      </c>
      <c r="D18" s="6" t="s">
        <v>7</v>
      </c>
      <c r="E18" s="6" t="s">
        <v>12</v>
      </c>
      <c r="F18" s="6" t="s">
        <v>7</v>
      </c>
      <c r="G18" s="6" t="s">
        <v>7</v>
      </c>
    </row>
    <row r="19" spans="1:7" ht="31.5" hidden="1" x14ac:dyDescent="0.25">
      <c r="A19" s="6">
        <v>18</v>
      </c>
      <c r="B19" s="6" t="str">
        <f>HYPERLINK("https://thanhxuan.hanoi.gov.vn/", "UBND Ủy ban nhân dân quận Thanh Xuân  thành phố Hà Nội")</f>
        <v>UBND Ủy ban nhân dân quận Thanh Xuân  thành phố Hà Nội</v>
      </c>
      <c r="C19" s="6" t="s">
        <v>35</v>
      </c>
      <c r="D19" s="6" t="s">
        <v>7</v>
      </c>
      <c r="E19" s="6" t="s">
        <v>7</v>
      </c>
      <c r="F19" s="6" t="s">
        <v>7</v>
      </c>
      <c r="G19" s="6" t="s">
        <v>7</v>
      </c>
    </row>
    <row r="20" spans="1:7" ht="31.5" hidden="1" x14ac:dyDescent="0.25">
      <c r="A20" s="6">
        <v>19</v>
      </c>
      <c r="B20" s="6" t="str">
        <f>HYPERLINK("-", "Công an huyện Sóc Sơn  thành phố Hà Nội")</f>
        <v>Công an huyện Sóc Sơn  thành phố Hà Nội</v>
      </c>
      <c r="C20" s="6" t="s">
        <v>7</v>
      </c>
      <c r="D20" s="6" t="s">
        <v>7</v>
      </c>
      <c r="E20" s="6" t="s">
        <v>12</v>
      </c>
      <c r="F20" s="6" t="s">
        <v>7</v>
      </c>
      <c r="G20" s="6" t="s">
        <v>7</v>
      </c>
    </row>
    <row r="21" spans="1:7" ht="31.5" hidden="1" x14ac:dyDescent="0.25">
      <c r="A21" s="6">
        <v>20</v>
      </c>
      <c r="B21" s="6" t="str">
        <f>HYPERLINK("https://socson.hanoi.gov.vn/", "UBND Ủy ban nhân dân huyện Sóc Sơn  thành phố Hà Nội")</f>
        <v>UBND Ủy ban nhân dân huyện Sóc Sơn  thành phố Hà Nội</v>
      </c>
      <c r="C21" s="6" t="s">
        <v>36</v>
      </c>
      <c r="D21" s="6" t="s">
        <v>7</v>
      </c>
      <c r="E21" s="6" t="s">
        <v>7</v>
      </c>
      <c r="F21" s="6" t="s">
        <v>7</v>
      </c>
      <c r="G21" s="6" t="s">
        <v>7</v>
      </c>
    </row>
    <row r="22" spans="1:7" ht="31.5" hidden="1" x14ac:dyDescent="0.25">
      <c r="A22" s="6">
        <v>21</v>
      </c>
      <c r="B22" s="6" t="str">
        <f>HYPERLINK("https://www.facebook.com/TTCAHDongAnh/?locale=vi_VN", "Công an huyện Đông Anh  thành phố Hà Nội")</f>
        <v>Công an huyện Đông Anh  thành phố Hà Nội</v>
      </c>
      <c r="C22" s="6" t="s">
        <v>37</v>
      </c>
      <c r="D22" s="6" t="s">
        <v>7</v>
      </c>
      <c r="E22" s="6" t="s">
        <v>38</v>
      </c>
      <c r="F22" s="6" t="s">
        <v>39</v>
      </c>
      <c r="G22" s="6" t="s">
        <v>7</v>
      </c>
    </row>
    <row r="23" spans="1:7" ht="31.5" hidden="1" x14ac:dyDescent="0.25">
      <c r="A23" s="6">
        <v>22</v>
      </c>
      <c r="B23" s="6" t="str">
        <f>HYPERLINK("https://donganh.hanoi.gov.vn/", "UBND Ủy ban nhân dân huyện Đông Anh  thành phố Hà Nội")</f>
        <v>UBND Ủy ban nhân dân huyện Đông Anh  thành phố Hà Nội</v>
      </c>
      <c r="C23" s="6" t="s">
        <v>40</v>
      </c>
      <c r="D23" s="6" t="s">
        <v>7</v>
      </c>
      <c r="E23" s="6" t="s">
        <v>7</v>
      </c>
      <c r="F23" s="6" t="s">
        <v>7</v>
      </c>
      <c r="G23" s="6" t="s">
        <v>7</v>
      </c>
    </row>
    <row r="24" spans="1:7" ht="31.5" hidden="1" x14ac:dyDescent="0.25">
      <c r="A24" s="6">
        <v>23</v>
      </c>
      <c r="B24" s="6" t="str">
        <f>HYPERLINK("-", "Công an huyện Gia Lâm  thành phố Hà Nội")</f>
        <v>Công an huyện Gia Lâm  thành phố Hà Nội</v>
      </c>
      <c r="C24" s="6" t="s">
        <v>7</v>
      </c>
      <c r="D24" s="6" t="s">
        <v>7</v>
      </c>
      <c r="E24" s="6" t="s">
        <v>12</v>
      </c>
      <c r="F24" s="6" t="s">
        <v>7</v>
      </c>
      <c r="G24" s="6" t="s">
        <v>7</v>
      </c>
    </row>
    <row r="25" spans="1:7" ht="31.5" hidden="1" x14ac:dyDescent="0.25">
      <c r="A25" s="6">
        <v>24</v>
      </c>
      <c r="B25" s="6" t="str">
        <f>HYPERLINK("http://gialam.hanoi.gov.vn/", "UBND Ủy ban nhân dân huyện Gia Lâm  thành phố Hà Nội")</f>
        <v>UBND Ủy ban nhân dân huyện Gia Lâm  thành phố Hà Nội</v>
      </c>
      <c r="C25" s="6" t="s">
        <v>41</v>
      </c>
      <c r="D25" s="6" t="s">
        <v>7</v>
      </c>
      <c r="E25" s="6" t="s">
        <v>7</v>
      </c>
      <c r="F25" s="6" t="s">
        <v>7</v>
      </c>
      <c r="G25" s="6" t="s">
        <v>7</v>
      </c>
    </row>
    <row r="26" spans="1:7" ht="31.5" hidden="1" x14ac:dyDescent="0.25">
      <c r="A26" s="6">
        <v>25</v>
      </c>
      <c r="B26" s="6" t="str">
        <f>HYPERLINK("-", "Công an quận Nam Từ Liêm  thành phố Hà Nội")</f>
        <v>Công an quận Nam Từ Liêm  thành phố Hà Nội</v>
      </c>
      <c r="C26" s="6" t="s">
        <v>7</v>
      </c>
      <c r="D26" s="6" t="s">
        <v>7</v>
      </c>
      <c r="E26" s="6" t="s">
        <v>12</v>
      </c>
      <c r="F26" s="6" t="s">
        <v>7</v>
      </c>
      <c r="G26" s="6" t="s">
        <v>7</v>
      </c>
    </row>
    <row r="27" spans="1:7" ht="31.5" hidden="1" x14ac:dyDescent="0.25">
      <c r="A27" s="6">
        <v>26</v>
      </c>
      <c r="B27" s="6" t="str">
        <f>HYPERLINK("https://namtuliem.hanoi.gov.vn/", "UBND Ủy ban nhân dân quận Nam Từ Liêm  thành phố Hà Nội")</f>
        <v>UBND Ủy ban nhân dân quận Nam Từ Liêm  thành phố Hà Nội</v>
      </c>
      <c r="C27" s="6" t="s">
        <v>42</v>
      </c>
      <c r="D27" s="6" t="s">
        <v>7</v>
      </c>
      <c r="E27" s="6" t="s">
        <v>7</v>
      </c>
      <c r="F27" s="6" t="s">
        <v>7</v>
      </c>
      <c r="G27" s="6" t="s">
        <v>7</v>
      </c>
    </row>
    <row r="28" spans="1:7" ht="31.5" hidden="1" x14ac:dyDescent="0.25">
      <c r="A28" s="6">
        <v>27</v>
      </c>
      <c r="B28" s="6" t="str">
        <f>HYPERLINK("https://www.facebook.com/TuoitreConganhuyenThanhTri/", "Công an huyện Thanh Trì  thành phố Hà Nội")</f>
        <v>Công an huyện Thanh Trì  thành phố Hà Nội</v>
      </c>
      <c r="C28" s="6" t="s">
        <v>43</v>
      </c>
      <c r="D28" s="6" t="s">
        <v>7</v>
      </c>
      <c r="E28" s="6" t="s">
        <v>44</v>
      </c>
      <c r="F28" s="6" t="s">
        <v>45</v>
      </c>
      <c r="G28" s="6" t="s">
        <v>7</v>
      </c>
    </row>
    <row r="29" spans="1:7" ht="31.5" hidden="1" x14ac:dyDescent="0.25">
      <c r="A29" s="6">
        <v>28</v>
      </c>
      <c r="B29" s="6" t="str">
        <f>HYPERLINK("https://thanhtri.hanoi.gov.vn/", "UBND Ủy ban nhân dân huyện Thanh Trì  thành phố Hà Nội")</f>
        <v>UBND Ủy ban nhân dân huyện Thanh Trì  thành phố Hà Nội</v>
      </c>
      <c r="C29" s="6" t="s">
        <v>46</v>
      </c>
      <c r="D29" s="6" t="s">
        <v>7</v>
      </c>
      <c r="E29" s="6" t="s">
        <v>7</v>
      </c>
      <c r="F29" s="6" t="s">
        <v>7</v>
      </c>
      <c r="G29" s="6" t="s">
        <v>7</v>
      </c>
    </row>
    <row r="30" spans="1:7" ht="63" hidden="1" x14ac:dyDescent="0.25">
      <c r="A30" s="6">
        <v>29</v>
      </c>
      <c r="B30" s="6" t="str">
        <f>HYPERLINK("https://www.facebook.com/p/Tu%E1%BB%95i-tr%E1%BA%BB-C%C3%B4ng-an-qu%E1%BA%ADn-B%E1%BA%AFc-T%E1%BB%AB-Li%C3%AAm-100071346134775/", "Công an quận Bắc Từ Liêm  thành phố Hà Nội")</f>
        <v>Công an quận Bắc Từ Liêm  thành phố Hà Nội</v>
      </c>
      <c r="C30" s="6" t="s">
        <v>47</v>
      </c>
      <c r="D30" s="6" t="s">
        <v>7</v>
      </c>
      <c r="E30" s="6" t="s">
        <v>12</v>
      </c>
      <c r="F30" s="6" t="s">
        <v>7</v>
      </c>
      <c r="G30" s="6" t="s">
        <v>7</v>
      </c>
    </row>
    <row r="31" spans="1:7" ht="31.5" hidden="1" x14ac:dyDescent="0.25">
      <c r="A31" s="6">
        <v>30</v>
      </c>
      <c r="B31" s="6" t="str">
        <f>HYPERLINK("https://bactuliem.hanoi.gov.vn/", "UBND Ủy ban nhân dân quận Bắc Từ Liêm  thành phố Hà Nội")</f>
        <v>UBND Ủy ban nhân dân quận Bắc Từ Liêm  thành phố Hà Nội</v>
      </c>
      <c r="C31" s="6" t="s">
        <v>48</v>
      </c>
      <c r="D31" s="6" t="s">
        <v>7</v>
      </c>
      <c r="E31" s="6" t="s">
        <v>7</v>
      </c>
      <c r="F31" s="6" t="s">
        <v>7</v>
      </c>
      <c r="G31" s="6" t="s">
        <v>7</v>
      </c>
    </row>
    <row r="32" spans="1:7" ht="63" hidden="1" x14ac:dyDescent="0.25">
      <c r="A32" s="6">
        <v>31</v>
      </c>
      <c r="B32" s="6" t="str">
        <f>HYPERLINK("https://www.facebook.com/p/Tu%E1%BB%95i-tr%E1%BA%BB-C%C3%B4ng-an-huy%E1%BB%87n-M%C3%AA-Linh-100072183319533/?locale=vi_VN", "Công an huyện Mê Linh  thành phố Hà Nội")</f>
        <v>Công an huyện Mê Linh  thành phố Hà Nội</v>
      </c>
      <c r="C32" s="6" t="s">
        <v>49</v>
      </c>
      <c r="D32" s="6" t="s">
        <v>7</v>
      </c>
      <c r="E32" s="6" t="s">
        <v>50</v>
      </c>
      <c r="F32" s="6" t="s">
        <v>51</v>
      </c>
      <c r="G32" s="6" t="s">
        <v>52</v>
      </c>
    </row>
    <row r="33" spans="1:7" ht="31.5" hidden="1" x14ac:dyDescent="0.25">
      <c r="A33" s="6">
        <v>32</v>
      </c>
      <c r="B33" s="6" t="str">
        <f>HYPERLINK("https://melinh.hanoi.gov.vn/", "UBND Ủy ban nhân dân huyện Mê Linh  thành phố Hà Nội")</f>
        <v>UBND Ủy ban nhân dân huyện Mê Linh  thành phố Hà Nội</v>
      </c>
      <c r="C33" s="6" t="s">
        <v>53</v>
      </c>
      <c r="D33" s="6" t="s">
        <v>7</v>
      </c>
      <c r="E33" s="6" t="s">
        <v>7</v>
      </c>
      <c r="F33" s="6" t="s">
        <v>7</v>
      </c>
      <c r="G33" s="6" t="s">
        <v>7</v>
      </c>
    </row>
    <row r="34" spans="1:7" ht="31.5" hidden="1" x14ac:dyDescent="0.25">
      <c r="A34" s="6">
        <v>33</v>
      </c>
      <c r="B34" s="6" t="str">
        <f>HYPERLINK("https://www.facebook.com/tuoitreconganquanhadong/?locale=vi_VN", "Công an quận Hà Đông  thành phố Hà Nội")</f>
        <v>Công an quận Hà Đông  thành phố Hà Nội</v>
      </c>
      <c r="C34" s="6" t="s">
        <v>54</v>
      </c>
      <c r="D34" s="6" t="s">
        <v>7</v>
      </c>
      <c r="E34" s="6" t="s">
        <v>12</v>
      </c>
      <c r="F34" s="6" t="s">
        <v>7</v>
      </c>
      <c r="G34" s="6" t="s">
        <v>7</v>
      </c>
    </row>
    <row r="35" spans="1:7" ht="31.5" hidden="1" x14ac:dyDescent="0.25">
      <c r="A35" s="6">
        <v>34</v>
      </c>
      <c r="B35" s="6" t="str">
        <f>HYPERLINK("https://hadong.hanoi.gov.vn/", "UBND Ủy ban nhân dân quận Hà Đông  thành phố Hà Nội")</f>
        <v>UBND Ủy ban nhân dân quận Hà Đông  thành phố Hà Nội</v>
      </c>
      <c r="C35" s="6" t="s">
        <v>55</v>
      </c>
      <c r="D35" s="6" t="s">
        <v>7</v>
      </c>
      <c r="E35" s="6" t="s">
        <v>7</v>
      </c>
      <c r="F35" s="6" t="s">
        <v>7</v>
      </c>
      <c r="G35" s="6" t="s">
        <v>7</v>
      </c>
    </row>
    <row r="36" spans="1:7" ht="31.5" hidden="1" x14ac:dyDescent="0.25">
      <c r="A36" s="6">
        <v>35</v>
      </c>
      <c r="B36" s="6" t="str">
        <f>HYPERLINK("https://www.facebook.com/tuoitreconganBaVi/", "Công an huyện Ba Vì  thành phố Hà Nội")</f>
        <v>Công an huyện Ba Vì  thành phố Hà Nội</v>
      </c>
      <c r="C36" s="6" t="s">
        <v>56</v>
      </c>
      <c r="D36" s="6" t="s">
        <v>7</v>
      </c>
      <c r="E36" s="6" t="s">
        <v>12</v>
      </c>
      <c r="F36" s="6" t="s">
        <v>57</v>
      </c>
      <c r="G36" s="6" t="s">
        <v>58</v>
      </c>
    </row>
    <row r="37" spans="1:7" ht="31.5" hidden="1" x14ac:dyDescent="0.25">
      <c r="A37" s="6">
        <v>36</v>
      </c>
      <c r="B37" s="6" t="str">
        <f>HYPERLINK("https://bavi.hanoi.gov.vn/", "UBND Ủy ban nhân dân huyện Ba Vì  thành phố Hà Nội")</f>
        <v>UBND Ủy ban nhân dân huyện Ba Vì  thành phố Hà Nội</v>
      </c>
      <c r="C37" s="6" t="s">
        <v>59</v>
      </c>
      <c r="D37" s="6" t="s">
        <v>7</v>
      </c>
      <c r="E37" s="6" t="s">
        <v>7</v>
      </c>
      <c r="F37" s="6" t="s">
        <v>7</v>
      </c>
      <c r="G37" s="6" t="s">
        <v>7</v>
      </c>
    </row>
    <row r="38" spans="1:7" ht="63" hidden="1" x14ac:dyDescent="0.25">
      <c r="A38" s="6">
        <v>37</v>
      </c>
      <c r="B38" s="6" t="str">
        <f>HYPERLINK("https://www.facebook.com/p/Tu%E1%BB%95i-tr%E1%BA%BB-C%C3%B4ng-an-huy%E1%BB%87n-Ph%C3%BAc-Th%E1%BB%8D-100066934373551/", "Công an huyện Phúc Thọ  thành phố Hà Nội")</f>
        <v>Công an huyện Phúc Thọ  thành phố Hà Nội</v>
      </c>
      <c r="C38" s="6" t="s">
        <v>60</v>
      </c>
      <c r="D38" s="6" t="s">
        <v>7</v>
      </c>
      <c r="E38" s="6" t="s">
        <v>12</v>
      </c>
      <c r="F38" s="6" t="s">
        <v>61</v>
      </c>
      <c r="G38" s="6" t="s">
        <v>7</v>
      </c>
    </row>
    <row r="39" spans="1:7" ht="31.5" hidden="1" x14ac:dyDescent="0.25">
      <c r="A39" s="6">
        <v>38</v>
      </c>
      <c r="B39" s="6" t="str">
        <f>HYPERLINK("https://phuctho.hanoi.gov.vn/", "UBND Ủy ban nhân dân huyện Phúc Thọ  thành phố Hà Nội")</f>
        <v>UBND Ủy ban nhân dân huyện Phúc Thọ  thành phố Hà Nội</v>
      </c>
      <c r="C39" s="6" t="s">
        <v>62</v>
      </c>
      <c r="D39" s="6" t="s">
        <v>7</v>
      </c>
      <c r="E39" s="6" t="s">
        <v>7</v>
      </c>
      <c r="F39" s="6" t="s">
        <v>7</v>
      </c>
      <c r="G39" s="6" t="s">
        <v>7</v>
      </c>
    </row>
    <row r="40" spans="1:7" ht="31.5" hidden="1" x14ac:dyDescent="0.25">
      <c r="A40" s="6">
        <v>39</v>
      </c>
      <c r="B40" s="6" t="str">
        <f>HYPERLINK("https://www.facebook.com/dtncahdanphuong/?locale=vi_VN", "Công an huyện Đan Phượng  thành phố Hà Nội")</f>
        <v>Công an huyện Đan Phượng  thành phố Hà Nội</v>
      </c>
      <c r="C40" s="6" t="s">
        <v>63</v>
      </c>
      <c r="D40" s="6" t="s">
        <v>7</v>
      </c>
      <c r="E40" s="6" t="s">
        <v>64</v>
      </c>
      <c r="F40" s="6" t="s">
        <v>65</v>
      </c>
      <c r="G40" s="6" t="s">
        <v>7</v>
      </c>
    </row>
    <row r="41" spans="1:7" ht="31.5" hidden="1" x14ac:dyDescent="0.25">
      <c r="A41" s="6">
        <v>40</v>
      </c>
      <c r="B41" s="6" t="str">
        <f>HYPERLINK("https://danphuong.hanoi.gov.vn/", "UBND Ủy ban nhân dân huyện Đan Phượng  thành phố Hà Nội")</f>
        <v>UBND Ủy ban nhân dân huyện Đan Phượng  thành phố Hà Nội</v>
      </c>
      <c r="C41" s="6" t="s">
        <v>66</v>
      </c>
      <c r="D41" s="6" t="s">
        <v>7</v>
      </c>
      <c r="E41" s="6" t="s">
        <v>7</v>
      </c>
      <c r="F41" s="6" t="s">
        <v>7</v>
      </c>
      <c r="G41" s="6" t="s">
        <v>7</v>
      </c>
    </row>
    <row r="42" spans="1:7" ht="31.5" hidden="1" x14ac:dyDescent="0.25">
      <c r="A42" s="6">
        <v>41</v>
      </c>
      <c r="B42" s="6" t="str">
        <f>HYPERLINK("https://www.facebook.com/CAHHoaiDuc/", "Công an huyện Hoài Đức  thành phố Hà Nội")</f>
        <v>Công an huyện Hoài Đức  thành phố Hà Nội</v>
      </c>
      <c r="C42" s="6" t="s">
        <v>67</v>
      </c>
      <c r="D42" s="6" t="s">
        <v>7</v>
      </c>
      <c r="E42" s="6" t="s">
        <v>68</v>
      </c>
      <c r="F42" s="6" t="s">
        <v>7</v>
      </c>
      <c r="G42" s="6" t="s">
        <v>69</v>
      </c>
    </row>
    <row r="43" spans="1:7" ht="31.5" hidden="1" x14ac:dyDescent="0.25">
      <c r="A43" s="6">
        <v>42</v>
      </c>
      <c r="B43" s="6" t="str">
        <f>HYPERLINK("https://hoaiduc.hanoi.gov.vn/", "UBND Ủy ban nhân dân huyện Hoài Đức  thành phố Hà Nội")</f>
        <v>UBND Ủy ban nhân dân huyện Hoài Đức  thành phố Hà Nội</v>
      </c>
      <c r="C43" s="6" t="s">
        <v>70</v>
      </c>
      <c r="D43" s="6" t="s">
        <v>7</v>
      </c>
      <c r="E43" s="6" t="s">
        <v>7</v>
      </c>
      <c r="F43" s="6" t="s">
        <v>7</v>
      </c>
      <c r="G43" s="6" t="s">
        <v>7</v>
      </c>
    </row>
    <row r="44" spans="1:7" ht="31.5" hidden="1" x14ac:dyDescent="0.25">
      <c r="A44" s="6">
        <v>43</v>
      </c>
      <c r="B44" s="6" t="str">
        <f>HYPERLINK("https://www.facebook.com/tuoitreconganhuyenQuocOai/?locale=fy_NL", "Công an huyện Quốc Oai  thành phố Hà Nội")</f>
        <v>Công an huyện Quốc Oai  thành phố Hà Nội</v>
      </c>
      <c r="C44" s="6" t="s">
        <v>71</v>
      </c>
      <c r="D44" s="6" t="s">
        <v>7</v>
      </c>
      <c r="E44" s="6" t="s">
        <v>72</v>
      </c>
      <c r="F44" s="6" t="s">
        <v>7</v>
      </c>
      <c r="G44" s="6" t="s">
        <v>73</v>
      </c>
    </row>
    <row r="45" spans="1:7" ht="31.5" hidden="1" x14ac:dyDescent="0.25">
      <c r="A45" s="6">
        <v>44</v>
      </c>
      <c r="B45" s="6" t="str">
        <f>HYPERLINK("https://quocoai.hanoi.gov.vn/", "UBND Ủy ban nhân dân huyện Quốc Oai  thành phố Hà Nội")</f>
        <v>UBND Ủy ban nhân dân huyện Quốc Oai  thành phố Hà Nội</v>
      </c>
      <c r="C45" s="6" t="s">
        <v>74</v>
      </c>
      <c r="D45" s="6" t="s">
        <v>7</v>
      </c>
      <c r="E45" s="6" t="s">
        <v>7</v>
      </c>
      <c r="F45" s="6" t="s">
        <v>7</v>
      </c>
      <c r="G45" s="6" t="s">
        <v>7</v>
      </c>
    </row>
    <row r="46" spans="1:7" ht="31.5" hidden="1" x14ac:dyDescent="0.25">
      <c r="A46" s="6">
        <v>45</v>
      </c>
      <c r="B46" s="6" t="str">
        <f>HYPERLINK("https://www.facebook.com/tuoitreconganhuyenThachThat/", "Công an huyện Thạch Thất  thành phố Hà Nội")</f>
        <v>Công an huyện Thạch Thất  thành phố Hà Nội</v>
      </c>
      <c r="C46" s="6" t="s">
        <v>75</v>
      </c>
      <c r="D46" s="6" t="s">
        <v>7</v>
      </c>
      <c r="E46" s="6" t="s">
        <v>76</v>
      </c>
      <c r="F46" s="6" t="s">
        <v>77</v>
      </c>
      <c r="G46" s="6" t="s">
        <v>78</v>
      </c>
    </row>
    <row r="47" spans="1:7" ht="31.5" hidden="1" x14ac:dyDescent="0.25">
      <c r="A47" s="6">
        <v>46</v>
      </c>
      <c r="B47" s="6" t="str">
        <f>HYPERLINK("https://thachthat.hanoi.gov.vn/", "UBND Ủy ban nhân dân huyện Thạch Thất  thành phố Hà Nội")</f>
        <v>UBND Ủy ban nhân dân huyện Thạch Thất  thành phố Hà Nội</v>
      </c>
      <c r="C47" s="6" t="s">
        <v>79</v>
      </c>
      <c r="D47" s="6" t="s">
        <v>7</v>
      </c>
      <c r="E47" s="6" t="s">
        <v>7</v>
      </c>
      <c r="F47" s="6" t="s">
        <v>7</v>
      </c>
      <c r="G47" s="6" t="s">
        <v>7</v>
      </c>
    </row>
    <row r="48" spans="1:7" ht="63" hidden="1" x14ac:dyDescent="0.25">
      <c r="A48" s="6">
        <v>47</v>
      </c>
      <c r="B48" s="6" t="str">
        <f>HYPERLINK("https://www.facebook.com/p/Tu%E1%BB%95i-Tr%E1%BA%BB-C%C3%B4ng-An-Huy%E1%BB%87n-Ch%C6%B0%C6%A1ng-M%E1%BB%B9-100028578047777/", "Công an huyện Chương Mỹ  thành phố Hà Nội")</f>
        <v>Công an huyện Chương Mỹ  thành phố Hà Nội</v>
      </c>
      <c r="C48" s="6" t="s">
        <v>80</v>
      </c>
      <c r="D48" s="6" t="s">
        <v>7</v>
      </c>
      <c r="E48" s="6" t="s">
        <v>12</v>
      </c>
      <c r="F48" s="6" t="s">
        <v>81</v>
      </c>
      <c r="G48" s="6" t="s">
        <v>82</v>
      </c>
    </row>
    <row r="49" spans="1:7" ht="31.5" hidden="1" x14ac:dyDescent="0.25">
      <c r="A49" s="6">
        <v>48</v>
      </c>
      <c r="B49" s="6" t="str">
        <f>HYPERLINK("https://chuongmy.hanoi.gov.vn/", "UBND Ủy ban nhân dân huyện Chương Mỹ  thành phố Hà Nội")</f>
        <v>UBND Ủy ban nhân dân huyện Chương Mỹ  thành phố Hà Nội</v>
      </c>
      <c r="C49" s="6" t="s">
        <v>83</v>
      </c>
      <c r="D49" s="6" t="s">
        <v>7</v>
      </c>
      <c r="E49" s="6" t="s">
        <v>7</v>
      </c>
      <c r="F49" s="6" t="s">
        <v>7</v>
      </c>
      <c r="G49" s="6" t="s">
        <v>7</v>
      </c>
    </row>
    <row r="50" spans="1:7" ht="63" hidden="1" x14ac:dyDescent="0.25">
      <c r="A50" s="6">
        <v>49</v>
      </c>
      <c r="B50" s="6" t="str">
        <f>HYPERLINK("https://www.facebook.com/p/Tu%E1%BB%95i-Tr%E1%BA%BB-C%C3%B4ng-An-Huy%E1%BB%87n-Thanh-Oai-100059080037701/", "Công an huyện Thanh Oai  thành phố Hà Nội")</f>
        <v>Công an huyện Thanh Oai  thành phố Hà Nội</v>
      </c>
      <c r="C50" s="6" t="s">
        <v>84</v>
      </c>
      <c r="D50" s="6" t="s">
        <v>7</v>
      </c>
      <c r="E50" s="6" t="s">
        <v>12</v>
      </c>
      <c r="F50" s="6" t="s">
        <v>7</v>
      </c>
      <c r="G50" s="6" t="s">
        <v>85</v>
      </c>
    </row>
    <row r="51" spans="1:7" ht="31.5" hidden="1" x14ac:dyDescent="0.25">
      <c r="A51" s="6">
        <v>50</v>
      </c>
      <c r="B51" s="6" t="str">
        <f>HYPERLINK("https://thanhoai.hanoi.gov.vn/", "UBND Ủy ban nhân dân huyện Thanh Oai  thành phố Hà Nội")</f>
        <v>UBND Ủy ban nhân dân huyện Thanh Oai  thành phố Hà Nội</v>
      </c>
      <c r="C51" s="6" t="s">
        <v>86</v>
      </c>
      <c r="D51" s="6" t="s">
        <v>7</v>
      </c>
      <c r="E51" s="6" t="s">
        <v>7</v>
      </c>
      <c r="F51" s="6" t="s">
        <v>7</v>
      </c>
      <c r="G51" s="6" t="s">
        <v>7</v>
      </c>
    </row>
    <row r="52" spans="1:7" ht="31.5" hidden="1" x14ac:dyDescent="0.25">
      <c r="A52" s="6">
        <v>51</v>
      </c>
      <c r="B52" s="6" t="str">
        <f>HYPERLINK("-", "Công an huyện Thường Tín  thành phố Hà Nội")</f>
        <v>Công an huyện Thường Tín  thành phố Hà Nội</v>
      </c>
      <c r="C52" s="6" t="s">
        <v>7</v>
      </c>
      <c r="D52" s="6" t="s">
        <v>7</v>
      </c>
      <c r="E52" s="6" t="s">
        <v>12</v>
      </c>
      <c r="F52" s="6" t="s">
        <v>7</v>
      </c>
      <c r="G52" s="6" t="s">
        <v>7</v>
      </c>
    </row>
    <row r="53" spans="1:7" ht="31.5" hidden="1" x14ac:dyDescent="0.25">
      <c r="A53" s="6">
        <v>52</v>
      </c>
      <c r="B53" s="6" t="str">
        <f>HYPERLINK("http://thuongtin.hanoi.gov.vn/", "UBND Ủy ban nhân dân huyện Thường Tín  thành phố Hà Nội")</f>
        <v>UBND Ủy ban nhân dân huyện Thường Tín  thành phố Hà Nội</v>
      </c>
      <c r="C53" s="6" t="s">
        <v>87</v>
      </c>
      <c r="D53" s="6" t="s">
        <v>7</v>
      </c>
      <c r="E53" s="6" t="s">
        <v>7</v>
      </c>
      <c r="F53" s="6" t="s">
        <v>7</v>
      </c>
      <c r="G53" s="6" t="s">
        <v>7</v>
      </c>
    </row>
    <row r="54" spans="1:7" ht="31.5" hidden="1" x14ac:dyDescent="0.25">
      <c r="A54" s="6">
        <v>53</v>
      </c>
      <c r="B54" s="6" t="str">
        <f>HYPERLINK("https://www.facebook.com/TuoitreConganhuyenPhuXuyen/", "Công an huyện Phú Xuyên  thành phố Hà Nội")</f>
        <v>Công an huyện Phú Xuyên  thành phố Hà Nội</v>
      </c>
      <c r="C54" s="6" t="s">
        <v>88</v>
      </c>
      <c r="D54" s="6" t="s">
        <v>7</v>
      </c>
      <c r="E54" s="6" t="s">
        <v>12</v>
      </c>
      <c r="F54" s="6" t="s">
        <v>7</v>
      </c>
      <c r="G54" s="6" t="s">
        <v>89</v>
      </c>
    </row>
    <row r="55" spans="1:7" ht="31.5" hidden="1" x14ac:dyDescent="0.25">
      <c r="A55" s="6">
        <v>54</v>
      </c>
      <c r="B55" s="6" t="str">
        <f>HYPERLINK("http://phuxuyen.hanoi.gov.vn/", "UBND Ủy ban nhân dân huyện Phú Xuyên  thành phố Hà Nội")</f>
        <v>UBND Ủy ban nhân dân huyện Phú Xuyên  thành phố Hà Nội</v>
      </c>
      <c r="C55" s="6" t="s">
        <v>90</v>
      </c>
      <c r="D55" s="6" t="s">
        <v>7</v>
      </c>
      <c r="E55" s="6" t="s">
        <v>7</v>
      </c>
      <c r="F55" s="6" t="s">
        <v>7</v>
      </c>
      <c r="G55" s="6" t="s">
        <v>7</v>
      </c>
    </row>
    <row r="56" spans="1:7" ht="31.5" hidden="1" x14ac:dyDescent="0.25">
      <c r="A56" s="6">
        <v>55</v>
      </c>
      <c r="B56" s="6" t="str">
        <f>HYPERLINK("https://www.facebook.com/cahunghoa.hanoi/?locale=vi_VN", "Công an huyện Ứng Hòa  thành phố Hà Nội")</f>
        <v>Công an huyện Ứng Hòa  thành phố Hà Nội</v>
      </c>
      <c r="C56" s="6" t="s">
        <v>91</v>
      </c>
      <c r="D56" s="6" t="s">
        <v>7</v>
      </c>
      <c r="E56" s="6" t="s">
        <v>92</v>
      </c>
      <c r="F56" s="6" t="s">
        <v>93</v>
      </c>
      <c r="G56" s="6" t="s">
        <v>7</v>
      </c>
    </row>
    <row r="57" spans="1:7" ht="63" hidden="1" x14ac:dyDescent="0.25">
      <c r="A57" s="6">
        <v>56</v>
      </c>
      <c r="B57" s="6" t="str">
        <f>HYPERLINK("https://moh.gov.vn/hoat-dong-cua-dia-phuong/-/asset_publisher/gHbla8vOQDuS/content/ha-noi-chuyen-giao-cac-trung-tam-y-te-ve-uy-ban-nhan-dan-cap-quan-quan-ly", "UBND Ủy ban nhân dân huyện Ứng Hòa  thành phố Hà Nội")</f>
        <v>UBND Ủy ban nhân dân huyện Ứng Hòa  thành phố Hà Nội</v>
      </c>
      <c r="C57" s="7" t="s">
        <v>94</v>
      </c>
      <c r="D57" s="6" t="s">
        <v>7</v>
      </c>
      <c r="E57" s="6" t="s">
        <v>7</v>
      </c>
      <c r="F57" s="6" t="s">
        <v>7</v>
      </c>
      <c r="G57" s="6" t="s">
        <v>7</v>
      </c>
    </row>
    <row r="58" spans="1:7" ht="31.5" hidden="1" x14ac:dyDescent="0.25">
      <c r="A58" s="6">
        <v>57</v>
      </c>
      <c r="B58" s="6" t="str">
        <f>HYPERLINK("-", "Công an huyện Mỹ Đức  thành phố Hà Nội")</f>
        <v>Công an huyện Mỹ Đức  thành phố Hà Nội</v>
      </c>
      <c r="C58" s="6" t="s">
        <v>7</v>
      </c>
      <c r="D58" s="6" t="s">
        <v>7</v>
      </c>
      <c r="E58" s="6" t="s">
        <v>12</v>
      </c>
      <c r="F58" s="6" t="s">
        <v>7</v>
      </c>
      <c r="G58" s="6" t="s">
        <v>7</v>
      </c>
    </row>
    <row r="59" spans="1:7" ht="31.5" hidden="1" x14ac:dyDescent="0.25">
      <c r="A59" s="6">
        <v>58</v>
      </c>
      <c r="B59" s="6" t="str">
        <f>HYPERLINK("http://myduc.hanoi.gov.vn/", "UBND Ủy ban nhân dân huyện Mỹ Đức  thành phố Hà Nội")</f>
        <v>UBND Ủy ban nhân dân huyện Mỹ Đức  thành phố Hà Nội</v>
      </c>
      <c r="C59" s="6" t="s">
        <v>95</v>
      </c>
      <c r="D59" s="6" t="s">
        <v>7</v>
      </c>
      <c r="E59" s="6" t="s">
        <v>7</v>
      </c>
      <c r="F59" s="6" t="s">
        <v>7</v>
      </c>
      <c r="G59" s="6" t="s">
        <v>7</v>
      </c>
    </row>
    <row r="60" spans="1:7" ht="31.5" hidden="1" x14ac:dyDescent="0.25">
      <c r="A60" s="6">
        <v>59</v>
      </c>
      <c r="B60" s="6" t="str">
        <f>HYPERLINK("https://www.facebook.com/congantinhhagiang/?locale=vi_VN", "Công an thành phố Hà Giang  tỉnh Hà Giang")</f>
        <v>Công an thành phố Hà Giang  tỉnh Hà Giang</v>
      </c>
      <c r="C60" s="6" t="s">
        <v>96</v>
      </c>
      <c r="D60" s="6" t="s">
        <v>7</v>
      </c>
      <c r="E60" s="6" t="s">
        <v>12</v>
      </c>
      <c r="F60" s="6" t="s">
        <v>97</v>
      </c>
      <c r="G60" s="6" t="s">
        <v>98</v>
      </c>
    </row>
    <row r="61" spans="1:7" ht="31.5" hidden="1" x14ac:dyDescent="0.25">
      <c r="A61" s="6">
        <v>60</v>
      </c>
      <c r="B61" s="6" t="str">
        <f>HYPERLINK("https://thanhpho.hagiang.gov.vn/", "UBND Ủy ban nhân dân thành phố Hà Giang  tỉnh Hà Giang")</f>
        <v>UBND Ủy ban nhân dân thành phố Hà Giang  tỉnh Hà Giang</v>
      </c>
      <c r="C61" s="6" t="s">
        <v>99</v>
      </c>
      <c r="D61" s="6" t="s">
        <v>7</v>
      </c>
      <c r="E61" s="6" t="s">
        <v>7</v>
      </c>
      <c r="F61" s="6" t="s">
        <v>7</v>
      </c>
      <c r="G61" s="6" t="s">
        <v>7</v>
      </c>
    </row>
    <row r="62" spans="1:7" ht="31.5" hidden="1" x14ac:dyDescent="0.25">
      <c r="A62" s="6">
        <v>61</v>
      </c>
      <c r="B62" s="6" t="str">
        <f>HYPERLINK("https://www.facebook.com/dongvan2021/", "Công an huyện Đồng Văn  tỉnh Hà Giang")</f>
        <v>Công an huyện Đồng Văn  tỉnh Hà Giang</v>
      </c>
      <c r="C62" s="6" t="s">
        <v>100</v>
      </c>
      <c r="D62" s="6" t="s">
        <v>7</v>
      </c>
      <c r="E62" s="6" t="s">
        <v>101</v>
      </c>
      <c r="F62" s="6" t="s">
        <v>7</v>
      </c>
      <c r="G62" s="6" t="s">
        <v>102</v>
      </c>
    </row>
    <row r="63" spans="1:7" ht="31.5" hidden="1" x14ac:dyDescent="0.25">
      <c r="A63" s="6">
        <v>62</v>
      </c>
      <c r="B63" s="6" t="str">
        <f>HYPERLINK("https://dongvan.hagiang.gov.vn/", "UBND Ủy ban nhân dân huyện Đồng Văn  tỉnh Hà Giang")</f>
        <v>UBND Ủy ban nhân dân huyện Đồng Văn  tỉnh Hà Giang</v>
      </c>
      <c r="C63" s="6" t="s">
        <v>103</v>
      </c>
      <c r="D63" s="6" t="s">
        <v>7</v>
      </c>
      <c r="E63" s="6" t="s">
        <v>7</v>
      </c>
      <c r="F63" s="6" t="s">
        <v>7</v>
      </c>
      <c r="G63" s="6" t="s">
        <v>7</v>
      </c>
    </row>
    <row r="64" spans="1:7" ht="31.5" hidden="1" x14ac:dyDescent="0.25">
      <c r="A64" s="6">
        <v>63</v>
      </c>
      <c r="B64" s="6" t="str">
        <f>HYPERLINK("-", "Công an huyện Mèo Vạc  tỉnh Hà Giang")</f>
        <v>Công an huyện Mèo Vạc  tỉnh Hà Giang</v>
      </c>
      <c r="C64" s="6" t="s">
        <v>7</v>
      </c>
      <c r="D64" s="6" t="s">
        <v>7</v>
      </c>
      <c r="E64" s="6" t="s">
        <v>12</v>
      </c>
      <c r="F64" s="6" t="s">
        <v>7</v>
      </c>
      <c r="G64" s="6" t="s">
        <v>7</v>
      </c>
    </row>
    <row r="65" spans="1:7" ht="31.5" hidden="1" x14ac:dyDescent="0.25">
      <c r="A65" s="6">
        <v>64</v>
      </c>
      <c r="B65" s="6" t="str">
        <f>HYPERLINK("https://meovac.hagiang.gov.vn/vi/trang-chu", "UBND Ủy ban nhân dân huyện Mèo Vạc  tỉnh Hà Giang")</f>
        <v>UBND Ủy ban nhân dân huyện Mèo Vạc  tỉnh Hà Giang</v>
      </c>
      <c r="C65" s="6" t="s">
        <v>104</v>
      </c>
      <c r="D65" s="6" t="s">
        <v>7</v>
      </c>
      <c r="E65" s="6" t="s">
        <v>7</v>
      </c>
      <c r="F65" s="6" t="s">
        <v>7</v>
      </c>
      <c r="G65" s="6" t="s">
        <v>7</v>
      </c>
    </row>
    <row r="66" spans="1:7" ht="31.5" hidden="1" x14ac:dyDescent="0.25">
      <c r="A66" s="6">
        <v>65</v>
      </c>
      <c r="B66" s="6" t="str">
        <f>HYPERLINK("-", "Công an huyện Yên Minh  tỉnh Hà Giang")</f>
        <v>Công an huyện Yên Minh  tỉnh Hà Giang</v>
      </c>
      <c r="C66" s="6" t="s">
        <v>7</v>
      </c>
      <c r="D66" s="6" t="s">
        <v>7</v>
      </c>
      <c r="E66" s="6" t="s">
        <v>12</v>
      </c>
      <c r="F66" s="6" t="s">
        <v>7</v>
      </c>
      <c r="G66" s="6" t="s">
        <v>7</v>
      </c>
    </row>
    <row r="67" spans="1:7" ht="31.5" hidden="1" x14ac:dyDescent="0.25">
      <c r="A67" s="6">
        <v>66</v>
      </c>
      <c r="B67" s="6" t="str">
        <f>HYPERLINK("https://yenminh.hagiang.gov.vn/", "UBND Ủy ban nhân dân huyện Yên Minh  tỉnh Hà Giang")</f>
        <v>UBND Ủy ban nhân dân huyện Yên Minh  tỉnh Hà Giang</v>
      </c>
      <c r="C67" s="6" t="s">
        <v>105</v>
      </c>
      <c r="D67" s="6" t="s">
        <v>7</v>
      </c>
      <c r="E67" s="6" t="s">
        <v>7</v>
      </c>
      <c r="F67" s="6" t="s">
        <v>7</v>
      </c>
      <c r="G67" s="6" t="s">
        <v>7</v>
      </c>
    </row>
    <row r="68" spans="1:7" ht="15.75" hidden="1" x14ac:dyDescent="0.25">
      <c r="A68" s="6">
        <v>67</v>
      </c>
      <c r="B68" s="6" t="str">
        <f>HYPERLINK("-", "Công an huyện Quản Bạ  tỉnh Hà Giang")</f>
        <v>Công an huyện Quản Bạ  tỉnh Hà Giang</v>
      </c>
      <c r="C68" s="6" t="s">
        <v>7</v>
      </c>
      <c r="D68" s="6" t="s">
        <v>7</v>
      </c>
      <c r="E68" s="6" t="s">
        <v>12</v>
      </c>
      <c r="F68" s="6" t="s">
        <v>7</v>
      </c>
      <c r="G68" s="6" t="s">
        <v>7</v>
      </c>
    </row>
    <row r="69" spans="1:7" ht="31.5" hidden="1" x14ac:dyDescent="0.25">
      <c r="A69" s="6">
        <v>68</v>
      </c>
      <c r="B69" s="6" t="str">
        <f>HYPERLINK("https://quanba.hagiang.gov.vn/vi/trang-chu", "UBND Ủy ban nhân dân huyện Quản Bạ  tỉnh Hà Giang")</f>
        <v>UBND Ủy ban nhân dân huyện Quản Bạ  tỉnh Hà Giang</v>
      </c>
      <c r="C69" s="6" t="s">
        <v>106</v>
      </c>
      <c r="D69" s="6" t="s">
        <v>7</v>
      </c>
      <c r="E69" s="6" t="s">
        <v>7</v>
      </c>
      <c r="F69" s="6" t="s">
        <v>7</v>
      </c>
      <c r="G69" s="6" t="s">
        <v>7</v>
      </c>
    </row>
    <row r="70" spans="1:7" ht="15.75" hidden="1" x14ac:dyDescent="0.25">
      <c r="A70" s="6">
        <v>69</v>
      </c>
      <c r="B70" s="6" t="str">
        <f>HYPERLINK("-", "Công an huyện Vị Xuyên  tỉnh Hà Giang")</f>
        <v>Công an huyện Vị Xuyên  tỉnh Hà Giang</v>
      </c>
      <c r="C70" s="6" t="s">
        <v>7</v>
      </c>
      <c r="D70" s="6" t="s">
        <v>7</v>
      </c>
      <c r="E70" s="6" t="s">
        <v>12</v>
      </c>
      <c r="F70" s="6" t="s">
        <v>7</v>
      </c>
      <c r="G70" s="6" t="s">
        <v>7</v>
      </c>
    </row>
    <row r="71" spans="1:7" ht="31.5" hidden="1" x14ac:dyDescent="0.25">
      <c r="A71" s="6">
        <v>70</v>
      </c>
      <c r="B71" s="6" t="str">
        <f>HYPERLINK("https://vixuyen.hagiang.gov.vn/", "UBND Ủy ban nhân dân huyện Vị Xuyên  tỉnh Hà Giang")</f>
        <v>UBND Ủy ban nhân dân huyện Vị Xuyên  tỉnh Hà Giang</v>
      </c>
      <c r="C71" s="6" t="s">
        <v>107</v>
      </c>
      <c r="D71" s="6" t="s">
        <v>7</v>
      </c>
      <c r="E71" s="6" t="s">
        <v>7</v>
      </c>
      <c r="F71" s="6" t="s">
        <v>7</v>
      </c>
      <c r="G71" s="6" t="s">
        <v>7</v>
      </c>
    </row>
    <row r="72" spans="1:7" ht="15.75" hidden="1" x14ac:dyDescent="0.25">
      <c r="A72" s="6">
        <v>71</v>
      </c>
      <c r="B72" s="6" t="str">
        <f>HYPERLINK("-", "Công an huyện Bắc Mê  tỉnh Hà Giang")</f>
        <v>Công an huyện Bắc Mê  tỉnh Hà Giang</v>
      </c>
      <c r="C72" s="6" t="s">
        <v>7</v>
      </c>
      <c r="D72" s="6" t="s">
        <v>7</v>
      </c>
      <c r="E72" s="6" t="s">
        <v>12</v>
      </c>
      <c r="F72" s="6" t="s">
        <v>7</v>
      </c>
      <c r="G72" s="6" t="s">
        <v>7</v>
      </c>
    </row>
    <row r="73" spans="1:7" ht="31.5" hidden="1" x14ac:dyDescent="0.25">
      <c r="A73" s="6">
        <v>72</v>
      </c>
      <c r="B73" s="6" t="str">
        <f>HYPERLINK("https://bacme.hagiang.gov.vn/", "UBND Ủy ban nhân dân huyện Bắc Mê  tỉnh Hà Giang")</f>
        <v>UBND Ủy ban nhân dân huyện Bắc Mê  tỉnh Hà Giang</v>
      </c>
      <c r="C73" s="6" t="s">
        <v>108</v>
      </c>
      <c r="D73" s="6" t="s">
        <v>7</v>
      </c>
      <c r="E73" s="6" t="s">
        <v>7</v>
      </c>
      <c r="F73" s="6" t="s">
        <v>7</v>
      </c>
      <c r="G73" s="6" t="s">
        <v>7</v>
      </c>
    </row>
    <row r="74" spans="1:7" ht="31.5" hidden="1" x14ac:dyDescent="0.25">
      <c r="A74" s="6">
        <v>73</v>
      </c>
      <c r="B74" s="6" t="str">
        <f>HYPERLINK("-", "Công an huyện Hoàng Su Phì  tỉnh Hà Giang")</f>
        <v>Công an huyện Hoàng Su Phì  tỉnh Hà Giang</v>
      </c>
      <c r="C74" s="6" t="s">
        <v>7</v>
      </c>
      <c r="D74" s="6" t="s">
        <v>7</v>
      </c>
      <c r="E74" s="6" t="s">
        <v>12</v>
      </c>
      <c r="F74" s="6" t="s">
        <v>7</v>
      </c>
      <c r="G74" s="6" t="s">
        <v>7</v>
      </c>
    </row>
    <row r="75" spans="1:7" ht="31.5" hidden="1" x14ac:dyDescent="0.25">
      <c r="A75" s="6">
        <v>74</v>
      </c>
      <c r="B75" s="6" t="str">
        <f>HYPERLINK("https://hoangsuphi.hagiang.gov.vn/", "UBND Ủy ban nhân dân huyện Hoàng Su Phì  tỉnh Hà Giang")</f>
        <v>UBND Ủy ban nhân dân huyện Hoàng Su Phì  tỉnh Hà Giang</v>
      </c>
      <c r="C75" s="6" t="s">
        <v>109</v>
      </c>
      <c r="D75" s="6" t="s">
        <v>7</v>
      </c>
      <c r="E75" s="6" t="s">
        <v>7</v>
      </c>
      <c r="F75" s="6" t="s">
        <v>7</v>
      </c>
      <c r="G75" s="6" t="s">
        <v>7</v>
      </c>
    </row>
    <row r="76" spans="1:7" ht="15.75" hidden="1" x14ac:dyDescent="0.25">
      <c r="A76" s="6">
        <v>75</v>
      </c>
      <c r="B76" s="6" t="str">
        <f>HYPERLINK("-", "Công an huyện Xín Mần  tỉnh Hà Giang")</f>
        <v>Công an huyện Xín Mần  tỉnh Hà Giang</v>
      </c>
      <c r="C76" s="6" t="s">
        <v>7</v>
      </c>
      <c r="D76" s="6" t="s">
        <v>7</v>
      </c>
      <c r="E76" s="6" t="s">
        <v>12</v>
      </c>
      <c r="F76" s="6" t="s">
        <v>7</v>
      </c>
      <c r="G76" s="6" t="s">
        <v>7</v>
      </c>
    </row>
    <row r="77" spans="1:7" ht="31.5" hidden="1" x14ac:dyDescent="0.25">
      <c r="A77" s="6">
        <v>76</v>
      </c>
      <c r="B77" s="6" t="str">
        <f>HYPERLINK("https://xinman.hagiang.gov.vn/", "UBND Ủy ban nhân dân huyện Xín Mần  tỉnh Hà Giang")</f>
        <v>UBND Ủy ban nhân dân huyện Xín Mần  tỉnh Hà Giang</v>
      </c>
      <c r="C77" s="6" t="s">
        <v>110</v>
      </c>
      <c r="D77" s="6" t="s">
        <v>7</v>
      </c>
      <c r="E77" s="6" t="s">
        <v>7</v>
      </c>
      <c r="F77" s="6" t="s">
        <v>7</v>
      </c>
      <c r="G77" s="6" t="s">
        <v>7</v>
      </c>
    </row>
    <row r="78" spans="1:7" ht="31.5" hidden="1" x14ac:dyDescent="0.25">
      <c r="A78" s="6">
        <v>77</v>
      </c>
      <c r="B78" s="6" t="str">
        <f>HYPERLINK("-", "Công an huyện Bắc Quang  tỉnh Hà Giang")</f>
        <v>Công an huyện Bắc Quang  tỉnh Hà Giang</v>
      </c>
      <c r="C78" s="6" t="s">
        <v>7</v>
      </c>
      <c r="D78" s="6" t="s">
        <v>7</v>
      </c>
      <c r="E78" s="6" t="s">
        <v>12</v>
      </c>
      <c r="F78" s="6" t="s">
        <v>7</v>
      </c>
      <c r="G78" s="6" t="s">
        <v>7</v>
      </c>
    </row>
    <row r="79" spans="1:7" ht="31.5" hidden="1" x14ac:dyDescent="0.25">
      <c r="A79" s="6">
        <v>78</v>
      </c>
      <c r="B79" s="6" t="str">
        <f>HYPERLINK("http://bacquang.hagiang.gov.vn/", "UBND Ủy ban nhân dân huyện Bắc Quang  tỉnh Hà Giang")</f>
        <v>UBND Ủy ban nhân dân huyện Bắc Quang  tỉnh Hà Giang</v>
      </c>
      <c r="C79" s="6" t="s">
        <v>111</v>
      </c>
      <c r="D79" s="6" t="s">
        <v>7</v>
      </c>
      <c r="E79" s="6" t="s">
        <v>7</v>
      </c>
      <c r="F79" s="6" t="s">
        <v>7</v>
      </c>
      <c r="G79" s="6" t="s">
        <v>7</v>
      </c>
    </row>
    <row r="80" spans="1:7" ht="31.5" hidden="1" x14ac:dyDescent="0.25">
      <c r="A80" s="6">
        <v>79</v>
      </c>
      <c r="B80" s="6" t="str">
        <f>HYPERLINK("https://www.facebook.com/tuoitreconganquangbinh/", "Công an huyện Quang Bình  tỉnh Hà Giang")</f>
        <v>Công an huyện Quang Bình  tỉnh Hà Giang</v>
      </c>
      <c r="C80" s="6" t="s">
        <v>112</v>
      </c>
      <c r="D80" s="6" t="s">
        <v>7</v>
      </c>
      <c r="E80" s="6" t="s">
        <v>12</v>
      </c>
      <c r="F80" s="6" t="s">
        <v>113</v>
      </c>
      <c r="G80" s="6" t="s">
        <v>7</v>
      </c>
    </row>
    <row r="81" spans="1:7" ht="31.5" hidden="1" x14ac:dyDescent="0.25">
      <c r="A81" s="6">
        <v>80</v>
      </c>
      <c r="B81" s="6" t="str">
        <f>HYPERLINK("https://quangbinh.hagiang.gov.vn/", "UBND Ủy ban nhân dân huyện Quang Bình  tỉnh Hà Giang")</f>
        <v>UBND Ủy ban nhân dân huyện Quang Bình  tỉnh Hà Giang</v>
      </c>
      <c r="C81" s="6" t="s">
        <v>114</v>
      </c>
      <c r="D81" s="6" t="s">
        <v>7</v>
      </c>
      <c r="E81" s="6" t="s">
        <v>7</v>
      </c>
      <c r="F81" s="6" t="s">
        <v>7</v>
      </c>
      <c r="G81" s="6" t="s">
        <v>7</v>
      </c>
    </row>
    <row r="82" spans="1:7" ht="47.25" hidden="1" x14ac:dyDescent="0.25">
      <c r="A82" s="6">
        <v>81</v>
      </c>
      <c r="B82" s="6" t="str">
        <f>HYPERLINK("https://www.facebook.com/p/C%C3%B4ng-an-th%C3%A0nh-ph%E1%BB%91-Cao-B%E1%BA%B1ng-100068975147129/", "Công an thành phố Cao Bằng  tỉnh Cao Bằng")</f>
        <v>Công an thành phố Cao Bằng  tỉnh Cao Bằng</v>
      </c>
      <c r="C82" s="6" t="s">
        <v>115</v>
      </c>
      <c r="D82" s="6" t="s">
        <v>7</v>
      </c>
      <c r="E82" s="6" t="s">
        <v>116</v>
      </c>
      <c r="F82" s="6" t="s">
        <v>7</v>
      </c>
      <c r="G82" s="6" t="s">
        <v>117</v>
      </c>
    </row>
    <row r="83" spans="1:7" ht="31.5" hidden="1" x14ac:dyDescent="0.25">
      <c r="A83" s="6">
        <v>82</v>
      </c>
      <c r="B83" s="6" t="str">
        <f>HYPERLINK("https://ubndtp.caobang.gov.vn/", "UBND Ủy ban nhân dân thành phố Cao Bằng  tỉnh Cao Bằng")</f>
        <v>UBND Ủy ban nhân dân thành phố Cao Bằng  tỉnh Cao Bằng</v>
      </c>
      <c r="C83" s="6" t="s">
        <v>118</v>
      </c>
      <c r="D83" s="6" t="s">
        <v>7</v>
      </c>
      <c r="E83" s="6" t="s">
        <v>7</v>
      </c>
      <c r="F83" s="6" t="s">
        <v>7</v>
      </c>
      <c r="G83" s="6" t="s">
        <v>7</v>
      </c>
    </row>
    <row r="84" spans="1:7" ht="47.25" hidden="1" x14ac:dyDescent="0.25">
      <c r="A84" s="6">
        <v>83</v>
      </c>
      <c r="B84" s="6" t="str">
        <f>HYPERLINK("https://www.facebook.com/p/C%C3%B4ng-an-huy%E1%BB%87n-B%E1%BA%A3o-L%C3%A2m-Cao-B%E1%BA%B1ng-100083205493107/", "Công an huyện Bảo Lâm  tỉnh Cao Bằng")</f>
        <v>Công an huyện Bảo Lâm  tỉnh Cao Bằng</v>
      </c>
      <c r="C84" s="6" t="s">
        <v>119</v>
      </c>
      <c r="D84" s="6" t="s">
        <v>7</v>
      </c>
      <c r="E84" s="6" t="s">
        <v>12</v>
      </c>
      <c r="F84" s="6" t="s">
        <v>7</v>
      </c>
      <c r="G84" s="6" t="s">
        <v>7</v>
      </c>
    </row>
    <row r="85" spans="1:7" ht="31.5" hidden="1" x14ac:dyDescent="0.25">
      <c r="A85" s="6">
        <v>84</v>
      </c>
      <c r="B85" s="6" t="str">
        <f>HYPERLINK("https://baolam.caobang.gov.vn/", "UBND Ủy ban nhân dân huyện Bảo Lâm  tỉnh Cao Bằng")</f>
        <v>UBND Ủy ban nhân dân huyện Bảo Lâm  tỉnh Cao Bằng</v>
      </c>
      <c r="C85" s="6" t="s">
        <v>120</v>
      </c>
      <c r="D85" s="6" t="s">
        <v>7</v>
      </c>
      <c r="E85" s="6" t="s">
        <v>7</v>
      </c>
      <c r="F85" s="6" t="s">
        <v>7</v>
      </c>
      <c r="G85" s="6" t="s">
        <v>7</v>
      </c>
    </row>
    <row r="86" spans="1:7" ht="47.25" hidden="1" x14ac:dyDescent="0.25">
      <c r="A86" s="6">
        <v>85</v>
      </c>
      <c r="B86" s="6" t="str">
        <f>HYPERLINK("https://www.facebook.com/p/C%C3%B4ng-an-huy%E1%BB%87n-B%E1%BA%A3o-L%E1%BA%A1c-100070790086759/", "Công an huyện Bảo Lạc  tỉnh Cao Bằng")</f>
        <v>Công an huyện Bảo Lạc  tỉnh Cao Bằng</v>
      </c>
      <c r="C86" s="6" t="s">
        <v>121</v>
      </c>
      <c r="D86" s="6" t="s">
        <v>7</v>
      </c>
      <c r="E86" s="6" t="s">
        <v>122</v>
      </c>
      <c r="F86" s="6" t="s">
        <v>7</v>
      </c>
      <c r="G86" s="6" t="s">
        <v>7</v>
      </c>
    </row>
    <row r="87" spans="1:7" ht="31.5" hidden="1" x14ac:dyDescent="0.25">
      <c r="A87" s="6">
        <v>86</v>
      </c>
      <c r="B87" s="6" t="str">
        <f>HYPERLINK("https://baolac.caobang.gov.vn/", "UBND Ủy ban nhân dân huyện Bảo Lạc  tỉnh Cao Bằng")</f>
        <v>UBND Ủy ban nhân dân huyện Bảo Lạc  tỉnh Cao Bằng</v>
      </c>
      <c r="C87" s="6" t="s">
        <v>123</v>
      </c>
      <c r="D87" s="6" t="s">
        <v>7</v>
      </c>
      <c r="E87" s="6" t="s">
        <v>7</v>
      </c>
      <c r="F87" s="6" t="s">
        <v>7</v>
      </c>
      <c r="G87" s="6" t="s">
        <v>7</v>
      </c>
    </row>
    <row r="88" spans="1:7" ht="47.25" hidden="1" x14ac:dyDescent="0.25">
      <c r="A88" s="6">
        <v>87</v>
      </c>
      <c r="B88" s="6" t="str">
        <f>HYPERLINK("https://www.facebook.com/p/C%C3%B4ng-an-huy%E1%BB%87n-Nguy%C3%AAn-B%C3%ACnh-Cao-B%E1%BA%B1ng-100082142734672/", "Công an huyện Thông Nông  tỉnh Cao Bằng")</f>
        <v>Công an huyện Thông Nông  tỉnh Cao Bằng</v>
      </c>
      <c r="C88" s="6" t="s">
        <v>124</v>
      </c>
      <c r="D88" s="6" t="s">
        <v>7</v>
      </c>
      <c r="E88" s="6" t="s">
        <v>125</v>
      </c>
      <c r="F88" s="6" t="s">
        <v>7</v>
      </c>
      <c r="G88" s="6" t="s">
        <v>7</v>
      </c>
    </row>
    <row r="89" spans="1:7" ht="31.5" hidden="1" x14ac:dyDescent="0.25">
      <c r="A89" s="6">
        <v>88</v>
      </c>
      <c r="B89" s="6" t="str">
        <f>HYPERLINK("https://haquang.caobang.gov.vn/", "UBND Ủy ban nhân dân huyện Thông Nông  tỉnh Cao Bằng")</f>
        <v>UBND Ủy ban nhân dân huyện Thông Nông  tỉnh Cao Bằng</v>
      </c>
      <c r="C89" s="6" t="s">
        <v>126</v>
      </c>
      <c r="D89" s="6" t="s">
        <v>7</v>
      </c>
      <c r="E89" s="6" t="s">
        <v>7</v>
      </c>
      <c r="F89" s="6" t="s">
        <v>7</v>
      </c>
      <c r="G89" s="6" t="s">
        <v>7</v>
      </c>
    </row>
    <row r="90" spans="1:7" ht="47.25" hidden="1" x14ac:dyDescent="0.25">
      <c r="A90" s="6">
        <v>89</v>
      </c>
      <c r="B90" s="6" t="str">
        <f>HYPERLINK("https://www.facebook.com/p/C%C3%B4ng-an-huy%E1%BB%87n-H%C3%A0-Qu%E1%BA%A3ng-100066390109350/", "Công an huyện Hà Quảng  tỉnh Cao Bằng")</f>
        <v>Công an huyện Hà Quảng  tỉnh Cao Bằng</v>
      </c>
      <c r="C90" s="6" t="s">
        <v>127</v>
      </c>
      <c r="D90" s="6" t="s">
        <v>7</v>
      </c>
      <c r="E90" s="6" t="s">
        <v>128</v>
      </c>
      <c r="F90" s="6" t="s">
        <v>7</v>
      </c>
      <c r="G90" s="6" t="s">
        <v>129</v>
      </c>
    </row>
    <row r="91" spans="1:7" ht="31.5" hidden="1" x14ac:dyDescent="0.25">
      <c r="A91" s="6">
        <v>90</v>
      </c>
      <c r="B91" s="6" t="str">
        <f>HYPERLINK("https://haquang.caobang.gov.vn/", "UBND Ủy ban nhân dân huyện Hà Quảng  tỉnh Cao Bằng")</f>
        <v>UBND Ủy ban nhân dân huyện Hà Quảng  tỉnh Cao Bằng</v>
      </c>
      <c r="C91" s="6" t="s">
        <v>126</v>
      </c>
      <c r="D91" s="6" t="s">
        <v>7</v>
      </c>
      <c r="E91" s="6" t="s">
        <v>7</v>
      </c>
      <c r="F91" s="6" t="s">
        <v>7</v>
      </c>
      <c r="G91" s="6" t="s">
        <v>7</v>
      </c>
    </row>
    <row r="92" spans="1:7" ht="15.75" hidden="1" x14ac:dyDescent="0.25">
      <c r="A92" s="6">
        <v>91</v>
      </c>
      <c r="B92" s="6" t="str">
        <f>HYPERLINK("-", "Công an huyện Trà Lĩnh  tỉnh Cao Bằng")</f>
        <v>Công an huyện Trà Lĩnh  tỉnh Cao Bằng</v>
      </c>
      <c r="C92" s="6" t="s">
        <v>7</v>
      </c>
      <c r="D92" s="6" t="s">
        <v>7</v>
      </c>
      <c r="E92" s="6" t="s">
        <v>12</v>
      </c>
      <c r="F92" s="6" t="s">
        <v>7</v>
      </c>
      <c r="G92" s="6" t="s">
        <v>7</v>
      </c>
    </row>
    <row r="93" spans="1:7" ht="31.5" hidden="1" x14ac:dyDescent="0.25">
      <c r="A93" s="6">
        <v>92</v>
      </c>
      <c r="B93" s="6" t="str">
        <f>HYPERLINK("http://tralinh.trungkhanh.caobang.gov.vn/", "UBND Ủy ban nhân dân huyện Trà Lĩnh  tỉnh Cao Bằng")</f>
        <v>UBND Ủy ban nhân dân huyện Trà Lĩnh  tỉnh Cao Bằng</v>
      </c>
      <c r="C93" s="6" t="s">
        <v>130</v>
      </c>
      <c r="D93" s="6" t="s">
        <v>7</v>
      </c>
      <c r="E93" s="6" t="s">
        <v>7</v>
      </c>
      <c r="F93" s="6" t="s">
        <v>7</v>
      </c>
      <c r="G93" s="6" t="s">
        <v>7</v>
      </c>
    </row>
    <row r="94" spans="1:7" ht="47.25" hidden="1" x14ac:dyDescent="0.25">
      <c r="A94" s="6">
        <v>93</v>
      </c>
      <c r="B94" s="6" t="str">
        <f>HYPERLINK("https://www.facebook.com/p/C%C3%B4ng-an-huy%E1%BB%87n-Tr%C3%B9ng-Kh%C3%A1nh-Cao-B%E1%BA%B1ng-100067421203974/", "Công an huyện Trùng Khánh  tỉnh Cao Bằng")</f>
        <v>Công an huyện Trùng Khánh  tỉnh Cao Bằng</v>
      </c>
      <c r="C94" s="6" t="s">
        <v>131</v>
      </c>
      <c r="D94" s="6" t="s">
        <v>7</v>
      </c>
      <c r="E94" s="6" t="s">
        <v>12</v>
      </c>
      <c r="F94" s="6" t="s">
        <v>7</v>
      </c>
      <c r="G94" s="6" t="s">
        <v>132</v>
      </c>
    </row>
    <row r="95" spans="1:7" ht="31.5" hidden="1" x14ac:dyDescent="0.25">
      <c r="A95" s="6">
        <v>94</v>
      </c>
      <c r="B95" s="6" t="str">
        <f>HYPERLINK("https://trungkhanh.caobang.gov.vn/", "UBND Ủy ban nhân dân huyện Trùng Khánh  tỉnh Cao Bằng")</f>
        <v>UBND Ủy ban nhân dân huyện Trùng Khánh  tỉnh Cao Bằng</v>
      </c>
      <c r="C95" s="6" t="s">
        <v>133</v>
      </c>
      <c r="D95" s="6" t="s">
        <v>7</v>
      </c>
      <c r="E95" s="6" t="s">
        <v>7</v>
      </c>
      <c r="F95" s="6" t="s">
        <v>7</v>
      </c>
      <c r="G95" s="6" t="s">
        <v>7</v>
      </c>
    </row>
    <row r="96" spans="1:7" ht="31.5" hidden="1" x14ac:dyDescent="0.25">
      <c r="A96" s="6">
        <v>95</v>
      </c>
      <c r="B96" s="6" t="str">
        <f>HYPERLINK("https://www.facebook.com/conganhuyenhalangcaobang/", "Công an huyện Hạ Lang  tỉnh Cao Bằng")</f>
        <v>Công an huyện Hạ Lang  tỉnh Cao Bằng</v>
      </c>
      <c r="C96" s="6" t="s">
        <v>134</v>
      </c>
      <c r="D96" s="6" t="s">
        <v>7</v>
      </c>
      <c r="E96" s="6" t="s">
        <v>135</v>
      </c>
      <c r="F96" s="6" t="s">
        <v>136</v>
      </c>
      <c r="G96" s="6" t="s">
        <v>137</v>
      </c>
    </row>
    <row r="97" spans="1:7" ht="31.5" hidden="1" x14ac:dyDescent="0.25">
      <c r="A97" s="6">
        <v>96</v>
      </c>
      <c r="B97" s="6" t="str">
        <f>HYPERLINK("https://halang.caobang.gov.vn/", "UBND Ủy ban nhân dân huyện Hạ Lang  tỉnh Cao Bằng")</f>
        <v>UBND Ủy ban nhân dân huyện Hạ Lang  tỉnh Cao Bằng</v>
      </c>
      <c r="C97" s="6" t="s">
        <v>138</v>
      </c>
      <c r="D97" s="6" t="s">
        <v>7</v>
      </c>
      <c r="E97" s="6" t="s">
        <v>7</v>
      </c>
      <c r="F97" s="6" t="s">
        <v>7</v>
      </c>
      <c r="G97" s="6" t="s">
        <v>7</v>
      </c>
    </row>
    <row r="98" spans="1:7" ht="47.25" hidden="1" x14ac:dyDescent="0.25">
      <c r="A98" s="6">
        <v>97</v>
      </c>
      <c r="B98" s="6" t="str">
        <f>HYPERLINK("https://www.facebook.com/p/C%C3%B4ng-an-Huy%E1%BB%87n-Qu%E1%BA%A3ng-Ho%C3%A0-100066298073486/", "Công an huyện Quảng Uyên  tỉnh Cao Bằng")</f>
        <v>Công an huyện Quảng Uyên  tỉnh Cao Bằng</v>
      </c>
      <c r="C98" s="6" t="s">
        <v>139</v>
      </c>
      <c r="D98" s="6" t="s">
        <v>7</v>
      </c>
      <c r="E98" s="6" t="s">
        <v>140</v>
      </c>
      <c r="F98" s="6" t="s">
        <v>7</v>
      </c>
      <c r="G98" s="6" t="s">
        <v>141</v>
      </c>
    </row>
    <row r="99" spans="1:7" ht="31.5" hidden="1" x14ac:dyDescent="0.25">
      <c r="A99" s="6">
        <v>98</v>
      </c>
      <c r="B99" s="6" t="str">
        <f>HYPERLINK("https://quanghoa.caobang.gov.vn/", "UBND Ủy ban nhân dân huyện Quảng Uyên  tỉnh Cao Bằng")</f>
        <v>UBND Ủy ban nhân dân huyện Quảng Uyên  tỉnh Cao Bằng</v>
      </c>
      <c r="C99" s="6" t="s">
        <v>142</v>
      </c>
      <c r="D99" s="6" t="s">
        <v>7</v>
      </c>
      <c r="E99" s="6" t="s">
        <v>7</v>
      </c>
      <c r="F99" s="6" t="s">
        <v>7</v>
      </c>
      <c r="G99" s="6" t="s">
        <v>7</v>
      </c>
    </row>
    <row r="100" spans="1:7" ht="31.5" hidden="1" x14ac:dyDescent="0.25">
      <c r="A100" s="6">
        <v>99</v>
      </c>
      <c r="B100" s="6" t="str">
        <f>HYPERLINK("-", "Công an huyện Phục Hoà  tỉnh Cao Bằng")</f>
        <v>Công an huyện Phục Hoà  tỉnh Cao Bằng</v>
      </c>
      <c r="C100" s="6" t="s">
        <v>7</v>
      </c>
      <c r="D100" s="6" t="s">
        <v>7</v>
      </c>
      <c r="E100" s="6" t="s">
        <v>12</v>
      </c>
      <c r="F100" s="6" t="s">
        <v>7</v>
      </c>
      <c r="G100" s="6" t="s">
        <v>7</v>
      </c>
    </row>
    <row r="101" spans="1:7" ht="31.5" hidden="1" x14ac:dyDescent="0.25">
      <c r="A101" s="6">
        <v>100</v>
      </c>
      <c r="B101" s="6" t="str">
        <f>HYPERLINK("https://quanghoa.caobang.gov.vn/", "UBND Ủy ban nhân dân huyện Phục Hoà  tỉnh Cao Bằng")</f>
        <v>UBND Ủy ban nhân dân huyện Phục Hoà  tỉnh Cao Bằng</v>
      </c>
      <c r="C101" s="6" t="s">
        <v>142</v>
      </c>
      <c r="D101" s="6" t="s">
        <v>7</v>
      </c>
      <c r="E101" s="6" t="s">
        <v>7</v>
      </c>
      <c r="F101" s="6" t="s">
        <v>7</v>
      </c>
      <c r="G101" s="6" t="s">
        <v>7</v>
      </c>
    </row>
    <row r="102" spans="1:7" ht="15.75" hidden="1" x14ac:dyDescent="0.25">
      <c r="A102" s="6">
        <v>101</v>
      </c>
      <c r="B102" s="6" t="str">
        <f>HYPERLINK("https://www.facebook.com/CAHoaAnCB/", "Công an huyện Hoà An  tỉnh Cao Bằng")</f>
        <v>Công an huyện Hoà An  tỉnh Cao Bằng</v>
      </c>
      <c r="C102" s="6" t="s">
        <v>143</v>
      </c>
      <c r="D102" s="6" t="s">
        <v>7</v>
      </c>
      <c r="E102" s="6" t="s">
        <v>144</v>
      </c>
      <c r="F102" s="6" t="s">
        <v>7</v>
      </c>
      <c r="G102" s="6" t="s">
        <v>7</v>
      </c>
    </row>
    <row r="103" spans="1:7" ht="31.5" hidden="1" x14ac:dyDescent="0.25">
      <c r="A103" s="6">
        <v>102</v>
      </c>
      <c r="B103" s="6" t="str">
        <f>HYPERLINK("https://hoaan.caobang.gov.vn/", "UBND Ủy ban nhân dân huyện Hoà An  tỉnh Cao Bằng")</f>
        <v>UBND Ủy ban nhân dân huyện Hoà An  tỉnh Cao Bằng</v>
      </c>
      <c r="C103" s="6" t="s">
        <v>145</v>
      </c>
      <c r="D103" s="6" t="s">
        <v>7</v>
      </c>
      <c r="E103" s="6" t="s">
        <v>7</v>
      </c>
      <c r="F103" s="6" t="s">
        <v>7</v>
      </c>
      <c r="G103" s="6" t="s">
        <v>7</v>
      </c>
    </row>
    <row r="104" spans="1:7" ht="47.25" hidden="1" x14ac:dyDescent="0.25">
      <c r="A104" s="6">
        <v>103</v>
      </c>
      <c r="B104" s="6" t="str">
        <f>HYPERLINK("https://www.facebook.com/p/C%C3%B4ng-an-huy%E1%BB%87n-Nguy%C3%AAn-B%C3%ACnh-Cao-B%E1%BA%B1ng-100082142734672/", "Công an huyện Nguyên Bình  tỉnh Cao Bằng")</f>
        <v>Công an huyện Nguyên Bình  tỉnh Cao Bằng</v>
      </c>
      <c r="C104" s="6" t="s">
        <v>124</v>
      </c>
      <c r="D104" s="6" t="s">
        <v>7</v>
      </c>
      <c r="E104" s="6" t="s">
        <v>125</v>
      </c>
      <c r="F104" s="6" t="s">
        <v>7</v>
      </c>
      <c r="G104" s="6" t="s">
        <v>7</v>
      </c>
    </row>
    <row r="105" spans="1:7" ht="31.5" hidden="1" x14ac:dyDescent="0.25">
      <c r="A105" s="6">
        <v>104</v>
      </c>
      <c r="B105" s="6" t="str">
        <f>HYPERLINK("https://nguyenbinh.caobang.gov.vn/", "UBND Ủy ban nhân dân huyện Nguyên Bình  tỉnh Cao Bằng")</f>
        <v>UBND Ủy ban nhân dân huyện Nguyên Bình  tỉnh Cao Bằng</v>
      </c>
      <c r="C105" s="6" t="s">
        <v>146</v>
      </c>
      <c r="D105" s="6" t="s">
        <v>7</v>
      </c>
      <c r="E105" s="6" t="s">
        <v>7</v>
      </c>
      <c r="F105" s="6" t="s">
        <v>7</v>
      </c>
      <c r="G105" s="6" t="s">
        <v>7</v>
      </c>
    </row>
    <row r="106" spans="1:7" ht="47.25" hidden="1" x14ac:dyDescent="0.25">
      <c r="A106" s="6">
        <v>105</v>
      </c>
      <c r="B106" s="6" t="str">
        <f>HYPERLINK("https://www.facebook.com/p/C%C3%B4ng-an-huy%E1%BB%87n-Th%E1%BA%A1ch-An-Cao-B%E1%BA%B1ng-100079759901874/", "Công an huyện Thạch An  tỉnh Cao Bằng")</f>
        <v>Công an huyện Thạch An  tỉnh Cao Bằng</v>
      </c>
      <c r="C106" s="6" t="s">
        <v>147</v>
      </c>
      <c r="D106" s="6" t="s">
        <v>7</v>
      </c>
      <c r="E106" s="6" t="s">
        <v>148</v>
      </c>
      <c r="F106" s="6" t="s">
        <v>7</v>
      </c>
      <c r="G106" s="6" t="s">
        <v>149</v>
      </c>
    </row>
    <row r="107" spans="1:7" ht="31.5" hidden="1" x14ac:dyDescent="0.25">
      <c r="A107" s="6">
        <v>106</v>
      </c>
      <c r="B107" s="6" t="str">
        <f>HYPERLINK("https://thachan.caobang.gov.vn/", "UBND Ủy ban nhân dân huyện Thạch An  tỉnh Cao Bằng")</f>
        <v>UBND Ủy ban nhân dân huyện Thạch An  tỉnh Cao Bằng</v>
      </c>
      <c r="C107" s="6" t="s">
        <v>150</v>
      </c>
      <c r="D107" s="6" t="s">
        <v>7</v>
      </c>
      <c r="E107" s="6" t="s">
        <v>7</v>
      </c>
      <c r="F107" s="6" t="s">
        <v>7</v>
      </c>
      <c r="G107" s="6" t="s">
        <v>7</v>
      </c>
    </row>
    <row r="108" spans="1:7" ht="31.5" hidden="1" x14ac:dyDescent="0.25">
      <c r="A108" s="6">
        <v>107</v>
      </c>
      <c r="B108" s="6" t="str">
        <f>HYPERLINK("https://www.facebook.com/conganthanhphobackan/", "Công an thành phố Bắc Kạn  tỉnh Bắc Kạn")</f>
        <v>Công an thành phố Bắc Kạn  tỉnh Bắc Kạn</v>
      </c>
      <c r="C108" s="6" t="s">
        <v>151</v>
      </c>
      <c r="D108" s="6" t="s">
        <v>7</v>
      </c>
      <c r="E108" s="6" t="s">
        <v>12</v>
      </c>
      <c r="F108" s="6" t="s">
        <v>7</v>
      </c>
      <c r="G108" s="6" t="s">
        <v>152</v>
      </c>
    </row>
    <row r="109" spans="1:7" ht="31.5" hidden="1" x14ac:dyDescent="0.25">
      <c r="A109" s="6">
        <v>108</v>
      </c>
      <c r="B109" s="6" t="str">
        <f>HYPERLINK("https://backancity.gov.vn/", "UBND Ủy ban nhân dân thành phố Bắc Kạn  tỉnh Bắc Kạn")</f>
        <v>UBND Ủy ban nhân dân thành phố Bắc Kạn  tỉnh Bắc Kạn</v>
      </c>
      <c r="C109" s="6" t="s">
        <v>153</v>
      </c>
      <c r="D109" s="6" t="s">
        <v>7</v>
      </c>
      <c r="E109" s="6" t="s">
        <v>7</v>
      </c>
      <c r="F109" s="6" t="s">
        <v>7</v>
      </c>
      <c r="G109" s="6" t="s">
        <v>7</v>
      </c>
    </row>
    <row r="110" spans="1:7" ht="15.75" hidden="1" x14ac:dyDescent="0.25">
      <c r="A110" s="6">
        <v>109</v>
      </c>
      <c r="B110" s="6" t="str">
        <f>HYPERLINK("-", "Công an huyện Pác Nặm  tỉnh Bắc Kạn")</f>
        <v>Công an huyện Pác Nặm  tỉnh Bắc Kạn</v>
      </c>
      <c r="C110" s="6" t="s">
        <v>7</v>
      </c>
      <c r="D110" s="6" t="s">
        <v>7</v>
      </c>
      <c r="E110" s="6" t="s">
        <v>12</v>
      </c>
      <c r="F110" s="6" t="s">
        <v>7</v>
      </c>
      <c r="G110" s="6" t="s">
        <v>7</v>
      </c>
    </row>
    <row r="111" spans="1:7" ht="31.5" hidden="1" x14ac:dyDescent="0.25">
      <c r="A111" s="6">
        <v>110</v>
      </c>
      <c r="B111" s="6" t="str">
        <f>HYPERLINK("https://pacnam.gov.vn/", "UBND Ủy ban nhân dân huyện Pác Nặm  tỉnh Bắc Kạn")</f>
        <v>UBND Ủy ban nhân dân huyện Pác Nặm  tỉnh Bắc Kạn</v>
      </c>
      <c r="C111" s="6" t="s">
        <v>154</v>
      </c>
      <c r="D111" s="6" t="s">
        <v>7</v>
      </c>
      <c r="E111" s="6" t="s">
        <v>7</v>
      </c>
      <c r="F111" s="6" t="s">
        <v>7</v>
      </c>
      <c r="G111" s="6" t="s">
        <v>7</v>
      </c>
    </row>
    <row r="112" spans="1:7" ht="47.25" hidden="1" x14ac:dyDescent="0.25">
      <c r="A112" s="6">
        <v>111</v>
      </c>
      <c r="B112" s="6" t="str">
        <f>HYPERLINK("https://www.facebook.com/p/C%C3%B4ng-an-huy%E1%BB%87n-Ba-B%E1%BB%83-100068333659016/", "Công an huyện Ba Bể  tỉnh Bắc Kạn")</f>
        <v>Công an huyện Ba Bể  tỉnh Bắc Kạn</v>
      </c>
      <c r="C112" s="6" t="s">
        <v>155</v>
      </c>
      <c r="D112" s="6" t="s">
        <v>7</v>
      </c>
      <c r="E112" s="6" t="s">
        <v>156</v>
      </c>
      <c r="F112" s="6" t="s">
        <v>7</v>
      </c>
      <c r="G112" s="6" t="s">
        <v>7</v>
      </c>
    </row>
    <row r="113" spans="1:7" ht="31.5" hidden="1" x14ac:dyDescent="0.25">
      <c r="A113" s="6">
        <v>112</v>
      </c>
      <c r="B113" s="6" t="str">
        <f>HYPERLINK("https://babe.gov.vn/", "UBND Ủy ban nhân dân huyện Ba Bể  tỉnh Bắc Kạn")</f>
        <v>UBND Ủy ban nhân dân huyện Ba Bể  tỉnh Bắc Kạn</v>
      </c>
      <c r="C113" s="6" t="s">
        <v>157</v>
      </c>
      <c r="D113" s="6" t="s">
        <v>7</v>
      </c>
      <c r="E113" s="6" t="s">
        <v>7</v>
      </c>
      <c r="F113" s="6" t="s">
        <v>7</v>
      </c>
      <c r="G113" s="6" t="s">
        <v>7</v>
      </c>
    </row>
    <row r="114" spans="1:7" ht="47.25" hidden="1" x14ac:dyDescent="0.25">
      <c r="A114" s="6">
        <v>113</v>
      </c>
      <c r="B114" s="6" t="str">
        <f>HYPERLINK("https://www.facebook.com/p/C%C3%B4ng-an-huy%E1%BB%87n-Ng%C3%A2n-S%C6%A1n-100076957538208/", "Công an huyện Ngân Sơn  tỉnh Bắc Kạn")</f>
        <v>Công an huyện Ngân Sơn  tỉnh Bắc Kạn</v>
      </c>
      <c r="C114" s="6" t="s">
        <v>158</v>
      </c>
      <c r="D114" s="6" t="s">
        <v>7</v>
      </c>
      <c r="E114" s="6" t="s">
        <v>159</v>
      </c>
      <c r="F114" s="6" t="s">
        <v>7</v>
      </c>
      <c r="G114" s="6" t="s">
        <v>160</v>
      </c>
    </row>
    <row r="115" spans="1:7" ht="31.5" hidden="1" x14ac:dyDescent="0.25">
      <c r="A115" s="6">
        <v>114</v>
      </c>
      <c r="B115" s="6" t="str">
        <f>HYPERLINK("https://nganson.backan.gov.vn/", "UBND Ủy ban nhân dân huyện Ngân Sơn  tỉnh Bắc Kạn")</f>
        <v>UBND Ủy ban nhân dân huyện Ngân Sơn  tỉnh Bắc Kạn</v>
      </c>
      <c r="C115" s="6" t="s">
        <v>161</v>
      </c>
      <c r="D115" s="6" t="s">
        <v>7</v>
      </c>
      <c r="E115" s="6" t="s">
        <v>7</v>
      </c>
      <c r="F115" s="6" t="s">
        <v>7</v>
      </c>
      <c r="G115" s="6" t="s">
        <v>7</v>
      </c>
    </row>
    <row r="116" spans="1:7" ht="47.25" hidden="1" x14ac:dyDescent="0.25">
      <c r="A116" s="6">
        <v>115</v>
      </c>
      <c r="B116" s="6" t="str">
        <f>HYPERLINK("https://www.facebook.com/p/C%C3%94NG-AN-HUY%E1%BB%86N-B%E1%BA%A0CH-TH%C3%94NG-100067061685323/", "Công an huyện Bạch Thông  tỉnh Bắc Kạn")</f>
        <v>Công an huyện Bạch Thông  tỉnh Bắc Kạn</v>
      </c>
      <c r="C116" s="6" t="s">
        <v>162</v>
      </c>
      <c r="D116" s="6" t="s">
        <v>7</v>
      </c>
      <c r="E116" s="6" t="s">
        <v>163</v>
      </c>
      <c r="F116" s="6" t="s">
        <v>164</v>
      </c>
      <c r="G116" s="6" t="s">
        <v>7</v>
      </c>
    </row>
    <row r="117" spans="1:7" ht="31.5" hidden="1" x14ac:dyDescent="0.25">
      <c r="A117" s="6">
        <v>116</v>
      </c>
      <c r="B117" s="6" t="str">
        <f>HYPERLINK("https://bachthong.gov.vn/", "UBND Ủy ban nhân dân huyện Bạch Thông  tỉnh Bắc Kạn")</f>
        <v>UBND Ủy ban nhân dân huyện Bạch Thông  tỉnh Bắc Kạn</v>
      </c>
      <c r="C117" s="6" t="s">
        <v>165</v>
      </c>
      <c r="D117" s="6" t="s">
        <v>7</v>
      </c>
      <c r="E117" s="6" t="s">
        <v>7</v>
      </c>
      <c r="F117" s="6" t="s">
        <v>7</v>
      </c>
      <c r="G117" s="6" t="s">
        <v>7</v>
      </c>
    </row>
    <row r="118" spans="1:7" ht="31.5" hidden="1" x14ac:dyDescent="0.25">
      <c r="A118" s="6">
        <v>117</v>
      </c>
      <c r="B118" s="6" t="str">
        <f>HYPERLINK("https://www.facebook.com/conganhuyenchodon/", "Công an huyện Chợ Đồn  tỉnh Bắc Kạn")</f>
        <v>Công an huyện Chợ Đồn  tỉnh Bắc Kạn</v>
      </c>
      <c r="C118" s="6" t="s">
        <v>166</v>
      </c>
      <c r="D118" s="6" t="s">
        <v>7</v>
      </c>
      <c r="E118" s="6" t="s">
        <v>167</v>
      </c>
      <c r="F118" s="6" t="s">
        <v>168</v>
      </c>
      <c r="G118" s="6" t="s">
        <v>169</v>
      </c>
    </row>
    <row r="119" spans="1:7" ht="31.5" hidden="1" x14ac:dyDescent="0.25">
      <c r="A119" s="6">
        <v>118</v>
      </c>
      <c r="B119" s="6" t="str">
        <f>HYPERLINK("https://chodon.backan.gov.vn/", "UBND Ủy ban nhân dân huyện Chợ Đồn  tỉnh Bắc Kạn")</f>
        <v>UBND Ủy ban nhân dân huyện Chợ Đồn  tỉnh Bắc Kạn</v>
      </c>
      <c r="C119" s="6" t="s">
        <v>170</v>
      </c>
      <c r="D119" s="6" t="s">
        <v>7</v>
      </c>
      <c r="E119" s="6" t="s">
        <v>7</v>
      </c>
      <c r="F119" s="6" t="s">
        <v>7</v>
      </c>
      <c r="G119" s="6" t="s">
        <v>7</v>
      </c>
    </row>
    <row r="120" spans="1:7" ht="63" hidden="1" x14ac:dyDescent="0.25">
      <c r="A120" s="6">
        <v>119</v>
      </c>
      <c r="B120" s="6" t="str">
        <f>HYPERLINK("https://www.facebook.com/p/C%C3%B4ng-an-huy%E1%BB%87n-Ch%E1%BB%A3-M%E1%BB%9Bi-B%E1%BA%AFc-K%E1%BA%A1n-100077989742808/", "Công an huyện Chợ Mới  tỉnh Bắc Kạn")</f>
        <v>Công an huyện Chợ Mới  tỉnh Bắc Kạn</v>
      </c>
      <c r="C120" s="6" t="s">
        <v>171</v>
      </c>
      <c r="D120" s="6" t="s">
        <v>7</v>
      </c>
      <c r="E120" s="6" t="s">
        <v>172</v>
      </c>
      <c r="F120" s="6" t="s">
        <v>7</v>
      </c>
      <c r="G120" s="6" t="s">
        <v>169</v>
      </c>
    </row>
    <row r="121" spans="1:7" ht="31.5" hidden="1" x14ac:dyDescent="0.25">
      <c r="A121" s="6">
        <v>120</v>
      </c>
      <c r="B121" s="6" t="str">
        <f>HYPERLINK("https://chomoi.gov.vn/", "UBND Ủy ban nhân dân huyện Chợ Mới  tỉnh Bắc Kạn")</f>
        <v>UBND Ủy ban nhân dân huyện Chợ Mới  tỉnh Bắc Kạn</v>
      </c>
      <c r="C121" s="6" t="s">
        <v>173</v>
      </c>
      <c r="D121" s="6" t="s">
        <v>7</v>
      </c>
      <c r="E121" s="6" t="s">
        <v>7</v>
      </c>
      <c r="F121" s="6" t="s">
        <v>7</v>
      </c>
      <c r="G121" s="6" t="s">
        <v>7</v>
      </c>
    </row>
    <row r="122" spans="1:7" ht="15.75" hidden="1" x14ac:dyDescent="0.25">
      <c r="A122" s="6">
        <v>121</v>
      </c>
      <c r="B122" s="6" t="str">
        <f>HYPERLINK("-", "Công an huyện Na Rì  tỉnh Bắc Kạn")</f>
        <v>Công an huyện Na Rì  tỉnh Bắc Kạn</v>
      </c>
      <c r="C122" s="6" t="s">
        <v>7</v>
      </c>
      <c r="D122" s="6" t="s">
        <v>7</v>
      </c>
      <c r="E122" s="6" t="s">
        <v>12</v>
      </c>
      <c r="F122" s="6" t="s">
        <v>7</v>
      </c>
      <c r="G122" s="6" t="s">
        <v>7</v>
      </c>
    </row>
    <row r="123" spans="1:7" ht="31.5" hidden="1" x14ac:dyDescent="0.25">
      <c r="A123" s="6">
        <v>122</v>
      </c>
      <c r="B123" s="6" t="str">
        <f>HYPERLINK("https://nari.backan.gov.vn/category/thong-tin-tuyen-dung/", "UBND Ủy ban nhân dân huyện Na Rì  tỉnh Bắc Kạn")</f>
        <v>UBND Ủy ban nhân dân huyện Na Rì  tỉnh Bắc Kạn</v>
      </c>
      <c r="C123" s="6" t="s">
        <v>174</v>
      </c>
      <c r="D123" s="6" t="s">
        <v>7</v>
      </c>
      <c r="E123" s="6" t="s">
        <v>7</v>
      </c>
      <c r="F123" s="6" t="s">
        <v>7</v>
      </c>
      <c r="G123" s="6" t="s">
        <v>7</v>
      </c>
    </row>
    <row r="124" spans="1:7" ht="31.5" hidden="1" x14ac:dyDescent="0.25">
      <c r="A124" s="6">
        <v>123</v>
      </c>
      <c r="B124" s="6" t="str">
        <f>HYPERLINK("https://www.facebook.com/congantinhtuyenquang/?locale=vi_VN", "Công an thành phố Tuyên Quang  tỉnh Tuyên Quang")</f>
        <v>Công an thành phố Tuyên Quang  tỉnh Tuyên Quang</v>
      </c>
      <c r="C124" s="6" t="s">
        <v>175</v>
      </c>
      <c r="D124" s="6" t="s">
        <v>7</v>
      </c>
      <c r="E124" s="6" t="s">
        <v>12</v>
      </c>
      <c r="F124" s="6" t="s">
        <v>176</v>
      </c>
      <c r="G124" s="6" t="s">
        <v>177</v>
      </c>
    </row>
    <row r="125" spans="1:7" ht="31.5" hidden="1" x14ac:dyDescent="0.25">
      <c r="A125" s="6">
        <v>124</v>
      </c>
      <c r="B125" s="6" t="str">
        <f>HYPERLINK("https://thanhpho.tuyenquang.gov.vn/", "UBND Ủy ban nhân dân thành phố Tuyên Quang  tỉnh Tuyên Quang")</f>
        <v>UBND Ủy ban nhân dân thành phố Tuyên Quang  tỉnh Tuyên Quang</v>
      </c>
      <c r="C125" s="6" t="s">
        <v>178</v>
      </c>
      <c r="D125" s="6" t="s">
        <v>7</v>
      </c>
      <c r="E125" s="6" t="s">
        <v>7</v>
      </c>
      <c r="F125" s="6" t="s">
        <v>7</v>
      </c>
      <c r="G125" s="6" t="s">
        <v>7</v>
      </c>
    </row>
    <row r="126" spans="1:7" ht="31.5" hidden="1" x14ac:dyDescent="0.25">
      <c r="A126" s="6">
        <v>125</v>
      </c>
      <c r="B126" s="6" t="str">
        <f>HYPERLINK("https://www.facebook.com/p/C%C3%94NG-AN-L%C3%82M-B%C3%8CNH-100064411584657/", "Công an huyện Lâm Bình  tỉnh Tuyên Quang")</f>
        <v>Công an huyện Lâm Bình  tỉnh Tuyên Quang</v>
      </c>
      <c r="C126" s="6" t="s">
        <v>179</v>
      </c>
      <c r="D126" s="6" t="s">
        <v>7</v>
      </c>
      <c r="E126" s="6" t="s">
        <v>180</v>
      </c>
      <c r="F126" s="6" t="s">
        <v>7</v>
      </c>
      <c r="G126" s="6" t="s">
        <v>181</v>
      </c>
    </row>
    <row r="127" spans="1:7" ht="31.5" hidden="1" x14ac:dyDescent="0.25">
      <c r="A127" s="6">
        <v>126</v>
      </c>
      <c r="B127" s="6" t="str">
        <f>HYPERLINK("https://lambinh.tuyenquang.gov.vn/", "UBND Ủy ban nhân dân huyện Lâm Bình  tỉnh Tuyên Quang")</f>
        <v>UBND Ủy ban nhân dân huyện Lâm Bình  tỉnh Tuyên Quang</v>
      </c>
      <c r="C127" s="6" t="s">
        <v>182</v>
      </c>
      <c r="D127" s="6" t="s">
        <v>7</v>
      </c>
      <c r="E127" s="6" t="s">
        <v>7</v>
      </c>
      <c r="F127" s="6" t="s">
        <v>7</v>
      </c>
      <c r="G127" s="6" t="s">
        <v>7</v>
      </c>
    </row>
    <row r="128" spans="1:7" ht="31.5" hidden="1" x14ac:dyDescent="0.25">
      <c r="A128" s="6">
        <v>127</v>
      </c>
      <c r="B128" s="6" t="str">
        <f>HYPERLINK("https://www.facebook.com/CAHNAHANG/", "Công an huyện Na Hang  tỉnh Tuyên Quang")</f>
        <v>Công an huyện Na Hang  tỉnh Tuyên Quang</v>
      </c>
      <c r="C128" s="6" t="s">
        <v>183</v>
      </c>
      <c r="D128" s="6" t="s">
        <v>7</v>
      </c>
      <c r="E128" s="6" t="s">
        <v>184</v>
      </c>
      <c r="F128" s="6" t="s">
        <v>185</v>
      </c>
      <c r="G128" s="6" t="s">
        <v>7</v>
      </c>
    </row>
    <row r="129" spans="1:7" ht="31.5" hidden="1" x14ac:dyDescent="0.25">
      <c r="A129" s="6">
        <v>128</v>
      </c>
      <c r="B129" s="6" t="str">
        <f>HYPERLINK("https://nahang.tuyenquang.gov.vn/", "UBND Ủy ban nhân dân huyện Na Hang  tỉnh Tuyên Quang")</f>
        <v>UBND Ủy ban nhân dân huyện Na Hang  tỉnh Tuyên Quang</v>
      </c>
      <c r="C129" s="6" t="s">
        <v>186</v>
      </c>
      <c r="D129" s="6" t="s">
        <v>7</v>
      </c>
      <c r="E129" s="6" t="s">
        <v>7</v>
      </c>
      <c r="F129" s="6" t="s">
        <v>7</v>
      </c>
      <c r="G129" s="6" t="s">
        <v>7</v>
      </c>
    </row>
    <row r="130" spans="1:7" ht="31.5" hidden="1" x14ac:dyDescent="0.25">
      <c r="A130" s="6">
        <v>129</v>
      </c>
      <c r="B130" s="6" t="str">
        <f>HYPERLINK("https://www.facebook.com/conganhuyenchiemhoa/", "Công an huyện Chiêm Hóa  tỉnh Tuyên Quang")</f>
        <v>Công an huyện Chiêm Hóa  tỉnh Tuyên Quang</v>
      </c>
      <c r="C130" s="6" t="s">
        <v>187</v>
      </c>
      <c r="D130" s="6" t="s">
        <v>7</v>
      </c>
      <c r="E130" s="6" t="s">
        <v>188</v>
      </c>
      <c r="F130" s="6" t="s">
        <v>189</v>
      </c>
      <c r="G130" s="6" t="s">
        <v>7</v>
      </c>
    </row>
    <row r="131" spans="1:7" ht="31.5" hidden="1" x14ac:dyDescent="0.25">
      <c r="A131" s="6">
        <v>130</v>
      </c>
      <c r="B131" s="6" t="str">
        <f>HYPERLINK("https://chiemhoa.gov.vn/", "UBND Ủy ban nhân dân huyện Chiêm Hóa  tỉnh Tuyên Quang")</f>
        <v>UBND Ủy ban nhân dân huyện Chiêm Hóa  tỉnh Tuyên Quang</v>
      </c>
      <c r="C131" s="6" t="s">
        <v>190</v>
      </c>
      <c r="D131" s="6" t="s">
        <v>7</v>
      </c>
      <c r="E131" s="6" t="s">
        <v>7</v>
      </c>
      <c r="F131" s="6" t="s">
        <v>7</v>
      </c>
      <c r="G131" s="6" t="s">
        <v>7</v>
      </c>
    </row>
    <row r="132" spans="1:7" ht="31.5" hidden="1" x14ac:dyDescent="0.25">
      <c r="A132" s="6">
        <v>131</v>
      </c>
      <c r="B132" s="6" t="str">
        <f>HYPERLINK("https://www.facebook.com/CSHSHAMYEN/?locale=vi_VN", "Công an huyện Hàm Yên  tỉnh Tuyên Quang")</f>
        <v>Công an huyện Hàm Yên  tỉnh Tuyên Quang</v>
      </c>
      <c r="C132" s="6" t="s">
        <v>191</v>
      </c>
      <c r="D132" s="6" t="s">
        <v>7</v>
      </c>
      <c r="E132" s="6" t="s">
        <v>192</v>
      </c>
      <c r="F132" s="6" t="s">
        <v>7</v>
      </c>
      <c r="G132" s="6" t="s">
        <v>193</v>
      </c>
    </row>
    <row r="133" spans="1:7" ht="31.5" hidden="1" x14ac:dyDescent="0.25">
      <c r="A133" s="6">
        <v>132</v>
      </c>
      <c r="B133" s="6" t="str">
        <f>HYPERLINK("https://hamyen.tuyenquang.gov.vn/", "UBND Ủy ban nhân dân huyện Hàm Yên  tỉnh Tuyên Quang")</f>
        <v>UBND Ủy ban nhân dân huyện Hàm Yên  tỉnh Tuyên Quang</v>
      </c>
      <c r="C133" s="6" t="s">
        <v>194</v>
      </c>
      <c r="D133" s="6" t="s">
        <v>7</v>
      </c>
      <c r="E133" s="6" t="s">
        <v>7</v>
      </c>
      <c r="F133" s="6" t="s">
        <v>7</v>
      </c>
      <c r="G133" s="6" t="s">
        <v>7</v>
      </c>
    </row>
    <row r="134" spans="1:7" ht="63" hidden="1" x14ac:dyDescent="0.25">
      <c r="A134" s="6">
        <v>133</v>
      </c>
      <c r="B134" s="6" t="str">
        <f>HYPERLINK("https://www.facebook.com/p/C%C3%B4ng-an-huy%E1%BB%87n-Y%C3%AAn-S%C6%A1n-t%E1%BB%89nh-Tuy%C3%AAn-Quang-100064458052002/", "Công an huyện Yên Sơn  tỉnh Tuyên Quang")</f>
        <v>Công an huyện Yên Sơn  tỉnh Tuyên Quang</v>
      </c>
      <c r="C134" s="6" t="s">
        <v>195</v>
      </c>
      <c r="D134" s="6" t="s">
        <v>7</v>
      </c>
      <c r="E134" s="6" t="s">
        <v>196</v>
      </c>
      <c r="F134" s="6" t="s">
        <v>197</v>
      </c>
      <c r="G134" s="6" t="s">
        <v>7</v>
      </c>
    </row>
    <row r="135" spans="1:7" ht="31.5" hidden="1" x14ac:dyDescent="0.25">
      <c r="A135" s="6">
        <v>134</v>
      </c>
      <c r="B135" s="6" t="str">
        <f>HYPERLINK("https://yenson.tuyenquang.gov.vn/", "UBND Ủy ban nhân dân huyện Yên Sơn  tỉnh Tuyên Quang")</f>
        <v>UBND Ủy ban nhân dân huyện Yên Sơn  tỉnh Tuyên Quang</v>
      </c>
      <c r="C135" s="6" t="s">
        <v>198</v>
      </c>
      <c r="D135" s="6" t="s">
        <v>7</v>
      </c>
      <c r="E135" s="6" t="s">
        <v>7</v>
      </c>
      <c r="F135" s="6" t="s">
        <v>7</v>
      </c>
      <c r="G135" s="6" t="s">
        <v>7</v>
      </c>
    </row>
    <row r="136" spans="1:7" ht="31.5" hidden="1" x14ac:dyDescent="0.25">
      <c r="A136" s="6">
        <v>135</v>
      </c>
      <c r="B136" s="6" t="str">
        <f>HYPERLINK("https://www.facebook.com/conganhuyensonduong/?locale=vi_VN", "Công an huyện Sơn Dương  tỉnh Tuyên Quang")</f>
        <v>Công an huyện Sơn Dương  tỉnh Tuyên Quang</v>
      </c>
      <c r="C136" s="6" t="s">
        <v>199</v>
      </c>
      <c r="D136" s="6" t="s">
        <v>7</v>
      </c>
      <c r="E136" s="6" t="s">
        <v>200</v>
      </c>
      <c r="F136" s="6" t="s">
        <v>201</v>
      </c>
      <c r="G136" s="6" t="s">
        <v>7</v>
      </c>
    </row>
    <row r="137" spans="1:7" ht="31.5" hidden="1" x14ac:dyDescent="0.25">
      <c r="A137" s="6">
        <v>136</v>
      </c>
      <c r="B137" s="6" t="str">
        <f>HYPERLINK("http://congbao.tuyenquang.gov.vn/van-ban/noi-ban-hanh/ubnd-huyen-son-duong.html", "UBND Ủy ban nhân dân huyện Sơn Dương  tỉnh Tuyên Quang")</f>
        <v>UBND Ủy ban nhân dân huyện Sơn Dương  tỉnh Tuyên Quang</v>
      </c>
      <c r="C137" s="6" t="s">
        <v>202</v>
      </c>
      <c r="D137" s="6" t="s">
        <v>7</v>
      </c>
      <c r="E137" s="6" t="s">
        <v>7</v>
      </c>
      <c r="F137" s="6" t="s">
        <v>7</v>
      </c>
      <c r="G137" s="6" t="s">
        <v>7</v>
      </c>
    </row>
    <row r="138" spans="1:7" ht="63" hidden="1" x14ac:dyDescent="0.25">
      <c r="A138" s="6">
        <v>137</v>
      </c>
      <c r="B138" s="6" t="str">
        <f>HYPERLINK("https://www.facebook.com/p/Tu%E1%BB%95i-tr%E1%BA%BB-C%C3%B4ng-an-th%C3%A0nh-ph%E1%BB%91-L%C3%A0o-Cai-100065690011431/", "Công an thành phố Lào Cai  tỉnh Lào Cai")</f>
        <v>Công an thành phố Lào Cai  tỉnh Lào Cai</v>
      </c>
      <c r="C138" s="6" t="s">
        <v>203</v>
      </c>
      <c r="D138" s="6" t="s">
        <v>7</v>
      </c>
      <c r="E138" s="6" t="s">
        <v>12</v>
      </c>
      <c r="F138" s="6" t="s">
        <v>204</v>
      </c>
      <c r="G138" s="6" t="s">
        <v>205</v>
      </c>
    </row>
    <row r="139" spans="1:7" ht="31.5" hidden="1" x14ac:dyDescent="0.25">
      <c r="A139" s="6">
        <v>138</v>
      </c>
      <c r="B139" s="6" t="str">
        <f>HYPERLINK("https://tplaocai.laocai.gov.vn/", "UBND Ủy ban nhân dân thành phố Lào Cai  tỉnh Lào Cai")</f>
        <v>UBND Ủy ban nhân dân thành phố Lào Cai  tỉnh Lào Cai</v>
      </c>
      <c r="C139" s="6" t="s">
        <v>206</v>
      </c>
      <c r="D139" s="6" t="s">
        <v>7</v>
      </c>
      <c r="E139" s="6" t="s">
        <v>7</v>
      </c>
      <c r="F139" s="6" t="s">
        <v>7</v>
      </c>
      <c r="G139" s="6" t="s">
        <v>7</v>
      </c>
    </row>
    <row r="140" spans="1:7" ht="47.25" x14ac:dyDescent="0.25">
      <c r="A140" s="6">
        <v>139</v>
      </c>
      <c r="B140" s="6" t="str">
        <f>HYPERLINK("https://www.facebook.com/p/C%C3%B4ng-An-Th%E1%BB%8B-Tr%E1%BA%A5n-B%C3%A1t-X%C3%A1t-100080062719160/", "Công an huyện Bát Xát  tỉnh Lào Cai")</f>
        <v>Công an huyện Bát Xát  tỉnh Lào Cai</v>
      </c>
      <c r="C140" s="6" t="s">
        <v>207</v>
      </c>
      <c r="D140" s="6" t="s">
        <v>208</v>
      </c>
      <c r="E140" s="6" t="s">
        <v>7</v>
      </c>
      <c r="F140" s="6" t="s">
        <v>7</v>
      </c>
      <c r="G140" s="6" t="s">
        <v>209</v>
      </c>
    </row>
    <row r="141" spans="1:7" ht="31.5" hidden="1" x14ac:dyDescent="0.25">
      <c r="A141" s="6">
        <v>140</v>
      </c>
      <c r="B141" s="6" t="str">
        <f>HYPERLINK("https://batxat.laocai.gov.vn/", "UBND Ủy ban nhân dân huyện Bát Xát  tỉnh Lào Cai")</f>
        <v>UBND Ủy ban nhân dân huyện Bát Xát  tỉnh Lào Cai</v>
      </c>
      <c r="C141" s="6" t="s">
        <v>210</v>
      </c>
      <c r="D141" s="6" t="s">
        <v>7</v>
      </c>
      <c r="E141" s="6" t="s">
        <v>7</v>
      </c>
      <c r="F141" s="6" t="s">
        <v>7</v>
      </c>
      <c r="G141" s="6" t="s">
        <v>7</v>
      </c>
    </row>
    <row r="142" spans="1:7" ht="63" hidden="1" x14ac:dyDescent="0.25">
      <c r="A142" s="6">
        <v>141</v>
      </c>
      <c r="B142" s="6" t="str">
        <f>HYPERLINK("https://www.facebook.com/p/%C4%90o%C3%A0n-Thanh-ni%C3%AAn-C%C3%B4ng-an-huy%E1%BB%87n-M%C6%B0%E1%BB%9Dng-Kh%C6%B0%C6%A1ng-100064030693716/", "Công an huyện Mường Khương  tỉnh Lào Cai")</f>
        <v>Công an huyện Mường Khương  tỉnh Lào Cai</v>
      </c>
      <c r="C142" s="6" t="s">
        <v>211</v>
      </c>
      <c r="D142" s="6" t="s">
        <v>7</v>
      </c>
      <c r="E142" s="6" t="s">
        <v>212</v>
      </c>
      <c r="F142" s="6" t="s">
        <v>7</v>
      </c>
      <c r="G142" s="6" t="s">
        <v>213</v>
      </c>
    </row>
    <row r="143" spans="1:7" ht="31.5" hidden="1" x14ac:dyDescent="0.25">
      <c r="A143" s="6">
        <v>142</v>
      </c>
      <c r="B143" s="6" t="str">
        <f>HYPERLINK("https://muongkhuong.laocai.gov.vn/", "UBND Ủy ban nhân dân huyện Mường Khương  tỉnh Lào Cai")</f>
        <v>UBND Ủy ban nhân dân huyện Mường Khương  tỉnh Lào Cai</v>
      </c>
      <c r="C143" s="6" t="s">
        <v>214</v>
      </c>
      <c r="D143" s="6" t="s">
        <v>7</v>
      </c>
      <c r="E143" s="6" t="s">
        <v>7</v>
      </c>
      <c r="F143" s="6" t="s">
        <v>7</v>
      </c>
      <c r="G143" s="6" t="s">
        <v>7</v>
      </c>
    </row>
    <row r="144" spans="1:7" ht="47.25" hidden="1" x14ac:dyDescent="0.25">
      <c r="A144" s="6">
        <v>143</v>
      </c>
      <c r="B144" s="6" t="str">
        <f>HYPERLINK("https://www.facebook.com/p/C%C3%B4ng-an-huy%E1%BB%87n-Si-Ma-Cai-100065263861384/", "Công an huyện Si Ma Cai  tỉnh Lào Cai")</f>
        <v>Công an huyện Si Ma Cai  tỉnh Lào Cai</v>
      </c>
      <c r="C144" s="6" t="s">
        <v>215</v>
      </c>
      <c r="D144" s="6" t="s">
        <v>7</v>
      </c>
      <c r="E144" s="6" t="s">
        <v>216</v>
      </c>
      <c r="F144" s="6" t="s">
        <v>7</v>
      </c>
      <c r="G144" s="6" t="s">
        <v>7</v>
      </c>
    </row>
    <row r="145" spans="1:7" ht="31.5" hidden="1" x14ac:dyDescent="0.25">
      <c r="A145" s="6">
        <v>144</v>
      </c>
      <c r="B145" s="6" t="str">
        <f>HYPERLINK("https://simacai.laocai.gov.vn/", "UBND Ủy ban nhân dân huyện Si Ma Cai  tỉnh Lào Cai")</f>
        <v>UBND Ủy ban nhân dân huyện Si Ma Cai  tỉnh Lào Cai</v>
      </c>
      <c r="C145" s="6" t="s">
        <v>217</v>
      </c>
      <c r="D145" s="6" t="s">
        <v>7</v>
      </c>
      <c r="E145" s="6" t="s">
        <v>7</v>
      </c>
      <c r="F145" s="6" t="s">
        <v>7</v>
      </c>
      <c r="G145" s="6" t="s">
        <v>7</v>
      </c>
    </row>
    <row r="146" spans="1:7" ht="15.75" hidden="1" x14ac:dyDescent="0.25">
      <c r="A146" s="6">
        <v>145</v>
      </c>
      <c r="B146" s="6" t="str">
        <f>HYPERLINK("-", "Công an huyện Bắc Hà  tỉnh Lào Cai")</f>
        <v>Công an huyện Bắc Hà  tỉnh Lào Cai</v>
      </c>
      <c r="C146" s="6" t="s">
        <v>7</v>
      </c>
      <c r="D146" s="6" t="s">
        <v>7</v>
      </c>
      <c r="E146" s="6" t="s">
        <v>12</v>
      </c>
      <c r="F146" s="6" t="s">
        <v>7</v>
      </c>
      <c r="G146" s="6" t="s">
        <v>7</v>
      </c>
    </row>
    <row r="147" spans="1:7" ht="31.5" hidden="1" x14ac:dyDescent="0.25">
      <c r="A147" s="6">
        <v>146</v>
      </c>
      <c r="B147" s="6" t="str">
        <f>HYPERLINK("https://bacha.laocai.gov.vn/", "UBND Ủy ban nhân dân huyện Bắc Hà  tỉnh Lào Cai")</f>
        <v>UBND Ủy ban nhân dân huyện Bắc Hà  tỉnh Lào Cai</v>
      </c>
      <c r="C147" s="6" t="s">
        <v>218</v>
      </c>
      <c r="D147" s="6" t="s">
        <v>7</v>
      </c>
      <c r="E147" s="6" t="s">
        <v>7</v>
      </c>
      <c r="F147" s="6" t="s">
        <v>7</v>
      </c>
      <c r="G147" s="6" t="s">
        <v>7</v>
      </c>
    </row>
    <row r="148" spans="1:7" ht="31.5" hidden="1" x14ac:dyDescent="0.25">
      <c r="A148" s="6">
        <v>147</v>
      </c>
      <c r="B148" s="6" t="str">
        <f>HYPERLINK("https://www.facebook.com/baothangpolice/?locale=vi_VN", "Công an huyện Bảo Thắng  tỉnh Lào Cai")</f>
        <v>Công an huyện Bảo Thắng  tỉnh Lào Cai</v>
      </c>
      <c r="C148" s="6" t="s">
        <v>219</v>
      </c>
      <c r="D148" s="6" t="s">
        <v>7</v>
      </c>
      <c r="E148" s="6" t="s">
        <v>220</v>
      </c>
      <c r="F148" s="6" t="s">
        <v>221</v>
      </c>
      <c r="G148" s="6" t="s">
        <v>222</v>
      </c>
    </row>
    <row r="149" spans="1:7" ht="31.5" hidden="1" x14ac:dyDescent="0.25">
      <c r="A149" s="6">
        <v>148</v>
      </c>
      <c r="B149" s="6" t="str">
        <f>HYPERLINK("https://baothang.laocai.gov.vn/", "UBND Ủy ban nhân dân huyện Bảo Thắng  tỉnh Lào Cai")</f>
        <v>UBND Ủy ban nhân dân huyện Bảo Thắng  tỉnh Lào Cai</v>
      </c>
      <c r="C149" s="6" t="s">
        <v>223</v>
      </c>
      <c r="D149" s="6" t="s">
        <v>7</v>
      </c>
      <c r="E149" s="6" t="s">
        <v>7</v>
      </c>
      <c r="F149" s="6" t="s">
        <v>7</v>
      </c>
      <c r="G149" s="6" t="s">
        <v>7</v>
      </c>
    </row>
    <row r="150" spans="1:7" ht="31.5" hidden="1" x14ac:dyDescent="0.25">
      <c r="A150" s="6">
        <v>149</v>
      </c>
      <c r="B150" s="6" t="str">
        <f>HYPERLINK("https://www.facebook.com/CAH.BAOYEN/", "Công an huyện Bảo Yên  tỉnh Lào Cai")</f>
        <v>Công an huyện Bảo Yên  tỉnh Lào Cai</v>
      </c>
      <c r="C150" s="6" t="s">
        <v>224</v>
      </c>
      <c r="D150" s="6" t="s">
        <v>7</v>
      </c>
      <c r="E150" s="6" t="s">
        <v>225</v>
      </c>
      <c r="F150" s="6" t="s">
        <v>7</v>
      </c>
      <c r="G150" s="6" t="s">
        <v>226</v>
      </c>
    </row>
    <row r="151" spans="1:7" ht="31.5" hidden="1" x14ac:dyDescent="0.25">
      <c r="A151" s="6">
        <v>150</v>
      </c>
      <c r="B151" s="6" t="str">
        <f>HYPERLINK("https://baoyen.laocai.gov.vn/", "UBND Ủy ban nhân dân huyện Bảo Yên  tỉnh Lào Cai")</f>
        <v>UBND Ủy ban nhân dân huyện Bảo Yên  tỉnh Lào Cai</v>
      </c>
      <c r="C151" s="6" t="s">
        <v>227</v>
      </c>
      <c r="D151" s="6" t="s">
        <v>7</v>
      </c>
      <c r="E151" s="6" t="s">
        <v>7</v>
      </c>
      <c r="F151" s="6" t="s">
        <v>7</v>
      </c>
      <c r="G151" s="6" t="s">
        <v>7</v>
      </c>
    </row>
    <row r="152" spans="1:7" ht="31.5" hidden="1" x14ac:dyDescent="0.25">
      <c r="A152" s="6">
        <v>151</v>
      </c>
      <c r="B152" s="6" t="str">
        <f>HYPERLINK("https://www.facebook.com/tuoitreconganBaVi/", "Công an huyện Sa Pa  tỉnh Lào Cai")</f>
        <v>Công an huyện Sa Pa  tỉnh Lào Cai</v>
      </c>
      <c r="C152" s="6" t="s">
        <v>56</v>
      </c>
      <c r="D152" s="6" t="s">
        <v>7</v>
      </c>
      <c r="E152" s="6" t="s">
        <v>12</v>
      </c>
      <c r="F152" s="6" t="s">
        <v>57</v>
      </c>
      <c r="G152" s="6" t="s">
        <v>58</v>
      </c>
    </row>
    <row r="153" spans="1:7" ht="31.5" hidden="1" x14ac:dyDescent="0.25">
      <c r="A153" s="6">
        <v>152</v>
      </c>
      <c r="B153" s="6" t="str">
        <f>HYPERLINK("https://sapa.laocai.gov.vn/", "UBND Ủy ban nhân dân huyện Sa Pa  tỉnh Lào Cai")</f>
        <v>UBND Ủy ban nhân dân huyện Sa Pa  tỉnh Lào Cai</v>
      </c>
      <c r="C153" s="6" t="s">
        <v>228</v>
      </c>
      <c r="D153" s="6" t="s">
        <v>7</v>
      </c>
      <c r="E153" s="6" t="s">
        <v>7</v>
      </c>
      <c r="F153" s="6" t="s">
        <v>7</v>
      </c>
      <c r="G153" s="6" t="s">
        <v>7</v>
      </c>
    </row>
    <row r="154" spans="1:7" ht="47.25" hidden="1" x14ac:dyDescent="0.25">
      <c r="A154" s="6">
        <v>153</v>
      </c>
      <c r="B154" s="6" t="str">
        <f>HYPERLINK("https://www.facebook.com/p/C%C3%B4ng-an-huy%E1%BB%87n-V%C4%83n-B%C3%A0n-100068908192107/", "Công an huyện Văn Bàn  tỉnh Lào Cai")</f>
        <v>Công an huyện Văn Bàn  tỉnh Lào Cai</v>
      </c>
      <c r="C154" s="6" t="s">
        <v>229</v>
      </c>
      <c r="D154" s="6" t="s">
        <v>7</v>
      </c>
      <c r="E154" s="6" t="s">
        <v>230</v>
      </c>
      <c r="F154" s="6" t="s">
        <v>7</v>
      </c>
      <c r="G154" s="6" t="s">
        <v>7</v>
      </c>
    </row>
    <row r="155" spans="1:7" ht="31.5" hidden="1" x14ac:dyDescent="0.25">
      <c r="A155" s="6">
        <v>154</v>
      </c>
      <c r="B155" s="6" t="str">
        <f>HYPERLINK("https://vanban.laocai.gov.vn/", "UBND Ủy ban nhân dân huyện Văn Bàn  tỉnh Lào Cai")</f>
        <v>UBND Ủy ban nhân dân huyện Văn Bàn  tỉnh Lào Cai</v>
      </c>
      <c r="C155" s="6" t="s">
        <v>231</v>
      </c>
      <c r="D155" s="6" t="s">
        <v>7</v>
      </c>
      <c r="E155" s="6" t="s">
        <v>7</v>
      </c>
      <c r="F155" s="6" t="s">
        <v>7</v>
      </c>
      <c r="G155" s="6" t="s">
        <v>7</v>
      </c>
    </row>
    <row r="156" spans="1:7" ht="31.5" hidden="1" x14ac:dyDescent="0.25">
      <c r="A156" s="6">
        <v>155</v>
      </c>
      <c r="B156" s="6" t="str">
        <f>HYPERLINK("https://www.facebook.com/conganthanhphodienbienphu/?locale=vi_VN", "Công an thành phố Điện Biên Phủ  tỉnh Điện Biên")</f>
        <v>Công an thành phố Điện Biên Phủ  tỉnh Điện Biên</v>
      </c>
      <c r="C156" s="6" t="s">
        <v>232</v>
      </c>
      <c r="D156" s="6" t="s">
        <v>7</v>
      </c>
      <c r="E156" s="6" t="s">
        <v>233</v>
      </c>
      <c r="F156" s="6" t="s">
        <v>234</v>
      </c>
      <c r="G156" s="6" t="s">
        <v>235</v>
      </c>
    </row>
    <row r="157" spans="1:7" ht="31.5" hidden="1" x14ac:dyDescent="0.25">
      <c r="A157" s="6">
        <v>156</v>
      </c>
      <c r="B157" s="6" t="str">
        <f>HYPERLINK("https://congbao.dienbien.gov.vn/congbao/congbao.nsf/VanBan", "UBND Ủy ban nhân dân thành phố Điện Biên Phủ  tỉnh Điện Biên")</f>
        <v>UBND Ủy ban nhân dân thành phố Điện Biên Phủ  tỉnh Điện Biên</v>
      </c>
      <c r="C157" s="6" t="s">
        <v>236</v>
      </c>
      <c r="D157" s="6" t="s">
        <v>7</v>
      </c>
      <c r="E157" s="6" t="s">
        <v>7</v>
      </c>
      <c r="F157" s="6" t="s">
        <v>7</v>
      </c>
      <c r="G157" s="6" t="s">
        <v>7</v>
      </c>
    </row>
    <row r="158" spans="1:7" ht="31.5" hidden="1" x14ac:dyDescent="0.25">
      <c r="A158" s="6">
        <v>157</v>
      </c>
      <c r="B158" s="6" t="str">
        <f>HYPERLINK("https://www.facebook.com/muongnhe.ca/?locale=vi_VN", "Công an huyện Mường Nhé  tỉnh Điện Biên")</f>
        <v>Công an huyện Mường Nhé  tỉnh Điện Biên</v>
      </c>
      <c r="C158" s="6" t="s">
        <v>237</v>
      </c>
      <c r="D158" s="6" t="s">
        <v>7</v>
      </c>
      <c r="E158" s="6" t="s">
        <v>238</v>
      </c>
      <c r="F158" s="6" t="s">
        <v>239</v>
      </c>
      <c r="G158" s="6" t="s">
        <v>7</v>
      </c>
    </row>
    <row r="159" spans="1:7" ht="31.5" hidden="1" x14ac:dyDescent="0.25">
      <c r="A159" s="6">
        <v>158</v>
      </c>
      <c r="B159" s="6" t="str">
        <f>HYPERLINK("https://muongnhe.dienbien.gov.vn/", "UBND Ủy ban nhân dân huyện Mường Nhé  tỉnh Điện Biên")</f>
        <v>UBND Ủy ban nhân dân huyện Mường Nhé  tỉnh Điện Biên</v>
      </c>
      <c r="C159" s="6" t="s">
        <v>240</v>
      </c>
      <c r="D159" s="6" t="s">
        <v>7</v>
      </c>
      <c r="E159" s="6" t="s">
        <v>7</v>
      </c>
      <c r="F159" s="6" t="s">
        <v>7</v>
      </c>
      <c r="G159" s="6" t="s">
        <v>7</v>
      </c>
    </row>
    <row r="160" spans="1:7" ht="31.5" hidden="1" x14ac:dyDescent="0.25">
      <c r="A160" s="6">
        <v>159</v>
      </c>
      <c r="B160" s="6" t="str">
        <f>HYPERLINK("https://www.facebook.com/TuoiTreCongAnDienBien/", "Công an huyện Mường Chà  tỉnh Điện Biên")</f>
        <v>Công an huyện Mường Chà  tỉnh Điện Biên</v>
      </c>
      <c r="C160" s="6" t="s">
        <v>241</v>
      </c>
      <c r="D160" s="6" t="s">
        <v>7</v>
      </c>
      <c r="E160" s="6" t="s">
        <v>12</v>
      </c>
      <c r="F160" s="6" t="s">
        <v>7</v>
      </c>
      <c r="G160" s="6" t="s">
        <v>7</v>
      </c>
    </row>
    <row r="161" spans="1:7" ht="31.5" hidden="1" x14ac:dyDescent="0.25">
      <c r="A161" s="6">
        <v>160</v>
      </c>
      <c r="B161" s="6" t="str">
        <f>HYPERLINK("https://muongnhe.dienbien.gov.vn/", "UBND Ủy ban nhân dân huyện Mường Chà  tỉnh Điện Biên")</f>
        <v>UBND Ủy ban nhân dân huyện Mường Chà  tỉnh Điện Biên</v>
      </c>
      <c r="C161" s="6" t="s">
        <v>240</v>
      </c>
      <c r="D161" s="6" t="s">
        <v>7</v>
      </c>
      <c r="E161" s="6" t="s">
        <v>7</v>
      </c>
      <c r="F161" s="6" t="s">
        <v>7</v>
      </c>
      <c r="G161" s="6" t="s">
        <v>7</v>
      </c>
    </row>
    <row r="162" spans="1:7" ht="31.5" hidden="1" x14ac:dyDescent="0.25">
      <c r="A162" s="6">
        <v>161</v>
      </c>
      <c r="B162" s="6" t="str">
        <f>HYPERLINK("https://www.facebook.com/ConganhuyenTuaChua/", "Công an huyện Tủa Chùa  tỉnh Điện Biên")</f>
        <v>Công an huyện Tủa Chùa  tỉnh Điện Biên</v>
      </c>
      <c r="C162" s="6" t="s">
        <v>242</v>
      </c>
      <c r="D162" s="6" t="s">
        <v>7</v>
      </c>
      <c r="E162" s="6" t="s">
        <v>243</v>
      </c>
      <c r="F162" s="6" t="s">
        <v>7</v>
      </c>
      <c r="G162" s="6" t="s">
        <v>7</v>
      </c>
    </row>
    <row r="163" spans="1:7" ht="31.5" hidden="1" x14ac:dyDescent="0.25">
      <c r="A163" s="6">
        <v>162</v>
      </c>
      <c r="B163" s="6" t="str">
        <f>HYPERLINK("https://huyentuachua.dienbien.gov.vn/", "UBND Ủy ban nhân dân huyện Tủa Chùa  tỉnh Điện Biên")</f>
        <v>UBND Ủy ban nhân dân huyện Tủa Chùa  tỉnh Điện Biên</v>
      </c>
      <c r="C163" s="6" t="s">
        <v>244</v>
      </c>
      <c r="D163" s="6" t="s">
        <v>7</v>
      </c>
      <c r="E163" s="6" t="s">
        <v>7</v>
      </c>
      <c r="F163" s="6" t="s">
        <v>7</v>
      </c>
      <c r="G163" s="6" t="s">
        <v>7</v>
      </c>
    </row>
    <row r="164" spans="1:7" ht="31.5" hidden="1" x14ac:dyDescent="0.25">
      <c r="A164" s="6">
        <v>163</v>
      </c>
      <c r="B164" s="6" t="str">
        <f>HYPERLINK("https://www.facebook.com/conganhuyentuangiao/", "Công an huyện Tuần Giáo  tỉnh Điện Biên")</f>
        <v>Công an huyện Tuần Giáo  tỉnh Điện Biên</v>
      </c>
      <c r="C164" s="6" t="s">
        <v>245</v>
      </c>
      <c r="D164" s="6" t="s">
        <v>7</v>
      </c>
      <c r="E164" s="6" t="s">
        <v>246</v>
      </c>
      <c r="F164" s="6" t="s">
        <v>247</v>
      </c>
      <c r="G164" s="6" t="s">
        <v>248</v>
      </c>
    </row>
    <row r="165" spans="1:7" ht="31.5" hidden="1" x14ac:dyDescent="0.25">
      <c r="A165" s="6">
        <v>164</v>
      </c>
      <c r="B165" s="6" t="str">
        <f>HYPERLINK("https://tuangiao.gov.vn/", "UBND Ủy ban nhân dân huyện Tuần Giáo  tỉnh Điện Biên")</f>
        <v>UBND Ủy ban nhân dân huyện Tuần Giáo  tỉnh Điện Biên</v>
      </c>
      <c r="C165" s="6" t="s">
        <v>249</v>
      </c>
      <c r="D165" s="6" t="s">
        <v>7</v>
      </c>
      <c r="E165" s="6" t="s">
        <v>7</v>
      </c>
      <c r="F165" s="6" t="s">
        <v>7</v>
      </c>
      <c r="G165" s="6" t="s">
        <v>7</v>
      </c>
    </row>
    <row r="166" spans="1:7" ht="47.25" hidden="1" x14ac:dyDescent="0.25">
      <c r="A166" s="6">
        <v>165</v>
      </c>
      <c r="B166" s="6" t="str">
        <f>HYPERLINK("https://www.facebook.com/p/C%C3%B4ng-an-huy%E1%BB%87n-%C4%90i%E1%BB%87n-Bi%C3%AAn-100064590015562/", "Công an huyện Điện Biên  tỉnh Điện Biên")</f>
        <v>Công an huyện Điện Biên  tỉnh Điện Biên</v>
      </c>
      <c r="C166" s="6" t="s">
        <v>250</v>
      </c>
      <c r="D166" s="6" t="s">
        <v>7</v>
      </c>
      <c r="E166" s="6" t="s">
        <v>251</v>
      </c>
      <c r="F166" s="6" t="s">
        <v>252</v>
      </c>
      <c r="G166" s="6" t="s">
        <v>253</v>
      </c>
    </row>
    <row r="167" spans="1:7" ht="31.5" hidden="1" x14ac:dyDescent="0.25">
      <c r="A167" s="6">
        <v>166</v>
      </c>
      <c r="B167" s="6" t="str">
        <f>HYPERLINK("http://huyendienbien.gov.vn/", "UBND Ủy ban nhân dân huyện Điện Biên  tỉnh Điện Biên")</f>
        <v>UBND Ủy ban nhân dân huyện Điện Biên  tỉnh Điện Biên</v>
      </c>
      <c r="C167" s="6" t="s">
        <v>254</v>
      </c>
      <c r="D167" s="6" t="s">
        <v>7</v>
      </c>
      <c r="E167" s="6" t="s">
        <v>7</v>
      </c>
      <c r="F167" s="6" t="s">
        <v>7</v>
      </c>
      <c r="G167" s="6" t="s">
        <v>7</v>
      </c>
    </row>
    <row r="168" spans="1:7" ht="31.5" hidden="1" x14ac:dyDescent="0.25">
      <c r="A168" s="6">
        <v>167</v>
      </c>
      <c r="B168" s="6" t="str">
        <f>HYPERLINK("https://www.facebook.com/TuoiTreCongAnDienBien/", "Công an huyện Điện Biên Đông  tỉnh Điện Biên")</f>
        <v>Công an huyện Điện Biên Đông  tỉnh Điện Biên</v>
      </c>
      <c r="C168" s="6" t="s">
        <v>241</v>
      </c>
      <c r="D168" s="6" t="s">
        <v>7</v>
      </c>
      <c r="E168" s="6" t="s">
        <v>12</v>
      </c>
      <c r="F168" s="6" t="s">
        <v>7</v>
      </c>
      <c r="G168" s="6" t="s">
        <v>7</v>
      </c>
    </row>
    <row r="169" spans="1:7" ht="31.5" hidden="1" x14ac:dyDescent="0.25">
      <c r="A169" s="6">
        <v>168</v>
      </c>
      <c r="B169" s="6" t="str">
        <f>HYPERLINK("https://dienbiendong.dienbien.gov.vn/", "UBND Ủy ban nhân dân huyện Điện Biên Đông  tỉnh Điện Biên")</f>
        <v>UBND Ủy ban nhân dân huyện Điện Biên Đông  tỉnh Điện Biên</v>
      </c>
      <c r="C169" s="6" t="s">
        <v>255</v>
      </c>
      <c r="D169" s="6" t="s">
        <v>7</v>
      </c>
      <c r="E169" s="6" t="s">
        <v>7</v>
      </c>
      <c r="F169" s="6" t="s">
        <v>7</v>
      </c>
      <c r="G169" s="6" t="s">
        <v>7</v>
      </c>
    </row>
    <row r="170" spans="1:7" ht="47.25" hidden="1" x14ac:dyDescent="0.25">
      <c r="A170" s="6">
        <v>169</v>
      </c>
      <c r="B170" s="6" t="str">
        <f>HYPERLINK("https://www.facebook.com/p/C%C3%B4ng-an-huy%E1%BB%87n-M%C6%B0%E1%BB%9Dng-%E1%BA%A2ng-100057664320652/", "Công an huyện Mường Ảng  tỉnh Điện Biên")</f>
        <v>Công an huyện Mường Ảng  tỉnh Điện Biên</v>
      </c>
      <c r="C170" s="6" t="s">
        <v>256</v>
      </c>
      <c r="D170" s="6" t="s">
        <v>7</v>
      </c>
      <c r="E170" s="6" t="s">
        <v>257</v>
      </c>
      <c r="F170" s="6" t="s">
        <v>258</v>
      </c>
      <c r="G170" s="6" t="s">
        <v>259</v>
      </c>
    </row>
    <row r="171" spans="1:7" ht="31.5" hidden="1" x14ac:dyDescent="0.25">
      <c r="A171" s="6">
        <v>170</v>
      </c>
      <c r="B171" s="6" t="str">
        <f>HYPERLINK("https://muongang.dienbien.gov.vn/", "UBND Ủy ban nhân dân huyện Mường Ảng  tỉnh Điện Biên")</f>
        <v>UBND Ủy ban nhân dân huyện Mường Ảng  tỉnh Điện Biên</v>
      </c>
      <c r="C171" s="6" t="s">
        <v>260</v>
      </c>
      <c r="D171" s="6" t="s">
        <v>7</v>
      </c>
      <c r="E171" s="6" t="s">
        <v>7</v>
      </c>
      <c r="F171" s="6" t="s">
        <v>7</v>
      </c>
      <c r="G171" s="6" t="s">
        <v>7</v>
      </c>
    </row>
    <row r="172" spans="1:7" ht="15.75" hidden="1" x14ac:dyDescent="0.25">
      <c r="A172" s="6">
        <v>171</v>
      </c>
      <c r="B172" s="6" t="str">
        <f>HYPERLINK("https://www.facebook.com/3857544587696583", "Công an huyện Nậm Pồ  tỉnh Điện Biên")</f>
        <v>Công an huyện Nậm Pồ  tỉnh Điện Biên</v>
      </c>
      <c r="C172" s="6" t="s">
        <v>261</v>
      </c>
      <c r="D172" s="6" t="s">
        <v>7</v>
      </c>
      <c r="E172" s="6" t="s">
        <v>12</v>
      </c>
      <c r="F172" s="6" t="s">
        <v>7</v>
      </c>
      <c r="G172" s="6" t="s">
        <v>7</v>
      </c>
    </row>
    <row r="173" spans="1:7" ht="31.5" hidden="1" x14ac:dyDescent="0.25">
      <c r="A173" s="6">
        <v>172</v>
      </c>
      <c r="B173" s="6" t="str">
        <f>HYPERLINK("https://huyennampo.dienbien.gov.vn/", "UBND Ủy ban nhân dân huyện Nậm Pồ  tỉnh Điện Biên")</f>
        <v>UBND Ủy ban nhân dân huyện Nậm Pồ  tỉnh Điện Biên</v>
      </c>
      <c r="C173" s="6" t="s">
        <v>262</v>
      </c>
      <c r="D173" s="6" t="s">
        <v>7</v>
      </c>
      <c r="E173" s="6" t="s">
        <v>7</v>
      </c>
      <c r="F173" s="6" t="s">
        <v>7</v>
      </c>
      <c r="G173" s="6" t="s">
        <v>7</v>
      </c>
    </row>
    <row r="174" spans="1:7" ht="31.5" hidden="1" x14ac:dyDescent="0.25">
      <c r="A174" s="6">
        <v>173</v>
      </c>
      <c r="B174" s="6" t="str">
        <f>HYPERLINK("https://www.facebook.com/Conganthanhpholaichau/", "Công an thành phố Lai Châu  tỉnh Lai Châu")</f>
        <v>Công an thành phố Lai Châu  tỉnh Lai Châu</v>
      </c>
      <c r="C174" s="6" t="s">
        <v>263</v>
      </c>
      <c r="D174" s="6" t="s">
        <v>7</v>
      </c>
      <c r="E174" s="6" t="s">
        <v>264</v>
      </c>
      <c r="F174" s="6" t="s">
        <v>265</v>
      </c>
      <c r="G174" s="6" t="s">
        <v>7</v>
      </c>
    </row>
    <row r="175" spans="1:7" ht="31.5" hidden="1" x14ac:dyDescent="0.25">
      <c r="A175" s="6">
        <v>174</v>
      </c>
      <c r="B175" s="6" t="str">
        <f>HYPERLINK("https://thanhpho.laichau.gov.vn/", "UBND Ủy ban nhân dân thành phố Lai Châu  tỉnh Lai Châu")</f>
        <v>UBND Ủy ban nhân dân thành phố Lai Châu  tỉnh Lai Châu</v>
      </c>
      <c r="C175" s="6" t="s">
        <v>266</v>
      </c>
      <c r="D175" s="6" t="s">
        <v>7</v>
      </c>
      <c r="E175" s="6" t="s">
        <v>7</v>
      </c>
      <c r="F175" s="6" t="s">
        <v>7</v>
      </c>
      <c r="G175" s="6" t="s">
        <v>7</v>
      </c>
    </row>
    <row r="176" spans="1:7" ht="78.75" hidden="1" x14ac:dyDescent="0.25">
      <c r="A176" s="6">
        <v>175</v>
      </c>
      <c r="B176" s="6" t="str">
        <f>HYPERLINK("https://www.facebook.com/p/C%C3%B4ng-an-huy%E1%BB%87n-Tam-%C4%90%C6%B0%E1%BB%9Dng-t%E1%BB%89nh-Lai-Ch%C3%A2u-100077186117059/", "Công an huyện Tam Đường  tỉnh Lai Châu")</f>
        <v>Công an huyện Tam Đường  tỉnh Lai Châu</v>
      </c>
      <c r="C176" s="6" t="s">
        <v>267</v>
      </c>
      <c r="D176" s="6" t="s">
        <v>7</v>
      </c>
      <c r="E176" s="6" t="s">
        <v>268</v>
      </c>
      <c r="F176" s="6" t="s">
        <v>7</v>
      </c>
      <c r="G176" s="6" t="s">
        <v>7</v>
      </c>
    </row>
    <row r="177" spans="1:7" ht="31.5" hidden="1" x14ac:dyDescent="0.25">
      <c r="A177" s="6">
        <v>176</v>
      </c>
      <c r="B177" s="6" t="str">
        <f>HYPERLINK("https://tamduong.laichau.gov.vn/", "UBND Ủy ban nhân dân huyện Tam Đường  tỉnh Lai Châu")</f>
        <v>UBND Ủy ban nhân dân huyện Tam Đường  tỉnh Lai Châu</v>
      </c>
      <c r="C177" s="6" t="s">
        <v>269</v>
      </c>
      <c r="D177" s="6" t="s">
        <v>7</v>
      </c>
      <c r="E177" s="6" t="s">
        <v>7</v>
      </c>
      <c r="F177" s="6" t="s">
        <v>7</v>
      </c>
      <c r="G177" s="6" t="s">
        <v>7</v>
      </c>
    </row>
    <row r="178" spans="1:7" ht="47.25" hidden="1" x14ac:dyDescent="0.25">
      <c r="A178" s="6">
        <v>177</v>
      </c>
      <c r="B178" s="6" t="str">
        <f>HYPERLINK("https://www.facebook.com/p/C%C3%B4ng-an-huy%E1%BB%87n-M%C6%B0%E1%BB%9Dng-T%C3%A8-100091490344974/", "Công an huyện Mường Tè  tỉnh Lai Châu")</f>
        <v>Công an huyện Mường Tè  tỉnh Lai Châu</v>
      </c>
      <c r="C178" s="6" t="s">
        <v>270</v>
      </c>
      <c r="D178" s="6" t="s">
        <v>7</v>
      </c>
      <c r="E178" s="6" t="s">
        <v>271</v>
      </c>
      <c r="F178" s="6" t="s">
        <v>272</v>
      </c>
      <c r="G178" s="6" t="s">
        <v>273</v>
      </c>
    </row>
    <row r="179" spans="1:7" ht="31.5" hidden="1" x14ac:dyDescent="0.25">
      <c r="A179" s="6">
        <v>178</v>
      </c>
      <c r="B179" s="6" t="str">
        <f>HYPERLINK("https://muongte.laichau.gov.vn/", "UBND Ủy ban nhân dân huyện Mường Tè  tỉnh Lai Châu")</f>
        <v>UBND Ủy ban nhân dân huyện Mường Tè  tỉnh Lai Châu</v>
      </c>
      <c r="C179" s="6" t="s">
        <v>274</v>
      </c>
      <c r="D179" s="6" t="s">
        <v>7</v>
      </c>
      <c r="E179" s="6" t="s">
        <v>7</v>
      </c>
      <c r="F179" s="6" t="s">
        <v>7</v>
      </c>
      <c r="G179" s="6" t="s">
        <v>7</v>
      </c>
    </row>
    <row r="180" spans="1:7" ht="15.75" hidden="1" x14ac:dyDescent="0.25">
      <c r="A180" s="6">
        <v>179</v>
      </c>
      <c r="B180" s="6" t="str">
        <f>HYPERLINK("https://www.facebook.com/conganhuyensinho/", "Công an huyện Sìn Hồ  tỉnh Lai Châu")</f>
        <v>Công an huyện Sìn Hồ  tỉnh Lai Châu</v>
      </c>
      <c r="C180" s="6" t="s">
        <v>275</v>
      </c>
      <c r="D180" s="6" t="s">
        <v>7</v>
      </c>
      <c r="E180" s="6" t="s">
        <v>276</v>
      </c>
      <c r="F180" s="6" t="s">
        <v>277</v>
      </c>
      <c r="G180" s="6" t="s">
        <v>278</v>
      </c>
    </row>
    <row r="181" spans="1:7" ht="31.5" hidden="1" x14ac:dyDescent="0.25">
      <c r="A181" s="6">
        <v>180</v>
      </c>
      <c r="B181" s="6" t="str">
        <f>HYPERLINK("https://sinho.laichau.gov.vn/", "UBND Ủy ban nhân dân huyện Sìn Hồ  tỉnh Lai Châu")</f>
        <v>UBND Ủy ban nhân dân huyện Sìn Hồ  tỉnh Lai Châu</v>
      </c>
      <c r="C181" s="6" t="s">
        <v>279</v>
      </c>
      <c r="D181" s="6" t="s">
        <v>7</v>
      </c>
      <c r="E181" s="6" t="s">
        <v>7</v>
      </c>
      <c r="F181" s="6" t="s">
        <v>7</v>
      </c>
      <c r="G181" s="6" t="s">
        <v>7</v>
      </c>
    </row>
    <row r="182" spans="1:7" ht="63" hidden="1" x14ac:dyDescent="0.25">
      <c r="A182" s="6">
        <v>181</v>
      </c>
      <c r="B182" s="6" t="str">
        <f>HYPERLINK("https://www.facebook.com/p/C%C3%B4ng-an-huy%E1%BB%87n-Phong-Th%E1%BB%95-t%E1%BB%89nh-Lai-Ch%C3%A2u-100067685321517/", "Công an huyện Phong Thổ  tỉnh Lai Châu")</f>
        <v>Công an huyện Phong Thổ  tỉnh Lai Châu</v>
      </c>
      <c r="C182" s="6" t="s">
        <v>280</v>
      </c>
      <c r="D182" s="6" t="s">
        <v>7</v>
      </c>
      <c r="E182" s="6" t="s">
        <v>281</v>
      </c>
      <c r="F182" s="6" t="s">
        <v>282</v>
      </c>
      <c r="G182" s="6" t="s">
        <v>283</v>
      </c>
    </row>
    <row r="183" spans="1:7" ht="31.5" hidden="1" x14ac:dyDescent="0.25">
      <c r="A183" s="6">
        <v>182</v>
      </c>
      <c r="B183" s="6" t="str">
        <f>HYPERLINK("https://phongtho.laichau.gov.vn/", "UBND Ủy ban nhân dân huyện Phong Thổ  tỉnh Lai Châu")</f>
        <v>UBND Ủy ban nhân dân huyện Phong Thổ  tỉnh Lai Châu</v>
      </c>
      <c r="C183" s="6" t="s">
        <v>284</v>
      </c>
      <c r="D183" s="6" t="s">
        <v>7</v>
      </c>
      <c r="E183" s="6" t="s">
        <v>7</v>
      </c>
      <c r="F183" s="6" t="s">
        <v>7</v>
      </c>
      <c r="G183" s="6" t="s">
        <v>7</v>
      </c>
    </row>
    <row r="184" spans="1:7" ht="47.25" hidden="1" x14ac:dyDescent="0.25">
      <c r="A184" s="6">
        <v>183</v>
      </c>
      <c r="B184" s="6" t="str">
        <f>HYPERLINK("https://www.facebook.com/p/C%C3%B4ng-an-huy%E1%BB%87n-Than-Uy%C3%AAn-100066600894446/", "Công an huyện Than Uyên  tỉnh Lai Châu")</f>
        <v>Công an huyện Than Uyên  tỉnh Lai Châu</v>
      </c>
      <c r="C184" s="6" t="s">
        <v>285</v>
      </c>
      <c r="D184" s="6" t="s">
        <v>7</v>
      </c>
      <c r="E184" s="6" t="s">
        <v>286</v>
      </c>
      <c r="F184" s="6" t="s">
        <v>287</v>
      </c>
      <c r="G184" s="6" t="s">
        <v>288</v>
      </c>
    </row>
    <row r="185" spans="1:7" ht="31.5" hidden="1" x14ac:dyDescent="0.25">
      <c r="A185" s="6">
        <v>184</v>
      </c>
      <c r="B185" s="6" t="str">
        <f>HYPERLINK("https://thanuyen.laichau.gov.vn/", "UBND Ủy ban nhân dân huyện Than Uyên  tỉnh Lai Châu")</f>
        <v>UBND Ủy ban nhân dân huyện Than Uyên  tỉnh Lai Châu</v>
      </c>
      <c r="C185" s="6" t="s">
        <v>289</v>
      </c>
      <c r="D185" s="6" t="s">
        <v>7</v>
      </c>
      <c r="E185" s="6" t="s">
        <v>7</v>
      </c>
      <c r="F185" s="6" t="s">
        <v>7</v>
      </c>
      <c r="G185" s="6" t="s">
        <v>7</v>
      </c>
    </row>
    <row r="186" spans="1:7" ht="31.5" hidden="1" x14ac:dyDescent="0.25">
      <c r="A186" s="6">
        <v>185</v>
      </c>
      <c r="B186" s="6" t="str">
        <f>HYPERLINK("https://www.facebook.com/ConganhuyenTanUyen/", "Công an huyện Tân Uyên  tỉnh Lai Châu")</f>
        <v>Công an huyện Tân Uyên  tỉnh Lai Châu</v>
      </c>
      <c r="C186" s="6" t="s">
        <v>290</v>
      </c>
      <c r="D186" s="6" t="s">
        <v>7</v>
      </c>
      <c r="E186" s="6" t="s">
        <v>291</v>
      </c>
      <c r="F186" s="6" t="s">
        <v>292</v>
      </c>
      <c r="G186" s="6" t="s">
        <v>7</v>
      </c>
    </row>
    <row r="187" spans="1:7" ht="31.5" hidden="1" x14ac:dyDescent="0.25">
      <c r="A187" s="6">
        <v>186</v>
      </c>
      <c r="B187" s="6" t="str">
        <f>HYPERLINK("https://tanuyen.laichau.gov.vn/", "UBND Ủy ban nhân dân huyện Tân Uyên  tỉnh Lai Châu")</f>
        <v>UBND Ủy ban nhân dân huyện Tân Uyên  tỉnh Lai Châu</v>
      </c>
      <c r="C187" s="6" t="s">
        <v>293</v>
      </c>
      <c r="D187" s="6" t="s">
        <v>7</v>
      </c>
      <c r="E187" s="6" t="s">
        <v>7</v>
      </c>
      <c r="F187" s="6" t="s">
        <v>7</v>
      </c>
      <c r="G187" s="6" t="s">
        <v>7</v>
      </c>
    </row>
    <row r="188" spans="1:7" ht="63" hidden="1" x14ac:dyDescent="0.25">
      <c r="A188" s="6">
        <v>187</v>
      </c>
      <c r="B188" s="6" t="str">
        <f>HYPERLINK("https://www.facebook.com/p/C%C3%B4ng-an-huy%E1%BB%87n-N%E1%BA%ADm-Nh%C3%B9n-t%E1%BB%89nh-Lai-Ch%C3%A2u-100083322993053/", "Công an huyện Nậm Nhùn  tỉnh Lai Châu")</f>
        <v>Công an huyện Nậm Nhùn  tỉnh Lai Châu</v>
      </c>
      <c r="C188" s="6" t="s">
        <v>294</v>
      </c>
      <c r="D188" s="6" t="s">
        <v>7</v>
      </c>
      <c r="E188" s="6" t="s">
        <v>12</v>
      </c>
      <c r="F188" s="6" t="s">
        <v>7</v>
      </c>
      <c r="G188" s="6" t="s">
        <v>7</v>
      </c>
    </row>
    <row r="189" spans="1:7" ht="31.5" hidden="1" x14ac:dyDescent="0.25">
      <c r="A189" s="6">
        <v>188</v>
      </c>
      <c r="B189" s="6" t="str">
        <f>HYPERLINK("https://namnhun.laichau.gov.vn/", "UBND Ủy ban nhân dân huyện Nậm Nhùn  tỉnh Lai Châu")</f>
        <v>UBND Ủy ban nhân dân huyện Nậm Nhùn  tỉnh Lai Châu</v>
      </c>
      <c r="C189" s="6" t="s">
        <v>295</v>
      </c>
      <c r="D189" s="6" t="s">
        <v>7</v>
      </c>
      <c r="E189" s="6" t="s">
        <v>7</v>
      </c>
      <c r="F189" s="6" t="s">
        <v>7</v>
      </c>
      <c r="G189" s="6" t="s">
        <v>7</v>
      </c>
    </row>
    <row r="190" spans="1:7" ht="15.75" hidden="1" x14ac:dyDescent="0.25">
      <c r="A190" s="6">
        <v>189</v>
      </c>
      <c r="B190" s="6" t="str">
        <f>HYPERLINK("https://www.facebook.com/catpsonla/", "Công an thành phố Sơn La  tỉnh Sơn La")</f>
        <v>Công an thành phố Sơn La  tỉnh Sơn La</v>
      </c>
      <c r="C190" s="6" t="s">
        <v>296</v>
      </c>
      <c r="D190" s="6" t="s">
        <v>7</v>
      </c>
      <c r="E190" s="6" t="s">
        <v>297</v>
      </c>
      <c r="F190" s="6" t="s">
        <v>298</v>
      </c>
      <c r="G190" s="6" t="s">
        <v>299</v>
      </c>
    </row>
    <row r="191" spans="1:7" ht="31.5" hidden="1" x14ac:dyDescent="0.25">
      <c r="A191" s="6">
        <v>190</v>
      </c>
      <c r="B191" s="6" t="str">
        <f>HYPERLINK("https://thanhpho.sonla.gov.vn/", "UBND Ủy ban nhân dân thành phố Sơn La  tỉnh Sơn La")</f>
        <v>UBND Ủy ban nhân dân thành phố Sơn La  tỉnh Sơn La</v>
      </c>
      <c r="C191" s="6" t="s">
        <v>300</v>
      </c>
      <c r="D191" s="6" t="s">
        <v>7</v>
      </c>
      <c r="E191" s="6" t="s">
        <v>7</v>
      </c>
      <c r="F191" s="6" t="s">
        <v>7</v>
      </c>
      <c r="G191" s="6" t="s">
        <v>7</v>
      </c>
    </row>
    <row r="192" spans="1:7" ht="31.5" hidden="1" x14ac:dyDescent="0.25">
      <c r="A192" s="6">
        <v>191</v>
      </c>
      <c r="B192" s="6" t="str">
        <f>HYPERLINK("https://www.facebook.com/ConganQuynhNhai/", "Công an huyện Quỳnh Nhai  tỉnh Sơn La")</f>
        <v>Công an huyện Quỳnh Nhai  tỉnh Sơn La</v>
      </c>
      <c r="C192" s="6" t="s">
        <v>301</v>
      </c>
      <c r="D192" s="6" t="s">
        <v>7</v>
      </c>
      <c r="E192" s="6" t="s">
        <v>302</v>
      </c>
      <c r="F192" s="6" t="s">
        <v>303</v>
      </c>
      <c r="G192" s="6" t="s">
        <v>304</v>
      </c>
    </row>
    <row r="193" spans="1:7" ht="31.5" hidden="1" x14ac:dyDescent="0.25">
      <c r="A193" s="6">
        <v>192</v>
      </c>
      <c r="B193" s="6" t="str">
        <f>HYPERLINK("https://quynhnhai.sonla.gov.vn/", "UBND Ủy ban nhân dân huyện Quỳnh Nhai  tỉnh Sơn La")</f>
        <v>UBND Ủy ban nhân dân huyện Quỳnh Nhai  tỉnh Sơn La</v>
      </c>
      <c r="C193" s="6" t="s">
        <v>305</v>
      </c>
      <c r="D193" s="6" t="s">
        <v>7</v>
      </c>
      <c r="E193" s="6" t="s">
        <v>7</v>
      </c>
      <c r="F193" s="6" t="s">
        <v>7</v>
      </c>
      <c r="G193" s="6" t="s">
        <v>7</v>
      </c>
    </row>
    <row r="194" spans="1:7" ht="63" hidden="1" x14ac:dyDescent="0.25">
      <c r="A194" s="6">
        <v>193</v>
      </c>
      <c r="B194" s="6" t="str">
        <f>HYPERLINK("https://www.facebook.com/p/C%C3%B4ng-an-huy%E1%BB%87n-Thu%E1%BA%ADn-Ch%C3%A2u-t%E1%BB%89nh-S%C6%A1n-La-100064903382297/", "Công an huyện Thuận Châu  tỉnh Sơn La")</f>
        <v>Công an huyện Thuận Châu  tỉnh Sơn La</v>
      </c>
      <c r="C194" s="6" t="s">
        <v>306</v>
      </c>
      <c r="D194" s="6" t="s">
        <v>7</v>
      </c>
      <c r="E194" s="6" t="s">
        <v>307</v>
      </c>
      <c r="F194" s="6" t="s">
        <v>308</v>
      </c>
      <c r="G194" s="6" t="s">
        <v>7</v>
      </c>
    </row>
    <row r="195" spans="1:7" ht="31.5" hidden="1" x14ac:dyDescent="0.25">
      <c r="A195" s="6">
        <v>194</v>
      </c>
      <c r="B195" s="6" t="str">
        <f>HYPERLINK("https://thuanchau.sonla.gov.vn/", "UBND Ủy ban nhân dân huyện Thuận Châu  tỉnh Sơn La")</f>
        <v>UBND Ủy ban nhân dân huyện Thuận Châu  tỉnh Sơn La</v>
      </c>
      <c r="C195" s="6" t="s">
        <v>309</v>
      </c>
      <c r="D195" s="6" t="s">
        <v>7</v>
      </c>
      <c r="E195" s="6" t="s">
        <v>7</v>
      </c>
      <c r="F195" s="6" t="s">
        <v>7</v>
      </c>
      <c r="G195" s="6" t="s">
        <v>7</v>
      </c>
    </row>
    <row r="196" spans="1:7" ht="15.75" hidden="1" x14ac:dyDescent="0.25">
      <c r="A196" s="6">
        <v>195</v>
      </c>
      <c r="B196" s="6" t="str">
        <f>HYPERLINK("https://www.facebook.com/conganmuongla/", "Công an huyện Mường La  tỉnh Sơn La")</f>
        <v>Công an huyện Mường La  tỉnh Sơn La</v>
      </c>
      <c r="C196" s="6" t="s">
        <v>310</v>
      </c>
      <c r="D196" s="6" t="s">
        <v>7</v>
      </c>
      <c r="E196" s="6" t="s">
        <v>311</v>
      </c>
      <c r="F196" s="6" t="s">
        <v>7</v>
      </c>
      <c r="G196" s="6" t="s">
        <v>7</v>
      </c>
    </row>
    <row r="197" spans="1:7" ht="31.5" hidden="1" x14ac:dyDescent="0.25">
      <c r="A197" s="6">
        <v>196</v>
      </c>
      <c r="B197" s="6" t="str">
        <f>HYPERLINK("https://muongla.sonla.gov.vn/", "UBND Ủy ban nhân dân huyện Mường La  tỉnh Sơn La")</f>
        <v>UBND Ủy ban nhân dân huyện Mường La  tỉnh Sơn La</v>
      </c>
      <c r="C197" s="6" t="s">
        <v>312</v>
      </c>
      <c r="D197" s="6" t="s">
        <v>7</v>
      </c>
      <c r="E197" s="6" t="s">
        <v>7</v>
      </c>
      <c r="F197" s="6" t="s">
        <v>7</v>
      </c>
      <c r="G197" s="6" t="s">
        <v>7</v>
      </c>
    </row>
    <row r="198" spans="1:7" ht="63" hidden="1" x14ac:dyDescent="0.25">
      <c r="A198" s="6">
        <v>197</v>
      </c>
      <c r="B198" s="6" t="str">
        <f>HYPERLINK("https://www.facebook.com/p/C%C3%B4ng-an-huy%E1%BB%87n-B%E1%BA%AFc-Y%C3%AAn-t%E1%BB%89nh-S%C6%A1n-La-100061229988068/", "Công an huyện Bắc Yên  tỉnh Sơn La")</f>
        <v>Công an huyện Bắc Yên  tỉnh Sơn La</v>
      </c>
      <c r="C198" s="6" t="s">
        <v>313</v>
      </c>
      <c r="D198" s="6" t="s">
        <v>7</v>
      </c>
      <c r="E198" s="6" t="s">
        <v>314</v>
      </c>
      <c r="F198" s="6" t="s">
        <v>7</v>
      </c>
      <c r="G198" s="6" t="s">
        <v>7</v>
      </c>
    </row>
    <row r="199" spans="1:7" ht="31.5" hidden="1" x14ac:dyDescent="0.25">
      <c r="A199" s="6">
        <v>198</v>
      </c>
      <c r="B199" s="6" t="str">
        <f>HYPERLINK("https://bacyen.sonla.gov.vn/", "UBND Ủy ban nhân dân huyện Bắc Yên  tỉnh Sơn La")</f>
        <v>UBND Ủy ban nhân dân huyện Bắc Yên  tỉnh Sơn La</v>
      </c>
      <c r="C199" s="6" t="s">
        <v>315</v>
      </c>
      <c r="D199" s="6" t="s">
        <v>7</v>
      </c>
      <c r="E199" s="6" t="s">
        <v>7</v>
      </c>
      <c r="F199" s="6" t="s">
        <v>7</v>
      </c>
      <c r="G199" s="6" t="s">
        <v>7</v>
      </c>
    </row>
    <row r="200" spans="1:7" ht="31.5" hidden="1" x14ac:dyDescent="0.25">
      <c r="A200" s="6">
        <v>199</v>
      </c>
      <c r="B200" s="6" t="str">
        <f>HYPERLINK("https://www.facebook.com/conganhuyenphuyen/?locale=vi_VN", "Công an huyện Phù Yên  tỉnh Sơn La")</f>
        <v>Công an huyện Phù Yên  tỉnh Sơn La</v>
      </c>
      <c r="C200" s="6" t="s">
        <v>316</v>
      </c>
      <c r="D200" s="6" t="s">
        <v>7</v>
      </c>
      <c r="E200" s="6" t="s">
        <v>317</v>
      </c>
      <c r="F200" s="6" t="s">
        <v>318</v>
      </c>
      <c r="G200" s="6" t="s">
        <v>319</v>
      </c>
    </row>
    <row r="201" spans="1:7" ht="31.5" hidden="1" x14ac:dyDescent="0.25">
      <c r="A201" s="6">
        <v>200</v>
      </c>
      <c r="B201" s="6" t="str">
        <f>HYPERLINK("https://phuyen.sonla.gov.vn/", "UBND Ủy ban nhân dân huyện Phù Yên  tỉnh Sơn La")</f>
        <v>UBND Ủy ban nhân dân huyện Phù Yên  tỉnh Sơn La</v>
      </c>
      <c r="C201" s="6" t="s">
        <v>320</v>
      </c>
      <c r="D201" s="6" t="s">
        <v>7</v>
      </c>
      <c r="E201" s="6" t="s">
        <v>7</v>
      </c>
      <c r="F201" s="6" t="s">
        <v>7</v>
      </c>
      <c r="G201" s="6" t="s">
        <v>7</v>
      </c>
    </row>
    <row r="202" spans="1:7" ht="31.5" hidden="1" x14ac:dyDescent="0.25">
      <c r="A202" s="6">
        <v>201</v>
      </c>
      <c r="B202" s="6" t="str">
        <f>HYPERLINK("https://www.facebook.com/ConganhuyenMocChau/?locale=vi_VN", "Công an huyện Mộc Châu  tỉnh Sơn La")</f>
        <v>Công an huyện Mộc Châu  tỉnh Sơn La</v>
      </c>
      <c r="C202" s="6" t="s">
        <v>321</v>
      </c>
      <c r="D202" s="6" t="s">
        <v>7</v>
      </c>
      <c r="E202" s="6" t="s">
        <v>322</v>
      </c>
      <c r="F202" s="6" t="s">
        <v>323</v>
      </c>
      <c r="G202" s="6" t="s">
        <v>7</v>
      </c>
    </row>
    <row r="203" spans="1:7" ht="31.5" hidden="1" x14ac:dyDescent="0.25">
      <c r="A203" s="6">
        <v>202</v>
      </c>
      <c r="B203" s="6" t="str">
        <f>HYPERLINK("https://mocchau.sonla.gov.vn/", "UBND Ủy ban nhân dân huyện Mộc Châu  tỉnh Sơn La")</f>
        <v>UBND Ủy ban nhân dân huyện Mộc Châu  tỉnh Sơn La</v>
      </c>
      <c r="C203" s="6" t="s">
        <v>324</v>
      </c>
      <c r="D203" s="6" t="s">
        <v>7</v>
      </c>
      <c r="E203" s="6" t="s">
        <v>7</v>
      </c>
      <c r="F203" s="6" t="s">
        <v>7</v>
      </c>
      <c r="G203" s="6" t="s">
        <v>7</v>
      </c>
    </row>
    <row r="204" spans="1:7" ht="63" hidden="1" x14ac:dyDescent="0.25">
      <c r="A204" s="6">
        <v>203</v>
      </c>
      <c r="B204" s="6" t="str">
        <f>HYPERLINK("https://www.facebook.com/p/C%C3%B4ng-an-huy%E1%BB%87n-Y%C3%AAn-Ch%C3%A2u-t%E1%BB%89nh-S%C6%A1n-La-100067882819020/", "Công an huyện Yên Châu  tỉnh Sơn La")</f>
        <v>Công an huyện Yên Châu  tỉnh Sơn La</v>
      </c>
      <c r="C204" s="6" t="s">
        <v>325</v>
      </c>
      <c r="D204" s="6" t="s">
        <v>7</v>
      </c>
      <c r="E204" s="6" t="s">
        <v>326</v>
      </c>
      <c r="F204" s="6" t="s">
        <v>7</v>
      </c>
      <c r="G204" s="6" t="s">
        <v>327</v>
      </c>
    </row>
    <row r="205" spans="1:7" ht="31.5" hidden="1" x14ac:dyDescent="0.25">
      <c r="A205" s="6">
        <v>204</v>
      </c>
      <c r="B205" s="6" t="str">
        <f>HYPERLINK("https://yenchau.sonla.gov.vn/", "UBND Ủy ban nhân dân huyện Yên Châu  tỉnh Sơn La")</f>
        <v>UBND Ủy ban nhân dân huyện Yên Châu  tỉnh Sơn La</v>
      </c>
      <c r="C205" s="6" t="s">
        <v>328</v>
      </c>
      <c r="D205" s="6" t="s">
        <v>7</v>
      </c>
      <c r="E205" s="6" t="s">
        <v>7</v>
      </c>
      <c r="F205" s="6" t="s">
        <v>7</v>
      </c>
      <c r="G205" s="6" t="s">
        <v>7</v>
      </c>
    </row>
    <row r="206" spans="1:7" ht="31.5" hidden="1" x14ac:dyDescent="0.25">
      <c r="A206" s="6">
        <v>205</v>
      </c>
      <c r="B206" s="6" t="str">
        <f>HYPERLINK("https://www.facebook.com/ConganhuyenMaiSon/", "Công an huyện Mai Sơn  tỉnh Sơn La")</f>
        <v>Công an huyện Mai Sơn  tỉnh Sơn La</v>
      </c>
      <c r="C206" s="6" t="s">
        <v>329</v>
      </c>
      <c r="D206" s="6" t="s">
        <v>7</v>
      </c>
      <c r="E206" s="6" t="s">
        <v>330</v>
      </c>
      <c r="F206" s="6" t="s">
        <v>7</v>
      </c>
      <c r="G206" s="6" t="s">
        <v>331</v>
      </c>
    </row>
    <row r="207" spans="1:7" ht="31.5" hidden="1" x14ac:dyDescent="0.25">
      <c r="A207" s="6">
        <v>206</v>
      </c>
      <c r="B207" s="6" t="str">
        <f>HYPERLINK("https://maison.sonla.gov.vn/", "UBND Ủy ban nhân dân huyện Mai Sơn  tỉnh Sơn La")</f>
        <v>UBND Ủy ban nhân dân huyện Mai Sơn  tỉnh Sơn La</v>
      </c>
      <c r="C207" s="6" t="s">
        <v>332</v>
      </c>
      <c r="D207" s="6" t="s">
        <v>7</v>
      </c>
      <c r="E207" s="6" t="s">
        <v>7</v>
      </c>
      <c r="F207" s="6" t="s">
        <v>7</v>
      </c>
      <c r="G207" s="6" t="s">
        <v>7</v>
      </c>
    </row>
    <row r="208" spans="1:7" ht="31.5" hidden="1" x14ac:dyDescent="0.25">
      <c r="A208" s="6">
        <v>207</v>
      </c>
      <c r="B208" s="6" t="str">
        <f>HYPERLINK("https://www.facebook.com/togiactoiphamsongma/", "Công an huyện Sông Mã  tỉnh Sơn La")</f>
        <v>Công an huyện Sông Mã  tỉnh Sơn La</v>
      </c>
      <c r="C208" s="6" t="s">
        <v>333</v>
      </c>
      <c r="D208" s="6" t="s">
        <v>7</v>
      </c>
      <c r="E208" s="6" t="s">
        <v>334</v>
      </c>
      <c r="F208" s="6" t="s">
        <v>335</v>
      </c>
      <c r="G208" s="6" t="s">
        <v>336</v>
      </c>
    </row>
    <row r="209" spans="1:7" ht="31.5" hidden="1" x14ac:dyDescent="0.25">
      <c r="A209" s="6">
        <v>208</v>
      </c>
      <c r="B209" s="6" t="str">
        <f>HYPERLINK("https://songma.sonla.gov.vn/", "UBND Ủy ban nhân dân huyện Sông Mã  tỉnh Sơn La")</f>
        <v>UBND Ủy ban nhân dân huyện Sông Mã  tỉnh Sơn La</v>
      </c>
      <c r="C209" s="6" t="s">
        <v>337</v>
      </c>
      <c r="D209" s="6" t="s">
        <v>7</v>
      </c>
      <c r="E209" s="6" t="s">
        <v>7</v>
      </c>
      <c r="F209" s="6" t="s">
        <v>7</v>
      </c>
      <c r="G209" s="6" t="s">
        <v>7</v>
      </c>
    </row>
    <row r="210" spans="1:7" ht="15.75" hidden="1" x14ac:dyDescent="0.25">
      <c r="A210" s="6">
        <v>209</v>
      </c>
      <c r="B210" s="6" t="str">
        <f>HYPERLINK("-", "Công an huyện Sốp Cộp  tỉnh Sơn La")</f>
        <v>Công an huyện Sốp Cộp  tỉnh Sơn La</v>
      </c>
      <c r="C210" s="6" t="s">
        <v>7</v>
      </c>
      <c r="D210" s="6" t="s">
        <v>7</v>
      </c>
      <c r="E210" s="6" t="s">
        <v>12</v>
      </c>
      <c r="F210" s="6" t="s">
        <v>7</v>
      </c>
      <c r="G210" s="6" t="s">
        <v>7</v>
      </c>
    </row>
    <row r="211" spans="1:7" ht="31.5" hidden="1" x14ac:dyDescent="0.25">
      <c r="A211" s="6">
        <v>210</v>
      </c>
      <c r="B211" s="6" t="str">
        <f>HYPERLINK("https://sopcop.sonla.gov.vn/", "UBND Ủy ban nhân dân huyện Sốp Cộp  tỉnh Sơn La")</f>
        <v>UBND Ủy ban nhân dân huyện Sốp Cộp  tỉnh Sơn La</v>
      </c>
      <c r="C211" s="6" t="s">
        <v>338</v>
      </c>
      <c r="D211" s="6" t="s">
        <v>7</v>
      </c>
      <c r="E211" s="6" t="s">
        <v>7</v>
      </c>
      <c r="F211" s="6" t="s">
        <v>7</v>
      </c>
      <c r="G211" s="6" t="s">
        <v>7</v>
      </c>
    </row>
    <row r="212" spans="1:7" ht="15.75" hidden="1" x14ac:dyDescent="0.25">
      <c r="A212" s="6">
        <v>211</v>
      </c>
      <c r="B212" s="6" t="str">
        <f>HYPERLINK("-", "Công an huyện Vân Hồ  tỉnh Sơn La")</f>
        <v>Công an huyện Vân Hồ  tỉnh Sơn La</v>
      </c>
      <c r="C212" s="6" t="s">
        <v>7</v>
      </c>
      <c r="D212" s="6" t="s">
        <v>7</v>
      </c>
      <c r="E212" s="6" t="s">
        <v>12</v>
      </c>
      <c r="F212" s="6" t="s">
        <v>7</v>
      </c>
      <c r="G212" s="6" t="s">
        <v>7</v>
      </c>
    </row>
    <row r="213" spans="1:7" ht="31.5" hidden="1" x14ac:dyDescent="0.25">
      <c r="A213" s="6">
        <v>212</v>
      </c>
      <c r="B213" s="6" t="str">
        <f>HYPERLINK("https://vanho.sonla.gov.vn/", "UBND Ủy ban nhân dân huyện Vân Hồ  tỉnh Sơn La")</f>
        <v>UBND Ủy ban nhân dân huyện Vân Hồ  tỉnh Sơn La</v>
      </c>
      <c r="C213" s="6" t="s">
        <v>339</v>
      </c>
      <c r="D213" s="6" t="s">
        <v>7</v>
      </c>
      <c r="E213" s="6" t="s">
        <v>7</v>
      </c>
      <c r="F213" s="6" t="s">
        <v>7</v>
      </c>
      <c r="G213" s="6" t="s">
        <v>7</v>
      </c>
    </row>
    <row r="214" spans="1:7" ht="47.25" hidden="1" x14ac:dyDescent="0.25">
      <c r="A214" s="6">
        <v>213</v>
      </c>
      <c r="B214" s="6" t="str">
        <f>HYPERLINK("https://www.facebook.com/p/C%C3%B4ng-an-Th%C3%A0nh-ph%E1%BB%91-Y%C3%AAn-B%C3%A1i-100066732884699/?locale=vi_VN", "Công an thành phố Yên Bái  tỉnh Yên Bái")</f>
        <v>Công an thành phố Yên Bái  tỉnh Yên Bái</v>
      </c>
      <c r="C214" s="6" t="s">
        <v>340</v>
      </c>
      <c r="D214" s="6" t="s">
        <v>7</v>
      </c>
      <c r="E214" s="6" t="s">
        <v>341</v>
      </c>
      <c r="F214" s="6" t="s">
        <v>342</v>
      </c>
      <c r="G214" s="6" t="s">
        <v>7</v>
      </c>
    </row>
    <row r="215" spans="1:7" ht="31.5" hidden="1" x14ac:dyDescent="0.25">
      <c r="A215" s="6">
        <v>214</v>
      </c>
      <c r="B215" s="6" t="str">
        <f>HYPERLINK("https://thanhphoyenbai.yenbai.gov.vn/", "UBND Ủy ban nhân dân thành phố Yên Bái  tỉnh Yên Bái")</f>
        <v>UBND Ủy ban nhân dân thành phố Yên Bái  tỉnh Yên Bái</v>
      </c>
      <c r="C215" s="6" t="s">
        <v>343</v>
      </c>
      <c r="D215" s="6" t="s">
        <v>7</v>
      </c>
      <c r="E215" s="6" t="s">
        <v>7</v>
      </c>
      <c r="F215" s="6" t="s">
        <v>7</v>
      </c>
      <c r="G215" s="6" t="s">
        <v>7</v>
      </c>
    </row>
    <row r="216" spans="1:7" ht="31.5" hidden="1" x14ac:dyDescent="0.25">
      <c r="A216" s="6">
        <v>215</v>
      </c>
      <c r="B216" s="6" t="str">
        <f>HYPERLINK("https://www.facebook.com/CAHLYYB/", "Công an huyện Lục Yên  tỉnh Yên Bái")</f>
        <v>Công an huyện Lục Yên  tỉnh Yên Bái</v>
      </c>
      <c r="C216" s="6" t="s">
        <v>344</v>
      </c>
      <c r="D216" s="6" t="s">
        <v>7</v>
      </c>
      <c r="E216" s="6" t="s">
        <v>345</v>
      </c>
      <c r="F216" s="6" t="s">
        <v>346</v>
      </c>
      <c r="G216" s="6" t="s">
        <v>347</v>
      </c>
    </row>
    <row r="217" spans="1:7" ht="31.5" hidden="1" x14ac:dyDescent="0.25">
      <c r="A217" s="6">
        <v>216</v>
      </c>
      <c r="B217" s="6" t="str">
        <f>HYPERLINK("https://lucyen.yenbai.gov.vn/", "UBND Ủy ban nhân dân huyện Lục Yên  tỉnh Yên Bái")</f>
        <v>UBND Ủy ban nhân dân huyện Lục Yên  tỉnh Yên Bái</v>
      </c>
      <c r="C217" s="6" t="s">
        <v>348</v>
      </c>
      <c r="D217" s="6" t="s">
        <v>7</v>
      </c>
      <c r="E217" s="6" t="s">
        <v>7</v>
      </c>
      <c r="F217" s="6" t="s">
        <v>7</v>
      </c>
      <c r="G217" s="6" t="s">
        <v>7</v>
      </c>
    </row>
    <row r="218" spans="1:7" ht="31.5" hidden="1" x14ac:dyDescent="0.25">
      <c r="A218" s="6">
        <v>217</v>
      </c>
      <c r="B218" s="6" t="str">
        <f>HYPERLINK("https://www.facebook.com/conganhuyenvanyen/?locale=vi_VN", "Công an huyện Văn Yên  tỉnh Yên Bái")</f>
        <v>Công an huyện Văn Yên  tỉnh Yên Bái</v>
      </c>
      <c r="C218" s="6" t="s">
        <v>349</v>
      </c>
      <c r="D218" s="6" t="s">
        <v>7</v>
      </c>
      <c r="E218" s="6" t="s">
        <v>350</v>
      </c>
      <c r="F218" s="6" t="s">
        <v>351</v>
      </c>
      <c r="G218" s="6" t="s">
        <v>352</v>
      </c>
    </row>
    <row r="219" spans="1:7" ht="31.5" hidden="1" x14ac:dyDescent="0.25">
      <c r="A219" s="6">
        <v>218</v>
      </c>
      <c r="B219" s="6" t="str">
        <f>HYPERLINK("https://vanyen.yenbai.gov.vn/", "UBND Ủy ban nhân dân huyện Văn Yên  tỉnh Yên Bái")</f>
        <v>UBND Ủy ban nhân dân huyện Văn Yên  tỉnh Yên Bái</v>
      </c>
      <c r="C219" s="6" t="s">
        <v>353</v>
      </c>
      <c r="D219" s="6" t="s">
        <v>7</v>
      </c>
      <c r="E219" s="6" t="s">
        <v>7</v>
      </c>
      <c r="F219" s="6" t="s">
        <v>7</v>
      </c>
      <c r="G219" s="6" t="s">
        <v>7</v>
      </c>
    </row>
    <row r="220" spans="1:7" ht="31.5" hidden="1" x14ac:dyDescent="0.25">
      <c r="A220" s="6">
        <v>219</v>
      </c>
      <c r="B220" s="6" t="str">
        <f>HYPERLINK("-", "Công an huyện Mù Căng Chải  tỉnh Yên Bái")</f>
        <v>Công an huyện Mù Căng Chải  tỉnh Yên Bái</v>
      </c>
      <c r="C220" s="6" t="s">
        <v>7</v>
      </c>
      <c r="D220" s="6" t="s">
        <v>7</v>
      </c>
      <c r="E220" s="6" t="s">
        <v>12</v>
      </c>
      <c r="F220" s="6" t="s">
        <v>7</v>
      </c>
      <c r="G220" s="6" t="s">
        <v>7</v>
      </c>
    </row>
    <row r="221" spans="1:7" ht="31.5" hidden="1" x14ac:dyDescent="0.25">
      <c r="A221" s="6">
        <v>220</v>
      </c>
      <c r="B221" s="6" t="str">
        <f>HYPERLINK("https://mucangchai.yenbai.gov.vn/", "UBND Ủy ban nhân dân huyện Mù Căng Chải  tỉnh Yên Bái")</f>
        <v>UBND Ủy ban nhân dân huyện Mù Căng Chải  tỉnh Yên Bái</v>
      </c>
      <c r="C221" s="6" t="s">
        <v>354</v>
      </c>
      <c r="D221" s="6" t="s">
        <v>7</v>
      </c>
      <c r="E221" s="6" t="s">
        <v>7</v>
      </c>
      <c r="F221" s="6" t="s">
        <v>7</v>
      </c>
      <c r="G221" s="6" t="s">
        <v>7</v>
      </c>
    </row>
    <row r="222" spans="1:7" ht="47.25" hidden="1" x14ac:dyDescent="0.25">
      <c r="A222" s="6">
        <v>221</v>
      </c>
      <c r="B222" s="6" t="str">
        <f>HYPERLINK("https://www.facebook.com/people/C%C3%B4ng-an-huy%E1%BB%87n-Y%C3%AAn-M%C3%B4/100033535308059/", "Công an huyện Trấn Yên  tỉnh Yên Bái")</f>
        <v>Công an huyện Trấn Yên  tỉnh Yên Bái</v>
      </c>
      <c r="C222" s="6" t="s">
        <v>355</v>
      </c>
      <c r="D222" s="6" t="s">
        <v>7</v>
      </c>
      <c r="E222" s="6" t="s">
        <v>356</v>
      </c>
      <c r="F222" s="6" t="s">
        <v>7</v>
      </c>
      <c r="G222" s="6" t="s">
        <v>357</v>
      </c>
    </row>
    <row r="223" spans="1:7" ht="31.5" hidden="1" x14ac:dyDescent="0.25">
      <c r="A223" s="6">
        <v>222</v>
      </c>
      <c r="B223" s="6" t="str">
        <f>HYPERLINK("https://tranyen.yenbai.gov.vn/", "UBND Ủy ban nhân dân huyện Trấn Yên  tỉnh Yên Bái")</f>
        <v>UBND Ủy ban nhân dân huyện Trấn Yên  tỉnh Yên Bái</v>
      </c>
      <c r="C223" s="6" t="s">
        <v>358</v>
      </c>
      <c r="D223" s="6" t="s">
        <v>7</v>
      </c>
      <c r="E223" s="6" t="s">
        <v>7</v>
      </c>
      <c r="F223" s="6" t="s">
        <v>7</v>
      </c>
      <c r="G223" s="6" t="s">
        <v>7</v>
      </c>
    </row>
    <row r="224" spans="1:7" ht="15.75" hidden="1" x14ac:dyDescent="0.25">
      <c r="A224" s="6">
        <v>223</v>
      </c>
      <c r="B224" s="6" t="str">
        <f>HYPERLINK("https://www.facebook.com/tramtau.ttdt/", "Công an huyện Trạm Tấu  tỉnh Yên Bái")</f>
        <v>Công an huyện Trạm Tấu  tỉnh Yên Bái</v>
      </c>
      <c r="C224" s="6" t="s">
        <v>359</v>
      </c>
      <c r="D224" s="6" t="s">
        <v>7</v>
      </c>
      <c r="E224" s="6" t="s">
        <v>12</v>
      </c>
      <c r="F224" s="6" t="s">
        <v>7</v>
      </c>
      <c r="G224" s="6" t="s">
        <v>7</v>
      </c>
    </row>
    <row r="225" spans="1:7" ht="31.5" hidden="1" x14ac:dyDescent="0.25">
      <c r="A225" s="6">
        <v>224</v>
      </c>
      <c r="B225" s="6" t="str">
        <f>HYPERLINK("https://tramtau.yenbai.gov.vn/", "UBND Ủy ban nhân dân huyện Trạm Tấu  tỉnh Yên Bái")</f>
        <v>UBND Ủy ban nhân dân huyện Trạm Tấu  tỉnh Yên Bái</v>
      </c>
      <c r="C225" s="6" t="s">
        <v>360</v>
      </c>
      <c r="D225" s="6" t="s">
        <v>7</v>
      </c>
      <c r="E225" s="6" t="s">
        <v>7</v>
      </c>
      <c r="F225" s="6" t="s">
        <v>7</v>
      </c>
      <c r="G225" s="6" t="s">
        <v>7</v>
      </c>
    </row>
    <row r="226" spans="1:7" ht="31.5" hidden="1" x14ac:dyDescent="0.25">
      <c r="A226" s="6">
        <v>225</v>
      </c>
      <c r="B226" s="6" t="str">
        <f>HYPERLINK("https://www.facebook.com/@PoliceVC/", "Công an huyện Văn Chấn  tỉnh Yên Bái")</f>
        <v>Công an huyện Văn Chấn  tỉnh Yên Bái</v>
      </c>
      <c r="C226" s="6" t="s">
        <v>361</v>
      </c>
      <c r="D226" s="6" t="s">
        <v>7</v>
      </c>
      <c r="E226" s="6" t="s">
        <v>362</v>
      </c>
      <c r="F226" s="6" t="s">
        <v>7</v>
      </c>
      <c r="G226" s="6" t="s">
        <v>363</v>
      </c>
    </row>
    <row r="227" spans="1:7" ht="31.5" hidden="1" x14ac:dyDescent="0.25">
      <c r="A227" s="6">
        <v>226</v>
      </c>
      <c r="B227" s="6" t="str">
        <f>HYPERLINK("https://vanchan.yenbai.gov.vn/", "UBND Ủy ban nhân dân huyện Văn Chấn  tỉnh Yên Bái")</f>
        <v>UBND Ủy ban nhân dân huyện Văn Chấn  tỉnh Yên Bái</v>
      </c>
      <c r="C227" s="6" t="s">
        <v>364</v>
      </c>
      <c r="D227" s="6" t="s">
        <v>7</v>
      </c>
      <c r="E227" s="6" t="s">
        <v>7</v>
      </c>
      <c r="F227" s="6" t="s">
        <v>7</v>
      </c>
      <c r="G227" s="6" t="s">
        <v>7</v>
      </c>
    </row>
    <row r="228" spans="1:7" ht="31.5" hidden="1" x14ac:dyDescent="0.25">
      <c r="A228" s="6">
        <v>227</v>
      </c>
      <c r="B228" s="6" t="str">
        <f>HYPERLINK("https://www.facebook.com/yenbinhtoancanh21/", "Công an huyện Yên Bình  tỉnh Yên Bái")</f>
        <v>Công an huyện Yên Bình  tỉnh Yên Bái</v>
      </c>
      <c r="C228" s="6" t="s">
        <v>365</v>
      </c>
      <c r="D228" s="6" t="s">
        <v>7</v>
      </c>
      <c r="E228" s="6" t="s">
        <v>366</v>
      </c>
      <c r="F228" s="6" t="s">
        <v>7</v>
      </c>
      <c r="G228" s="6" t="s">
        <v>7</v>
      </c>
    </row>
    <row r="229" spans="1:7" ht="31.5" hidden="1" x14ac:dyDescent="0.25">
      <c r="A229" s="6">
        <v>228</v>
      </c>
      <c r="B229" s="6" t="str">
        <f>HYPERLINK("https://yenbinh.yenbai.gov.vn/", "UBND Ủy ban nhân dân huyện Yên Bình  tỉnh Yên Bái")</f>
        <v>UBND Ủy ban nhân dân huyện Yên Bình  tỉnh Yên Bái</v>
      </c>
      <c r="C229" s="6" t="s">
        <v>367</v>
      </c>
      <c r="D229" s="6" t="s">
        <v>7</v>
      </c>
      <c r="E229" s="6" t="s">
        <v>7</v>
      </c>
      <c r="F229" s="6" t="s">
        <v>7</v>
      </c>
      <c r="G229" s="6" t="s">
        <v>7</v>
      </c>
    </row>
    <row r="230" spans="1:7" ht="31.5" hidden="1" x14ac:dyDescent="0.25">
      <c r="A230" s="6">
        <v>229</v>
      </c>
      <c r="B230" s="6" t="str">
        <f>HYPERLINK("https://www.facebook.com/congantinhhoabinh/", "Công an thành phố Hòa Bình  tỉnh Hòa Bình")</f>
        <v>Công an thành phố Hòa Bình  tỉnh Hòa Bình</v>
      </c>
      <c r="C230" s="6" t="s">
        <v>368</v>
      </c>
      <c r="D230" s="6" t="s">
        <v>7</v>
      </c>
      <c r="E230" s="6" t="s">
        <v>12</v>
      </c>
      <c r="F230" s="6" t="s">
        <v>369</v>
      </c>
      <c r="G230" s="6" t="s">
        <v>370</v>
      </c>
    </row>
    <row r="231" spans="1:7" ht="31.5" hidden="1" x14ac:dyDescent="0.25">
      <c r="A231" s="6">
        <v>230</v>
      </c>
      <c r="B231" s="6" t="str">
        <f>HYPERLINK("https://ubndtp.hoabinh.gov.vn/index.php/vi/", "UBND Ủy ban nhân dân thành phố Hòa Bình  tỉnh Hòa Bình")</f>
        <v>UBND Ủy ban nhân dân thành phố Hòa Bình  tỉnh Hòa Bình</v>
      </c>
      <c r="C231" s="6" t="s">
        <v>371</v>
      </c>
      <c r="D231" s="6" t="s">
        <v>7</v>
      </c>
      <c r="E231" s="6" t="s">
        <v>7</v>
      </c>
      <c r="F231" s="6" t="s">
        <v>7</v>
      </c>
      <c r="G231" s="6" t="s">
        <v>7</v>
      </c>
    </row>
    <row r="232" spans="1:7" ht="63" hidden="1" x14ac:dyDescent="0.25">
      <c r="A232" s="6">
        <v>231</v>
      </c>
      <c r="B232" s="6" t="str">
        <f>HYPERLINK("https://www.facebook.com/p/Tu%E1%BB%95i-tr%E1%BA%BB-C%C3%B4ng-an-huy%E1%BB%87n-%C4%90%C3%A0-B%E1%BA%AFc-100064551649842/", "Công an huyện Đà Bắc  tỉnh Hòa Bình")</f>
        <v>Công an huyện Đà Bắc  tỉnh Hòa Bình</v>
      </c>
      <c r="C232" s="6" t="s">
        <v>372</v>
      </c>
      <c r="D232" s="6" t="s">
        <v>7</v>
      </c>
      <c r="E232" s="6" t="s">
        <v>12</v>
      </c>
      <c r="F232" s="6" t="s">
        <v>7</v>
      </c>
      <c r="G232" s="6" t="s">
        <v>7</v>
      </c>
    </row>
    <row r="233" spans="1:7" ht="31.5" hidden="1" x14ac:dyDescent="0.25">
      <c r="A233" s="6">
        <v>232</v>
      </c>
      <c r="B233" s="6" t="str">
        <f>HYPERLINK("https://dabac.hoabinh.gov.vn/", "UBND Ủy ban nhân dân huyện Đà Bắc  tỉnh Hòa Bình")</f>
        <v>UBND Ủy ban nhân dân huyện Đà Bắc  tỉnh Hòa Bình</v>
      </c>
      <c r="C233" s="6" t="s">
        <v>373</v>
      </c>
      <c r="D233" s="6" t="s">
        <v>7</v>
      </c>
      <c r="E233" s="6" t="s">
        <v>7</v>
      </c>
      <c r="F233" s="6" t="s">
        <v>7</v>
      </c>
      <c r="G233" s="6" t="s">
        <v>7</v>
      </c>
    </row>
    <row r="234" spans="1:7" ht="15.75" hidden="1" x14ac:dyDescent="0.25">
      <c r="A234" s="6">
        <v>233</v>
      </c>
      <c r="B234" s="6" t="str">
        <f>HYPERLINK("https://www.facebook.com/conganhuyenkyson/", "Công an huyện Kỳ Sơn  tỉnh Hòa Bình")</f>
        <v>Công an huyện Kỳ Sơn  tỉnh Hòa Bình</v>
      </c>
      <c r="C234" s="6" t="s">
        <v>374</v>
      </c>
      <c r="D234" s="6" t="s">
        <v>7</v>
      </c>
      <c r="E234" s="6" t="s">
        <v>375</v>
      </c>
      <c r="F234" s="6" t="s">
        <v>376</v>
      </c>
      <c r="G234" s="6" t="s">
        <v>7</v>
      </c>
    </row>
    <row r="235" spans="1:7" ht="31.5" hidden="1" x14ac:dyDescent="0.25">
      <c r="A235" s="6">
        <v>234</v>
      </c>
      <c r="B235" s="6" t="str">
        <f>HYPERLINK("https://luongson.hoabinh.gov.vn/", "UBND Ủy ban nhân dân huyện Kỳ Sơn  tỉnh Hòa Bình")</f>
        <v>UBND Ủy ban nhân dân huyện Kỳ Sơn  tỉnh Hòa Bình</v>
      </c>
      <c r="C235" s="6" t="s">
        <v>377</v>
      </c>
      <c r="D235" s="6" t="s">
        <v>7</v>
      </c>
      <c r="E235" s="6" t="s">
        <v>7</v>
      </c>
      <c r="F235" s="6" t="s">
        <v>7</v>
      </c>
      <c r="G235" s="6" t="s">
        <v>7</v>
      </c>
    </row>
    <row r="236" spans="1:7" ht="31.5" hidden="1" x14ac:dyDescent="0.25">
      <c r="A236" s="6">
        <v>235</v>
      </c>
      <c r="B236" s="6" t="str">
        <f>HYPERLINK("-", "Công an huyện Lương Sơn  tỉnh Hòa Bình")</f>
        <v>Công an huyện Lương Sơn  tỉnh Hòa Bình</v>
      </c>
      <c r="C236" s="6" t="s">
        <v>7</v>
      </c>
      <c r="D236" s="6" t="s">
        <v>7</v>
      </c>
      <c r="E236" s="6" t="s">
        <v>12</v>
      </c>
      <c r="F236" s="6" t="s">
        <v>7</v>
      </c>
      <c r="G236" s="6" t="s">
        <v>7</v>
      </c>
    </row>
    <row r="237" spans="1:7" ht="31.5" hidden="1" x14ac:dyDescent="0.25">
      <c r="A237" s="6">
        <v>236</v>
      </c>
      <c r="B237" s="6" t="str">
        <f>HYPERLINK("https://luongson.hoabinh.gov.vn/", "UBND Ủy ban nhân dân huyện Lương Sơn  tỉnh Hòa Bình")</f>
        <v>UBND Ủy ban nhân dân huyện Lương Sơn  tỉnh Hòa Bình</v>
      </c>
      <c r="C237" s="6" t="s">
        <v>377</v>
      </c>
      <c r="D237" s="6" t="s">
        <v>7</v>
      </c>
      <c r="E237" s="6" t="s">
        <v>7</v>
      </c>
      <c r="F237" s="6" t="s">
        <v>7</v>
      </c>
      <c r="G237" s="6" t="s">
        <v>7</v>
      </c>
    </row>
    <row r="238" spans="1:7" ht="31.5" hidden="1" x14ac:dyDescent="0.25">
      <c r="A238" s="6">
        <v>237</v>
      </c>
      <c r="B238" s="6" t="str">
        <f>HYPERLINK("https://www.facebook.com/p/C%C3%B4ng-an-x%C3%A3-Kim-B%C3%B4i-100065479419555/", "Công an huyện Kim Bôi  tỉnh Hòa Bình")</f>
        <v>Công an huyện Kim Bôi  tỉnh Hòa Bình</v>
      </c>
      <c r="C238" s="6" t="s">
        <v>378</v>
      </c>
      <c r="D238" s="6" t="s">
        <v>7</v>
      </c>
      <c r="E238" s="6" t="s">
        <v>379</v>
      </c>
      <c r="F238" s="6" t="s">
        <v>380</v>
      </c>
      <c r="G238" s="6" t="s">
        <v>381</v>
      </c>
    </row>
    <row r="239" spans="1:7" ht="31.5" hidden="1" x14ac:dyDescent="0.25">
      <c r="A239" s="6">
        <v>238</v>
      </c>
      <c r="B239" s="6" t="str">
        <f>HYPERLINK("https://kimboi.hoabinh.gov.vn/", "UBND Ủy ban nhân dân huyện Kim Bôi  tỉnh Hòa Bình")</f>
        <v>UBND Ủy ban nhân dân huyện Kim Bôi  tỉnh Hòa Bình</v>
      </c>
      <c r="C239" s="6" t="s">
        <v>382</v>
      </c>
      <c r="D239" s="6" t="s">
        <v>7</v>
      </c>
      <c r="E239" s="6" t="s">
        <v>7</v>
      </c>
      <c r="F239" s="6" t="s">
        <v>7</v>
      </c>
      <c r="G239" s="6" t="s">
        <v>7</v>
      </c>
    </row>
    <row r="240" spans="1:7" ht="31.5" hidden="1" x14ac:dyDescent="0.25">
      <c r="A240" s="6">
        <v>239</v>
      </c>
      <c r="B240" s="6" t="str">
        <f>HYPERLINK("https://www.facebook.com/ConganCaoPhong.net/", "Công an huyện Cao Phong  tỉnh Hòa Bình")</f>
        <v>Công an huyện Cao Phong  tỉnh Hòa Bình</v>
      </c>
      <c r="C240" s="6" t="s">
        <v>383</v>
      </c>
      <c r="D240" s="6" t="s">
        <v>7</v>
      </c>
      <c r="E240" s="6" t="s">
        <v>384</v>
      </c>
      <c r="F240" s="6" t="s">
        <v>7</v>
      </c>
      <c r="G240" s="6" t="s">
        <v>385</v>
      </c>
    </row>
    <row r="241" spans="1:7" ht="31.5" hidden="1" x14ac:dyDescent="0.25">
      <c r="A241" s="6">
        <v>240</v>
      </c>
      <c r="B241" s="6" t="str">
        <f>HYPERLINK("https://caophong.hoabinh.gov.vn/", "UBND Ủy ban nhân dân huyện Cao Phong  tỉnh Hòa Bình")</f>
        <v>UBND Ủy ban nhân dân huyện Cao Phong  tỉnh Hòa Bình</v>
      </c>
      <c r="C241" s="6" t="s">
        <v>386</v>
      </c>
      <c r="D241" s="6" t="s">
        <v>7</v>
      </c>
      <c r="E241" s="6" t="s">
        <v>7</v>
      </c>
      <c r="F241" s="6" t="s">
        <v>7</v>
      </c>
      <c r="G241" s="6" t="s">
        <v>7</v>
      </c>
    </row>
    <row r="242" spans="1:7" ht="15.75" hidden="1" x14ac:dyDescent="0.25">
      <c r="A242" s="6">
        <v>241</v>
      </c>
      <c r="B242" s="6" t="str">
        <f>HYPERLINK("-", "Công an huyện Tân Lạc  tỉnh Hòa Bình")</f>
        <v>Công an huyện Tân Lạc  tỉnh Hòa Bình</v>
      </c>
      <c r="C242" s="6" t="s">
        <v>7</v>
      </c>
      <c r="D242" s="6" t="s">
        <v>7</v>
      </c>
      <c r="E242" s="6" t="s">
        <v>12</v>
      </c>
      <c r="F242" s="6" t="s">
        <v>7</v>
      </c>
      <c r="G242" s="6" t="s">
        <v>7</v>
      </c>
    </row>
    <row r="243" spans="1:7" ht="31.5" hidden="1" x14ac:dyDescent="0.25">
      <c r="A243" s="6">
        <v>242</v>
      </c>
      <c r="B243" s="6" t="str">
        <f>HYPERLINK("http://tanlac.hoabinh.gov.vn/", "UBND Ủy ban nhân dân huyện Tân Lạc  tỉnh Hòa Bình")</f>
        <v>UBND Ủy ban nhân dân huyện Tân Lạc  tỉnh Hòa Bình</v>
      </c>
      <c r="C243" s="6" t="s">
        <v>387</v>
      </c>
      <c r="D243" s="6" t="s">
        <v>7</v>
      </c>
      <c r="E243" s="6" t="s">
        <v>7</v>
      </c>
      <c r="F243" s="6" t="s">
        <v>7</v>
      </c>
      <c r="G243" s="6" t="s">
        <v>7</v>
      </c>
    </row>
    <row r="244" spans="1:7" ht="31.5" hidden="1" x14ac:dyDescent="0.25">
      <c r="A244" s="6">
        <v>243</v>
      </c>
      <c r="B244" s="6" t="str">
        <f>HYPERLINK("https://www.facebook.com/cahmaichau28/?locale=vi_VN", "Công an huyện Mai Châu  tỉnh Hòa Bình")</f>
        <v>Công an huyện Mai Châu  tỉnh Hòa Bình</v>
      </c>
      <c r="C244" s="6" t="s">
        <v>388</v>
      </c>
      <c r="D244" s="6" t="s">
        <v>7</v>
      </c>
      <c r="E244" s="6" t="s">
        <v>389</v>
      </c>
      <c r="F244" s="6" t="s">
        <v>390</v>
      </c>
      <c r="G244" s="6" t="s">
        <v>391</v>
      </c>
    </row>
    <row r="245" spans="1:7" ht="31.5" hidden="1" x14ac:dyDescent="0.25">
      <c r="A245" s="6">
        <v>244</v>
      </c>
      <c r="B245" s="6" t="str">
        <f>HYPERLINK("https://maichau.hoabinh.gov.vn/index.php?lang=vi", "UBND Ủy ban nhân dân huyện Mai Châu  tỉnh Hòa Bình")</f>
        <v>UBND Ủy ban nhân dân huyện Mai Châu  tỉnh Hòa Bình</v>
      </c>
      <c r="C245" s="6" t="s">
        <v>392</v>
      </c>
      <c r="D245" s="6" t="s">
        <v>7</v>
      </c>
      <c r="E245" s="6" t="s">
        <v>7</v>
      </c>
      <c r="F245" s="6" t="s">
        <v>7</v>
      </c>
      <c r="G245" s="6" t="s">
        <v>7</v>
      </c>
    </row>
    <row r="246" spans="1:7" ht="31.5" hidden="1" x14ac:dyDescent="0.25">
      <c r="A246" s="6">
        <v>245</v>
      </c>
      <c r="B246" s="6" t="str">
        <f>HYPERLINK("https://www.facebook.com/conganhuyenLacSon/", "Công an huyện Lạc Sơn  tỉnh Hòa Bình")</f>
        <v>Công an huyện Lạc Sơn  tỉnh Hòa Bình</v>
      </c>
      <c r="C246" s="6" t="s">
        <v>393</v>
      </c>
      <c r="D246" s="6" t="s">
        <v>7</v>
      </c>
      <c r="E246" s="6" t="s">
        <v>394</v>
      </c>
      <c r="F246" s="6" t="s">
        <v>395</v>
      </c>
      <c r="G246" s="6" t="s">
        <v>396</v>
      </c>
    </row>
    <row r="247" spans="1:7" ht="31.5" hidden="1" x14ac:dyDescent="0.25">
      <c r="A247" s="6">
        <v>246</v>
      </c>
      <c r="B247" s="6" t="str">
        <f>HYPERLINK("https://lacson.hoabinh.gov.vn/", "UBND Ủy ban nhân dân huyện Lạc Sơn  tỉnh Hòa Bình")</f>
        <v>UBND Ủy ban nhân dân huyện Lạc Sơn  tỉnh Hòa Bình</v>
      </c>
      <c r="C247" s="6" t="s">
        <v>397</v>
      </c>
      <c r="D247" s="6" t="s">
        <v>7</v>
      </c>
      <c r="E247" s="6" t="s">
        <v>7</v>
      </c>
      <c r="F247" s="6" t="s">
        <v>7</v>
      </c>
      <c r="G247" s="6" t="s">
        <v>7</v>
      </c>
    </row>
    <row r="248" spans="1:7" ht="31.5" hidden="1" x14ac:dyDescent="0.25">
      <c r="A248" s="6">
        <v>247</v>
      </c>
      <c r="B248" s="6" t="str">
        <f>HYPERLINK("https://www.facebook.com/conganyenthuy/?locale=vi_VN", "Công an huyện Yên Thủy  tỉnh Hòa Bình")</f>
        <v>Công an huyện Yên Thủy  tỉnh Hòa Bình</v>
      </c>
      <c r="C248" s="6" t="s">
        <v>398</v>
      </c>
      <c r="D248" s="6" t="s">
        <v>7</v>
      </c>
      <c r="E248" s="6" t="s">
        <v>399</v>
      </c>
      <c r="F248" s="6" t="s">
        <v>400</v>
      </c>
      <c r="G248" s="6" t="s">
        <v>401</v>
      </c>
    </row>
    <row r="249" spans="1:7" ht="31.5" hidden="1" x14ac:dyDescent="0.25">
      <c r="A249" s="6">
        <v>248</v>
      </c>
      <c r="B249" s="6" t="str">
        <f>HYPERLINK("https://yenthuy.hoabinh.gov.vn/", "UBND Ủy ban nhân dân huyện Yên Thủy  tỉnh Hòa Bình")</f>
        <v>UBND Ủy ban nhân dân huyện Yên Thủy  tỉnh Hòa Bình</v>
      </c>
      <c r="C249" s="6" t="s">
        <v>402</v>
      </c>
      <c r="D249" s="6" t="s">
        <v>7</v>
      </c>
      <c r="E249" s="6" t="s">
        <v>7</v>
      </c>
      <c r="F249" s="6" t="s">
        <v>7</v>
      </c>
      <c r="G249" s="6" t="s">
        <v>7</v>
      </c>
    </row>
    <row r="250" spans="1:7" ht="63" hidden="1" x14ac:dyDescent="0.25">
      <c r="A250" s="6">
        <v>249</v>
      </c>
      <c r="B250" s="6" t="str">
        <f>HYPERLINK("https://www.facebook.com/p/Tu%E1%BB%95i-tr%E1%BA%BB-C%C3%B4ng-an-huy%E1%BB%87n-L%E1%BA%A1c-Th%E1%BB%A7y-100055980434412/", "Công an huyện Lạc Thủy  tỉnh Hòa Bình")</f>
        <v>Công an huyện Lạc Thủy  tỉnh Hòa Bình</v>
      </c>
      <c r="C250" s="6" t="s">
        <v>403</v>
      </c>
      <c r="D250" s="6" t="s">
        <v>7</v>
      </c>
      <c r="E250" s="6" t="s">
        <v>12</v>
      </c>
      <c r="F250" s="6" t="s">
        <v>7</v>
      </c>
      <c r="G250" s="6" t="s">
        <v>7</v>
      </c>
    </row>
    <row r="251" spans="1:7" ht="31.5" hidden="1" x14ac:dyDescent="0.25">
      <c r="A251" s="6">
        <v>250</v>
      </c>
      <c r="B251" s="6" t="str">
        <f>HYPERLINK("https://lacthuy.hoabinh.gov.vn/", "UBND Ủy ban nhân dân huyện Lạc Thủy  tỉnh Hòa Bình")</f>
        <v>UBND Ủy ban nhân dân huyện Lạc Thủy  tỉnh Hòa Bình</v>
      </c>
      <c r="C251" s="6" t="s">
        <v>404</v>
      </c>
      <c r="D251" s="6" t="s">
        <v>7</v>
      </c>
      <c r="E251" s="6" t="s">
        <v>7</v>
      </c>
      <c r="F251" s="6" t="s">
        <v>7</v>
      </c>
      <c r="G251" s="6" t="s">
        <v>7</v>
      </c>
    </row>
    <row r="252" spans="1:7" ht="31.5" hidden="1" x14ac:dyDescent="0.25">
      <c r="A252" s="6">
        <v>251</v>
      </c>
      <c r="B252" s="6" t="str">
        <f>HYPERLINK("https://www.facebook.com/Conganthanhphothainguyen/?locale=vi_VN", "Công an thành phố Thái Nguyên  tỉnh Thái Nguyên")</f>
        <v>Công an thành phố Thái Nguyên  tỉnh Thái Nguyên</v>
      </c>
      <c r="C252" s="6" t="s">
        <v>405</v>
      </c>
      <c r="D252" s="6" t="s">
        <v>7</v>
      </c>
      <c r="E252" s="6" t="s">
        <v>12</v>
      </c>
      <c r="F252" s="6" t="s">
        <v>7</v>
      </c>
      <c r="G252" s="6" t="s">
        <v>406</v>
      </c>
    </row>
    <row r="253" spans="1:7" ht="31.5" hidden="1" x14ac:dyDescent="0.25">
      <c r="A253" s="6">
        <v>252</v>
      </c>
      <c r="B253" s="6" t="str">
        <f>HYPERLINK("https://thainguyen.gov.vn/", "UBND Ủy ban nhân dân thành phố Thái Nguyên  tỉnh Thái Nguyên")</f>
        <v>UBND Ủy ban nhân dân thành phố Thái Nguyên  tỉnh Thái Nguyên</v>
      </c>
      <c r="C253" s="6" t="s">
        <v>407</v>
      </c>
      <c r="D253" s="6" t="s">
        <v>7</v>
      </c>
      <c r="E253" s="6" t="s">
        <v>7</v>
      </c>
      <c r="F253" s="6" t="s">
        <v>7</v>
      </c>
      <c r="G253" s="6" t="s">
        <v>7</v>
      </c>
    </row>
    <row r="254" spans="1:7" ht="31.5" hidden="1" x14ac:dyDescent="0.25">
      <c r="A254" s="6">
        <v>253</v>
      </c>
      <c r="B254" s="6" t="str">
        <f>HYPERLINK("https://www.facebook.com/ConganSongCong/?locale=vi_VN", "Công an thành phố Sông Công  tỉnh Thái Nguyên")</f>
        <v>Công an thành phố Sông Công  tỉnh Thái Nguyên</v>
      </c>
      <c r="C254" s="6" t="s">
        <v>408</v>
      </c>
      <c r="D254" s="6" t="s">
        <v>7</v>
      </c>
      <c r="E254" s="6" t="s">
        <v>409</v>
      </c>
      <c r="F254" s="6" t="s">
        <v>7</v>
      </c>
      <c r="G254" s="6" t="s">
        <v>7</v>
      </c>
    </row>
    <row r="255" spans="1:7" ht="31.5" hidden="1" x14ac:dyDescent="0.25">
      <c r="A255" s="6">
        <v>254</v>
      </c>
      <c r="B255" s="6" t="str">
        <f>HYPERLINK("https://songcong.thainguyen.gov.vn/", "UBND Ủy ban nhân dân thành phố Sông Công  tỉnh Thái Nguyên")</f>
        <v>UBND Ủy ban nhân dân thành phố Sông Công  tỉnh Thái Nguyên</v>
      </c>
      <c r="C255" s="6" t="s">
        <v>410</v>
      </c>
      <c r="D255" s="6" t="s">
        <v>7</v>
      </c>
      <c r="E255" s="6" t="s">
        <v>7</v>
      </c>
      <c r="F255" s="6" t="s">
        <v>7</v>
      </c>
      <c r="G255" s="6" t="s">
        <v>7</v>
      </c>
    </row>
    <row r="256" spans="1:7" ht="31.5" hidden="1" x14ac:dyDescent="0.25">
      <c r="A256" s="6">
        <v>255</v>
      </c>
      <c r="B256" s="6" t="str">
        <f>HYPERLINK("https://www.facebook.com/conganhuyendinhhoa/", "Công an huyện Định Hóa  tỉnh Thái Nguyên")</f>
        <v>Công an huyện Định Hóa  tỉnh Thái Nguyên</v>
      </c>
      <c r="C256" s="6" t="s">
        <v>411</v>
      </c>
      <c r="D256" s="6" t="s">
        <v>7</v>
      </c>
      <c r="E256" s="6" t="s">
        <v>412</v>
      </c>
      <c r="F256" s="6" t="s">
        <v>413</v>
      </c>
      <c r="G256" s="6" t="s">
        <v>414</v>
      </c>
    </row>
    <row r="257" spans="1:7" ht="31.5" hidden="1" x14ac:dyDescent="0.25">
      <c r="A257" s="6">
        <v>256</v>
      </c>
      <c r="B257" s="6" t="str">
        <f>HYPERLINK("https://dinhhoa.thainguyen.gov.vn/", "UBND Ủy ban nhân dân huyện Định Hóa  tỉnh Thái Nguyên")</f>
        <v>UBND Ủy ban nhân dân huyện Định Hóa  tỉnh Thái Nguyên</v>
      </c>
      <c r="C257" s="6" t="s">
        <v>415</v>
      </c>
      <c r="D257" s="6" t="s">
        <v>7</v>
      </c>
      <c r="E257" s="6" t="s">
        <v>7</v>
      </c>
      <c r="F257" s="6" t="s">
        <v>7</v>
      </c>
      <c r="G257" s="6" t="s">
        <v>7</v>
      </c>
    </row>
    <row r="258" spans="1:7" ht="78.75" hidden="1" x14ac:dyDescent="0.25">
      <c r="A258" s="6">
        <v>257</v>
      </c>
      <c r="B258" s="6" t="str">
        <f>HYPERLINK("https://www.facebook.com/p/C%C3%B4ng-an-Th%E1%BB%8B-tr%E1%BA%A5n-%C4%90u-Huy%E1%BB%87n-Ph%C3%BA-l%C6%B0%C6%A1ng-T%E1%BB%89nh-Th%C3%A1i-Nguy%C3%AAn-100075508793206/", "Công an huyện Phú Lương  tỉnh Thái Nguyên")</f>
        <v>Công an huyện Phú Lương  tỉnh Thái Nguyên</v>
      </c>
      <c r="C258" s="6" t="s">
        <v>416</v>
      </c>
      <c r="D258" s="6" t="s">
        <v>7</v>
      </c>
      <c r="E258" s="6" t="s">
        <v>12</v>
      </c>
      <c r="F258" s="6" t="s">
        <v>7</v>
      </c>
      <c r="G258" s="6" t="s">
        <v>7</v>
      </c>
    </row>
    <row r="259" spans="1:7" ht="31.5" hidden="1" x14ac:dyDescent="0.25">
      <c r="A259" s="6">
        <v>258</v>
      </c>
      <c r="B259" s="6" t="str">
        <f>HYPERLINK("https://phuluong.thainguyen.gov.vn/", "UBND Ủy ban nhân dân huyện Phú Lương  tỉnh Thái Nguyên")</f>
        <v>UBND Ủy ban nhân dân huyện Phú Lương  tỉnh Thái Nguyên</v>
      </c>
      <c r="C259" s="6" t="s">
        <v>417</v>
      </c>
      <c r="D259" s="6" t="s">
        <v>7</v>
      </c>
      <c r="E259" s="6" t="s">
        <v>7</v>
      </c>
      <c r="F259" s="6" t="s">
        <v>7</v>
      </c>
      <c r="G259" s="6" t="s">
        <v>7</v>
      </c>
    </row>
    <row r="260" spans="1:7" ht="31.5" x14ac:dyDescent="0.25">
      <c r="A260" s="6">
        <v>259</v>
      </c>
      <c r="B260" s="6" t="str">
        <f>HYPERLINK("https://www.facebook.com/TuoitreConganCaoBang/?locale=bn_IN", "Công an huyện Đồng Hỷ  tỉnh Thái Nguyên")</f>
        <v>Công an huyện Đồng Hỷ  tỉnh Thái Nguyên</v>
      </c>
      <c r="C260" s="6" t="s">
        <v>418</v>
      </c>
      <c r="D260" s="6" t="s">
        <v>419</v>
      </c>
      <c r="E260" s="6" t="s">
        <v>7</v>
      </c>
      <c r="F260" s="6" t="s">
        <v>420</v>
      </c>
      <c r="G260" s="6" t="s">
        <v>7</v>
      </c>
    </row>
    <row r="261" spans="1:7" ht="31.5" hidden="1" x14ac:dyDescent="0.25">
      <c r="A261" s="6">
        <v>260</v>
      </c>
      <c r="B261" s="6" t="str">
        <f>HYPERLINK("https://donghy.thainguyen.gov.vn/", "UBND Ủy ban nhân dân huyện Đồng Hỷ  tỉnh Thái Nguyên")</f>
        <v>UBND Ủy ban nhân dân huyện Đồng Hỷ  tỉnh Thái Nguyên</v>
      </c>
      <c r="C261" s="6" t="s">
        <v>421</v>
      </c>
      <c r="D261" s="6" t="s">
        <v>7</v>
      </c>
      <c r="E261" s="6" t="s">
        <v>7</v>
      </c>
      <c r="F261" s="6" t="s">
        <v>7</v>
      </c>
      <c r="G261" s="6" t="s">
        <v>7</v>
      </c>
    </row>
    <row r="262" spans="1:7" ht="31.5" hidden="1" x14ac:dyDescent="0.25">
      <c r="A262" s="6">
        <v>261</v>
      </c>
      <c r="B262" s="6" t="str">
        <f>HYPERLINK("https://www.facebook.com/tuoitreconganhuyenvonhai/", "Công an huyện Võ Nhai  tỉnh Thái Nguyên")</f>
        <v>Công an huyện Võ Nhai  tỉnh Thái Nguyên</v>
      </c>
      <c r="C262" s="6" t="s">
        <v>422</v>
      </c>
      <c r="D262" s="6" t="s">
        <v>7</v>
      </c>
      <c r="E262" s="6" t="s">
        <v>12</v>
      </c>
      <c r="F262" s="6" t="s">
        <v>7</v>
      </c>
      <c r="G262" s="6" t="s">
        <v>7</v>
      </c>
    </row>
    <row r="263" spans="1:7" ht="31.5" hidden="1" x14ac:dyDescent="0.25">
      <c r="A263" s="6">
        <v>262</v>
      </c>
      <c r="B263" s="6" t="str">
        <f>HYPERLINK("https://vonhai.thainguyen.gov.vn/", "UBND Ủy ban nhân dân huyện Võ Nhai  tỉnh Thái Nguyên")</f>
        <v>UBND Ủy ban nhân dân huyện Võ Nhai  tỉnh Thái Nguyên</v>
      </c>
      <c r="C263" s="6" t="s">
        <v>423</v>
      </c>
      <c r="D263" s="6" t="s">
        <v>7</v>
      </c>
      <c r="E263" s="6" t="s">
        <v>7</v>
      </c>
      <c r="F263" s="6" t="s">
        <v>7</v>
      </c>
      <c r="G263" s="6" t="s">
        <v>7</v>
      </c>
    </row>
    <row r="264" spans="1:7" ht="31.5" hidden="1" x14ac:dyDescent="0.25">
      <c r="A264" s="6">
        <v>263</v>
      </c>
      <c r="B264" s="6" t="str">
        <f>HYPERLINK("https://www.facebook.com/tuoitreconganhuyenvanquan/", "Công an huyện Đại Từ  tỉnh Thái Nguyên")</f>
        <v>Công an huyện Đại Từ  tỉnh Thái Nguyên</v>
      </c>
      <c r="C264" s="6" t="s">
        <v>424</v>
      </c>
      <c r="D264" s="6" t="s">
        <v>7</v>
      </c>
      <c r="E264" s="6" t="s">
        <v>425</v>
      </c>
      <c r="F264" s="6" t="s">
        <v>7</v>
      </c>
      <c r="G264" s="6" t="s">
        <v>426</v>
      </c>
    </row>
    <row r="265" spans="1:7" ht="31.5" hidden="1" x14ac:dyDescent="0.25">
      <c r="A265" s="6">
        <v>264</v>
      </c>
      <c r="B265" s="6" t="str">
        <f>HYPERLINK("https://daitu.thainguyen.gov.vn/", "UBND Ủy ban nhân dân huyện Đại Từ  tỉnh Thái Nguyên")</f>
        <v>UBND Ủy ban nhân dân huyện Đại Từ  tỉnh Thái Nguyên</v>
      </c>
      <c r="C265" s="6" t="s">
        <v>427</v>
      </c>
      <c r="D265" s="6" t="s">
        <v>7</v>
      </c>
      <c r="E265" s="6" t="s">
        <v>7</v>
      </c>
      <c r="F265" s="6" t="s">
        <v>7</v>
      </c>
      <c r="G265" s="6" t="s">
        <v>7</v>
      </c>
    </row>
    <row r="266" spans="1:7" ht="94.5" hidden="1" x14ac:dyDescent="0.25">
      <c r="A266" s="6">
        <v>265</v>
      </c>
      <c r="B266" s="6" t="str">
        <f>HYPERLINK("https://www.facebook.com/p/C%C3%B4ng-an-th%E1%BB%8B-tr%E1%BA%A5n-H%C6%B0%C6%A1ng-S%C6%A1n-huy%E1%BB%87n-Ph%C3%BA-B%C3%ACnh-t%E1%BB%89nh-Th%C3%A1i-Nguy%C3%AAn-100081791015941/", "Công an huyện Phú Bình  tỉnh Thái Nguyên")</f>
        <v>Công an huyện Phú Bình  tỉnh Thái Nguyên</v>
      </c>
      <c r="C266" s="6" t="s">
        <v>428</v>
      </c>
      <c r="D266" s="6" t="s">
        <v>7</v>
      </c>
      <c r="E266" s="6" t="s">
        <v>12</v>
      </c>
      <c r="F266" s="6" t="s">
        <v>7</v>
      </c>
      <c r="G266" s="6" t="s">
        <v>429</v>
      </c>
    </row>
    <row r="267" spans="1:7" ht="31.5" hidden="1" x14ac:dyDescent="0.25">
      <c r="A267" s="6">
        <v>266</v>
      </c>
      <c r="B267" s="6" t="str">
        <f>HYPERLINK("https://phubinh.thainguyen.gov.vn/", "UBND Ủy ban nhân dân huyện Phú Bình  tỉnh Thái Nguyên")</f>
        <v>UBND Ủy ban nhân dân huyện Phú Bình  tỉnh Thái Nguyên</v>
      </c>
      <c r="C267" s="6" t="s">
        <v>430</v>
      </c>
      <c r="D267" s="6" t="s">
        <v>7</v>
      </c>
      <c r="E267" s="6" t="s">
        <v>7</v>
      </c>
      <c r="F267" s="6" t="s">
        <v>7</v>
      </c>
      <c r="G267" s="6" t="s">
        <v>7</v>
      </c>
    </row>
    <row r="268" spans="1:7" ht="47.25" hidden="1" x14ac:dyDescent="0.25">
      <c r="A268" s="6">
        <v>267</v>
      </c>
      <c r="B268" s="6" t="str">
        <f>HYPERLINK("https://www.facebook.com/p/C%C3%B4ng-an-th%C3%A0nh-ph%E1%BB%91-L%E1%BA%A1ng-S%C6%A1n-100063697586271/?locale=vi_VN", "Công an thành phố Lạng Sơn  tỉnh Lạng Sơn")</f>
        <v>Công an thành phố Lạng Sơn  tỉnh Lạng Sơn</v>
      </c>
      <c r="C268" s="6" t="s">
        <v>431</v>
      </c>
      <c r="D268" s="6" t="s">
        <v>7</v>
      </c>
      <c r="E268" s="6" t="s">
        <v>432</v>
      </c>
      <c r="F268" s="6" t="s">
        <v>7</v>
      </c>
      <c r="G268" s="6" t="s">
        <v>433</v>
      </c>
    </row>
    <row r="269" spans="1:7" ht="31.5" hidden="1" x14ac:dyDescent="0.25">
      <c r="A269" s="6">
        <v>268</v>
      </c>
      <c r="B269" s="6" t="str">
        <f>HYPERLINK("https://thanhpho.langson.gov.vn/", "UBND Ủy ban nhân dân thành phố Lạng Sơn  tỉnh Lạng Sơn")</f>
        <v>UBND Ủy ban nhân dân thành phố Lạng Sơn  tỉnh Lạng Sơn</v>
      </c>
      <c r="C269" s="6" t="s">
        <v>434</v>
      </c>
      <c r="D269" s="6" t="s">
        <v>7</v>
      </c>
      <c r="E269" s="6" t="s">
        <v>7</v>
      </c>
      <c r="F269" s="6" t="s">
        <v>7</v>
      </c>
      <c r="G269" s="6" t="s">
        <v>7</v>
      </c>
    </row>
    <row r="270" spans="1:7" ht="63" hidden="1" x14ac:dyDescent="0.25">
      <c r="A270" s="6">
        <v>269</v>
      </c>
      <c r="B270" s="6" t="str">
        <f>HYPERLINK("https://www.facebook.com/p/%C4%90o%C3%A0n-Thanh-Ni%C3%AAn-C%C3%B4ng-An-Huy%E1%BB%87n-Tr%C3%A0ng-%C4%90%E1%BB%8Bnh-100066714612141/", "Công an huyện Tràng Định  tỉnh Lạng Sơn")</f>
        <v>Công an huyện Tràng Định  tỉnh Lạng Sơn</v>
      </c>
      <c r="C270" s="6" t="s">
        <v>435</v>
      </c>
      <c r="D270" s="6" t="s">
        <v>7</v>
      </c>
      <c r="E270" s="6" t="s">
        <v>436</v>
      </c>
      <c r="F270" s="6" t="s">
        <v>7</v>
      </c>
      <c r="G270" s="6" t="s">
        <v>7</v>
      </c>
    </row>
    <row r="271" spans="1:7" ht="31.5" hidden="1" x14ac:dyDescent="0.25">
      <c r="A271" s="6">
        <v>270</v>
      </c>
      <c r="B271" s="6" t="str">
        <f>HYPERLINK("https://trangdinh.langson.gov.vn/", "UBND Ủy ban nhân dân huyện Tràng Định  tỉnh Lạng Sơn")</f>
        <v>UBND Ủy ban nhân dân huyện Tràng Định  tỉnh Lạng Sơn</v>
      </c>
      <c r="C271" s="6" t="s">
        <v>437</v>
      </c>
      <c r="D271" s="6" t="s">
        <v>7</v>
      </c>
      <c r="E271" s="6" t="s">
        <v>7</v>
      </c>
      <c r="F271" s="6" t="s">
        <v>7</v>
      </c>
      <c r="G271" s="6" t="s">
        <v>7</v>
      </c>
    </row>
    <row r="272" spans="1:7" ht="63" hidden="1" x14ac:dyDescent="0.25">
      <c r="A272" s="6">
        <v>271</v>
      </c>
      <c r="B272" s="6" t="str">
        <f>HYPERLINK("https://www.facebook.com/p/Tu%E1%BB%95i-tr%E1%BA%BB-C%C3%B4ng-an-huy%E1%BB%87n-B%C3%ACnh-Gia-100070618760059/", "Công an huyện Bình Gia  tỉnh Lạng Sơn")</f>
        <v>Công an huyện Bình Gia  tỉnh Lạng Sơn</v>
      </c>
      <c r="C272" s="6" t="s">
        <v>438</v>
      </c>
      <c r="D272" s="6" t="s">
        <v>7</v>
      </c>
      <c r="E272" s="6" t="s">
        <v>439</v>
      </c>
      <c r="F272" s="6" t="s">
        <v>440</v>
      </c>
      <c r="G272" s="6" t="s">
        <v>441</v>
      </c>
    </row>
    <row r="273" spans="1:7" ht="31.5" hidden="1" x14ac:dyDescent="0.25">
      <c r="A273" s="6">
        <v>272</v>
      </c>
      <c r="B273" s="6" t="str">
        <f>HYPERLINK("https://binhgia.langson.gov.vn/", "UBND Ủy ban nhân dân huyện Bình Gia  tỉnh Lạng Sơn")</f>
        <v>UBND Ủy ban nhân dân huyện Bình Gia  tỉnh Lạng Sơn</v>
      </c>
      <c r="C273" s="6" t="s">
        <v>442</v>
      </c>
      <c r="D273" s="6" t="s">
        <v>7</v>
      </c>
      <c r="E273" s="6" t="s">
        <v>7</v>
      </c>
      <c r="F273" s="6" t="s">
        <v>7</v>
      </c>
      <c r="G273" s="6" t="s">
        <v>7</v>
      </c>
    </row>
    <row r="274" spans="1:7" ht="31.5" hidden="1" x14ac:dyDescent="0.25">
      <c r="A274" s="6">
        <v>273</v>
      </c>
      <c r="B274" s="6" t="str">
        <f>HYPERLINK("https://www.facebook.com/p/TRANG-TIN-V%C4%82N-L%C3%83NG-100065015320423/", "Công an huyện Văn Lãng  tỉnh Lạng Sơn")</f>
        <v>Công an huyện Văn Lãng  tỉnh Lạng Sơn</v>
      </c>
      <c r="C274" s="6" t="s">
        <v>443</v>
      </c>
      <c r="D274" s="6" t="s">
        <v>7</v>
      </c>
      <c r="E274" s="6" t="s">
        <v>444</v>
      </c>
      <c r="F274" s="6" t="s">
        <v>445</v>
      </c>
      <c r="G274" s="6" t="s">
        <v>7</v>
      </c>
    </row>
    <row r="275" spans="1:7" ht="31.5" hidden="1" x14ac:dyDescent="0.25">
      <c r="A275" s="6">
        <v>274</v>
      </c>
      <c r="B275" s="6" t="str">
        <f>HYPERLINK("https://vanlang.langson.gov.vn/", "UBND Ủy ban nhân dân huyện Văn Lãng  tỉnh Lạng Sơn")</f>
        <v>UBND Ủy ban nhân dân huyện Văn Lãng  tỉnh Lạng Sơn</v>
      </c>
      <c r="C275" s="6" t="s">
        <v>446</v>
      </c>
      <c r="D275" s="6" t="s">
        <v>7</v>
      </c>
      <c r="E275" s="6" t="s">
        <v>7</v>
      </c>
      <c r="F275" s="6" t="s">
        <v>7</v>
      </c>
      <c r="G275" s="6" t="s">
        <v>7</v>
      </c>
    </row>
    <row r="276" spans="1:7" ht="63" x14ac:dyDescent="0.25">
      <c r="A276" s="6">
        <v>275</v>
      </c>
      <c r="B276" s="6" t="str">
        <f>HYPERLINK("https://www.facebook.com/p/Tu%E1%BB%95i-tr%E1%BA%BB-C%C3%B4ng-an-huy%E1%BB%87n-Cao-L%E1%BB%99c-100063884749147/", "Công an huyện Cao Lộc  tỉnh Lạng Sơn")</f>
        <v>Công an huyện Cao Lộc  tỉnh Lạng Sơn</v>
      </c>
      <c r="C276" s="6" t="s">
        <v>447</v>
      </c>
      <c r="D276" s="6" t="s">
        <v>448</v>
      </c>
      <c r="E276" s="6" t="s">
        <v>7</v>
      </c>
      <c r="F276" s="6" t="s">
        <v>7</v>
      </c>
      <c r="G276" s="6" t="s">
        <v>7</v>
      </c>
    </row>
    <row r="277" spans="1:7" ht="31.5" hidden="1" x14ac:dyDescent="0.25">
      <c r="A277" s="6">
        <v>276</v>
      </c>
      <c r="B277" s="6" t="str">
        <f>HYPERLINK("https://caoloc.langson.gov.vn/cong-ttdt-tinh-lang-son/thong-tin-tuyen-dung", "UBND Ủy ban nhân dân huyện Cao Lộc  tỉnh Lạng Sơn")</f>
        <v>UBND Ủy ban nhân dân huyện Cao Lộc  tỉnh Lạng Sơn</v>
      </c>
      <c r="C277" s="6" t="s">
        <v>449</v>
      </c>
      <c r="D277" s="6" t="s">
        <v>7</v>
      </c>
      <c r="E277" s="6" t="s">
        <v>7</v>
      </c>
      <c r="F277" s="6" t="s">
        <v>7</v>
      </c>
      <c r="G277" s="6" t="s">
        <v>7</v>
      </c>
    </row>
    <row r="278" spans="1:7" ht="31.5" hidden="1" x14ac:dyDescent="0.25">
      <c r="A278" s="6">
        <v>277</v>
      </c>
      <c r="B278" s="6" t="str">
        <f>HYPERLINK("https://www.facebook.com/tuoitreconganhuyenvanquan/", "Công an huyện Văn Quan  tỉnh Lạng Sơn")</f>
        <v>Công an huyện Văn Quan  tỉnh Lạng Sơn</v>
      </c>
      <c r="C278" s="6" t="s">
        <v>424</v>
      </c>
      <c r="D278" s="6" t="s">
        <v>7</v>
      </c>
      <c r="E278" s="6" t="s">
        <v>425</v>
      </c>
      <c r="F278" s="6" t="s">
        <v>7</v>
      </c>
      <c r="G278" s="6" t="s">
        <v>426</v>
      </c>
    </row>
    <row r="279" spans="1:7" ht="31.5" hidden="1" x14ac:dyDescent="0.25">
      <c r="A279" s="6">
        <v>278</v>
      </c>
      <c r="B279" s="6" t="str">
        <f>HYPERLINK("https://vanquan.langson.gov.vn/cong-ttdt-tinh-lang-son/thong-tin-tuyen-dung", "UBND Ủy ban nhân dân huyện Văn Quan  tỉnh Lạng Sơn")</f>
        <v>UBND Ủy ban nhân dân huyện Văn Quan  tỉnh Lạng Sơn</v>
      </c>
      <c r="C279" s="6" t="s">
        <v>450</v>
      </c>
      <c r="D279" s="6" t="s">
        <v>7</v>
      </c>
      <c r="E279" s="6" t="s">
        <v>7</v>
      </c>
      <c r="F279" s="6" t="s">
        <v>7</v>
      </c>
      <c r="G279" s="6" t="s">
        <v>7</v>
      </c>
    </row>
    <row r="280" spans="1:7" ht="31.5" hidden="1" x14ac:dyDescent="0.25">
      <c r="A280" s="6">
        <v>279</v>
      </c>
      <c r="B280" s="6" t="str">
        <f>HYPERLINK("https://www.facebook.com/chidoan.congan/?locale=vi_VN", "Công an huyện Bắc Sơn  tỉnh Lạng Sơn")</f>
        <v>Công an huyện Bắc Sơn  tỉnh Lạng Sơn</v>
      </c>
      <c r="C280" s="6" t="s">
        <v>451</v>
      </c>
      <c r="D280" s="6" t="s">
        <v>7</v>
      </c>
      <c r="E280" s="6" t="s">
        <v>452</v>
      </c>
      <c r="F280" s="6" t="s">
        <v>7</v>
      </c>
      <c r="G280" s="6" t="s">
        <v>453</v>
      </c>
    </row>
    <row r="281" spans="1:7" ht="31.5" hidden="1" x14ac:dyDescent="0.25">
      <c r="A281" s="6">
        <v>280</v>
      </c>
      <c r="B281" s="6" t="str">
        <f>HYPERLINK("https://bacson.langson.gov.vn/", "UBND Ủy ban nhân dân huyện Bắc Sơn  tỉnh Lạng Sơn")</f>
        <v>UBND Ủy ban nhân dân huyện Bắc Sơn  tỉnh Lạng Sơn</v>
      </c>
      <c r="C281" s="6" t="s">
        <v>454</v>
      </c>
      <c r="D281" s="6" t="s">
        <v>7</v>
      </c>
      <c r="E281" s="6" t="s">
        <v>7</v>
      </c>
      <c r="F281" s="6" t="s">
        <v>7</v>
      </c>
      <c r="G281" s="6" t="s">
        <v>7</v>
      </c>
    </row>
    <row r="282" spans="1:7" ht="31.5" hidden="1" x14ac:dyDescent="0.25">
      <c r="A282" s="6">
        <v>281</v>
      </c>
      <c r="B282" s="6" t="str">
        <f>HYPERLINK("https://www.facebook.com/CongAnHuuLung.org", "Công an huyện Hữu Lũng  tỉnh Lạng Sơn")</f>
        <v>Công an huyện Hữu Lũng  tỉnh Lạng Sơn</v>
      </c>
      <c r="C282" s="6" t="s">
        <v>455</v>
      </c>
      <c r="D282" s="6" t="s">
        <v>7</v>
      </c>
      <c r="E282" s="6" t="s">
        <v>12</v>
      </c>
      <c r="F282" s="6" t="s">
        <v>7</v>
      </c>
      <c r="G282" s="6" t="s">
        <v>7</v>
      </c>
    </row>
    <row r="283" spans="1:7" ht="31.5" hidden="1" x14ac:dyDescent="0.25">
      <c r="A283" s="6">
        <v>282</v>
      </c>
      <c r="B283" s="6" t="str">
        <f>HYPERLINK("https://huulung.langson.gov.vn/cong-ttdt-tinh-lang-son/thong-tin-tuyen-dung", "UBND Ủy ban nhân dân huyện Hữu Lũng  tỉnh Lạng Sơn")</f>
        <v>UBND Ủy ban nhân dân huyện Hữu Lũng  tỉnh Lạng Sơn</v>
      </c>
      <c r="C283" s="6" t="s">
        <v>456</v>
      </c>
      <c r="D283" s="6" t="s">
        <v>7</v>
      </c>
      <c r="E283" s="6" t="s">
        <v>7</v>
      </c>
      <c r="F283" s="6" t="s">
        <v>7</v>
      </c>
      <c r="G283" s="6" t="s">
        <v>7</v>
      </c>
    </row>
    <row r="284" spans="1:7" ht="15.75" hidden="1" x14ac:dyDescent="0.25">
      <c r="A284" s="6">
        <v>283</v>
      </c>
      <c r="B284" s="6" t="str">
        <f>HYPERLINK("https://www.facebook.com/ConganChiLang/", "Công an huyện Chi Lăng  tỉnh Lạng Sơn")</f>
        <v>Công an huyện Chi Lăng  tỉnh Lạng Sơn</v>
      </c>
      <c r="C284" s="6" t="s">
        <v>457</v>
      </c>
      <c r="D284" s="6" t="s">
        <v>7</v>
      </c>
      <c r="E284" s="6" t="s">
        <v>458</v>
      </c>
      <c r="F284" s="6" t="s">
        <v>7</v>
      </c>
      <c r="G284" s="6" t="s">
        <v>441</v>
      </c>
    </row>
    <row r="285" spans="1:7" ht="31.5" hidden="1" x14ac:dyDescent="0.25">
      <c r="A285" s="6">
        <v>284</v>
      </c>
      <c r="B285" s="6" t="str">
        <f>HYPERLINK("https://chilang.langson.gov.vn/thong-tin-tuyen-truyen/tuyen-truyen-c", "UBND Ủy ban nhân dân huyện Chi Lăng  tỉnh Lạng Sơn")</f>
        <v>UBND Ủy ban nhân dân huyện Chi Lăng  tỉnh Lạng Sơn</v>
      </c>
      <c r="C285" s="6" t="s">
        <v>459</v>
      </c>
      <c r="D285" s="6" t="s">
        <v>7</v>
      </c>
      <c r="E285" s="6" t="s">
        <v>7</v>
      </c>
      <c r="F285" s="6" t="s">
        <v>7</v>
      </c>
      <c r="G285" s="6" t="s">
        <v>7</v>
      </c>
    </row>
    <row r="286" spans="1:7" ht="63" hidden="1" x14ac:dyDescent="0.25">
      <c r="A286" s="6">
        <v>285</v>
      </c>
      <c r="B286" s="6" t="str">
        <f>HYPERLINK("https://www.facebook.com/p/Tu%E1%BB%95i-tr%E1%BA%BB-C%C3%B4ng-an-huy%E1%BB%87n-L%E1%BB%99c-B%C3%ACnh-100063492099584/", "Công an huyện Lộc Bình  tỉnh Lạng Sơn")</f>
        <v>Công an huyện Lộc Bình  tỉnh Lạng Sơn</v>
      </c>
      <c r="C286" s="6" t="s">
        <v>460</v>
      </c>
      <c r="D286" s="6" t="s">
        <v>7</v>
      </c>
      <c r="E286" s="6" t="s">
        <v>461</v>
      </c>
      <c r="F286" s="6" t="s">
        <v>462</v>
      </c>
      <c r="G286" s="6" t="s">
        <v>463</v>
      </c>
    </row>
    <row r="287" spans="1:7" ht="31.5" hidden="1" x14ac:dyDescent="0.25">
      <c r="A287" s="6">
        <v>286</v>
      </c>
      <c r="B287" s="6" t="str">
        <f>HYPERLINK("https://locbinh.langson.gov.vn/", "UBND Ủy ban nhân dân huyện Lộc Bình  tỉnh Lạng Sơn")</f>
        <v>UBND Ủy ban nhân dân huyện Lộc Bình  tỉnh Lạng Sơn</v>
      </c>
      <c r="C287" s="6" t="s">
        <v>464</v>
      </c>
      <c r="D287" s="6" t="s">
        <v>7</v>
      </c>
      <c r="E287" s="6" t="s">
        <v>7</v>
      </c>
      <c r="F287" s="6" t="s">
        <v>7</v>
      </c>
      <c r="G287" s="6" t="s">
        <v>7</v>
      </c>
    </row>
    <row r="288" spans="1:7" ht="31.5" hidden="1" x14ac:dyDescent="0.25">
      <c r="A288" s="6">
        <v>287</v>
      </c>
      <c r="B288" s="6" t="str">
        <f>HYPERLINK("https://www.facebook.com/conganhuyendinhlap/", "Công an huyện Đình Lập  tỉnh Lạng Sơn")</f>
        <v>Công an huyện Đình Lập  tỉnh Lạng Sơn</v>
      </c>
      <c r="C288" s="6" t="s">
        <v>465</v>
      </c>
      <c r="D288" s="6" t="s">
        <v>7</v>
      </c>
      <c r="E288" s="6" t="s">
        <v>12</v>
      </c>
      <c r="F288" s="6" t="s">
        <v>7</v>
      </c>
      <c r="G288" s="6" t="s">
        <v>7</v>
      </c>
    </row>
    <row r="289" spans="1:7" ht="31.5" hidden="1" x14ac:dyDescent="0.25">
      <c r="A289" s="6">
        <v>288</v>
      </c>
      <c r="B289" s="6" t="str">
        <f>HYPERLINK("https://dinhlap.langson.gov.vn/", "UBND Ủy ban nhân dân huyện Đình Lập  tỉnh Lạng Sơn")</f>
        <v>UBND Ủy ban nhân dân huyện Đình Lập  tỉnh Lạng Sơn</v>
      </c>
      <c r="C289" s="6" t="s">
        <v>466</v>
      </c>
      <c r="D289" s="6" t="s">
        <v>7</v>
      </c>
      <c r="E289" s="6" t="s">
        <v>7</v>
      </c>
      <c r="F289" s="6" t="s">
        <v>7</v>
      </c>
      <c r="G289" s="6" t="s">
        <v>7</v>
      </c>
    </row>
    <row r="290" spans="1:7" ht="31.5" hidden="1" x14ac:dyDescent="0.25">
      <c r="A290" s="6">
        <v>289</v>
      </c>
      <c r="B290" s="6" t="str">
        <f>HYPERLINK("https://www.facebook.com/csqlhcquangninh/", "Công an thành phố Hạ Long  tỉnh Quảng Ninh")</f>
        <v>Công an thành phố Hạ Long  tỉnh Quảng Ninh</v>
      </c>
      <c r="C290" s="6" t="s">
        <v>467</v>
      </c>
      <c r="D290" s="6" t="s">
        <v>7</v>
      </c>
      <c r="E290" s="6" t="s">
        <v>12</v>
      </c>
      <c r="F290" s="6" t="s">
        <v>468</v>
      </c>
      <c r="G290" s="6" t="s">
        <v>469</v>
      </c>
    </row>
    <row r="291" spans="1:7" ht="31.5" hidden="1" x14ac:dyDescent="0.25">
      <c r="A291" s="6">
        <v>290</v>
      </c>
      <c r="B291" s="6" t="str">
        <f>HYPERLINK("https://www.quangninh.gov.vn/", "UBND Ủy ban nhân dân thành phố Hạ Long  tỉnh Quảng Ninh")</f>
        <v>UBND Ủy ban nhân dân thành phố Hạ Long  tỉnh Quảng Ninh</v>
      </c>
      <c r="C291" s="6" t="s">
        <v>470</v>
      </c>
      <c r="D291" s="6" t="s">
        <v>7</v>
      </c>
      <c r="E291" s="6" t="s">
        <v>7</v>
      </c>
      <c r="F291" s="6" t="s">
        <v>7</v>
      </c>
      <c r="G291" s="6" t="s">
        <v>7</v>
      </c>
    </row>
    <row r="292" spans="1:7" ht="31.5" hidden="1" x14ac:dyDescent="0.25">
      <c r="A292" s="6">
        <v>291</v>
      </c>
      <c r="B292" s="6" t="str">
        <f>HYPERLINK("https://www.facebook.com/ddcimongcai/", "Công an thành phố Móng Cái  tỉnh Quảng Ninh")</f>
        <v>Công an thành phố Móng Cái  tỉnh Quảng Ninh</v>
      </c>
      <c r="C292" s="6" t="s">
        <v>471</v>
      </c>
      <c r="D292" s="6" t="s">
        <v>7</v>
      </c>
      <c r="E292" s="6" t="s">
        <v>12</v>
      </c>
      <c r="F292" s="6" t="s">
        <v>472</v>
      </c>
      <c r="G292" s="6" t="s">
        <v>7</v>
      </c>
    </row>
    <row r="293" spans="1:7" ht="31.5" hidden="1" x14ac:dyDescent="0.25">
      <c r="A293" s="6">
        <v>292</v>
      </c>
      <c r="B293" s="6" t="str">
        <f>HYPERLINK("https://mongcai.gov.vn/", "UBND Ủy ban nhân dân thành phố Móng Cái  tỉnh Quảng Ninh")</f>
        <v>UBND Ủy ban nhân dân thành phố Móng Cái  tỉnh Quảng Ninh</v>
      </c>
      <c r="C293" s="6" t="s">
        <v>473</v>
      </c>
      <c r="D293" s="6" t="s">
        <v>7</v>
      </c>
      <c r="E293" s="6" t="s">
        <v>7</v>
      </c>
      <c r="F293" s="6" t="s">
        <v>7</v>
      </c>
      <c r="G293" s="6" t="s">
        <v>7</v>
      </c>
    </row>
    <row r="294" spans="1:7" ht="31.5" hidden="1" x14ac:dyDescent="0.25">
      <c r="A294" s="6">
        <v>293</v>
      </c>
      <c r="B294" s="6" t="str">
        <f>HYPERLINK("-", "Công an thành phố Cẩm Phả  tỉnh Quảng Ninh")</f>
        <v>Công an thành phố Cẩm Phả  tỉnh Quảng Ninh</v>
      </c>
      <c r="C294" s="6" t="s">
        <v>7</v>
      </c>
      <c r="D294" s="6" t="s">
        <v>7</v>
      </c>
      <c r="E294" s="6" t="s">
        <v>12</v>
      </c>
      <c r="F294" s="6" t="s">
        <v>7</v>
      </c>
      <c r="G294" s="6" t="s">
        <v>7</v>
      </c>
    </row>
    <row r="295" spans="1:7" ht="31.5" hidden="1" x14ac:dyDescent="0.25">
      <c r="A295" s="6">
        <v>294</v>
      </c>
      <c r="B295" s="6" t="str">
        <f>HYPERLINK("https://www.quangninh.gov.vn/donvi/tpcampha/Trang/Default.aspx", "UBND Ủy ban nhân dân thành phố Cẩm Phả  tỉnh Quảng Ninh")</f>
        <v>UBND Ủy ban nhân dân thành phố Cẩm Phả  tỉnh Quảng Ninh</v>
      </c>
      <c r="C295" s="6" t="s">
        <v>474</v>
      </c>
      <c r="D295" s="6" t="s">
        <v>7</v>
      </c>
      <c r="E295" s="6" t="s">
        <v>7</v>
      </c>
      <c r="F295" s="6" t="s">
        <v>7</v>
      </c>
      <c r="G295" s="6" t="s">
        <v>7</v>
      </c>
    </row>
    <row r="296" spans="1:7" ht="31.5" hidden="1" x14ac:dyDescent="0.25">
      <c r="A296" s="6">
        <v>295</v>
      </c>
      <c r="B296" s="6" t="str">
        <f>HYPERLINK("-", "Công an thành phố Uông Bí  tỉnh Quảng Ninh")</f>
        <v>Công an thành phố Uông Bí  tỉnh Quảng Ninh</v>
      </c>
      <c r="C296" s="6" t="s">
        <v>7</v>
      </c>
      <c r="D296" s="6" t="s">
        <v>7</v>
      </c>
      <c r="E296" s="6" t="s">
        <v>12</v>
      </c>
      <c r="F296" s="6" t="s">
        <v>7</v>
      </c>
      <c r="G296" s="6" t="s">
        <v>7</v>
      </c>
    </row>
    <row r="297" spans="1:7" ht="31.5" hidden="1" x14ac:dyDescent="0.25">
      <c r="A297" s="6">
        <v>296</v>
      </c>
      <c r="B297" s="8" t="str">
        <f>HYPERLINK("https://www.quangninh.gov.vn/donvi/tpuongbi/Trang/Default.aspx", "UBND Ủy ban nhân dân thành phố Uông Bí  tỉnh Quảng Ninh")</f>
        <v>UBND Ủy ban nhân dân thành phố Uông Bí  tỉnh Quảng Ninh</v>
      </c>
      <c r="C297" s="7" t="s">
        <v>475</v>
      </c>
      <c r="D297" s="6" t="s">
        <v>7</v>
      </c>
      <c r="E297" s="6" t="s">
        <v>7</v>
      </c>
      <c r="F297" s="6" t="s">
        <v>7</v>
      </c>
      <c r="G297" s="6" t="s">
        <v>7</v>
      </c>
    </row>
    <row r="298" spans="1:7" ht="31.5" hidden="1" x14ac:dyDescent="0.25">
      <c r="A298" s="6">
        <v>297</v>
      </c>
      <c r="B298" s="6" t="str">
        <f>HYPERLINK("https://www.facebook.com/tuoitreconganquangbinh/", "Công an huyện Bình Liêu  tỉnh Quảng Ninh")</f>
        <v>Công an huyện Bình Liêu  tỉnh Quảng Ninh</v>
      </c>
      <c r="C298" s="6" t="s">
        <v>112</v>
      </c>
      <c r="D298" s="6" t="s">
        <v>7</v>
      </c>
      <c r="E298" s="6" t="s">
        <v>12</v>
      </c>
      <c r="F298" s="6" t="s">
        <v>113</v>
      </c>
      <c r="G298" s="6" t="s">
        <v>7</v>
      </c>
    </row>
    <row r="299" spans="1:7" ht="31.5" hidden="1" x14ac:dyDescent="0.25">
      <c r="A299" s="6">
        <v>298</v>
      </c>
      <c r="B299" s="6" t="str">
        <f>HYPERLINK("https://binhlieu.quangninh.gov.vn/", "UBND Ủy ban nhân dân huyện Bình Liêu  tỉnh Quảng Ninh")</f>
        <v>UBND Ủy ban nhân dân huyện Bình Liêu  tỉnh Quảng Ninh</v>
      </c>
      <c r="C299" s="6" t="s">
        <v>476</v>
      </c>
      <c r="D299" s="6" t="s">
        <v>7</v>
      </c>
      <c r="E299" s="6" t="s">
        <v>7</v>
      </c>
      <c r="F299" s="6" t="s">
        <v>7</v>
      </c>
      <c r="G299" s="6" t="s">
        <v>7</v>
      </c>
    </row>
    <row r="300" spans="1:7" ht="31.5" hidden="1" x14ac:dyDescent="0.25">
      <c r="A300" s="6">
        <v>299</v>
      </c>
      <c r="B300" s="6" t="str">
        <f>HYPERLINK("-", "Công an huyện Tiên Yên  tỉnh Quảng Ninh")</f>
        <v>Công an huyện Tiên Yên  tỉnh Quảng Ninh</v>
      </c>
      <c r="C300" s="6" t="s">
        <v>7</v>
      </c>
      <c r="D300" s="6" t="s">
        <v>7</v>
      </c>
      <c r="E300" s="6" t="s">
        <v>12</v>
      </c>
      <c r="F300" s="6" t="s">
        <v>7</v>
      </c>
      <c r="G300" s="6" t="s">
        <v>7</v>
      </c>
    </row>
    <row r="301" spans="1:7" ht="31.5" hidden="1" x14ac:dyDescent="0.25">
      <c r="A301" s="6">
        <v>300</v>
      </c>
      <c r="B301" s="6" t="str">
        <f>HYPERLINK("https://www.quangninh.gov.vn/donvi/huyentienyen/Trang/Default.aspx", "UBND Ủy ban nhân dân huyện Tiên Yên  tỉnh Quảng Ninh")</f>
        <v>UBND Ủy ban nhân dân huyện Tiên Yên  tỉnh Quảng Ninh</v>
      </c>
      <c r="C301" s="6" t="s">
        <v>477</v>
      </c>
      <c r="D301" s="6" t="s">
        <v>7</v>
      </c>
      <c r="E301" s="6" t="s">
        <v>7</v>
      </c>
      <c r="F301" s="6" t="s">
        <v>7</v>
      </c>
      <c r="G301" s="6" t="s">
        <v>7</v>
      </c>
    </row>
    <row r="302" spans="1:7" ht="31.5" hidden="1" x14ac:dyDescent="0.25">
      <c r="A302" s="6">
        <v>301</v>
      </c>
      <c r="B302" s="6" t="str">
        <f>HYPERLINK("https://www.facebook.com/100086281486538", "Công an huyện Đầm Hà  tỉnh Quảng Ninh")</f>
        <v>Công an huyện Đầm Hà  tỉnh Quảng Ninh</v>
      </c>
      <c r="C302" s="6" t="s">
        <v>478</v>
      </c>
      <c r="D302" s="6" t="s">
        <v>7</v>
      </c>
      <c r="E302" s="6" t="s">
        <v>12</v>
      </c>
      <c r="F302" s="6" t="s">
        <v>479</v>
      </c>
      <c r="G302" s="6" t="s">
        <v>480</v>
      </c>
    </row>
    <row r="303" spans="1:7" ht="31.5" hidden="1" x14ac:dyDescent="0.25">
      <c r="A303" s="6">
        <v>302</v>
      </c>
      <c r="B303" s="6" t="str">
        <f>HYPERLINK("https://www.quangninh.gov.vn/donvi/huyendamha/Trang/Default.aspx", "UBND Ủy ban nhân dân huyện Đầm Hà  tỉnh Quảng Ninh")</f>
        <v>UBND Ủy ban nhân dân huyện Đầm Hà  tỉnh Quảng Ninh</v>
      </c>
      <c r="C303" s="6" t="s">
        <v>481</v>
      </c>
      <c r="D303" s="6" t="s">
        <v>7</v>
      </c>
      <c r="E303" s="6" t="s">
        <v>7</v>
      </c>
      <c r="F303" s="6" t="s">
        <v>7</v>
      </c>
      <c r="G303" s="6" t="s">
        <v>7</v>
      </c>
    </row>
    <row r="304" spans="1:7" ht="31.5" hidden="1" x14ac:dyDescent="0.25">
      <c r="A304" s="6">
        <v>303</v>
      </c>
      <c r="B304" s="6" t="str">
        <f>HYPERLINK("-", "Công an huyện Hải Hà  tỉnh Quảng Ninh")</f>
        <v>Công an huyện Hải Hà  tỉnh Quảng Ninh</v>
      </c>
      <c r="C304" s="6" t="s">
        <v>7</v>
      </c>
      <c r="D304" s="6" t="s">
        <v>7</v>
      </c>
      <c r="E304" s="6" t="s">
        <v>12</v>
      </c>
      <c r="F304" s="6" t="s">
        <v>7</v>
      </c>
      <c r="G304" s="6" t="s">
        <v>7</v>
      </c>
    </row>
    <row r="305" spans="1:7" ht="31.5" hidden="1" x14ac:dyDescent="0.25">
      <c r="A305" s="6">
        <v>304</v>
      </c>
      <c r="B305" s="6" t="str">
        <f>HYPERLINK("https://haiha.quangninh.gov.vn/", "UBND Ủy ban nhân dân huyện Hải Hà  tỉnh Quảng Ninh")</f>
        <v>UBND Ủy ban nhân dân huyện Hải Hà  tỉnh Quảng Ninh</v>
      </c>
      <c r="C305" s="6" t="s">
        <v>482</v>
      </c>
      <c r="D305" s="6" t="s">
        <v>7</v>
      </c>
      <c r="E305" s="6" t="s">
        <v>7</v>
      </c>
      <c r="F305" s="6" t="s">
        <v>7</v>
      </c>
      <c r="G305" s="6" t="s">
        <v>7</v>
      </c>
    </row>
    <row r="306" spans="1:7" ht="31.5" hidden="1" x14ac:dyDescent="0.25">
      <c r="A306" s="6">
        <v>305</v>
      </c>
      <c r="B306" s="6" t="str">
        <f>HYPERLINK("https://www.facebook.com/conganhuyenbache/", "Công an huyện Ba Chẽ  tỉnh Quảng Ninh")</f>
        <v>Công an huyện Ba Chẽ  tỉnh Quảng Ninh</v>
      </c>
      <c r="C306" s="6" t="s">
        <v>483</v>
      </c>
      <c r="D306" s="6" t="s">
        <v>7</v>
      </c>
      <c r="E306" s="6" t="s">
        <v>484</v>
      </c>
      <c r="F306" s="6" t="s">
        <v>7</v>
      </c>
      <c r="G306" s="6" t="s">
        <v>485</v>
      </c>
    </row>
    <row r="307" spans="1:7" ht="31.5" hidden="1" x14ac:dyDescent="0.25">
      <c r="A307" s="6">
        <v>306</v>
      </c>
      <c r="B307" s="6" t="str">
        <f>HYPERLINK("https://www.quangninh.gov.vn/donvi/huyenbache/Trang/Default.aspx", "UBND Ủy ban nhân dân huyện Ba Chẽ  tỉnh Quảng Ninh")</f>
        <v>UBND Ủy ban nhân dân huyện Ba Chẽ  tỉnh Quảng Ninh</v>
      </c>
      <c r="C307" s="6" t="s">
        <v>486</v>
      </c>
      <c r="D307" s="6" t="s">
        <v>7</v>
      </c>
      <c r="E307" s="6" t="s">
        <v>7</v>
      </c>
      <c r="F307" s="6" t="s">
        <v>7</v>
      </c>
      <c r="G307" s="6" t="s">
        <v>7</v>
      </c>
    </row>
    <row r="308" spans="1:7" ht="63" hidden="1" x14ac:dyDescent="0.25">
      <c r="A308" s="6">
        <v>307</v>
      </c>
      <c r="B308" s="6" t="str">
        <f>HYPERLINK("https://www.facebook.com/p/Tu%E1%BB%95i-tr%E1%BA%BB-C%C3%B4ng-an-huy%E1%BB%87n-Ninh-Ph%C6%B0%E1%BB%9Bc-100068114569027/", "Công an huyện Vân Đồn  tỉnh Quảng Ninh")</f>
        <v>Công an huyện Vân Đồn  tỉnh Quảng Ninh</v>
      </c>
      <c r="C308" s="6" t="s">
        <v>487</v>
      </c>
      <c r="D308" s="6" t="s">
        <v>7</v>
      </c>
      <c r="E308" s="6" t="s">
        <v>488</v>
      </c>
      <c r="F308" s="6" t="s">
        <v>7</v>
      </c>
      <c r="G308" s="6" t="s">
        <v>489</v>
      </c>
    </row>
    <row r="309" spans="1:7" ht="31.5" hidden="1" x14ac:dyDescent="0.25">
      <c r="A309" s="6">
        <v>308</v>
      </c>
      <c r="B309" s="6" t="str">
        <f>HYPERLINK("https://vandon.quangninh.gov.vn/", "UBND Ủy ban nhân dân huyện Vân Đồn  tỉnh Quảng Ninh")</f>
        <v>UBND Ủy ban nhân dân huyện Vân Đồn  tỉnh Quảng Ninh</v>
      </c>
      <c r="C309" s="6" t="s">
        <v>490</v>
      </c>
      <c r="D309" s="6" t="s">
        <v>7</v>
      </c>
      <c r="E309" s="6" t="s">
        <v>7</v>
      </c>
      <c r="F309" s="6" t="s">
        <v>7</v>
      </c>
      <c r="G309" s="6" t="s">
        <v>7</v>
      </c>
    </row>
    <row r="310" spans="1:7" ht="31.5" hidden="1" x14ac:dyDescent="0.25">
      <c r="A310" s="6">
        <v>309</v>
      </c>
      <c r="B310" s="6" t="str">
        <f>HYPERLINK("-", "Công an huyện Hoành Bồ  tỉnh Quảng Ninh")</f>
        <v>Công an huyện Hoành Bồ  tỉnh Quảng Ninh</v>
      </c>
      <c r="C310" s="6" t="s">
        <v>7</v>
      </c>
      <c r="D310" s="6" t="s">
        <v>7</v>
      </c>
      <c r="E310" s="6" t="s">
        <v>12</v>
      </c>
      <c r="F310" s="6" t="s">
        <v>7</v>
      </c>
      <c r="G310" s="6" t="s">
        <v>7</v>
      </c>
    </row>
    <row r="311" spans="1:7" ht="31.5" hidden="1" x14ac:dyDescent="0.25">
      <c r="A311" s="6">
        <v>310</v>
      </c>
      <c r="B311" s="6" t="str">
        <f>HYPERLINK("https://www.quangninh.gov.vn/", "UBND Ủy ban nhân dân huyện Hoành Bồ  tỉnh Quảng Ninh")</f>
        <v>UBND Ủy ban nhân dân huyện Hoành Bồ  tỉnh Quảng Ninh</v>
      </c>
      <c r="C311" s="6" t="s">
        <v>470</v>
      </c>
      <c r="D311" s="6" t="s">
        <v>7</v>
      </c>
      <c r="E311" s="6" t="s">
        <v>7</v>
      </c>
      <c r="F311" s="6" t="s">
        <v>7</v>
      </c>
      <c r="G311" s="6" t="s">
        <v>7</v>
      </c>
    </row>
    <row r="312" spans="1:7" ht="15.75" hidden="1" x14ac:dyDescent="0.25">
      <c r="A312" s="6">
        <v>311</v>
      </c>
      <c r="B312" s="6" t="str">
        <f>HYPERLINK("-", "Công an huyện Cô Tô  tỉnh Quảng Ninh")</f>
        <v>Công an huyện Cô Tô  tỉnh Quảng Ninh</v>
      </c>
      <c r="C312" s="6" t="s">
        <v>7</v>
      </c>
      <c r="D312" s="6" t="s">
        <v>7</v>
      </c>
      <c r="E312" s="6" t="s">
        <v>12</v>
      </c>
      <c r="F312" s="6" t="s">
        <v>7</v>
      </c>
      <c r="G312" s="6" t="s">
        <v>7</v>
      </c>
    </row>
    <row r="313" spans="1:7" ht="31.5" hidden="1" x14ac:dyDescent="0.25">
      <c r="A313" s="6">
        <v>312</v>
      </c>
      <c r="B313" s="6" t="str">
        <f>HYPERLINK("https://www.quangninh.gov.vn/donvi/huyencoto/Trang/Default.aspx", "UBND Ủy ban nhân dân huyện Cô Tô  tỉnh Quảng Ninh")</f>
        <v>UBND Ủy ban nhân dân huyện Cô Tô  tỉnh Quảng Ninh</v>
      </c>
      <c r="C313" s="6" t="s">
        <v>491</v>
      </c>
      <c r="D313" s="6" t="s">
        <v>7</v>
      </c>
      <c r="E313" s="6" t="s">
        <v>7</v>
      </c>
      <c r="F313" s="6" t="s">
        <v>7</v>
      </c>
      <c r="G313" s="6" t="s">
        <v>7</v>
      </c>
    </row>
    <row r="314" spans="1:7" ht="31.5" hidden="1" x14ac:dyDescent="0.25">
      <c r="A314" s="6">
        <v>313</v>
      </c>
      <c r="B314" s="6" t="str">
        <f>HYPERLINK("https://www.facebook.com/CATPBG/?locale=vi_VN", "Công an thành phố Bắc Giang  tỉnh Bắc Giang")</f>
        <v>Công an thành phố Bắc Giang  tỉnh Bắc Giang</v>
      </c>
      <c r="C314" s="6" t="s">
        <v>492</v>
      </c>
      <c r="D314" s="6" t="s">
        <v>7</v>
      </c>
      <c r="E314" s="6" t="s">
        <v>493</v>
      </c>
      <c r="F314" s="6" t="s">
        <v>7</v>
      </c>
      <c r="G314" s="6" t="s">
        <v>494</v>
      </c>
    </row>
    <row r="315" spans="1:7" ht="31.5" hidden="1" x14ac:dyDescent="0.25">
      <c r="A315" s="6">
        <v>314</v>
      </c>
      <c r="B315" s="6" t="str">
        <f>HYPERLINK("https://tpbacgiang.bacgiang.gov.vn/", "UBND Ủy ban nhân dân thành phố Bắc Giang  tỉnh Bắc Giang")</f>
        <v>UBND Ủy ban nhân dân thành phố Bắc Giang  tỉnh Bắc Giang</v>
      </c>
      <c r="C315" s="6" t="s">
        <v>495</v>
      </c>
      <c r="D315" s="6" t="s">
        <v>7</v>
      </c>
      <c r="E315" s="6" t="s">
        <v>7</v>
      </c>
      <c r="F315" s="6" t="s">
        <v>7</v>
      </c>
      <c r="G315" s="6" t="s">
        <v>7</v>
      </c>
    </row>
    <row r="316" spans="1:7" ht="31.5" hidden="1" x14ac:dyDescent="0.25">
      <c r="A316" s="6">
        <v>315</v>
      </c>
      <c r="B316" s="6" t="str">
        <f>HYPERLINK("https://www.facebook.com/conganhuyenyenthe/", "Công an huyện Yên Thế  tỉnh Bắc Giang")</f>
        <v>Công an huyện Yên Thế  tỉnh Bắc Giang</v>
      </c>
      <c r="C316" s="6" t="s">
        <v>496</v>
      </c>
      <c r="D316" s="6" t="s">
        <v>7</v>
      </c>
      <c r="E316" s="6" t="s">
        <v>12</v>
      </c>
      <c r="F316" s="6" t="s">
        <v>497</v>
      </c>
      <c r="G316" s="6" t="s">
        <v>498</v>
      </c>
    </row>
    <row r="317" spans="1:7" ht="31.5" hidden="1" x14ac:dyDescent="0.25">
      <c r="A317" s="6">
        <v>316</v>
      </c>
      <c r="B317" s="6" t="str">
        <f>HYPERLINK("https://yenthe.bacgiang.gov.vn/", "UBND Ủy ban nhân dân huyện Yên Thế  tỉnh Bắc Giang")</f>
        <v>UBND Ủy ban nhân dân huyện Yên Thế  tỉnh Bắc Giang</v>
      </c>
      <c r="C317" s="6" t="s">
        <v>499</v>
      </c>
      <c r="D317" s="6" t="s">
        <v>7</v>
      </c>
      <c r="E317" s="6" t="s">
        <v>7</v>
      </c>
      <c r="F317" s="6" t="s">
        <v>7</v>
      </c>
      <c r="G317" s="6" t="s">
        <v>7</v>
      </c>
    </row>
    <row r="318" spans="1:7" ht="47.25" hidden="1" x14ac:dyDescent="0.25">
      <c r="A318" s="6">
        <v>317</v>
      </c>
      <c r="B318" s="6" t="str">
        <f>HYPERLINK("https://www.facebook.com/p/C%C3%B4ng-an-huy%E1%BB%87n-T%C3%A2n-Y%C3%AAn-B%E1%BA%AFc-Giang-100080975141230/", "Công an huyện Tân Yên  tỉnh Bắc Giang")</f>
        <v>Công an huyện Tân Yên  tỉnh Bắc Giang</v>
      </c>
      <c r="C318" s="6" t="s">
        <v>500</v>
      </c>
      <c r="D318" s="6" t="s">
        <v>7</v>
      </c>
      <c r="E318" s="6" t="s">
        <v>501</v>
      </c>
      <c r="F318" s="6" t="s">
        <v>7</v>
      </c>
      <c r="G318" s="6" t="s">
        <v>502</v>
      </c>
    </row>
    <row r="319" spans="1:7" ht="31.5" hidden="1" x14ac:dyDescent="0.25">
      <c r="A319" s="6">
        <v>318</v>
      </c>
      <c r="B319" s="6" t="str">
        <f>HYPERLINK("https://tanyen.bacgiang.gov.vn/uy-ban-nhan-dan", "UBND Ủy ban nhân dân huyện Tân Yên  tỉnh Bắc Giang")</f>
        <v>UBND Ủy ban nhân dân huyện Tân Yên  tỉnh Bắc Giang</v>
      </c>
      <c r="C319" s="6" t="s">
        <v>503</v>
      </c>
      <c r="D319" s="6" t="s">
        <v>7</v>
      </c>
      <c r="E319" s="6" t="s">
        <v>7</v>
      </c>
      <c r="F319" s="6" t="s">
        <v>7</v>
      </c>
      <c r="G319" s="6" t="s">
        <v>7</v>
      </c>
    </row>
    <row r="320" spans="1:7" ht="31.5" hidden="1" x14ac:dyDescent="0.25">
      <c r="A320" s="6">
        <v>319</v>
      </c>
      <c r="B320" s="6" t="str">
        <f>HYPERLINK("https://www.facebook.com/CALangGiang/?locale=vi_VN", "Công an huyện Lạng Giang  tỉnh Bắc Giang")</f>
        <v>Công an huyện Lạng Giang  tỉnh Bắc Giang</v>
      </c>
      <c r="C320" s="6" t="s">
        <v>504</v>
      </c>
      <c r="D320" s="6" t="s">
        <v>7</v>
      </c>
      <c r="E320" s="6" t="s">
        <v>505</v>
      </c>
      <c r="F320" s="6" t="s">
        <v>506</v>
      </c>
      <c r="G320" s="6" t="s">
        <v>507</v>
      </c>
    </row>
    <row r="321" spans="1:7" ht="31.5" hidden="1" x14ac:dyDescent="0.25">
      <c r="A321" s="6">
        <v>320</v>
      </c>
      <c r="B321" s="6" t="str">
        <f>HYPERLINK("https://langgiang.bacgiang.gov.vn/", "UBND Ủy ban nhân dân huyện Lạng Giang  tỉnh Bắc Giang")</f>
        <v>UBND Ủy ban nhân dân huyện Lạng Giang  tỉnh Bắc Giang</v>
      </c>
      <c r="C321" s="6" t="s">
        <v>508</v>
      </c>
      <c r="D321" s="6" t="s">
        <v>7</v>
      </c>
      <c r="E321" s="6" t="s">
        <v>7</v>
      </c>
      <c r="F321" s="6" t="s">
        <v>7</v>
      </c>
      <c r="G321" s="6" t="s">
        <v>7</v>
      </c>
    </row>
    <row r="322" spans="1:7" ht="31.5" hidden="1" x14ac:dyDescent="0.25">
      <c r="A322" s="6">
        <v>321</v>
      </c>
      <c r="B322" s="6" t="str">
        <f>HYPERLINK("https://www.facebook.com/conganhuyenlucnam/?locale=vi_VN", "Công an huyện Lục Nam  tỉnh Bắc Giang")</f>
        <v>Công an huyện Lục Nam  tỉnh Bắc Giang</v>
      </c>
      <c r="C322" s="6" t="s">
        <v>509</v>
      </c>
      <c r="D322" s="6" t="s">
        <v>7</v>
      </c>
      <c r="E322" s="6" t="s">
        <v>510</v>
      </c>
      <c r="F322" s="6" t="s">
        <v>7</v>
      </c>
      <c r="G322" s="6" t="s">
        <v>511</v>
      </c>
    </row>
    <row r="323" spans="1:7" ht="31.5" hidden="1" x14ac:dyDescent="0.25">
      <c r="A323" s="6">
        <v>322</v>
      </c>
      <c r="B323" s="6" t="str">
        <f>HYPERLINK("https://lucnam.bacgiang.gov.vn/", "UBND Ủy ban nhân dân huyện Lục Nam  tỉnh Bắc Giang")</f>
        <v>UBND Ủy ban nhân dân huyện Lục Nam  tỉnh Bắc Giang</v>
      </c>
      <c r="C323" s="6" t="s">
        <v>512</v>
      </c>
      <c r="D323" s="6" t="s">
        <v>7</v>
      </c>
      <c r="E323" s="6" t="s">
        <v>7</v>
      </c>
      <c r="F323" s="6" t="s">
        <v>7</v>
      </c>
      <c r="G323" s="6" t="s">
        <v>7</v>
      </c>
    </row>
    <row r="324" spans="1:7" ht="31.5" hidden="1" x14ac:dyDescent="0.25">
      <c r="A324" s="6">
        <v>323</v>
      </c>
      <c r="B324" s="6" t="str">
        <f>HYPERLINK("https://www.facebook.com/conganhuyenlucngan", "Công an huyện Lục Ngạn  tỉnh Bắc Giang")</f>
        <v>Công an huyện Lục Ngạn  tỉnh Bắc Giang</v>
      </c>
      <c r="C324" s="6" t="s">
        <v>513</v>
      </c>
      <c r="D324" s="6" t="s">
        <v>7</v>
      </c>
      <c r="E324" s="6" t="s">
        <v>514</v>
      </c>
      <c r="F324" s="6" t="s">
        <v>7</v>
      </c>
      <c r="G324" s="6" t="s">
        <v>511</v>
      </c>
    </row>
    <row r="325" spans="1:7" ht="31.5" hidden="1" x14ac:dyDescent="0.25">
      <c r="A325" s="6">
        <v>324</v>
      </c>
      <c r="B325" s="6" t="str">
        <f>HYPERLINK("https://lucngan.bacgiang.gov.vn/", "UBND Ủy ban nhân dân huyện Lục Ngạn  tỉnh Bắc Giang")</f>
        <v>UBND Ủy ban nhân dân huyện Lục Ngạn  tỉnh Bắc Giang</v>
      </c>
      <c r="C325" s="6" t="s">
        <v>515</v>
      </c>
      <c r="D325" s="6" t="s">
        <v>7</v>
      </c>
      <c r="E325" s="6" t="s">
        <v>7</v>
      </c>
      <c r="F325" s="6" t="s">
        <v>7</v>
      </c>
      <c r="G325" s="6" t="s">
        <v>7</v>
      </c>
    </row>
    <row r="326" spans="1:7" ht="31.5" hidden="1" x14ac:dyDescent="0.25">
      <c r="A326" s="6">
        <v>325</v>
      </c>
      <c r="B326" s="6" t="str">
        <f>HYPERLINK("https://www.facebook.com/Conganhuyensondong/", "Công an huyện Sơn Động  tỉnh Bắc Giang")</f>
        <v>Công an huyện Sơn Động  tỉnh Bắc Giang</v>
      </c>
      <c r="C326" s="6" t="s">
        <v>516</v>
      </c>
      <c r="D326" s="6" t="s">
        <v>7</v>
      </c>
      <c r="E326" s="6" t="s">
        <v>517</v>
      </c>
      <c r="F326" s="6" t="s">
        <v>518</v>
      </c>
      <c r="G326" s="6" t="s">
        <v>519</v>
      </c>
    </row>
    <row r="327" spans="1:7" ht="31.5" hidden="1" x14ac:dyDescent="0.25">
      <c r="A327" s="6">
        <v>326</v>
      </c>
      <c r="B327" s="6" t="str">
        <f>HYPERLINK("https://sondong.bacgiang.gov.vn/", "UBND Ủy ban nhân dân huyện Sơn Động  tỉnh Bắc Giang")</f>
        <v>UBND Ủy ban nhân dân huyện Sơn Động  tỉnh Bắc Giang</v>
      </c>
      <c r="C327" s="6" t="s">
        <v>520</v>
      </c>
      <c r="D327" s="6" t="s">
        <v>7</v>
      </c>
      <c r="E327" s="6" t="s">
        <v>7</v>
      </c>
      <c r="F327" s="6" t="s">
        <v>7</v>
      </c>
      <c r="G327" s="6" t="s">
        <v>7</v>
      </c>
    </row>
    <row r="328" spans="1:7" ht="31.5" hidden="1" x14ac:dyDescent="0.25">
      <c r="A328" s="6">
        <v>327</v>
      </c>
      <c r="B328" s="6" t="str">
        <f>HYPERLINK("https://www.facebook.com/ConganhuyenYenDung/?locale=vi_VN", "Công an huyện Yên Dũng  tỉnh Bắc Giang")</f>
        <v>Công an huyện Yên Dũng  tỉnh Bắc Giang</v>
      </c>
      <c r="C328" s="6" t="s">
        <v>521</v>
      </c>
      <c r="D328" s="6" t="s">
        <v>7</v>
      </c>
      <c r="E328" s="6" t="s">
        <v>522</v>
      </c>
      <c r="F328" s="6" t="s">
        <v>7</v>
      </c>
      <c r="G328" s="6" t="s">
        <v>511</v>
      </c>
    </row>
    <row r="329" spans="1:7" ht="31.5" hidden="1" x14ac:dyDescent="0.25">
      <c r="A329" s="6">
        <v>328</v>
      </c>
      <c r="B329" s="6" t="str">
        <f>HYPERLINK("https://yendung.bacgiang.gov.vn/", "UBND Ủy ban nhân dân huyện Yên Dũng  tỉnh Bắc Giang")</f>
        <v>UBND Ủy ban nhân dân huyện Yên Dũng  tỉnh Bắc Giang</v>
      </c>
      <c r="C329" s="6" t="s">
        <v>523</v>
      </c>
      <c r="D329" s="6" t="s">
        <v>7</v>
      </c>
      <c r="E329" s="6" t="s">
        <v>7</v>
      </c>
      <c r="F329" s="6" t="s">
        <v>7</v>
      </c>
      <c r="G329" s="6" t="s">
        <v>7</v>
      </c>
    </row>
    <row r="330" spans="1:7" ht="31.5" hidden="1" x14ac:dyDescent="0.25">
      <c r="A330" s="6">
        <v>329</v>
      </c>
      <c r="B330" s="6" t="str">
        <f>HYPERLINK("https://www.facebook.com/ConganVietYen/", "Công an huyện Việt Yên  tỉnh Bắc Giang")</f>
        <v>Công an huyện Việt Yên  tỉnh Bắc Giang</v>
      </c>
      <c r="C330" s="6" t="s">
        <v>524</v>
      </c>
      <c r="D330" s="6" t="s">
        <v>7</v>
      </c>
      <c r="E330" s="6" t="s">
        <v>525</v>
      </c>
      <c r="F330" s="6" t="s">
        <v>7</v>
      </c>
      <c r="G330" s="6" t="s">
        <v>526</v>
      </c>
    </row>
    <row r="331" spans="1:7" ht="31.5" hidden="1" x14ac:dyDescent="0.25">
      <c r="A331" s="6">
        <v>330</v>
      </c>
      <c r="B331" s="6" t="str">
        <f>HYPERLINK("https://vietyen.bacgiang.gov.vn/", "UBND Ủy ban nhân dân huyện Việt Yên  tỉnh Bắc Giang")</f>
        <v>UBND Ủy ban nhân dân huyện Việt Yên  tỉnh Bắc Giang</v>
      </c>
      <c r="C331" s="6" t="s">
        <v>527</v>
      </c>
      <c r="D331" s="6" t="s">
        <v>7</v>
      </c>
      <c r="E331" s="6" t="s">
        <v>7</v>
      </c>
      <c r="F331" s="6" t="s">
        <v>7</v>
      </c>
      <c r="G331" s="6" t="s">
        <v>7</v>
      </c>
    </row>
    <row r="332" spans="1:7" ht="31.5" hidden="1" x14ac:dyDescent="0.25">
      <c r="A332" s="6">
        <v>331</v>
      </c>
      <c r="B332" s="6" t="str">
        <f>HYPERLINK("https://www.facebook.com/cahhiephoa/", "Công an huyện Hiệp Hòa  tỉnh Bắc Giang")</f>
        <v>Công an huyện Hiệp Hòa  tỉnh Bắc Giang</v>
      </c>
      <c r="C332" s="6" t="s">
        <v>528</v>
      </c>
      <c r="D332" s="6" t="s">
        <v>7</v>
      </c>
      <c r="E332" s="6" t="s">
        <v>529</v>
      </c>
      <c r="F332" s="6" t="s">
        <v>530</v>
      </c>
      <c r="G332" s="6" t="s">
        <v>531</v>
      </c>
    </row>
    <row r="333" spans="1:7" ht="31.5" hidden="1" x14ac:dyDescent="0.25">
      <c r="A333" s="6">
        <v>332</v>
      </c>
      <c r="B333" s="6" t="str">
        <f>HYPERLINK("https://hiephoa.bacgiang.gov.vn/", "UBND Ủy ban nhân dân huyện Hiệp Hòa  tỉnh Bắc Giang")</f>
        <v>UBND Ủy ban nhân dân huyện Hiệp Hòa  tỉnh Bắc Giang</v>
      </c>
      <c r="C333" s="6" t="s">
        <v>532</v>
      </c>
      <c r="D333" s="6" t="s">
        <v>7</v>
      </c>
      <c r="E333" s="6" t="s">
        <v>7</v>
      </c>
      <c r="F333" s="6" t="s">
        <v>7</v>
      </c>
      <c r="G333" s="6" t="s">
        <v>7</v>
      </c>
    </row>
    <row r="334" spans="1:7" ht="47.25" hidden="1" x14ac:dyDescent="0.25">
      <c r="A334" s="6">
        <v>333</v>
      </c>
      <c r="B334" s="6" t="str">
        <f>HYPERLINK("https://www.facebook.com/p/C%C3%B4ng-an-th%C3%A0nh-ph%E1%BB%91-Vi%E1%BB%87t-Tr%C3%AC-100083326121614/", "Công an thành phố Việt Trì  tỉnh Phú Thọ")</f>
        <v>Công an thành phố Việt Trì  tỉnh Phú Thọ</v>
      </c>
      <c r="C334" s="6" t="s">
        <v>533</v>
      </c>
      <c r="D334" s="6" t="s">
        <v>7</v>
      </c>
      <c r="E334" s="6" t="s">
        <v>12</v>
      </c>
      <c r="F334" s="6" t="s">
        <v>7</v>
      </c>
      <c r="G334" s="6" t="s">
        <v>7</v>
      </c>
    </row>
    <row r="335" spans="1:7" ht="31.5" hidden="1" x14ac:dyDescent="0.25">
      <c r="A335" s="6">
        <v>334</v>
      </c>
      <c r="B335" s="6" t="str">
        <f>HYPERLINK("https://viettri.phutho.gov.vn/", "UBND Ủy ban nhân dân thành phố Việt Trì  tỉnh Phú Thọ")</f>
        <v>UBND Ủy ban nhân dân thành phố Việt Trì  tỉnh Phú Thọ</v>
      </c>
      <c r="C335" s="6" t="s">
        <v>534</v>
      </c>
      <c r="D335" s="6" t="s">
        <v>7</v>
      </c>
      <c r="E335" s="6" t="s">
        <v>7</v>
      </c>
      <c r="F335" s="6" t="s">
        <v>7</v>
      </c>
      <c r="G335" s="6" t="s">
        <v>7</v>
      </c>
    </row>
    <row r="336" spans="1:7" ht="31.5" hidden="1" x14ac:dyDescent="0.25">
      <c r="A336" s="6">
        <v>335</v>
      </c>
      <c r="B336" s="6" t="str">
        <f>HYPERLINK("https://www.facebook.com/congandoanhung/", "Công an huyện Đoan Hùng  tỉnh Phú Thọ")</f>
        <v>Công an huyện Đoan Hùng  tỉnh Phú Thọ</v>
      </c>
      <c r="C336" s="6" t="s">
        <v>535</v>
      </c>
      <c r="D336" s="6" t="s">
        <v>7</v>
      </c>
      <c r="E336" s="6" t="s">
        <v>536</v>
      </c>
      <c r="F336" s="6" t="s">
        <v>7</v>
      </c>
      <c r="G336" s="6" t="s">
        <v>7</v>
      </c>
    </row>
    <row r="337" spans="1:7" ht="31.5" hidden="1" x14ac:dyDescent="0.25">
      <c r="A337" s="6">
        <v>336</v>
      </c>
      <c r="B337" s="6" t="str">
        <f>HYPERLINK("https://doanhung.phutho.gov.vn/", "UBND Ủy ban nhân dân huyện Đoan Hùng  tỉnh Phú Thọ")</f>
        <v>UBND Ủy ban nhân dân huyện Đoan Hùng  tỉnh Phú Thọ</v>
      </c>
      <c r="C337" s="6" t="s">
        <v>537</v>
      </c>
      <c r="D337" s="6" t="s">
        <v>7</v>
      </c>
      <c r="E337" s="6" t="s">
        <v>7</v>
      </c>
      <c r="F337" s="6" t="s">
        <v>7</v>
      </c>
      <c r="G337" s="6" t="s">
        <v>7</v>
      </c>
    </row>
    <row r="338" spans="1:7" ht="47.25" hidden="1" x14ac:dyDescent="0.25">
      <c r="A338" s="6">
        <v>337</v>
      </c>
      <c r="B338" s="6" t="str">
        <f>HYPERLINK("https://www.facebook.com/p/C%C3%B4ng-an-huy%E1%BB%87n-H%E1%BA%A1-H%C3%B2a-100066401801479/", "Công an huyện Hạ Hoà  tỉnh Phú Thọ")</f>
        <v>Công an huyện Hạ Hoà  tỉnh Phú Thọ</v>
      </c>
      <c r="C338" s="6" t="s">
        <v>538</v>
      </c>
      <c r="D338" s="6" t="s">
        <v>7</v>
      </c>
      <c r="E338" s="6" t="s">
        <v>12</v>
      </c>
      <c r="F338" s="6" t="s">
        <v>7</v>
      </c>
      <c r="G338" s="6" t="s">
        <v>7</v>
      </c>
    </row>
    <row r="339" spans="1:7" ht="31.5" hidden="1" x14ac:dyDescent="0.25">
      <c r="A339" s="6">
        <v>338</v>
      </c>
      <c r="B339" s="6" t="str">
        <f>HYPERLINK("http://congbao.phutho.gov.vn/tong-tap.html?classification=2&amp;unitid=15", "UBND Ủy ban nhân dân huyện Hạ Hoà  tỉnh Phú Thọ")</f>
        <v>UBND Ủy ban nhân dân huyện Hạ Hoà  tỉnh Phú Thọ</v>
      </c>
      <c r="C339" s="6" t="s">
        <v>539</v>
      </c>
      <c r="D339" s="6" t="s">
        <v>7</v>
      </c>
      <c r="E339" s="6" t="s">
        <v>7</v>
      </c>
      <c r="F339" s="6" t="s">
        <v>7</v>
      </c>
      <c r="G339" s="6" t="s">
        <v>7</v>
      </c>
    </row>
    <row r="340" spans="1:7" ht="31.5" hidden="1" x14ac:dyDescent="0.25">
      <c r="A340" s="6">
        <v>339</v>
      </c>
      <c r="B340" s="6" t="str">
        <f>HYPERLINK("https://www.facebook.com/CSHSThanhBa/?locale=vi_VN", "Công an huyện Thanh Ba  tỉnh Phú Thọ")</f>
        <v>Công an huyện Thanh Ba  tỉnh Phú Thọ</v>
      </c>
      <c r="C340" s="6" t="s">
        <v>540</v>
      </c>
      <c r="D340" s="6" t="s">
        <v>7</v>
      </c>
      <c r="E340" s="6" t="s">
        <v>541</v>
      </c>
      <c r="F340" s="6" t="s">
        <v>542</v>
      </c>
      <c r="G340" s="6" t="s">
        <v>7</v>
      </c>
    </row>
    <row r="341" spans="1:7" ht="31.5" hidden="1" x14ac:dyDescent="0.25">
      <c r="A341" s="6">
        <v>340</v>
      </c>
      <c r="B341" s="6" t="str">
        <f>HYPERLINK("https://thanhba.phutho.gov.vn/", "UBND Ủy ban nhân dân huyện Thanh Ba  tỉnh Phú Thọ")</f>
        <v>UBND Ủy ban nhân dân huyện Thanh Ba  tỉnh Phú Thọ</v>
      </c>
      <c r="C341" s="6" t="s">
        <v>543</v>
      </c>
      <c r="D341" s="6" t="s">
        <v>7</v>
      </c>
      <c r="E341" s="6" t="s">
        <v>7</v>
      </c>
      <c r="F341" s="6" t="s">
        <v>7</v>
      </c>
      <c r="G341" s="6" t="s">
        <v>7</v>
      </c>
    </row>
    <row r="342" spans="1:7" ht="15.75" hidden="1" x14ac:dyDescent="0.25">
      <c r="A342" s="6">
        <v>341</v>
      </c>
      <c r="B342" s="6" t="str">
        <f>HYPERLINK("https://www.facebook.com/cahphuninh.pt/", "Công an huyện Phù Ninh  tỉnh Phú Thọ")</f>
        <v>Công an huyện Phù Ninh  tỉnh Phú Thọ</v>
      </c>
      <c r="C342" s="6" t="s">
        <v>544</v>
      </c>
      <c r="D342" s="6" t="s">
        <v>7</v>
      </c>
      <c r="E342" s="6" t="s">
        <v>545</v>
      </c>
      <c r="F342" s="6" t="s">
        <v>546</v>
      </c>
      <c r="G342" s="6" t="s">
        <v>7</v>
      </c>
    </row>
    <row r="343" spans="1:7" ht="31.5" hidden="1" x14ac:dyDescent="0.25">
      <c r="A343" s="6">
        <v>342</v>
      </c>
      <c r="B343" s="6" t="str">
        <f>HYPERLINK("https://phuninh.phutho.gov.vn/", "UBND Ủy ban nhân dân huyện Phù Ninh  tỉnh Phú Thọ")</f>
        <v>UBND Ủy ban nhân dân huyện Phù Ninh  tỉnh Phú Thọ</v>
      </c>
      <c r="C343" s="6" t="s">
        <v>547</v>
      </c>
      <c r="D343" s="6" t="s">
        <v>7</v>
      </c>
      <c r="E343" s="6" t="s">
        <v>7</v>
      </c>
      <c r="F343" s="6" t="s">
        <v>7</v>
      </c>
      <c r="G343" s="6" t="s">
        <v>7</v>
      </c>
    </row>
    <row r="344" spans="1:7" ht="47.25" hidden="1" x14ac:dyDescent="0.25">
      <c r="A344" s="6">
        <v>343</v>
      </c>
      <c r="B344" s="6" t="str">
        <f>HYPERLINK("https://www.facebook.com/p/C%C3%B4ng-an-huy%E1%BB%87n-Y%C3%AAn-L%E1%BA%ADp-100076404181551/", "Công an huyện Yên Lập  tỉnh Phú Thọ")</f>
        <v>Công an huyện Yên Lập  tỉnh Phú Thọ</v>
      </c>
      <c r="C344" s="6" t="s">
        <v>548</v>
      </c>
      <c r="D344" s="6" t="s">
        <v>7</v>
      </c>
      <c r="E344" s="6" t="s">
        <v>549</v>
      </c>
      <c r="F344" s="6" t="s">
        <v>7</v>
      </c>
      <c r="G344" s="6" t="s">
        <v>7</v>
      </c>
    </row>
    <row r="345" spans="1:7" ht="31.5" hidden="1" x14ac:dyDescent="0.25">
      <c r="A345" s="6">
        <v>344</v>
      </c>
      <c r="B345" s="6" t="str">
        <f>HYPERLINK("https://yenlap.phutho.gov.vn/", "UBND Ủy ban nhân dân huyện Yên Lập  tỉnh Phú Thọ")</f>
        <v>UBND Ủy ban nhân dân huyện Yên Lập  tỉnh Phú Thọ</v>
      </c>
      <c r="C345" s="6" t="s">
        <v>550</v>
      </c>
      <c r="D345" s="6" t="s">
        <v>7</v>
      </c>
      <c r="E345" s="6" t="s">
        <v>7</v>
      </c>
      <c r="F345" s="6" t="s">
        <v>7</v>
      </c>
      <c r="G345" s="6" t="s">
        <v>7</v>
      </c>
    </row>
    <row r="346" spans="1:7" ht="31.5" hidden="1" x14ac:dyDescent="0.25">
      <c r="A346" s="6">
        <v>345</v>
      </c>
      <c r="B346" s="6" t="str">
        <f>HYPERLINK("https://www.facebook.com/conganhuyencamkhe16920/", "Công an huyện Cẩm Khê  tỉnh Phú Thọ")</f>
        <v>Công an huyện Cẩm Khê  tỉnh Phú Thọ</v>
      </c>
      <c r="C346" s="6" t="s">
        <v>551</v>
      </c>
      <c r="D346" s="6" t="s">
        <v>7</v>
      </c>
      <c r="E346" s="6" t="s">
        <v>552</v>
      </c>
      <c r="F346" s="6" t="s">
        <v>7</v>
      </c>
      <c r="G346" s="6" t="s">
        <v>553</v>
      </c>
    </row>
    <row r="347" spans="1:7" ht="31.5" hidden="1" x14ac:dyDescent="0.25">
      <c r="A347" s="6">
        <v>346</v>
      </c>
      <c r="B347" s="6" t="str">
        <f>HYPERLINK("https://camkhe.phutho.gov.vn/Chuyen-muc-tin/t/uy-ban-nhan-dan/ctitle/133", "UBND Ủy ban nhân dân huyện Cẩm Khê  tỉnh Phú Thọ")</f>
        <v>UBND Ủy ban nhân dân huyện Cẩm Khê  tỉnh Phú Thọ</v>
      </c>
      <c r="C347" s="6" t="s">
        <v>554</v>
      </c>
      <c r="D347" s="6" t="s">
        <v>7</v>
      </c>
      <c r="E347" s="6" t="s">
        <v>7</v>
      </c>
      <c r="F347" s="6" t="s">
        <v>7</v>
      </c>
      <c r="G347" s="6" t="s">
        <v>7</v>
      </c>
    </row>
    <row r="348" spans="1:7" ht="31.5" hidden="1" x14ac:dyDescent="0.25">
      <c r="A348" s="6">
        <v>347</v>
      </c>
      <c r="B348" s="6" t="str">
        <f>HYPERLINK("https://www.facebook.com/ConganhuyenTamNong/", "Công an huyện Tam Nông  tỉnh Phú Thọ")</f>
        <v>Công an huyện Tam Nông  tỉnh Phú Thọ</v>
      </c>
      <c r="C348" s="6" t="s">
        <v>555</v>
      </c>
      <c r="D348" s="6" t="s">
        <v>7</v>
      </c>
      <c r="E348" s="6" t="s">
        <v>556</v>
      </c>
      <c r="F348" s="6" t="s">
        <v>7</v>
      </c>
      <c r="G348" s="6" t="s">
        <v>557</v>
      </c>
    </row>
    <row r="349" spans="1:7" ht="31.5" hidden="1" x14ac:dyDescent="0.25">
      <c r="A349" s="6">
        <v>348</v>
      </c>
      <c r="B349" s="6" t="str">
        <f>HYPERLINK("https://tamnong.phutho.gov.vn/", "UBND Ủy ban nhân dân huyện Tam Nông  tỉnh Phú Thọ")</f>
        <v>UBND Ủy ban nhân dân huyện Tam Nông  tỉnh Phú Thọ</v>
      </c>
      <c r="C349" s="6" t="s">
        <v>558</v>
      </c>
      <c r="D349" s="6" t="s">
        <v>7</v>
      </c>
      <c r="E349" s="6" t="s">
        <v>7</v>
      </c>
      <c r="F349" s="6" t="s">
        <v>7</v>
      </c>
      <c r="G349" s="6" t="s">
        <v>7</v>
      </c>
    </row>
    <row r="350" spans="1:7" ht="47.25" hidden="1" x14ac:dyDescent="0.25">
      <c r="A350" s="6">
        <v>349</v>
      </c>
      <c r="B350" s="6" t="str">
        <f>HYPERLINK("https://www.facebook.com/p/C%C3%B4ng-an-th%E1%BB%8B-tr%E1%BA%A5n-L%C3%A2m-Thao-100081296978934/", "Công an huyện Lâm Thao  tỉnh Phú Thọ")</f>
        <v>Công an huyện Lâm Thao  tỉnh Phú Thọ</v>
      </c>
      <c r="C350" s="6" t="s">
        <v>559</v>
      </c>
      <c r="D350" s="6" t="s">
        <v>7</v>
      </c>
      <c r="E350" s="6" t="s">
        <v>560</v>
      </c>
      <c r="F350" s="6" t="s">
        <v>7</v>
      </c>
      <c r="G350" s="6" t="s">
        <v>561</v>
      </c>
    </row>
    <row r="351" spans="1:7" ht="31.5" hidden="1" x14ac:dyDescent="0.25">
      <c r="A351" s="6">
        <v>350</v>
      </c>
      <c r="B351" s="6" t="str">
        <f>HYPERLINK("https://lamthao.phutho.gov.vn/", "UBND Ủy ban nhân dân huyện Lâm Thao  tỉnh Phú Thọ")</f>
        <v>UBND Ủy ban nhân dân huyện Lâm Thao  tỉnh Phú Thọ</v>
      </c>
      <c r="C351" s="6" t="s">
        <v>562</v>
      </c>
      <c r="D351" s="6" t="s">
        <v>7</v>
      </c>
      <c r="E351" s="6" t="s">
        <v>7</v>
      </c>
      <c r="F351" s="6" t="s">
        <v>7</v>
      </c>
      <c r="G351" s="6" t="s">
        <v>7</v>
      </c>
    </row>
    <row r="352" spans="1:7" ht="47.25" hidden="1" x14ac:dyDescent="0.25">
      <c r="A352" s="6">
        <v>351</v>
      </c>
      <c r="B352" s="6" t="str">
        <f>HYPERLINK("https://www.facebook.com/p/C%C3%B4ng-an-huy%E1%BB%87n-Thanh-S%C6%A1n-100079872025889/", "Công an huyện Thanh Sơn  tỉnh Phú Thọ")</f>
        <v>Công an huyện Thanh Sơn  tỉnh Phú Thọ</v>
      </c>
      <c r="C352" s="6" t="s">
        <v>563</v>
      </c>
      <c r="D352" s="6" t="s">
        <v>7</v>
      </c>
      <c r="E352" s="6" t="s">
        <v>564</v>
      </c>
      <c r="F352" s="6" t="s">
        <v>7</v>
      </c>
      <c r="G352" s="6" t="s">
        <v>565</v>
      </c>
    </row>
    <row r="353" spans="1:7" ht="31.5" hidden="1" x14ac:dyDescent="0.25">
      <c r="A353" s="6">
        <v>352</v>
      </c>
      <c r="B353" s="6" t="str">
        <f>HYPERLINK("https://thanhson.phutho.gov.vn/", "UBND Ủy ban nhân dân huyện Thanh Sơn  tỉnh Phú Thọ")</f>
        <v>UBND Ủy ban nhân dân huyện Thanh Sơn  tỉnh Phú Thọ</v>
      </c>
      <c r="C353" s="6" t="s">
        <v>566</v>
      </c>
      <c r="D353" s="6" t="s">
        <v>7</v>
      </c>
      <c r="E353" s="6" t="s">
        <v>7</v>
      </c>
      <c r="F353" s="6" t="s">
        <v>7</v>
      </c>
      <c r="G353" s="6" t="s">
        <v>7</v>
      </c>
    </row>
    <row r="354" spans="1:7" ht="47.25" hidden="1" x14ac:dyDescent="0.25">
      <c r="A354" s="6">
        <v>353</v>
      </c>
      <c r="B354" s="6" t="str">
        <f>HYPERLINK("https://www.facebook.com/p/C%C3%B4ng-an-huy%E1%BB%87n-Thanh-Thu%E1%BB%B7-100063605989453/", "Công an huyện Thanh Thuỷ  tỉnh Phú Thọ")</f>
        <v>Công an huyện Thanh Thuỷ  tỉnh Phú Thọ</v>
      </c>
      <c r="C354" s="6" t="s">
        <v>567</v>
      </c>
      <c r="D354" s="6" t="s">
        <v>7</v>
      </c>
      <c r="E354" s="6" t="s">
        <v>568</v>
      </c>
      <c r="F354" s="6" t="s">
        <v>7</v>
      </c>
      <c r="G354" s="6" t="s">
        <v>7</v>
      </c>
    </row>
    <row r="355" spans="1:7" ht="31.5" hidden="1" x14ac:dyDescent="0.25">
      <c r="A355" s="6">
        <v>354</v>
      </c>
      <c r="B355" s="6" t="str">
        <f>HYPERLINK("https://thanhthuy.phutho.gov.vn/", "UBND Ủy ban nhân dân huyện Thanh Thuỷ  tỉnh Phú Thọ")</f>
        <v>UBND Ủy ban nhân dân huyện Thanh Thuỷ  tỉnh Phú Thọ</v>
      </c>
      <c r="C355" s="6" t="s">
        <v>569</v>
      </c>
      <c r="D355" s="6" t="s">
        <v>7</v>
      </c>
      <c r="E355" s="6" t="s">
        <v>7</v>
      </c>
      <c r="F355" s="6" t="s">
        <v>7</v>
      </c>
      <c r="G355" s="6" t="s">
        <v>7</v>
      </c>
    </row>
    <row r="356" spans="1:7" ht="47.25" hidden="1" x14ac:dyDescent="0.25">
      <c r="A356" s="6">
        <v>355</v>
      </c>
      <c r="B356" s="6" t="str">
        <f>HYPERLINK("https://www.facebook.com/p/C%C3%B4ng-an-huy%E1%BB%87n-Thanh-S%C6%A1n-100079872025889/", "Công an huyện Tân Sơn  tỉnh Phú Thọ")</f>
        <v>Công an huyện Tân Sơn  tỉnh Phú Thọ</v>
      </c>
      <c r="C356" s="6" t="s">
        <v>563</v>
      </c>
      <c r="D356" s="6" t="s">
        <v>7</v>
      </c>
      <c r="E356" s="6" t="s">
        <v>564</v>
      </c>
      <c r="F356" s="6" t="s">
        <v>7</v>
      </c>
      <c r="G356" s="6" t="s">
        <v>565</v>
      </c>
    </row>
    <row r="357" spans="1:7" ht="31.5" hidden="1" x14ac:dyDescent="0.25">
      <c r="A357" s="6">
        <v>356</v>
      </c>
      <c r="B357" s="6" t="str">
        <f>HYPERLINK("https://tanson.phutho.gov.vn/", "UBND Ủy ban nhân dân huyện Tân Sơn  tỉnh Phú Thọ")</f>
        <v>UBND Ủy ban nhân dân huyện Tân Sơn  tỉnh Phú Thọ</v>
      </c>
      <c r="C357" s="6" t="s">
        <v>570</v>
      </c>
      <c r="D357" s="6" t="s">
        <v>7</v>
      </c>
      <c r="E357" s="6" t="s">
        <v>7</v>
      </c>
      <c r="F357" s="6" t="s">
        <v>7</v>
      </c>
      <c r="G357" s="6" t="s">
        <v>7</v>
      </c>
    </row>
    <row r="358" spans="1:7" ht="63" hidden="1" x14ac:dyDescent="0.25">
      <c r="A358" s="6">
        <v>357</v>
      </c>
      <c r="B358" s="6" t="str">
        <f>HYPERLINK("https://www.facebook.com/p/Tu%E1%BB%95i-tr%E1%BA%BB-C%C3%B4ng-an-Th%C3%A0nh-ph%E1%BB%91-V%C4%A9nh-Y%C3%AAn-100066497717181/?locale=vi_VN", "Công an thành phố Vĩnh Yên  tỉnh Vĩnh Phúc")</f>
        <v>Công an thành phố Vĩnh Yên  tỉnh Vĩnh Phúc</v>
      </c>
      <c r="C358" s="6" t="s">
        <v>571</v>
      </c>
      <c r="D358" s="6" t="s">
        <v>7</v>
      </c>
      <c r="E358" s="6" t="s">
        <v>572</v>
      </c>
      <c r="F358" s="6" t="s">
        <v>7</v>
      </c>
      <c r="G358" s="6" t="s">
        <v>573</v>
      </c>
    </row>
    <row r="359" spans="1:7" ht="31.5" hidden="1" x14ac:dyDescent="0.25">
      <c r="A359" s="6">
        <v>358</v>
      </c>
      <c r="B359" s="6" t="str">
        <f>HYPERLINK("https://vinhyen.vinhphuc.gov.vn/", "UBND Ủy ban nhân dân thành phố Vĩnh Yên  tỉnh Vĩnh Phúc")</f>
        <v>UBND Ủy ban nhân dân thành phố Vĩnh Yên  tỉnh Vĩnh Phúc</v>
      </c>
      <c r="C359" s="6" t="s">
        <v>574</v>
      </c>
      <c r="D359" s="6" t="s">
        <v>7</v>
      </c>
      <c r="E359" s="6" t="s">
        <v>7</v>
      </c>
      <c r="F359" s="6" t="s">
        <v>7</v>
      </c>
      <c r="G359" s="6" t="s">
        <v>7</v>
      </c>
    </row>
    <row r="360" spans="1:7" ht="31.5" hidden="1" x14ac:dyDescent="0.25">
      <c r="A360" s="6">
        <v>359</v>
      </c>
      <c r="B360" s="6" t="str">
        <f>HYPERLINK("https://www.facebook.com/Conganhuyenlapthach/?locale=vi_VN", "Công an huyện Lập Thạch  tỉnh Vĩnh Phúc")</f>
        <v>Công an huyện Lập Thạch  tỉnh Vĩnh Phúc</v>
      </c>
      <c r="C360" s="6" t="s">
        <v>575</v>
      </c>
      <c r="D360" s="6" t="s">
        <v>7</v>
      </c>
      <c r="E360" s="6" t="s">
        <v>12</v>
      </c>
      <c r="F360" s="6" t="s">
        <v>7</v>
      </c>
      <c r="G360" s="6" t="s">
        <v>7</v>
      </c>
    </row>
    <row r="361" spans="1:7" ht="31.5" hidden="1" x14ac:dyDescent="0.25">
      <c r="A361" s="6">
        <v>360</v>
      </c>
      <c r="B361" s="6" t="str">
        <f>HYPERLINK("https://lapthach.vinhphuc.gov.vn/ct/cms/tintuc/Lists/H/View_Detail.aspx?ItemID=26", "UBND Ủy ban nhân dân huyện Lập Thạch  tỉnh Vĩnh Phúc")</f>
        <v>UBND Ủy ban nhân dân huyện Lập Thạch  tỉnh Vĩnh Phúc</v>
      </c>
      <c r="C361" s="6" t="s">
        <v>576</v>
      </c>
      <c r="D361" s="6" t="s">
        <v>7</v>
      </c>
      <c r="E361" s="6" t="s">
        <v>7</v>
      </c>
      <c r="F361" s="6" t="s">
        <v>7</v>
      </c>
      <c r="G361" s="6" t="s">
        <v>7</v>
      </c>
    </row>
    <row r="362" spans="1:7" ht="31.5" hidden="1" x14ac:dyDescent="0.25">
      <c r="A362" s="6">
        <v>361</v>
      </c>
      <c r="B362" s="6" t="str">
        <f>HYPERLINK("https://www.facebook.com/832894947302980", "Công an huyện Tam Dương  tỉnh Vĩnh Phúc")</f>
        <v>Công an huyện Tam Dương  tỉnh Vĩnh Phúc</v>
      </c>
      <c r="C362" s="6" t="s">
        <v>577</v>
      </c>
      <c r="D362" s="6" t="s">
        <v>7</v>
      </c>
      <c r="E362" s="6" t="s">
        <v>12</v>
      </c>
      <c r="F362" s="6" t="s">
        <v>7</v>
      </c>
      <c r="G362" s="6" t="s">
        <v>7</v>
      </c>
    </row>
    <row r="363" spans="1:7" ht="31.5" hidden="1" x14ac:dyDescent="0.25">
      <c r="A363" s="6">
        <v>362</v>
      </c>
      <c r="B363" s="6" t="str">
        <f>HYPERLINK("https://tamduong.vinhphuc.gov.vn/", "UBND Ủy ban nhân dân huyện Tam Dương  tỉnh Vĩnh Phúc")</f>
        <v>UBND Ủy ban nhân dân huyện Tam Dương  tỉnh Vĩnh Phúc</v>
      </c>
      <c r="C363" s="6" t="s">
        <v>578</v>
      </c>
      <c r="D363" s="6" t="s">
        <v>7</v>
      </c>
      <c r="E363" s="6" t="s">
        <v>7</v>
      </c>
      <c r="F363" s="6" t="s">
        <v>7</v>
      </c>
      <c r="G363" s="6" t="s">
        <v>7</v>
      </c>
    </row>
    <row r="364" spans="1:7" ht="31.5" hidden="1" x14ac:dyDescent="0.25">
      <c r="A364" s="6">
        <v>363</v>
      </c>
      <c r="B364" s="6" t="str">
        <f>HYPERLINK("https://www.facebook.com/antthuyentamdao/", "Công an huyện Tam Đảo  tỉnh Vĩnh Phúc")</f>
        <v>Công an huyện Tam Đảo  tỉnh Vĩnh Phúc</v>
      </c>
      <c r="C364" s="6" t="s">
        <v>579</v>
      </c>
      <c r="D364" s="6" t="s">
        <v>7</v>
      </c>
      <c r="E364" s="6" t="s">
        <v>580</v>
      </c>
      <c r="F364" s="6" t="s">
        <v>581</v>
      </c>
      <c r="G364" s="6" t="s">
        <v>7</v>
      </c>
    </row>
    <row r="365" spans="1:7" ht="31.5" hidden="1" x14ac:dyDescent="0.25">
      <c r="A365" s="6">
        <v>364</v>
      </c>
      <c r="B365" s="6" t="str">
        <f>HYPERLINK("https://tamdao.vinhphuc.gov.vn/", "UBND Ủy ban nhân dân huyện Tam Đảo  tỉnh Vĩnh Phúc")</f>
        <v>UBND Ủy ban nhân dân huyện Tam Đảo  tỉnh Vĩnh Phúc</v>
      </c>
      <c r="C365" s="6" t="s">
        <v>582</v>
      </c>
      <c r="D365" s="6" t="s">
        <v>7</v>
      </c>
      <c r="E365" s="6" t="s">
        <v>7</v>
      </c>
      <c r="F365" s="6" t="s">
        <v>7</v>
      </c>
      <c r="G365" s="6" t="s">
        <v>7</v>
      </c>
    </row>
    <row r="366" spans="1:7" ht="31.5" hidden="1" x14ac:dyDescent="0.25">
      <c r="A366" s="6">
        <v>365</v>
      </c>
      <c r="B366" s="6" t="str">
        <f>HYPERLINK("https://www.facebook.com/congantthuongcanh/", "Công an huyện Bình Xuyên  tỉnh Vĩnh Phúc")</f>
        <v>Công an huyện Bình Xuyên  tỉnh Vĩnh Phúc</v>
      </c>
      <c r="C366" s="6" t="s">
        <v>583</v>
      </c>
      <c r="D366" s="6" t="s">
        <v>7</v>
      </c>
      <c r="E366" s="6" t="s">
        <v>12</v>
      </c>
      <c r="F366" s="6" t="s">
        <v>7</v>
      </c>
      <c r="G366" s="6" t="s">
        <v>584</v>
      </c>
    </row>
    <row r="367" spans="1:7" ht="31.5" hidden="1" x14ac:dyDescent="0.25">
      <c r="A367" s="6">
        <v>366</v>
      </c>
      <c r="B367" s="6" t="str">
        <f>HYPERLINK("https://vinhphuc.gov.vn/ct/cms/congdan/khieunaitc/Lists/TinTucHoatDong/view_Detail.aspx", "UBND Ủy ban nhân dân huyện Bình Xuyên  tỉnh Vĩnh Phúc")</f>
        <v>UBND Ủy ban nhân dân huyện Bình Xuyên  tỉnh Vĩnh Phúc</v>
      </c>
      <c r="C367" s="6" t="s">
        <v>585</v>
      </c>
      <c r="D367" s="6" t="s">
        <v>7</v>
      </c>
      <c r="E367" s="6" t="s">
        <v>7</v>
      </c>
      <c r="F367" s="6" t="s">
        <v>7</v>
      </c>
      <c r="G367" s="6" t="s">
        <v>7</v>
      </c>
    </row>
    <row r="368" spans="1:7" ht="63" hidden="1" x14ac:dyDescent="0.25">
      <c r="A368" s="6">
        <v>367</v>
      </c>
      <c r="B368" s="6" t="str">
        <f>HYPERLINK("https://www.facebook.com/p/An-ninh-tr%E1%BA%ADt-t%E1%BB%B1-huy%E1%BB%87n-Y%C3%AAn-L%E1%BA%A1c-100071671720863/", "Công an huyện Yên Lạc  tỉnh Vĩnh Phúc")</f>
        <v>Công an huyện Yên Lạc  tỉnh Vĩnh Phúc</v>
      </c>
      <c r="C368" s="6" t="s">
        <v>586</v>
      </c>
      <c r="D368" s="6" t="s">
        <v>7</v>
      </c>
      <c r="E368" s="6" t="s">
        <v>587</v>
      </c>
      <c r="F368" s="6" t="s">
        <v>588</v>
      </c>
      <c r="G368" s="6" t="s">
        <v>7</v>
      </c>
    </row>
    <row r="369" spans="1:7" ht="31.5" hidden="1" x14ac:dyDescent="0.25">
      <c r="A369" s="6">
        <v>368</v>
      </c>
      <c r="B369" s="6" t="str">
        <f>HYPERLINK("https://yenlac.vinhphuc.gov.vn/", "UBND Ủy ban nhân dân huyện Yên Lạc  tỉnh Vĩnh Phúc")</f>
        <v>UBND Ủy ban nhân dân huyện Yên Lạc  tỉnh Vĩnh Phúc</v>
      </c>
      <c r="C369" s="6" t="s">
        <v>589</v>
      </c>
      <c r="D369" s="6" t="s">
        <v>7</v>
      </c>
      <c r="E369" s="6" t="s">
        <v>7</v>
      </c>
      <c r="F369" s="6" t="s">
        <v>7</v>
      </c>
      <c r="G369" s="6" t="s">
        <v>7</v>
      </c>
    </row>
    <row r="370" spans="1:7" ht="31.5" hidden="1" x14ac:dyDescent="0.25">
      <c r="A370" s="6">
        <v>369</v>
      </c>
      <c r="B370" s="6" t="str">
        <f>HYPERLINK("https://www.facebook.com/ANTThuyenVinhTuong/", "Công an huyện Vĩnh Tường  tỉnh Vĩnh Phúc")</f>
        <v>Công an huyện Vĩnh Tường  tỉnh Vĩnh Phúc</v>
      </c>
      <c r="C370" s="6" t="s">
        <v>590</v>
      </c>
      <c r="D370" s="6" t="s">
        <v>7</v>
      </c>
      <c r="E370" s="6" t="s">
        <v>591</v>
      </c>
      <c r="F370" s="6" t="s">
        <v>7</v>
      </c>
      <c r="G370" s="6" t="s">
        <v>592</v>
      </c>
    </row>
    <row r="371" spans="1:7" ht="31.5" hidden="1" x14ac:dyDescent="0.25">
      <c r="A371" s="6">
        <v>370</v>
      </c>
      <c r="B371" s="6" t="str">
        <f>HYPERLINK("https://vinhtuong.vinhphuc.gov.vn/", "UBND Ủy ban nhân dân huyện Vĩnh Tường  tỉnh Vĩnh Phúc")</f>
        <v>UBND Ủy ban nhân dân huyện Vĩnh Tường  tỉnh Vĩnh Phúc</v>
      </c>
      <c r="C371" s="6" t="s">
        <v>593</v>
      </c>
      <c r="D371" s="6" t="s">
        <v>7</v>
      </c>
      <c r="E371" s="6" t="s">
        <v>7</v>
      </c>
      <c r="F371" s="6" t="s">
        <v>7</v>
      </c>
      <c r="G371" s="6" t="s">
        <v>7</v>
      </c>
    </row>
    <row r="372" spans="1:7" ht="31.5" hidden="1" x14ac:dyDescent="0.25">
      <c r="A372" s="6">
        <v>371</v>
      </c>
      <c r="B372" s="6" t="str">
        <f>HYPERLINK("https://www.facebook.com/antthuyensonglo/?locale=vi_VN", "Công an huyện Sông Lô  tỉnh Vĩnh Phúc")</f>
        <v>Công an huyện Sông Lô  tỉnh Vĩnh Phúc</v>
      </c>
      <c r="C372" s="6" t="s">
        <v>594</v>
      </c>
      <c r="D372" s="6" t="s">
        <v>7</v>
      </c>
      <c r="E372" s="6" t="s">
        <v>595</v>
      </c>
      <c r="F372" s="6" t="s">
        <v>7</v>
      </c>
      <c r="G372" s="6" t="s">
        <v>7</v>
      </c>
    </row>
    <row r="373" spans="1:7" ht="31.5" hidden="1" x14ac:dyDescent="0.25">
      <c r="A373" s="6">
        <v>372</v>
      </c>
      <c r="B373" s="6" t="str">
        <f>HYPERLINK("https://songlo.vinhphuc.gov.vn/", "UBND Ủy ban nhân dân huyện Sông Lô  tỉnh Vĩnh Phúc")</f>
        <v>UBND Ủy ban nhân dân huyện Sông Lô  tỉnh Vĩnh Phúc</v>
      </c>
      <c r="C373" s="6" t="s">
        <v>596</v>
      </c>
      <c r="D373" s="6" t="s">
        <v>7</v>
      </c>
      <c r="E373" s="6" t="s">
        <v>7</v>
      </c>
      <c r="F373" s="6" t="s">
        <v>7</v>
      </c>
      <c r="G373" s="6" t="s">
        <v>7</v>
      </c>
    </row>
    <row r="374" spans="1:7" ht="47.25" hidden="1" x14ac:dyDescent="0.25">
      <c r="A374" s="6">
        <v>373</v>
      </c>
      <c r="B374" s="6" t="str">
        <f>HYPERLINK("https://www.facebook.com/p/C%C3%B4ng-An-T%E1%BB%89nh-B%E1%BA%AFc-Ninh-100067184832103/", "Công an thành phố Bắc Ninh  tỉnh Bắc Ninh")</f>
        <v>Công an thành phố Bắc Ninh  tỉnh Bắc Ninh</v>
      </c>
      <c r="C374" s="6" t="s">
        <v>597</v>
      </c>
      <c r="D374" s="6" t="s">
        <v>7</v>
      </c>
      <c r="E374" s="6" t="s">
        <v>598</v>
      </c>
      <c r="F374" s="6" t="s">
        <v>599</v>
      </c>
      <c r="G374" s="6" t="s">
        <v>7</v>
      </c>
    </row>
    <row r="375" spans="1:7" ht="31.5" hidden="1" x14ac:dyDescent="0.25">
      <c r="A375" s="6">
        <v>374</v>
      </c>
      <c r="B375" s="6" t="str">
        <f>HYPERLINK("https://tpbacninh.bacninh.gov.vn/", "UBND Ủy ban nhân dân thành phố Bắc Ninh  tỉnh Bắc Ninh")</f>
        <v>UBND Ủy ban nhân dân thành phố Bắc Ninh  tỉnh Bắc Ninh</v>
      </c>
      <c r="C375" s="6" t="s">
        <v>600</v>
      </c>
      <c r="D375" s="6" t="s">
        <v>7</v>
      </c>
      <c r="E375" s="6" t="s">
        <v>7</v>
      </c>
      <c r="F375" s="6" t="s">
        <v>7</v>
      </c>
      <c r="G375" s="6" t="s">
        <v>7</v>
      </c>
    </row>
    <row r="376" spans="1:7" ht="31.5" hidden="1" x14ac:dyDescent="0.25">
      <c r="A376" s="6">
        <v>375</v>
      </c>
      <c r="B376" s="6" t="str">
        <f>HYPERLINK("https://www.facebook.com/cahyenphong/", "Công an huyện Yên Phong  tỉnh Bắc Ninh")</f>
        <v>Công an huyện Yên Phong  tỉnh Bắc Ninh</v>
      </c>
      <c r="C376" s="6" t="s">
        <v>601</v>
      </c>
      <c r="D376" s="6" t="s">
        <v>7</v>
      </c>
      <c r="E376" s="6" t="s">
        <v>602</v>
      </c>
      <c r="F376" s="6" t="s">
        <v>7</v>
      </c>
      <c r="G376" s="6" t="s">
        <v>603</v>
      </c>
    </row>
    <row r="377" spans="1:7" ht="31.5" hidden="1" x14ac:dyDescent="0.25">
      <c r="A377" s="6">
        <v>376</v>
      </c>
      <c r="B377" s="6" t="str">
        <f>HYPERLINK("https://yenphong.bacninh.gov.vn/", "UBND Ủy ban nhân dân huyện Yên Phong  tỉnh Bắc Ninh")</f>
        <v>UBND Ủy ban nhân dân huyện Yên Phong  tỉnh Bắc Ninh</v>
      </c>
      <c r="C377" s="6" t="s">
        <v>604</v>
      </c>
      <c r="D377" s="6" t="s">
        <v>7</v>
      </c>
      <c r="E377" s="6" t="s">
        <v>7</v>
      </c>
      <c r="F377" s="6" t="s">
        <v>7</v>
      </c>
      <c r="G377" s="6" t="s">
        <v>7</v>
      </c>
    </row>
    <row r="378" spans="1:7" ht="15.75" hidden="1" x14ac:dyDescent="0.25">
      <c r="A378" s="6">
        <v>377</v>
      </c>
      <c r="B378" s="6" t="str">
        <f>HYPERLINK("-", "Công an huyện Quế Võ  tỉnh Bắc Ninh")</f>
        <v>Công an huyện Quế Võ  tỉnh Bắc Ninh</v>
      </c>
      <c r="C378" s="6" t="s">
        <v>7</v>
      </c>
      <c r="D378" s="6" t="s">
        <v>7</v>
      </c>
      <c r="E378" s="6" t="s">
        <v>12</v>
      </c>
      <c r="F378" s="6" t="s">
        <v>7</v>
      </c>
      <c r="G378" s="6" t="s">
        <v>7</v>
      </c>
    </row>
    <row r="379" spans="1:7" ht="31.5" hidden="1" x14ac:dyDescent="0.25">
      <c r="A379" s="6">
        <v>378</v>
      </c>
      <c r="B379" s="6" t="str">
        <f>HYPERLINK("https://quevo.bacninh.gov.vn/", "UBND Ủy ban nhân dân huyện Quế Võ  tỉnh Bắc Ninh")</f>
        <v>UBND Ủy ban nhân dân huyện Quế Võ  tỉnh Bắc Ninh</v>
      </c>
      <c r="C379" s="6" t="s">
        <v>605</v>
      </c>
      <c r="D379" s="6" t="s">
        <v>7</v>
      </c>
      <c r="E379" s="6" t="s">
        <v>7</v>
      </c>
      <c r="F379" s="6" t="s">
        <v>7</v>
      </c>
      <c r="G379" s="6" t="s">
        <v>7</v>
      </c>
    </row>
    <row r="380" spans="1:7" ht="47.25" hidden="1" x14ac:dyDescent="0.25">
      <c r="A380" s="6">
        <v>379</v>
      </c>
      <c r="B380" s="6" t="str">
        <f>HYPERLINK("https://www.facebook.com/p/C%C3%B4ng-An-T%E1%BB%89nh-B%E1%BA%AFc-Ninh-100067184832103/", "Công an huyện Tiên Du  tỉnh Bắc Ninh")</f>
        <v>Công an huyện Tiên Du  tỉnh Bắc Ninh</v>
      </c>
      <c r="C380" s="6" t="s">
        <v>597</v>
      </c>
      <c r="D380" s="6" t="s">
        <v>7</v>
      </c>
      <c r="E380" s="6" t="s">
        <v>598</v>
      </c>
      <c r="F380" s="6" t="s">
        <v>599</v>
      </c>
      <c r="G380" s="6" t="s">
        <v>7</v>
      </c>
    </row>
    <row r="381" spans="1:7" ht="31.5" hidden="1" x14ac:dyDescent="0.25">
      <c r="A381" s="6">
        <v>380</v>
      </c>
      <c r="B381" s="6" t="str">
        <f>HYPERLINK("https://tiendu.bacninh.gov.vn/", "UBND Ủy ban nhân dân huyện Tiên Du  tỉnh Bắc Ninh")</f>
        <v>UBND Ủy ban nhân dân huyện Tiên Du  tỉnh Bắc Ninh</v>
      </c>
      <c r="C381" s="6" t="s">
        <v>606</v>
      </c>
      <c r="D381" s="6" t="s">
        <v>7</v>
      </c>
      <c r="E381" s="6" t="s">
        <v>7</v>
      </c>
      <c r="F381" s="6" t="s">
        <v>7</v>
      </c>
      <c r="G381" s="6" t="s">
        <v>7</v>
      </c>
    </row>
    <row r="382" spans="1:7" ht="63" hidden="1" x14ac:dyDescent="0.25">
      <c r="A382" s="6">
        <v>381</v>
      </c>
      <c r="B382" s="6" t="str">
        <f>HYPERLINK("https://www.facebook.com/p/Tu%E1%BB%95i-tr%E1%BA%BB-C%C3%B4ng-an-huy%E1%BB%87n-Ninh-Ph%C6%B0%E1%BB%9Bc-100068114569027/", "Công an huyện Thuận Thành  tỉnh Bắc Ninh")</f>
        <v>Công an huyện Thuận Thành  tỉnh Bắc Ninh</v>
      </c>
      <c r="C382" s="6" t="s">
        <v>487</v>
      </c>
      <c r="D382" s="6" t="s">
        <v>7</v>
      </c>
      <c r="E382" s="6" t="s">
        <v>488</v>
      </c>
      <c r="F382" s="6" t="s">
        <v>7</v>
      </c>
      <c r="G382" s="6" t="s">
        <v>489</v>
      </c>
    </row>
    <row r="383" spans="1:7" ht="31.5" hidden="1" x14ac:dyDescent="0.25">
      <c r="A383" s="6">
        <v>382</v>
      </c>
      <c r="B383" s="6" t="str">
        <f>HYPERLINK("https://thuanthanh.bacninh.gov.vn/", "UBND Ủy ban nhân dân huyện Thuận Thành  tỉnh Bắc Ninh")</f>
        <v>UBND Ủy ban nhân dân huyện Thuận Thành  tỉnh Bắc Ninh</v>
      </c>
      <c r="C383" s="6" t="s">
        <v>607</v>
      </c>
      <c r="D383" s="6" t="s">
        <v>7</v>
      </c>
      <c r="E383" s="6" t="s">
        <v>7</v>
      </c>
      <c r="F383" s="6" t="s">
        <v>7</v>
      </c>
      <c r="G383" s="6" t="s">
        <v>7</v>
      </c>
    </row>
    <row r="384" spans="1:7" ht="47.25" hidden="1" x14ac:dyDescent="0.25">
      <c r="A384" s="6">
        <v>383</v>
      </c>
      <c r="B384" s="6" t="str">
        <f>HYPERLINK("https://www.facebook.com/p/C%C3%B4ng-an-huy%E1%BB%87n-Gia-B%C3%ACnh-100075950866118/", "Công an huyện Gia Bình  tỉnh Bắc Ninh")</f>
        <v>Công an huyện Gia Bình  tỉnh Bắc Ninh</v>
      </c>
      <c r="C384" s="6" t="s">
        <v>608</v>
      </c>
      <c r="D384" s="6" t="s">
        <v>7</v>
      </c>
      <c r="E384" s="6" t="s">
        <v>609</v>
      </c>
      <c r="F384" s="6" t="s">
        <v>7</v>
      </c>
      <c r="G384" s="6" t="s">
        <v>610</v>
      </c>
    </row>
    <row r="385" spans="1:7" ht="31.5" hidden="1" x14ac:dyDescent="0.25">
      <c r="A385" s="6">
        <v>384</v>
      </c>
      <c r="B385" s="6" t="str">
        <f>HYPERLINK("https://giabinh.bacninh.gov.vn/", "UBND Ủy ban nhân dân huyện Gia Bình  tỉnh Bắc Ninh")</f>
        <v>UBND Ủy ban nhân dân huyện Gia Bình  tỉnh Bắc Ninh</v>
      </c>
      <c r="C385" s="6" t="s">
        <v>611</v>
      </c>
      <c r="D385" s="6" t="s">
        <v>7</v>
      </c>
      <c r="E385" s="6" t="s">
        <v>7</v>
      </c>
      <c r="F385" s="6" t="s">
        <v>7</v>
      </c>
      <c r="G385" s="6" t="s">
        <v>7</v>
      </c>
    </row>
    <row r="386" spans="1:7" ht="31.5" hidden="1" x14ac:dyDescent="0.25">
      <c r="A386" s="6">
        <v>385</v>
      </c>
      <c r="B386" s="6" t="str">
        <f>HYPERLINK("https://www.facebook.com/conganluongtai/", "Công an huyện Lương Tài  tỉnh Bắc Ninh")</f>
        <v>Công an huyện Lương Tài  tỉnh Bắc Ninh</v>
      </c>
      <c r="C386" s="6" t="s">
        <v>612</v>
      </c>
      <c r="D386" s="6" t="s">
        <v>7</v>
      </c>
      <c r="E386" s="6" t="s">
        <v>613</v>
      </c>
      <c r="F386" s="6" t="s">
        <v>7</v>
      </c>
      <c r="G386" s="6" t="s">
        <v>614</v>
      </c>
    </row>
    <row r="387" spans="1:7" ht="31.5" hidden="1" x14ac:dyDescent="0.25">
      <c r="A387" s="6">
        <v>386</v>
      </c>
      <c r="B387" s="6" t="str">
        <f>HYPERLINK("https://luongtai.bacninh.gov.vn/", "UBND Ủy ban nhân dân huyện Lương Tài  tỉnh Bắc Ninh")</f>
        <v>UBND Ủy ban nhân dân huyện Lương Tài  tỉnh Bắc Ninh</v>
      </c>
      <c r="C387" s="6" t="s">
        <v>615</v>
      </c>
      <c r="D387" s="6" t="s">
        <v>7</v>
      </c>
      <c r="E387" s="6" t="s">
        <v>7</v>
      </c>
      <c r="F387" s="6" t="s">
        <v>7</v>
      </c>
      <c r="G387" s="6" t="s">
        <v>7</v>
      </c>
    </row>
    <row r="388" spans="1:7" ht="31.5" hidden="1" x14ac:dyDescent="0.25">
      <c r="A388" s="6">
        <v>387</v>
      </c>
      <c r="B388" s="6" t="str">
        <f>HYPERLINK("https://www.facebook.com/conganthanhphohaiduong/?locale=vi_VN", "Công an thành phố Hải Dương  tỉnh Hải Dương")</f>
        <v>Công an thành phố Hải Dương  tỉnh Hải Dương</v>
      </c>
      <c r="C388" s="6" t="s">
        <v>616</v>
      </c>
      <c r="D388" s="6" t="s">
        <v>7</v>
      </c>
      <c r="E388" s="6" t="s">
        <v>617</v>
      </c>
      <c r="F388" s="6" t="s">
        <v>7</v>
      </c>
      <c r="G388" s="6" t="s">
        <v>618</v>
      </c>
    </row>
    <row r="389" spans="1:7" ht="31.5" hidden="1" x14ac:dyDescent="0.25">
      <c r="A389" s="6">
        <v>388</v>
      </c>
      <c r="B389" s="6" t="str">
        <f>HYPERLINK("https://tphaiduong.haiduong.gov.vn/", "UBND Ủy ban nhân dân thành phố Hải Dương  tỉnh Hải Dương")</f>
        <v>UBND Ủy ban nhân dân thành phố Hải Dương  tỉnh Hải Dương</v>
      </c>
      <c r="C389" s="6" t="s">
        <v>619</v>
      </c>
      <c r="D389" s="6" t="s">
        <v>7</v>
      </c>
      <c r="E389" s="6" t="s">
        <v>7</v>
      </c>
      <c r="F389" s="6" t="s">
        <v>7</v>
      </c>
      <c r="G389" s="6" t="s">
        <v>7</v>
      </c>
    </row>
    <row r="390" spans="1:7" ht="63" hidden="1" x14ac:dyDescent="0.25">
      <c r="A390" s="6">
        <v>389</v>
      </c>
      <c r="B390" s="6" t="str">
        <f>HYPERLINK("https://www.facebook.com/p/C%C3%B4ng-an-huy%E1%BB%87n-Nam-S%C3%A1ch-H%E1%BA%A3i-D%C6%B0%C6%A1ng-100071442241264/", "Công an huyện Nam Sách  tỉnh Hải Dương")</f>
        <v>Công an huyện Nam Sách  tỉnh Hải Dương</v>
      </c>
      <c r="C390" s="6" t="s">
        <v>620</v>
      </c>
      <c r="D390" s="6" t="s">
        <v>7</v>
      </c>
      <c r="E390" s="6" t="s">
        <v>621</v>
      </c>
      <c r="F390" s="6" t="s">
        <v>622</v>
      </c>
      <c r="G390" s="6" t="s">
        <v>7</v>
      </c>
    </row>
    <row r="391" spans="1:7" ht="31.5" hidden="1" x14ac:dyDescent="0.25">
      <c r="A391" s="6">
        <v>390</v>
      </c>
      <c r="B391" s="6" t="str">
        <f>HYPERLINK("https://namsach.haiduong.gov.vn/", "UBND Ủy ban nhân dân huyện Nam Sách  tỉnh Hải Dương")</f>
        <v>UBND Ủy ban nhân dân huyện Nam Sách  tỉnh Hải Dương</v>
      </c>
      <c r="C391" s="6" t="s">
        <v>623</v>
      </c>
      <c r="D391" s="6" t="s">
        <v>7</v>
      </c>
      <c r="E391" s="6" t="s">
        <v>7</v>
      </c>
      <c r="F391" s="6" t="s">
        <v>7</v>
      </c>
      <c r="G391" s="6" t="s">
        <v>7</v>
      </c>
    </row>
    <row r="392" spans="1:7" ht="31.5" hidden="1" x14ac:dyDescent="0.25">
      <c r="A392" s="6">
        <v>391</v>
      </c>
      <c r="B392" s="6" t="str">
        <f>HYPERLINK("https://www.facebook.com/CATX.KM/", "Công an huyện Kinh Môn  tỉnh Hải Dương")</f>
        <v>Công an huyện Kinh Môn  tỉnh Hải Dương</v>
      </c>
      <c r="C392" s="6" t="s">
        <v>624</v>
      </c>
      <c r="D392" s="6" t="s">
        <v>7</v>
      </c>
      <c r="E392" s="6" t="s">
        <v>625</v>
      </c>
      <c r="F392" s="6" t="s">
        <v>7</v>
      </c>
      <c r="G392" s="6" t="s">
        <v>626</v>
      </c>
    </row>
    <row r="393" spans="1:7" ht="31.5" hidden="1" x14ac:dyDescent="0.25">
      <c r="A393" s="6">
        <v>392</v>
      </c>
      <c r="B393" s="6" t="str">
        <f>HYPERLINK("https://kinhmon.haiduong.gov.vn/", "UBND Ủy ban nhân dân huyện Kinh Môn  tỉnh Hải Dương")</f>
        <v>UBND Ủy ban nhân dân huyện Kinh Môn  tỉnh Hải Dương</v>
      </c>
      <c r="C393" s="6" t="s">
        <v>627</v>
      </c>
      <c r="D393" s="6" t="s">
        <v>7</v>
      </c>
      <c r="E393" s="6" t="s">
        <v>7</v>
      </c>
      <c r="F393" s="6" t="s">
        <v>7</v>
      </c>
      <c r="G393" s="6" t="s">
        <v>7</v>
      </c>
    </row>
    <row r="394" spans="1:7" ht="31.5" hidden="1" x14ac:dyDescent="0.25">
      <c r="A394" s="6">
        <v>393</v>
      </c>
      <c r="B394" s="6" t="str">
        <f>HYPERLINK("https://www.facebook.com/CAHKTHD/", "Công an huyện Kim Thành  tỉnh Hải Dương")</f>
        <v>Công an huyện Kim Thành  tỉnh Hải Dương</v>
      </c>
      <c r="C394" s="6" t="s">
        <v>628</v>
      </c>
      <c r="D394" s="6" t="s">
        <v>7</v>
      </c>
      <c r="E394" s="6" t="s">
        <v>629</v>
      </c>
      <c r="F394" s="6" t="s">
        <v>630</v>
      </c>
      <c r="G394" s="6" t="s">
        <v>631</v>
      </c>
    </row>
    <row r="395" spans="1:7" ht="31.5" hidden="1" x14ac:dyDescent="0.25">
      <c r="A395" s="6">
        <v>394</v>
      </c>
      <c r="B395" s="6" t="str">
        <f>HYPERLINK("https://kimthanh.haiduong.gov.vn/", "UBND Ủy ban nhân dân huyện Kim Thành  tỉnh Hải Dương")</f>
        <v>UBND Ủy ban nhân dân huyện Kim Thành  tỉnh Hải Dương</v>
      </c>
      <c r="C395" s="6" t="s">
        <v>632</v>
      </c>
      <c r="D395" s="6" t="s">
        <v>7</v>
      </c>
      <c r="E395" s="6" t="s">
        <v>7</v>
      </c>
      <c r="F395" s="6" t="s">
        <v>7</v>
      </c>
      <c r="G395" s="6" t="s">
        <v>7</v>
      </c>
    </row>
    <row r="396" spans="1:7" ht="63" hidden="1" x14ac:dyDescent="0.25">
      <c r="A396" s="6">
        <v>395</v>
      </c>
      <c r="B396" s="6" t="str">
        <f>HYPERLINK("https://www.facebook.com/p/C%C3%B4ng-an-huy%E1%BB%87n-Thanh-H%C3%A0-H%E1%BA%A3i-D%C6%B0%C6%A1ng-100064628331014/", "Công an huyện Thanh Hà  tỉnh Hải Dương")</f>
        <v>Công an huyện Thanh Hà  tỉnh Hải Dương</v>
      </c>
      <c r="C396" s="6" t="s">
        <v>633</v>
      </c>
      <c r="D396" s="6" t="s">
        <v>7</v>
      </c>
      <c r="E396" s="6" t="s">
        <v>12</v>
      </c>
      <c r="F396" s="6" t="s">
        <v>7</v>
      </c>
      <c r="G396" s="6" t="s">
        <v>634</v>
      </c>
    </row>
    <row r="397" spans="1:7" ht="31.5" hidden="1" x14ac:dyDescent="0.25">
      <c r="A397" s="6">
        <v>396</v>
      </c>
      <c r="B397" s="6" t="str">
        <f>HYPERLINK("https://thanhha.haiduong.gov.vn/", "UBND Ủy ban nhân dân huyện Thanh Hà  tỉnh Hải Dương")</f>
        <v>UBND Ủy ban nhân dân huyện Thanh Hà  tỉnh Hải Dương</v>
      </c>
      <c r="C397" s="6" t="s">
        <v>635</v>
      </c>
      <c r="D397" s="6" t="s">
        <v>7</v>
      </c>
      <c r="E397" s="6" t="s">
        <v>7</v>
      </c>
      <c r="F397" s="6" t="s">
        <v>7</v>
      </c>
      <c r="G397" s="6" t="s">
        <v>7</v>
      </c>
    </row>
    <row r="398" spans="1:7" ht="63" hidden="1" x14ac:dyDescent="0.25">
      <c r="A398" s="6">
        <v>397</v>
      </c>
      <c r="B398" s="6" t="str">
        <f>HYPERLINK("https://www.facebook.com/p/C%C3%B4ng-an-huy%E1%BB%87n-C%E1%BA%A9m-Gi%C3%A0ng-H%E1%BA%A3i-D%C6%B0%C6%A1ng-100069362282975/", "Công an huyện Cẩm Giàng  tỉnh Hải Dương")</f>
        <v>Công an huyện Cẩm Giàng  tỉnh Hải Dương</v>
      </c>
      <c r="C398" s="6" t="s">
        <v>636</v>
      </c>
      <c r="D398" s="6" t="s">
        <v>7</v>
      </c>
      <c r="E398" s="6" t="s">
        <v>637</v>
      </c>
      <c r="F398" s="6" t="s">
        <v>7</v>
      </c>
      <c r="G398" s="6" t="s">
        <v>631</v>
      </c>
    </row>
    <row r="399" spans="1:7" ht="31.5" hidden="1" x14ac:dyDescent="0.25">
      <c r="A399" s="6">
        <v>398</v>
      </c>
      <c r="B399" s="6" t="str">
        <f>HYPERLINK("https://camgiang.haiduong.gov.vn/", "UBND Ủy ban nhân dân huyện Cẩm Giàng  tỉnh Hải Dương")</f>
        <v>UBND Ủy ban nhân dân huyện Cẩm Giàng  tỉnh Hải Dương</v>
      </c>
      <c r="C399" s="6" t="s">
        <v>638</v>
      </c>
      <c r="D399" s="6" t="s">
        <v>7</v>
      </c>
      <c r="E399" s="6" t="s">
        <v>7</v>
      </c>
      <c r="F399" s="6" t="s">
        <v>7</v>
      </c>
      <c r="G399" s="6" t="s">
        <v>7</v>
      </c>
    </row>
    <row r="400" spans="1:7" ht="63" hidden="1" x14ac:dyDescent="0.25">
      <c r="A400" s="6">
        <v>399</v>
      </c>
      <c r="B400" s="6" t="str">
        <f>HYPERLINK("https://www.facebook.com/p/C%C3%B4ng-an-huy%E1%BB%87n-B%C3%ACnh-Giang-H%E1%BA%A3i-D%C6%B0%C6%A1ng-100070047815358/?locale=vi_VN", "Công an huyện Bình Giang  tỉnh Hải Dương")</f>
        <v>Công an huyện Bình Giang  tỉnh Hải Dương</v>
      </c>
      <c r="C400" s="6" t="s">
        <v>639</v>
      </c>
      <c r="D400" s="6" t="s">
        <v>7</v>
      </c>
      <c r="E400" s="6" t="s">
        <v>640</v>
      </c>
      <c r="F400" s="6" t="s">
        <v>7</v>
      </c>
      <c r="G400" s="6" t="s">
        <v>641</v>
      </c>
    </row>
    <row r="401" spans="1:7" ht="31.5" hidden="1" x14ac:dyDescent="0.25">
      <c r="A401" s="6">
        <v>400</v>
      </c>
      <c r="B401" s="6" t="str">
        <f>HYPERLINK("https://binhgiang.haiduong.gov.vn/", "UBND Ủy ban nhân dân huyện Bình Giang  tỉnh Hải Dương")</f>
        <v>UBND Ủy ban nhân dân huyện Bình Giang  tỉnh Hải Dương</v>
      </c>
      <c r="C401" s="6" t="s">
        <v>642</v>
      </c>
      <c r="D401" s="6" t="s">
        <v>7</v>
      </c>
      <c r="E401" s="6" t="s">
        <v>7</v>
      </c>
      <c r="F401" s="6" t="s">
        <v>7</v>
      </c>
      <c r="G401" s="6" t="s">
        <v>7</v>
      </c>
    </row>
    <row r="402" spans="1:7" ht="31.5" hidden="1" x14ac:dyDescent="0.25">
      <c r="A402" s="6">
        <v>401</v>
      </c>
      <c r="B402" s="6" t="str">
        <f>HYPERLINK("https://www.facebook.com/conganhuyengialoc/", "Công an huyện Gia Lộc  tỉnh Hải Dương")</f>
        <v>Công an huyện Gia Lộc  tỉnh Hải Dương</v>
      </c>
      <c r="C402" s="6" t="s">
        <v>643</v>
      </c>
      <c r="D402" s="6" t="s">
        <v>7</v>
      </c>
      <c r="E402" s="6" t="s">
        <v>644</v>
      </c>
      <c r="F402" s="6" t="s">
        <v>7</v>
      </c>
      <c r="G402" s="6" t="s">
        <v>645</v>
      </c>
    </row>
    <row r="403" spans="1:7" ht="31.5" hidden="1" x14ac:dyDescent="0.25">
      <c r="A403" s="6">
        <v>402</v>
      </c>
      <c r="B403" s="6" t="str">
        <f>HYPERLINK("https://gialoc.haiduong.gov.vn/", "UBND Ủy ban nhân dân huyện Gia Lộc  tỉnh Hải Dương")</f>
        <v>UBND Ủy ban nhân dân huyện Gia Lộc  tỉnh Hải Dương</v>
      </c>
      <c r="C403" s="6" t="s">
        <v>646</v>
      </c>
      <c r="D403" s="6" t="s">
        <v>7</v>
      </c>
      <c r="E403" s="6" t="s">
        <v>7</v>
      </c>
      <c r="F403" s="6" t="s">
        <v>7</v>
      </c>
      <c r="G403" s="6" t="s">
        <v>7</v>
      </c>
    </row>
    <row r="404" spans="1:7" ht="47.25" hidden="1" x14ac:dyDescent="0.25">
      <c r="A404" s="6">
        <v>403</v>
      </c>
      <c r="B404" s="6" t="str">
        <f>HYPERLINK("https://www.facebook.com/p/C%C3%B4ng-an-huy%E1%BB%87n-T%E1%BB%A9-K%E1%BB%B3-100076039831546/", "Công an huyện Tứ Kỳ  tỉnh Hải Dương")</f>
        <v>Công an huyện Tứ Kỳ  tỉnh Hải Dương</v>
      </c>
      <c r="C404" s="6" t="s">
        <v>647</v>
      </c>
      <c r="D404" s="6" t="s">
        <v>7</v>
      </c>
      <c r="E404" s="6" t="s">
        <v>648</v>
      </c>
      <c r="F404" s="6" t="s">
        <v>649</v>
      </c>
      <c r="G404" s="6" t="s">
        <v>650</v>
      </c>
    </row>
    <row r="405" spans="1:7" ht="31.5" hidden="1" x14ac:dyDescent="0.25">
      <c r="A405" s="6">
        <v>404</v>
      </c>
      <c r="B405" s="6" t="str">
        <f>HYPERLINK("https://tuky.haiduong.gov.vn/", "UBND Ủy ban nhân dân huyện Tứ Kỳ  tỉnh Hải Dương")</f>
        <v>UBND Ủy ban nhân dân huyện Tứ Kỳ  tỉnh Hải Dương</v>
      </c>
      <c r="C405" s="6" t="s">
        <v>651</v>
      </c>
      <c r="D405" s="6" t="s">
        <v>7</v>
      </c>
      <c r="E405" s="6" t="s">
        <v>7</v>
      </c>
      <c r="F405" s="6" t="s">
        <v>7</v>
      </c>
      <c r="G405" s="6" t="s">
        <v>7</v>
      </c>
    </row>
    <row r="406" spans="1:7" ht="47.25" hidden="1" x14ac:dyDescent="0.25">
      <c r="A406" s="6">
        <v>405</v>
      </c>
      <c r="B406" s="6" t="str">
        <f>HYPERLINK("https://www.facebook.com/p/C%C3%B4ng-an-huy%E1%BB%87n-Ninh-Giang-H%E1%BA%A3i-D%C6%B0%C6%A1ng-100071685176816/", "Công an huyện Ninh Giang  tỉnh Hải Dương")</f>
        <v>Công an huyện Ninh Giang  tỉnh Hải Dương</v>
      </c>
      <c r="C406" s="6" t="s">
        <v>652</v>
      </c>
      <c r="D406" s="6" t="s">
        <v>7</v>
      </c>
      <c r="E406" s="6" t="s">
        <v>653</v>
      </c>
      <c r="F406" s="6" t="s">
        <v>7</v>
      </c>
      <c r="G406" s="6" t="s">
        <v>654</v>
      </c>
    </row>
    <row r="407" spans="1:7" ht="31.5" hidden="1" x14ac:dyDescent="0.25">
      <c r="A407" s="6">
        <v>406</v>
      </c>
      <c r="B407" s="6" t="str">
        <f>HYPERLINK("https://ninhgiang.haiduong.gov.vn/", "UBND Ủy ban nhân dân huyện Ninh Giang  tỉnh Hải Dương")</f>
        <v>UBND Ủy ban nhân dân huyện Ninh Giang  tỉnh Hải Dương</v>
      </c>
      <c r="C407" s="6" t="s">
        <v>655</v>
      </c>
      <c r="D407" s="6" t="s">
        <v>7</v>
      </c>
      <c r="E407" s="6" t="s">
        <v>7</v>
      </c>
      <c r="F407" s="6" t="s">
        <v>7</v>
      </c>
      <c r="G407" s="6" t="s">
        <v>7</v>
      </c>
    </row>
    <row r="408" spans="1:7" ht="31.5" hidden="1" x14ac:dyDescent="0.25">
      <c r="A408" s="6">
        <v>407</v>
      </c>
      <c r="B408" s="6" t="str">
        <f>HYPERLINK("https://www.facebook.com/p/C%C3%B4ng-an-Thanh-Mi%E1%BB%87n-100068994404736/", "Công an huyện Thanh Miện  tỉnh Hải Dương")</f>
        <v>Công an huyện Thanh Miện  tỉnh Hải Dương</v>
      </c>
      <c r="C408" s="6" t="s">
        <v>656</v>
      </c>
      <c r="D408" s="6" t="s">
        <v>7</v>
      </c>
      <c r="E408" s="6" t="s">
        <v>657</v>
      </c>
      <c r="F408" s="6" t="s">
        <v>658</v>
      </c>
      <c r="G408" s="6" t="s">
        <v>659</v>
      </c>
    </row>
    <row r="409" spans="1:7" ht="31.5" hidden="1" x14ac:dyDescent="0.25">
      <c r="A409" s="6">
        <v>408</v>
      </c>
      <c r="B409" s="6" t="str">
        <f>HYPERLINK("https://thanhmien.haiduong.gov.vn/", "UBND Ủy ban nhân dân huyện Thanh Miện  tỉnh Hải Dương")</f>
        <v>UBND Ủy ban nhân dân huyện Thanh Miện  tỉnh Hải Dương</v>
      </c>
      <c r="C409" s="6" t="s">
        <v>660</v>
      </c>
      <c r="D409" s="6" t="s">
        <v>7</v>
      </c>
      <c r="E409" s="6" t="s">
        <v>7</v>
      </c>
      <c r="F409" s="6" t="s">
        <v>7</v>
      </c>
      <c r="G409" s="6" t="s">
        <v>7</v>
      </c>
    </row>
    <row r="410" spans="1:7" ht="31.5" hidden="1" x14ac:dyDescent="0.25">
      <c r="A410" s="6">
        <v>409</v>
      </c>
      <c r="B410" s="6" t="str">
        <f>HYPERLINK("https://www.facebook.com/CAQHongBang/", "Công an quận Hồng Bàng  thành phố Hải Phòng")</f>
        <v>Công an quận Hồng Bàng  thành phố Hải Phòng</v>
      </c>
      <c r="C410" s="6" t="s">
        <v>661</v>
      </c>
      <c r="D410" s="6" t="s">
        <v>7</v>
      </c>
      <c r="E410" s="6" t="s">
        <v>12</v>
      </c>
      <c r="F410" s="6" t="s">
        <v>662</v>
      </c>
      <c r="G410" s="6" t="s">
        <v>663</v>
      </c>
    </row>
    <row r="411" spans="1:7" ht="31.5" hidden="1" x14ac:dyDescent="0.25">
      <c r="A411" s="6">
        <v>410</v>
      </c>
      <c r="B411" s="6" t="str">
        <f>HYPERLINK("https://hongbang.haiphong.gov.vn/", "UBND Ủy ban nhân dân quận Hồng Bàng  thành phố Hải Phòng")</f>
        <v>UBND Ủy ban nhân dân quận Hồng Bàng  thành phố Hải Phòng</v>
      </c>
      <c r="C411" s="6" t="s">
        <v>664</v>
      </c>
      <c r="D411" s="6" t="s">
        <v>7</v>
      </c>
      <c r="E411" s="6" t="s">
        <v>7</v>
      </c>
      <c r="F411" s="6" t="s">
        <v>7</v>
      </c>
      <c r="G411" s="6" t="s">
        <v>7</v>
      </c>
    </row>
    <row r="412" spans="1:7" ht="31.5" hidden="1" x14ac:dyDescent="0.25">
      <c r="A412" s="6">
        <v>411</v>
      </c>
      <c r="B412" s="6" t="str">
        <f>HYPERLINK("https://www.facebook.com/dtncatphp/", "Công an quận Ngô Quyền  thành phố Hải Phòng")</f>
        <v>Công an quận Ngô Quyền  thành phố Hải Phòng</v>
      </c>
      <c r="C412" s="6" t="s">
        <v>665</v>
      </c>
      <c r="D412" s="6" t="s">
        <v>7</v>
      </c>
      <c r="E412" s="6" t="s">
        <v>666</v>
      </c>
      <c r="F412" s="6" t="s">
        <v>667</v>
      </c>
      <c r="G412" s="6" t="s">
        <v>668</v>
      </c>
    </row>
    <row r="413" spans="1:7" ht="31.5" hidden="1" x14ac:dyDescent="0.25">
      <c r="A413" s="6">
        <v>412</v>
      </c>
      <c r="B413" s="6" t="str">
        <f>HYPERLINK("https://ngoquyen.haiphong.gov.vn/", "UBND Ủy ban nhân dân quận Ngô Quyền  thành phố Hải Phòng")</f>
        <v>UBND Ủy ban nhân dân quận Ngô Quyền  thành phố Hải Phòng</v>
      </c>
      <c r="C413" s="6" t="s">
        <v>669</v>
      </c>
      <c r="D413" s="6" t="s">
        <v>7</v>
      </c>
      <c r="E413" s="6" t="s">
        <v>7</v>
      </c>
      <c r="F413" s="6" t="s">
        <v>7</v>
      </c>
      <c r="G413" s="6" t="s">
        <v>7</v>
      </c>
    </row>
    <row r="414" spans="1:7" ht="63" hidden="1" x14ac:dyDescent="0.25">
      <c r="A414" s="6">
        <v>413</v>
      </c>
      <c r="B414" s="6" t="str">
        <f>HYPERLINK("https://www.facebook.com/people/Qu%E1%BA%ADn-L%C3%AA-Ch%C3%A2n-th%C3%A0nh-ph%E1%BB%91-H%E1%BA%A3i-Ph%C3%B2ng/100069248557826/", "Công an quận Lê Chân  thành phố Hải Phòng")</f>
        <v>Công an quận Lê Chân  thành phố Hải Phòng</v>
      </c>
      <c r="C414" s="6" t="s">
        <v>670</v>
      </c>
      <c r="D414" s="6" t="s">
        <v>7</v>
      </c>
      <c r="E414" s="6" t="s">
        <v>12</v>
      </c>
      <c r="F414" s="6" t="s">
        <v>7</v>
      </c>
      <c r="G414" s="6" t="s">
        <v>7</v>
      </c>
    </row>
    <row r="415" spans="1:7" ht="31.5" hidden="1" x14ac:dyDescent="0.25">
      <c r="A415" s="6">
        <v>414</v>
      </c>
      <c r="B415" s="6" t="str">
        <f>HYPERLINK("https://lechan.haiphong.gov.vn/", "UBND Ủy ban nhân dân quận Lê Chân  thành phố Hải Phòng")</f>
        <v>UBND Ủy ban nhân dân quận Lê Chân  thành phố Hải Phòng</v>
      </c>
      <c r="C415" s="6" t="s">
        <v>671</v>
      </c>
      <c r="D415" s="6" t="s">
        <v>7</v>
      </c>
      <c r="E415" s="6" t="s">
        <v>7</v>
      </c>
      <c r="F415" s="6" t="s">
        <v>7</v>
      </c>
      <c r="G415" s="6" t="s">
        <v>7</v>
      </c>
    </row>
    <row r="416" spans="1:7" ht="31.5" hidden="1" x14ac:dyDescent="0.25">
      <c r="A416" s="6">
        <v>415</v>
      </c>
      <c r="B416" s="6" t="str">
        <f>HYPERLINK("https://www.facebook.com/dtncatphp/", "Công an quận Hải An  thành phố Hải Phòng")</f>
        <v>Công an quận Hải An  thành phố Hải Phòng</v>
      </c>
      <c r="C416" s="6" t="s">
        <v>665</v>
      </c>
      <c r="D416" s="6" t="s">
        <v>7</v>
      </c>
      <c r="E416" s="6" t="s">
        <v>666</v>
      </c>
      <c r="F416" s="6" t="s">
        <v>667</v>
      </c>
      <c r="G416" s="6" t="s">
        <v>668</v>
      </c>
    </row>
    <row r="417" spans="1:7" ht="31.5" hidden="1" x14ac:dyDescent="0.25">
      <c r="A417" s="6">
        <v>416</v>
      </c>
      <c r="B417" s="6" t="str">
        <f>HYPERLINK("https://haian.haiphong.gov.vn/", "UBND Ủy ban nhân dân quận Hải An  thành phố Hải Phòng")</f>
        <v>UBND Ủy ban nhân dân quận Hải An  thành phố Hải Phòng</v>
      </c>
      <c r="C417" s="6" t="s">
        <v>672</v>
      </c>
      <c r="D417" s="6" t="s">
        <v>7</v>
      </c>
      <c r="E417" s="6" t="s">
        <v>7</v>
      </c>
      <c r="F417" s="6" t="s">
        <v>7</v>
      </c>
      <c r="G417" s="6" t="s">
        <v>7</v>
      </c>
    </row>
    <row r="418" spans="1:7" ht="31.5" hidden="1" x14ac:dyDescent="0.25">
      <c r="A418" s="6">
        <v>417</v>
      </c>
      <c r="B418" s="6" t="str">
        <f>HYPERLINK("https://www.facebook.com/ubndquankienan/", "Công an quận Kiến An  thành phố Hải Phòng")</f>
        <v>Công an quận Kiến An  thành phố Hải Phòng</v>
      </c>
      <c r="C418" s="6" t="s">
        <v>673</v>
      </c>
      <c r="D418" s="6" t="s">
        <v>7</v>
      </c>
      <c r="E418" s="6" t="s">
        <v>674</v>
      </c>
      <c r="F418" s="6" t="s">
        <v>675</v>
      </c>
      <c r="G418" s="6" t="s">
        <v>676</v>
      </c>
    </row>
    <row r="419" spans="1:7" ht="31.5" hidden="1" x14ac:dyDescent="0.25">
      <c r="A419" s="6">
        <v>418</v>
      </c>
      <c r="B419" s="6" t="str">
        <f>HYPERLINK("https://kienan.haiphong.gov.vn/", "UBND Ủy ban nhân dân quận Kiến An  thành phố Hải Phòng")</f>
        <v>UBND Ủy ban nhân dân quận Kiến An  thành phố Hải Phòng</v>
      </c>
      <c r="C419" s="6" t="s">
        <v>677</v>
      </c>
      <c r="D419" s="6" t="s">
        <v>7</v>
      </c>
      <c r="E419" s="6" t="s">
        <v>7</v>
      </c>
      <c r="F419" s="6" t="s">
        <v>7</v>
      </c>
      <c r="G419" s="6" t="s">
        <v>7</v>
      </c>
    </row>
    <row r="420" spans="1:7" ht="31.5" hidden="1" x14ac:dyDescent="0.25">
      <c r="A420" s="6">
        <v>419</v>
      </c>
      <c r="B420" s="6" t="str">
        <f>HYPERLINK("-", "Công an quận Đồ Sơn  thành phố Hải Phòng")</f>
        <v>Công an quận Đồ Sơn  thành phố Hải Phòng</v>
      </c>
      <c r="C420" s="6" t="s">
        <v>7</v>
      </c>
      <c r="D420" s="6" t="s">
        <v>7</v>
      </c>
      <c r="E420" s="6" t="s">
        <v>12</v>
      </c>
      <c r="F420" s="6" t="s">
        <v>7</v>
      </c>
      <c r="G420" s="6" t="s">
        <v>7</v>
      </c>
    </row>
    <row r="421" spans="1:7" ht="31.5" hidden="1" x14ac:dyDescent="0.25">
      <c r="A421" s="6">
        <v>420</v>
      </c>
      <c r="B421" s="6" t="str">
        <f>HYPERLINK("https://doson.haiphong.gov.vn/", "UBND Ủy ban nhân dân quận Đồ Sơn  thành phố Hải Phòng")</f>
        <v>UBND Ủy ban nhân dân quận Đồ Sơn  thành phố Hải Phòng</v>
      </c>
      <c r="C421" s="6" t="s">
        <v>678</v>
      </c>
      <c r="D421" s="6" t="s">
        <v>7</v>
      </c>
      <c r="E421" s="6" t="s">
        <v>7</v>
      </c>
      <c r="F421" s="6" t="s">
        <v>7</v>
      </c>
      <c r="G421" s="6" t="s">
        <v>7</v>
      </c>
    </row>
    <row r="422" spans="1:7" ht="31.5" hidden="1" x14ac:dyDescent="0.25">
      <c r="A422" s="6">
        <v>421</v>
      </c>
      <c r="B422" s="6" t="str">
        <f>HYPERLINK("-", "Công an quận Dương Kinh  thành phố Hải Phòng")</f>
        <v>Công an quận Dương Kinh  thành phố Hải Phòng</v>
      </c>
      <c r="C422" s="6" t="s">
        <v>7</v>
      </c>
      <c r="D422" s="6" t="s">
        <v>7</v>
      </c>
      <c r="E422" s="6" t="s">
        <v>12</v>
      </c>
      <c r="F422" s="6" t="s">
        <v>7</v>
      </c>
      <c r="G422" s="6" t="s">
        <v>7</v>
      </c>
    </row>
    <row r="423" spans="1:7" ht="31.5" hidden="1" x14ac:dyDescent="0.25">
      <c r="A423" s="6">
        <v>422</v>
      </c>
      <c r="B423" s="6" t="str">
        <f>HYPERLINK("https://duongkinh.haiphong.gov.vn/", "UBND Ủy ban nhân dân quận Dương Kinh  thành phố Hải Phòng")</f>
        <v>UBND Ủy ban nhân dân quận Dương Kinh  thành phố Hải Phòng</v>
      </c>
      <c r="C423" s="6" t="s">
        <v>679</v>
      </c>
      <c r="D423" s="6" t="s">
        <v>7</v>
      </c>
      <c r="E423" s="6" t="s">
        <v>7</v>
      </c>
      <c r="F423" s="6" t="s">
        <v>7</v>
      </c>
      <c r="G423" s="6" t="s">
        <v>7</v>
      </c>
    </row>
    <row r="424" spans="1:7" ht="31.5" hidden="1" x14ac:dyDescent="0.25">
      <c r="A424" s="6">
        <v>423</v>
      </c>
      <c r="B424" s="6" t="str">
        <f>HYPERLINK("https://www.facebook.com/thuynguyen.haiphong.gov.vn/?locale=vi_VN", "Công an huyện Thuỷ Nguyên  thành phố Hải Phòng")</f>
        <v>Công an huyện Thuỷ Nguyên  thành phố Hải Phòng</v>
      </c>
      <c r="C424" s="6" t="s">
        <v>680</v>
      </c>
      <c r="D424" s="6" t="s">
        <v>7</v>
      </c>
      <c r="E424" s="6" t="s">
        <v>681</v>
      </c>
      <c r="F424" s="6" t="s">
        <v>682</v>
      </c>
      <c r="G424" s="6" t="s">
        <v>683</v>
      </c>
    </row>
    <row r="425" spans="1:7" ht="31.5" hidden="1" x14ac:dyDescent="0.25">
      <c r="A425" s="6">
        <v>424</v>
      </c>
      <c r="B425" s="6" t="str">
        <f>HYPERLINK("https://thuynguyen.haiphong.gov.vn/", "UBND Ủy ban nhân dân huyện Thuỷ Nguyên  thành phố Hải Phòng")</f>
        <v>UBND Ủy ban nhân dân huyện Thuỷ Nguyên  thành phố Hải Phòng</v>
      </c>
      <c r="C425" s="6" t="s">
        <v>684</v>
      </c>
      <c r="D425" s="6" t="s">
        <v>7</v>
      </c>
      <c r="E425" s="6" t="s">
        <v>7</v>
      </c>
      <c r="F425" s="6" t="s">
        <v>7</v>
      </c>
      <c r="G425" s="6" t="s">
        <v>7</v>
      </c>
    </row>
    <row r="426" spans="1:7" ht="31.5" hidden="1" x14ac:dyDescent="0.25">
      <c r="A426" s="6">
        <v>425</v>
      </c>
      <c r="B426" s="6" t="str">
        <f>HYPERLINK("https://www.facebook.com/cahanduong.haiphong/?locale=vi_VN", "Công an huyện An Dương  thành phố Hải Phòng")</f>
        <v>Công an huyện An Dương  thành phố Hải Phòng</v>
      </c>
      <c r="C426" s="6" t="s">
        <v>685</v>
      </c>
      <c r="D426" s="6" t="s">
        <v>7</v>
      </c>
      <c r="E426" s="6" t="s">
        <v>686</v>
      </c>
      <c r="F426" s="6" t="s">
        <v>687</v>
      </c>
      <c r="G426" s="6" t="s">
        <v>688</v>
      </c>
    </row>
    <row r="427" spans="1:7" ht="31.5" hidden="1" x14ac:dyDescent="0.25">
      <c r="A427" s="6">
        <v>426</v>
      </c>
      <c r="B427" s="6" t="str">
        <f>HYPERLINK("https://anduong.haiphong.gov.vn/", "UBND Ủy ban nhân dân huyện An Dương  thành phố Hải Phòng")</f>
        <v>UBND Ủy ban nhân dân huyện An Dương  thành phố Hải Phòng</v>
      </c>
      <c r="C427" s="6" t="s">
        <v>689</v>
      </c>
      <c r="D427" s="6" t="s">
        <v>7</v>
      </c>
      <c r="E427" s="6" t="s">
        <v>7</v>
      </c>
      <c r="F427" s="6" t="s">
        <v>7</v>
      </c>
      <c r="G427" s="6" t="s">
        <v>7</v>
      </c>
    </row>
    <row r="428" spans="1:7" ht="31.5" hidden="1" x14ac:dyDescent="0.25">
      <c r="A428" s="6">
        <v>427</v>
      </c>
      <c r="B428" s="6" t="str">
        <f>HYPERLINK("https://www.facebook.com/dtncatphp/", "Công an huyện An Lão  thành phố Hải Phòng")</f>
        <v>Công an huyện An Lão  thành phố Hải Phòng</v>
      </c>
      <c r="C428" s="6" t="s">
        <v>665</v>
      </c>
      <c r="D428" s="6" t="s">
        <v>7</v>
      </c>
      <c r="E428" s="6" t="s">
        <v>666</v>
      </c>
      <c r="F428" s="6" t="s">
        <v>667</v>
      </c>
      <c r="G428" s="6" t="s">
        <v>668</v>
      </c>
    </row>
    <row r="429" spans="1:7" ht="31.5" hidden="1" x14ac:dyDescent="0.25">
      <c r="A429" s="6">
        <v>428</v>
      </c>
      <c r="B429" s="6" t="str">
        <f>HYPERLINK("https://anlao.haiphong.gov.vn/", "UBND Ủy ban nhân dân huyện An Lão  thành phố Hải Phòng")</f>
        <v>UBND Ủy ban nhân dân huyện An Lão  thành phố Hải Phòng</v>
      </c>
      <c r="C429" s="6" t="s">
        <v>690</v>
      </c>
      <c r="D429" s="6" t="s">
        <v>7</v>
      </c>
      <c r="E429" s="6" t="s">
        <v>7</v>
      </c>
      <c r="F429" s="6" t="s">
        <v>7</v>
      </c>
      <c r="G429" s="6" t="s">
        <v>7</v>
      </c>
    </row>
    <row r="430" spans="1:7" ht="31.5" hidden="1" x14ac:dyDescent="0.25">
      <c r="A430" s="6">
        <v>429</v>
      </c>
      <c r="B430" s="6" t="str">
        <f>HYPERLINK("https://www.facebook.com/dtncatphp/", "Công an huyện Kiến Thuỵ  thành phố Hải Phòng")</f>
        <v>Công an huyện Kiến Thuỵ  thành phố Hải Phòng</v>
      </c>
      <c r="C430" s="6" t="s">
        <v>665</v>
      </c>
      <c r="D430" s="6" t="s">
        <v>7</v>
      </c>
      <c r="E430" s="6" t="s">
        <v>666</v>
      </c>
      <c r="F430" s="6" t="s">
        <v>667</v>
      </c>
      <c r="G430" s="6" t="s">
        <v>668</v>
      </c>
    </row>
    <row r="431" spans="1:7" ht="31.5" hidden="1" x14ac:dyDescent="0.25">
      <c r="A431" s="6">
        <v>430</v>
      </c>
      <c r="B431" s="6" t="str">
        <f>HYPERLINK("https://kienthuy.haiphong.gov.vn/", "UBND Ủy ban nhân dân huyện Kiến Thuỵ  thành phố Hải Phòng")</f>
        <v>UBND Ủy ban nhân dân huyện Kiến Thuỵ  thành phố Hải Phòng</v>
      </c>
      <c r="C431" s="6" t="s">
        <v>691</v>
      </c>
      <c r="D431" s="6" t="s">
        <v>7</v>
      </c>
      <c r="E431" s="6" t="s">
        <v>7</v>
      </c>
      <c r="F431" s="6" t="s">
        <v>7</v>
      </c>
      <c r="G431" s="6" t="s">
        <v>7</v>
      </c>
    </row>
    <row r="432" spans="1:7" ht="31.5" hidden="1" x14ac:dyDescent="0.25">
      <c r="A432" s="6">
        <v>431</v>
      </c>
      <c r="B432" s="6" t="str">
        <f>HYPERLINK("https://www.facebook.com/ConganhuyenTienLang/", "Công an huyện Tiên Lãng  thành phố Hải Phòng")</f>
        <v>Công an huyện Tiên Lãng  thành phố Hải Phòng</v>
      </c>
      <c r="C432" s="6" t="s">
        <v>692</v>
      </c>
      <c r="D432" s="6" t="s">
        <v>7</v>
      </c>
      <c r="E432" s="6" t="s">
        <v>693</v>
      </c>
      <c r="F432" s="6" t="s">
        <v>694</v>
      </c>
      <c r="G432" s="6" t="s">
        <v>695</v>
      </c>
    </row>
    <row r="433" spans="1:7" ht="31.5" hidden="1" x14ac:dyDescent="0.25">
      <c r="A433" s="6">
        <v>432</v>
      </c>
      <c r="B433" s="6" t="str">
        <f>HYPERLINK("https://tienlang.haiphong.gov.vn/", "UBND Ủy ban nhân dân huyện Tiên Lãng  thành phố Hải Phòng")</f>
        <v>UBND Ủy ban nhân dân huyện Tiên Lãng  thành phố Hải Phòng</v>
      </c>
      <c r="C433" s="6" t="s">
        <v>696</v>
      </c>
      <c r="D433" s="6" t="s">
        <v>7</v>
      </c>
      <c r="E433" s="6" t="s">
        <v>7</v>
      </c>
      <c r="F433" s="6" t="s">
        <v>7</v>
      </c>
      <c r="G433" s="6" t="s">
        <v>7</v>
      </c>
    </row>
    <row r="434" spans="1:7" ht="63" hidden="1" x14ac:dyDescent="0.25">
      <c r="A434" s="6">
        <v>433</v>
      </c>
      <c r="B434" s="6" t="str">
        <f>HYPERLINK("https://www.facebook.com/p/C%C3%B4ng-an-Huy%E1%BB%87n-V%C4%A9nh-B%E1%BA%A3o-H%E1%BA%A3i-Ph%C3%B2ng-100091921350663/?locale=ur_PK", "Công an huyện Vĩnh Bảo  thành phố Hải Phòng")</f>
        <v>Công an huyện Vĩnh Bảo  thành phố Hải Phòng</v>
      </c>
      <c r="C434" s="6" t="s">
        <v>697</v>
      </c>
      <c r="D434" s="6" t="s">
        <v>7</v>
      </c>
      <c r="E434" s="6" t="s">
        <v>12</v>
      </c>
      <c r="F434" s="6" t="s">
        <v>7</v>
      </c>
      <c r="G434" s="6" t="s">
        <v>698</v>
      </c>
    </row>
    <row r="435" spans="1:7" ht="31.5" hidden="1" x14ac:dyDescent="0.25">
      <c r="A435" s="6">
        <v>434</v>
      </c>
      <c r="B435" s="6" t="str">
        <f>HYPERLINK("https://vinhbao.haiphong.gov.vn/", "UBND Ủy ban nhân dân huyện Vĩnh Bảo  thành phố Hải Phòng")</f>
        <v>UBND Ủy ban nhân dân huyện Vĩnh Bảo  thành phố Hải Phòng</v>
      </c>
      <c r="C435" s="6" t="s">
        <v>699</v>
      </c>
      <c r="D435" s="6" t="s">
        <v>7</v>
      </c>
      <c r="E435" s="6" t="s">
        <v>7</v>
      </c>
      <c r="F435" s="6" t="s">
        <v>7</v>
      </c>
      <c r="G435" s="6" t="s">
        <v>7</v>
      </c>
    </row>
    <row r="436" spans="1:7" ht="31.5" hidden="1" x14ac:dyDescent="0.25">
      <c r="A436" s="6">
        <v>435</v>
      </c>
      <c r="B436" s="6" t="str">
        <f>HYPERLINK("https://www.facebook.com/952355681898414", "Công an huyện Cát Hải  thành phố Hải Phòng")</f>
        <v>Công an huyện Cát Hải  thành phố Hải Phòng</v>
      </c>
      <c r="C436" s="6" t="s">
        <v>700</v>
      </c>
      <c r="D436" s="6" t="s">
        <v>7</v>
      </c>
      <c r="E436" s="6" t="s">
        <v>12</v>
      </c>
      <c r="F436" s="6" t="s">
        <v>7</v>
      </c>
      <c r="G436" s="6" t="s">
        <v>7</v>
      </c>
    </row>
    <row r="437" spans="1:7" ht="31.5" hidden="1" x14ac:dyDescent="0.25">
      <c r="A437" s="6">
        <v>436</v>
      </c>
      <c r="B437" s="6" t="str">
        <f>HYPERLINK("https://cathai.haiphong.gov.vn/", "UBND Ủy ban nhân dân huyện Cát Hải  thành phố Hải Phòng")</f>
        <v>UBND Ủy ban nhân dân huyện Cát Hải  thành phố Hải Phòng</v>
      </c>
      <c r="C437" s="6" t="s">
        <v>701</v>
      </c>
      <c r="D437" s="6" t="s">
        <v>7</v>
      </c>
      <c r="E437" s="6" t="s">
        <v>7</v>
      </c>
      <c r="F437" s="6" t="s">
        <v>7</v>
      </c>
      <c r="G437" s="6" t="s">
        <v>7</v>
      </c>
    </row>
    <row r="438" spans="1:7" ht="47.25" hidden="1" x14ac:dyDescent="0.25">
      <c r="A438" s="6">
        <v>437</v>
      </c>
      <c r="B438" s="6" t="str">
        <f>HYPERLINK("https://www.facebook.com/p/C%C3%B4ng-An-Th%C3%A0nh-Ph%E1%BB%91-H%C6%B0ng-Y%C3%AAn-100057576334172/", "Công an thành phố Hưng Yên  tỉnh Hưng Yên")</f>
        <v>Công an thành phố Hưng Yên  tỉnh Hưng Yên</v>
      </c>
      <c r="C438" s="6" t="s">
        <v>702</v>
      </c>
      <c r="D438" s="6" t="s">
        <v>7</v>
      </c>
      <c r="E438" s="6" t="s">
        <v>12</v>
      </c>
      <c r="F438" s="6" t="s">
        <v>7</v>
      </c>
      <c r="G438" s="6" t="s">
        <v>703</v>
      </c>
    </row>
    <row r="439" spans="1:7" ht="31.5" hidden="1" x14ac:dyDescent="0.25">
      <c r="A439" s="6">
        <v>438</v>
      </c>
      <c r="B439" s="6" t="str">
        <f>HYPERLINK("https://vpubnd.hungyen.gov.vn/", "UBND Ủy ban nhân dân thành phố Hưng Yên  tỉnh Hưng Yên")</f>
        <v>UBND Ủy ban nhân dân thành phố Hưng Yên  tỉnh Hưng Yên</v>
      </c>
      <c r="C439" s="6" t="s">
        <v>704</v>
      </c>
      <c r="D439" s="6" t="s">
        <v>7</v>
      </c>
      <c r="E439" s="6" t="s">
        <v>7</v>
      </c>
      <c r="F439" s="6" t="s">
        <v>7</v>
      </c>
      <c r="G439" s="6" t="s">
        <v>7</v>
      </c>
    </row>
    <row r="440" spans="1:7" ht="31.5" hidden="1" x14ac:dyDescent="0.25">
      <c r="A440" s="6">
        <v>439</v>
      </c>
      <c r="B440" s="6" t="str">
        <f>HYPERLINK("https://www.facebook.com/congdoanvanlamhy/", "Công an huyện Văn Lâm  tỉnh Hưng Yên")</f>
        <v>Công an huyện Văn Lâm  tỉnh Hưng Yên</v>
      </c>
      <c r="C440" s="6" t="s">
        <v>705</v>
      </c>
      <c r="D440" s="6" t="s">
        <v>7</v>
      </c>
      <c r="E440" s="6" t="s">
        <v>12</v>
      </c>
      <c r="F440" s="6" t="s">
        <v>706</v>
      </c>
      <c r="G440" s="6" t="s">
        <v>7</v>
      </c>
    </row>
    <row r="441" spans="1:7" ht="31.5" hidden="1" x14ac:dyDescent="0.25">
      <c r="A441" s="6">
        <v>440</v>
      </c>
      <c r="B441" s="6" t="str">
        <f>HYPERLINK("https://vanlam.hungyen.gov.vn/", "UBND Ủy ban nhân dân huyện Văn Lâm  tỉnh Hưng Yên")</f>
        <v>UBND Ủy ban nhân dân huyện Văn Lâm  tỉnh Hưng Yên</v>
      </c>
      <c r="C441" s="6" t="s">
        <v>707</v>
      </c>
      <c r="D441" s="6" t="s">
        <v>7</v>
      </c>
      <c r="E441" s="6" t="s">
        <v>7</v>
      </c>
      <c r="F441" s="6" t="s">
        <v>7</v>
      </c>
      <c r="G441" s="6" t="s">
        <v>7</v>
      </c>
    </row>
    <row r="442" spans="1:7" ht="31.5" hidden="1" x14ac:dyDescent="0.25">
      <c r="A442" s="6">
        <v>441</v>
      </c>
      <c r="B442" s="6" t="str">
        <f>HYPERLINK("https://www.facebook.com/doanthanhniencavg/", "Công an huyện Văn Giang  tỉnh Hưng Yên")</f>
        <v>Công an huyện Văn Giang  tỉnh Hưng Yên</v>
      </c>
      <c r="C442" s="6" t="s">
        <v>708</v>
      </c>
      <c r="D442" s="6" t="s">
        <v>7</v>
      </c>
      <c r="E442" s="6" t="s">
        <v>12</v>
      </c>
      <c r="F442" s="6" t="s">
        <v>709</v>
      </c>
      <c r="G442" s="6" t="s">
        <v>7</v>
      </c>
    </row>
    <row r="443" spans="1:7" ht="31.5" hidden="1" x14ac:dyDescent="0.25">
      <c r="A443" s="6">
        <v>442</v>
      </c>
      <c r="B443" s="6" t="str">
        <f>HYPERLINK("https://vangiang.hungyen.gov.vn/", "UBND Ủy ban nhân dân huyện Văn Giang  tỉnh Hưng Yên")</f>
        <v>UBND Ủy ban nhân dân huyện Văn Giang  tỉnh Hưng Yên</v>
      </c>
      <c r="C443" s="6" t="s">
        <v>710</v>
      </c>
      <c r="D443" s="6" t="s">
        <v>7</v>
      </c>
      <c r="E443" s="6" t="s">
        <v>7</v>
      </c>
      <c r="F443" s="6" t="s">
        <v>7</v>
      </c>
      <c r="G443" s="6" t="s">
        <v>7</v>
      </c>
    </row>
    <row r="444" spans="1:7" ht="63" hidden="1" x14ac:dyDescent="0.25">
      <c r="A444" s="6">
        <v>443</v>
      </c>
      <c r="B444" s="6" t="str">
        <f>HYPERLINK("https://www.facebook.com/p/%C4%90o%C3%A0n-Thanh-ni%C3%AAn-C%C3%B4ng-an-huy%E1%BB%87n-Y%C3%AAn-M%E1%BB%B9-100064984451611/", "Công an huyện Yên Mỹ  tỉnh Hưng Yên")</f>
        <v>Công an huyện Yên Mỹ  tỉnh Hưng Yên</v>
      </c>
      <c r="C444" s="6" t="s">
        <v>711</v>
      </c>
      <c r="D444" s="6" t="s">
        <v>7</v>
      </c>
      <c r="E444" s="6" t="s">
        <v>712</v>
      </c>
      <c r="F444" s="6" t="s">
        <v>713</v>
      </c>
      <c r="G444" s="6" t="s">
        <v>7</v>
      </c>
    </row>
    <row r="445" spans="1:7" ht="31.5" hidden="1" x14ac:dyDescent="0.25">
      <c r="A445" s="6">
        <v>444</v>
      </c>
      <c r="B445" s="6" t="str">
        <f>HYPERLINK("https://yenmy.hungyen.gov.vn/", "UBND Ủy ban nhân dân huyện Yên Mỹ  tỉnh Hưng Yên")</f>
        <v>UBND Ủy ban nhân dân huyện Yên Mỹ  tỉnh Hưng Yên</v>
      </c>
      <c r="C445" s="6" t="s">
        <v>714</v>
      </c>
      <c r="D445" s="6" t="s">
        <v>7</v>
      </c>
      <c r="E445" s="6" t="s">
        <v>7</v>
      </c>
      <c r="F445" s="6" t="s">
        <v>7</v>
      </c>
      <c r="G445" s="6" t="s">
        <v>7</v>
      </c>
    </row>
    <row r="446" spans="1:7" ht="63" hidden="1" x14ac:dyDescent="0.25">
      <c r="A446" s="6">
        <v>445</v>
      </c>
      <c r="B446" s="6" t="str">
        <f>HYPERLINK("https://www.facebook.com/p/%C4%90o%C3%A0n-thanh-ni%C3%AAn-C%C3%B4ng-an-th%E1%BB%8B-x%C3%A3-M%E1%BB%B9-H%C3%A0o-100069012732882/", "Công an huyện Mỹ Hào  tỉnh Hưng Yên")</f>
        <v>Công an huyện Mỹ Hào  tỉnh Hưng Yên</v>
      </c>
      <c r="C446" s="6" t="s">
        <v>715</v>
      </c>
      <c r="D446" s="6" t="s">
        <v>7</v>
      </c>
      <c r="E446" s="6" t="s">
        <v>716</v>
      </c>
      <c r="F446" s="6" t="s">
        <v>7</v>
      </c>
      <c r="G446" s="6" t="s">
        <v>717</v>
      </c>
    </row>
    <row r="447" spans="1:7" ht="31.5" hidden="1" x14ac:dyDescent="0.25">
      <c r="A447" s="6">
        <v>446</v>
      </c>
      <c r="B447" s="6" t="str">
        <f>HYPERLINK("https://myhao.hungyen.gov.vn/", "UBND Ủy ban nhân dân huyện Mỹ Hào  tỉnh Hưng Yên")</f>
        <v>UBND Ủy ban nhân dân huyện Mỹ Hào  tỉnh Hưng Yên</v>
      </c>
      <c r="C447" s="6" t="s">
        <v>718</v>
      </c>
      <c r="D447" s="6" t="s">
        <v>7</v>
      </c>
      <c r="E447" s="6" t="s">
        <v>7</v>
      </c>
      <c r="F447" s="6" t="s">
        <v>7</v>
      </c>
      <c r="G447" s="6" t="s">
        <v>7</v>
      </c>
    </row>
    <row r="448" spans="1:7" ht="78.75" hidden="1" x14ac:dyDescent="0.25">
      <c r="A448" s="6">
        <v>447</v>
      </c>
      <c r="B448" s="6" t="str">
        <f>HYPERLINK("https://www.facebook.com/p/%C4%90o%C3%A0n-Thanh-ni%C3%AAn-C%C3%B4ng-an-huy%E1%BB%87n-%C3%82n-Thi-t%E1%BB%89nh-H%C6%B0ng-Y%C3%AAn-100029060573137/", "Công an huyện Ân Thi  tỉnh Hưng Yên")</f>
        <v>Công an huyện Ân Thi  tỉnh Hưng Yên</v>
      </c>
      <c r="C448" s="6" t="s">
        <v>719</v>
      </c>
      <c r="D448" s="6" t="s">
        <v>7</v>
      </c>
      <c r="E448" s="6" t="s">
        <v>720</v>
      </c>
      <c r="F448" s="6" t="s">
        <v>7</v>
      </c>
      <c r="G448" s="6" t="s">
        <v>721</v>
      </c>
    </row>
    <row r="449" spans="1:7" ht="31.5" hidden="1" x14ac:dyDescent="0.25">
      <c r="A449" s="6">
        <v>448</v>
      </c>
      <c r="B449" s="6" t="str">
        <f>HYPERLINK("https://anthi.hungyen.gov.vn/", "UBND Ủy ban nhân dân huyện Ân Thi  tỉnh Hưng Yên")</f>
        <v>UBND Ủy ban nhân dân huyện Ân Thi  tỉnh Hưng Yên</v>
      </c>
      <c r="C449" s="6" t="s">
        <v>722</v>
      </c>
      <c r="D449" s="6" t="s">
        <v>7</v>
      </c>
      <c r="E449" s="6" t="s">
        <v>7</v>
      </c>
      <c r="F449" s="6" t="s">
        <v>7</v>
      </c>
      <c r="G449" s="6" t="s">
        <v>7</v>
      </c>
    </row>
    <row r="450" spans="1:7" ht="31.5" hidden="1" x14ac:dyDescent="0.25">
      <c r="A450" s="6">
        <v>449</v>
      </c>
      <c r="B450" s="6" t="str">
        <f>HYPERLINK("https://www.facebook.com/DTNCAKC/", "Công an huyện Khoái Châu  tỉnh Hưng Yên")</f>
        <v>Công an huyện Khoái Châu  tỉnh Hưng Yên</v>
      </c>
      <c r="C450" s="6" t="s">
        <v>723</v>
      </c>
      <c r="D450" s="6" t="s">
        <v>7</v>
      </c>
      <c r="E450" s="6" t="s">
        <v>724</v>
      </c>
      <c r="F450" s="6" t="s">
        <v>7</v>
      </c>
      <c r="G450" s="6" t="s">
        <v>725</v>
      </c>
    </row>
    <row r="451" spans="1:7" ht="31.5" hidden="1" x14ac:dyDescent="0.25">
      <c r="A451" s="6">
        <v>450</v>
      </c>
      <c r="B451" s="6" t="str">
        <f>HYPERLINK("https://khoaichau.hungyen.gov.vn/", "UBND Ủy ban nhân dân huyện Khoái Châu  tỉnh Hưng Yên")</f>
        <v>UBND Ủy ban nhân dân huyện Khoái Châu  tỉnh Hưng Yên</v>
      </c>
      <c r="C451" s="6" t="s">
        <v>726</v>
      </c>
      <c r="D451" s="6" t="s">
        <v>7</v>
      </c>
      <c r="E451" s="6" t="s">
        <v>7</v>
      </c>
      <c r="F451" s="6" t="s">
        <v>7</v>
      </c>
      <c r="G451" s="6" t="s">
        <v>7</v>
      </c>
    </row>
    <row r="452" spans="1:7" ht="31.5" hidden="1" x14ac:dyDescent="0.25">
      <c r="A452" s="6">
        <v>451</v>
      </c>
      <c r="B452" s="6" t="str">
        <f>HYPERLINK("-", "Công an huyện Kim Động  tỉnh Hưng Yên")</f>
        <v>Công an huyện Kim Động  tỉnh Hưng Yên</v>
      </c>
      <c r="C452" s="6" t="s">
        <v>7</v>
      </c>
      <c r="D452" s="6" t="s">
        <v>7</v>
      </c>
      <c r="E452" s="6" t="s">
        <v>12</v>
      </c>
      <c r="F452" s="6" t="s">
        <v>7</v>
      </c>
      <c r="G452" s="6" t="s">
        <v>7</v>
      </c>
    </row>
    <row r="453" spans="1:7" ht="31.5" hidden="1" x14ac:dyDescent="0.25">
      <c r="A453" s="6">
        <v>452</v>
      </c>
      <c r="B453" s="6" t="str">
        <f>HYPERLINK("https://kimdong.hungyen.gov.vn/", "UBND Ủy ban nhân dân huyện Kim Động  tỉnh Hưng Yên")</f>
        <v>UBND Ủy ban nhân dân huyện Kim Động  tỉnh Hưng Yên</v>
      </c>
      <c r="C453" s="6" t="s">
        <v>727</v>
      </c>
      <c r="D453" s="6" t="s">
        <v>7</v>
      </c>
      <c r="E453" s="6" t="s">
        <v>7</v>
      </c>
      <c r="F453" s="6" t="s">
        <v>7</v>
      </c>
      <c r="G453" s="6" t="s">
        <v>7</v>
      </c>
    </row>
    <row r="454" spans="1:7" ht="15.75" hidden="1" x14ac:dyDescent="0.25">
      <c r="A454" s="6">
        <v>453</v>
      </c>
      <c r="B454" s="6" t="str">
        <f>HYPERLINK("-", "Công an huyện Tiên Lữ  tỉnh Hưng Yên")</f>
        <v>Công an huyện Tiên Lữ  tỉnh Hưng Yên</v>
      </c>
      <c r="C454" s="6" t="s">
        <v>7</v>
      </c>
      <c r="D454" s="6" t="s">
        <v>7</v>
      </c>
      <c r="E454" s="6" t="s">
        <v>12</v>
      </c>
      <c r="F454" s="6" t="s">
        <v>7</v>
      </c>
      <c r="G454" s="6" t="s">
        <v>7</v>
      </c>
    </row>
    <row r="455" spans="1:7" ht="31.5" hidden="1" x14ac:dyDescent="0.25">
      <c r="A455" s="6">
        <v>454</v>
      </c>
      <c r="B455" s="6" t="str">
        <f>HYPERLINK("https://tienlu.hungyen.gov.vn/", "UBND Ủy ban nhân dân huyện Tiên Lữ  tỉnh Hưng Yên")</f>
        <v>UBND Ủy ban nhân dân huyện Tiên Lữ  tỉnh Hưng Yên</v>
      </c>
      <c r="C455" s="6" t="s">
        <v>728</v>
      </c>
      <c r="D455" s="6" t="s">
        <v>7</v>
      </c>
      <c r="E455" s="6" t="s">
        <v>7</v>
      </c>
      <c r="F455" s="6" t="s">
        <v>7</v>
      </c>
      <c r="G455" s="6" t="s">
        <v>7</v>
      </c>
    </row>
    <row r="456" spans="1:7" ht="15.75" hidden="1" x14ac:dyDescent="0.25">
      <c r="A456" s="6">
        <v>455</v>
      </c>
      <c r="B456" s="6" t="str">
        <f>HYPERLINK("https://www.facebook.com/ConganPhuCu/", "Công an huyện Phù Cừ  tỉnh Hưng Yên")</f>
        <v>Công an huyện Phù Cừ  tỉnh Hưng Yên</v>
      </c>
      <c r="C456" s="6" t="s">
        <v>729</v>
      </c>
      <c r="D456" s="6" t="s">
        <v>7</v>
      </c>
      <c r="E456" s="6" t="s">
        <v>12</v>
      </c>
      <c r="F456" s="6" t="s">
        <v>7</v>
      </c>
      <c r="G456" s="6" t="s">
        <v>730</v>
      </c>
    </row>
    <row r="457" spans="1:7" ht="31.5" hidden="1" x14ac:dyDescent="0.25">
      <c r="A457" s="6">
        <v>456</v>
      </c>
      <c r="B457" s="6" t="str">
        <f>HYPERLINK("https://phucu.hungyen.gov.vn/", "UBND Ủy ban nhân dân huyện Phù Cừ  tỉnh Hưng Yên")</f>
        <v>UBND Ủy ban nhân dân huyện Phù Cừ  tỉnh Hưng Yên</v>
      </c>
      <c r="C457" s="6" t="s">
        <v>731</v>
      </c>
      <c r="D457" s="6" t="s">
        <v>7</v>
      </c>
      <c r="E457" s="6" t="s">
        <v>7</v>
      </c>
      <c r="F457" s="6" t="s">
        <v>7</v>
      </c>
      <c r="G457" s="6" t="s">
        <v>7</v>
      </c>
    </row>
    <row r="458" spans="1:7" ht="31.5" hidden="1" x14ac:dyDescent="0.25">
      <c r="A458" s="6">
        <v>457</v>
      </c>
      <c r="B458" s="6" t="str">
        <f>HYPERLINK("https://www.facebook.com/congan.thaibinh.gov.vn/", "Công an thành phố Thái Bình  tỉnh Thái Bình")</f>
        <v>Công an thành phố Thái Bình  tỉnh Thái Bình</v>
      </c>
      <c r="C458" s="6" t="s">
        <v>732</v>
      </c>
      <c r="D458" s="6" t="s">
        <v>7</v>
      </c>
      <c r="E458" s="6" t="s">
        <v>12</v>
      </c>
      <c r="F458" s="6" t="s">
        <v>733</v>
      </c>
      <c r="G458" s="6" t="s">
        <v>734</v>
      </c>
    </row>
    <row r="459" spans="1:7" ht="31.5" hidden="1" x14ac:dyDescent="0.25">
      <c r="A459" s="6">
        <v>458</v>
      </c>
      <c r="B459" s="6" t="str">
        <f>HYPERLINK("https://thaibinh.gov.vn/", "UBND Ủy ban nhân dân thành phố Thái Bình  tỉnh Thái Bình")</f>
        <v>UBND Ủy ban nhân dân thành phố Thái Bình  tỉnh Thái Bình</v>
      </c>
      <c r="C459" s="6" t="s">
        <v>735</v>
      </c>
      <c r="D459" s="6" t="s">
        <v>7</v>
      </c>
      <c r="E459" s="6" t="s">
        <v>7</v>
      </c>
      <c r="F459" s="6" t="s">
        <v>7</v>
      </c>
      <c r="G459" s="6" t="s">
        <v>7</v>
      </c>
    </row>
    <row r="460" spans="1:7" ht="31.5" hidden="1" x14ac:dyDescent="0.25">
      <c r="A460" s="6">
        <v>459</v>
      </c>
      <c r="B460" s="6" t="str">
        <f>HYPERLINK("https://www.facebook.com/congananbai/", "Công an huyện Quỳnh Phụ  tỉnh Thái Bình")</f>
        <v>Công an huyện Quỳnh Phụ  tỉnh Thái Bình</v>
      </c>
      <c r="C460" s="6" t="s">
        <v>736</v>
      </c>
      <c r="D460" s="6" t="s">
        <v>7</v>
      </c>
      <c r="E460" s="6" t="s">
        <v>12</v>
      </c>
      <c r="F460" s="6" t="s">
        <v>737</v>
      </c>
      <c r="G460" s="6" t="s">
        <v>738</v>
      </c>
    </row>
    <row r="461" spans="1:7" ht="31.5" hidden="1" x14ac:dyDescent="0.25">
      <c r="A461" s="6">
        <v>460</v>
      </c>
      <c r="B461" s="6" t="str">
        <f>HYPERLINK("https://quynhphu.thaibinh.gov.vn/", "UBND Ủy ban nhân dân huyện Quỳnh Phụ  tỉnh Thái Bình")</f>
        <v>UBND Ủy ban nhân dân huyện Quỳnh Phụ  tỉnh Thái Bình</v>
      </c>
      <c r="C461" s="6" t="s">
        <v>739</v>
      </c>
      <c r="D461" s="6" t="s">
        <v>7</v>
      </c>
      <c r="E461" s="6" t="s">
        <v>7</v>
      </c>
      <c r="F461" s="6" t="s">
        <v>7</v>
      </c>
      <c r="G461" s="6" t="s">
        <v>7</v>
      </c>
    </row>
    <row r="462" spans="1:7" ht="47.25" hidden="1" x14ac:dyDescent="0.25">
      <c r="A462" s="6">
        <v>461</v>
      </c>
      <c r="B462" s="6" t="str">
        <f>HYPERLINK("https://www.facebook.com/p/Tu%E1%BB%95i-tr%E1%BA%BB-C%C3%B4ng-an-Th%C3%A1i-B%C3%ACnh-100068113789461/", "Công an huyện Hưng Hà  tỉnh Thái Bình")</f>
        <v>Công an huyện Hưng Hà  tỉnh Thái Bình</v>
      </c>
      <c r="C462" s="6" t="s">
        <v>740</v>
      </c>
      <c r="D462" s="6" t="s">
        <v>7</v>
      </c>
      <c r="E462" s="6" t="s">
        <v>12</v>
      </c>
      <c r="F462" s="6" t="s">
        <v>7</v>
      </c>
      <c r="G462" s="6" t="s">
        <v>7</v>
      </c>
    </row>
    <row r="463" spans="1:7" ht="31.5" hidden="1" x14ac:dyDescent="0.25">
      <c r="A463" s="6">
        <v>462</v>
      </c>
      <c r="B463" s="6" t="str">
        <f>HYPERLINK("https://hungha.thaibinh.gov.vn/", "UBND Ủy ban nhân dân huyện Hưng Hà  tỉnh Thái Bình")</f>
        <v>UBND Ủy ban nhân dân huyện Hưng Hà  tỉnh Thái Bình</v>
      </c>
      <c r="C463" s="6" t="s">
        <v>741</v>
      </c>
      <c r="D463" s="6" t="s">
        <v>7</v>
      </c>
      <c r="E463" s="6" t="s">
        <v>7</v>
      </c>
      <c r="F463" s="6" t="s">
        <v>7</v>
      </c>
      <c r="G463" s="6" t="s">
        <v>7</v>
      </c>
    </row>
    <row r="464" spans="1:7" ht="31.5" hidden="1" x14ac:dyDescent="0.25">
      <c r="A464" s="6">
        <v>463</v>
      </c>
      <c r="B464" s="6" t="str">
        <f>HYPERLINK("https://www.facebook.com/ConganxaDongVinh/", "Công an huyện Đông Hưng  tỉnh Thái Bình")</f>
        <v>Công an huyện Đông Hưng  tỉnh Thái Bình</v>
      </c>
      <c r="C464" s="6" t="s">
        <v>742</v>
      </c>
      <c r="D464" s="6" t="s">
        <v>7</v>
      </c>
      <c r="E464" s="6" t="s">
        <v>743</v>
      </c>
      <c r="F464" s="6" t="s">
        <v>744</v>
      </c>
      <c r="G464" s="6" t="s">
        <v>7</v>
      </c>
    </row>
    <row r="465" spans="1:7" ht="31.5" hidden="1" x14ac:dyDescent="0.25">
      <c r="A465" s="6">
        <v>464</v>
      </c>
      <c r="B465" s="6" t="str">
        <f>HYPERLINK("https://donghung.thaibinh.gov.vn/", "UBND Ủy ban nhân dân huyện Đông Hưng  tỉnh Thái Bình")</f>
        <v>UBND Ủy ban nhân dân huyện Đông Hưng  tỉnh Thái Bình</v>
      </c>
      <c r="C465" s="6" t="s">
        <v>745</v>
      </c>
      <c r="D465" s="6" t="s">
        <v>7</v>
      </c>
      <c r="E465" s="6" t="s">
        <v>7</v>
      </c>
      <c r="F465" s="6" t="s">
        <v>7</v>
      </c>
      <c r="G465" s="6" t="s">
        <v>7</v>
      </c>
    </row>
    <row r="466" spans="1:7" ht="63" hidden="1" x14ac:dyDescent="0.25">
      <c r="A466" s="6">
        <v>465</v>
      </c>
      <c r="B466" s="6" t="str">
        <f>HYPERLINK("https://www.facebook.com/p/Tu%E1%BB%95i-tr%E1%BA%BB-C%C3%B4ng-an-huy%E1%BB%87n-Th%C3%A1i-Th%E1%BB%A5y-100083773900284/", "Công an huyện Thái Thụy  tỉnh Thái Bình")</f>
        <v>Công an huyện Thái Thụy  tỉnh Thái Bình</v>
      </c>
      <c r="C466" s="6" t="s">
        <v>746</v>
      </c>
      <c r="D466" s="6" t="s">
        <v>7</v>
      </c>
      <c r="E466" s="6" t="s">
        <v>12</v>
      </c>
      <c r="F466" s="6" t="s">
        <v>747</v>
      </c>
      <c r="G466" s="6" t="s">
        <v>748</v>
      </c>
    </row>
    <row r="467" spans="1:7" ht="31.5" hidden="1" x14ac:dyDescent="0.25">
      <c r="A467" s="6">
        <v>466</v>
      </c>
      <c r="B467" s="6" t="str">
        <f>HYPERLINK("https://thaithuy.thaibinh.gov.vn/", "UBND Ủy ban nhân dân huyện Thái Thụy  tỉnh Thái Bình")</f>
        <v>UBND Ủy ban nhân dân huyện Thái Thụy  tỉnh Thái Bình</v>
      </c>
      <c r="C467" s="6" t="s">
        <v>749</v>
      </c>
      <c r="D467" s="6" t="s">
        <v>7</v>
      </c>
      <c r="E467" s="6" t="s">
        <v>7</v>
      </c>
      <c r="F467" s="6" t="s">
        <v>7</v>
      </c>
      <c r="G467" s="6" t="s">
        <v>7</v>
      </c>
    </row>
    <row r="468" spans="1:7" ht="31.5" hidden="1" x14ac:dyDescent="0.25">
      <c r="A468" s="6">
        <v>467</v>
      </c>
      <c r="B468" s="6" t="str">
        <f>HYPERLINK("https://www.facebook.com/ConganhuyenTienHai/", "Công an huyện Tiền Hải  tỉnh Thái Bình")</f>
        <v>Công an huyện Tiền Hải  tỉnh Thái Bình</v>
      </c>
      <c r="C468" s="6" t="s">
        <v>750</v>
      </c>
      <c r="D468" s="6" t="s">
        <v>7</v>
      </c>
      <c r="E468" s="6" t="s">
        <v>751</v>
      </c>
      <c r="F468" s="6" t="s">
        <v>752</v>
      </c>
      <c r="G468" s="6" t="s">
        <v>753</v>
      </c>
    </row>
    <row r="469" spans="1:7" ht="31.5" hidden="1" x14ac:dyDescent="0.25">
      <c r="A469" s="6">
        <v>468</v>
      </c>
      <c r="B469" s="6" t="str">
        <f>HYPERLINK("https://tienhai.thaibinh.gov.vn/", "UBND Ủy ban nhân dân huyện Tiền Hải  tỉnh Thái Bình")</f>
        <v>UBND Ủy ban nhân dân huyện Tiền Hải  tỉnh Thái Bình</v>
      </c>
      <c r="C469" s="6" t="s">
        <v>754</v>
      </c>
      <c r="D469" s="6" t="s">
        <v>7</v>
      </c>
      <c r="E469" s="6" t="s">
        <v>7</v>
      </c>
      <c r="F469" s="6" t="s">
        <v>7</v>
      </c>
      <c r="G469" s="6" t="s">
        <v>7</v>
      </c>
    </row>
    <row r="470" spans="1:7" ht="31.5" hidden="1" x14ac:dyDescent="0.25">
      <c r="A470" s="6">
        <v>469</v>
      </c>
      <c r="B470" s="6" t="str">
        <f>HYPERLINK("-", "Công an huyện Kiến Xương  tỉnh Thái Bình")</f>
        <v>Công an huyện Kiến Xương  tỉnh Thái Bình</v>
      </c>
      <c r="C470" s="6" t="s">
        <v>7</v>
      </c>
      <c r="D470" s="6" t="s">
        <v>7</v>
      </c>
      <c r="E470" s="6" t="s">
        <v>12</v>
      </c>
      <c r="F470" s="6" t="s">
        <v>7</v>
      </c>
      <c r="G470" s="6" t="s">
        <v>7</v>
      </c>
    </row>
    <row r="471" spans="1:7" ht="31.5" hidden="1" x14ac:dyDescent="0.25">
      <c r="A471" s="6">
        <v>470</v>
      </c>
      <c r="B471" s="6" t="str">
        <f>HYPERLINK("https://kienxuong.thaibinh.gov.vn/", "UBND Ủy ban nhân dân huyện Kiến Xương  tỉnh Thái Bình")</f>
        <v>UBND Ủy ban nhân dân huyện Kiến Xương  tỉnh Thái Bình</v>
      </c>
      <c r="C471" s="6" t="s">
        <v>755</v>
      </c>
      <c r="D471" s="6" t="s">
        <v>7</v>
      </c>
      <c r="E471" s="6" t="s">
        <v>7</v>
      </c>
      <c r="F471" s="6" t="s">
        <v>7</v>
      </c>
      <c r="G471" s="6" t="s">
        <v>7</v>
      </c>
    </row>
    <row r="472" spans="1:7" ht="47.25" hidden="1" x14ac:dyDescent="0.25">
      <c r="A472" s="6">
        <v>471</v>
      </c>
      <c r="B472" s="6" t="str">
        <f>HYPERLINK("https://www.facebook.com/p/Tu%E1%BB%95i-tr%E1%BA%BB-C%C3%B4ng-an-Th%C3%A1i-B%C3%ACnh-100068113789461/", "Công an huyện Vũ Thư  tỉnh Thái Bình")</f>
        <v>Công an huyện Vũ Thư  tỉnh Thái Bình</v>
      </c>
      <c r="C472" s="6" t="s">
        <v>740</v>
      </c>
      <c r="D472" s="6" t="s">
        <v>7</v>
      </c>
      <c r="E472" s="6" t="s">
        <v>12</v>
      </c>
      <c r="F472" s="6" t="s">
        <v>7</v>
      </c>
      <c r="G472" s="6" t="s">
        <v>7</v>
      </c>
    </row>
    <row r="473" spans="1:7" ht="31.5" hidden="1" x14ac:dyDescent="0.25">
      <c r="A473" s="6">
        <v>472</v>
      </c>
      <c r="B473" s="6" t="str">
        <f>HYPERLINK("https://vuthu.thaibinh.gov.vn/", "UBND Ủy ban nhân dân huyện Vũ Thư  tỉnh Thái Bình")</f>
        <v>UBND Ủy ban nhân dân huyện Vũ Thư  tỉnh Thái Bình</v>
      </c>
      <c r="C473" s="6" t="s">
        <v>756</v>
      </c>
      <c r="D473" s="6" t="s">
        <v>7</v>
      </c>
      <c r="E473" s="6" t="s">
        <v>7</v>
      </c>
      <c r="F473" s="6" t="s">
        <v>7</v>
      </c>
      <c r="G473" s="6" t="s">
        <v>7</v>
      </c>
    </row>
    <row r="474" spans="1:7" ht="31.5" hidden="1" x14ac:dyDescent="0.25">
      <c r="A474" s="6">
        <v>473</v>
      </c>
      <c r="B474" s="6" t="str">
        <f>HYPERLINK("https://www.facebook.com/conganhanamonline/?locale=vi_VN", "Công an thành phố Phủ Lý  tỉnh Hà Nam")</f>
        <v>Công an thành phố Phủ Lý  tỉnh Hà Nam</v>
      </c>
      <c r="C474" s="6" t="s">
        <v>757</v>
      </c>
      <c r="D474" s="6" t="s">
        <v>7</v>
      </c>
      <c r="E474" s="6" t="s">
        <v>12</v>
      </c>
      <c r="F474" s="6" t="s">
        <v>758</v>
      </c>
      <c r="G474" s="6" t="s">
        <v>759</v>
      </c>
    </row>
    <row r="475" spans="1:7" ht="31.5" hidden="1" x14ac:dyDescent="0.25">
      <c r="A475" s="6">
        <v>474</v>
      </c>
      <c r="B475" s="6" t="str">
        <f>HYPERLINK("https://phuly.hanam.gov.vn/", "UBND Ủy ban nhân dân thành phố Phủ Lý  tỉnh Hà Nam")</f>
        <v>UBND Ủy ban nhân dân thành phố Phủ Lý  tỉnh Hà Nam</v>
      </c>
      <c r="C475" s="6" t="s">
        <v>760</v>
      </c>
      <c r="D475" s="6" t="s">
        <v>7</v>
      </c>
      <c r="E475" s="6" t="s">
        <v>7</v>
      </c>
      <c r="F475" s="6" t="s">
        <v>7</v>
      </c>
      <c r="G475" s="6" t="s">
        <v>7</v>
      </c>
    </row>
    <row r="476" spans="1:7" ht="31.5" hidden="1" x14ac:dyDescent="0.25">
      <c r="A476" s="6">
        <v>475</v>
      </c>
      <c r="B476" s="6" t="str">
        <f>HYPERLINK("https://www.facebook.com/doanthanhnienconganhanam/", "Công an huyện Duy Tiên  tỉnh Hà Nam")</f>
        <v>Công an huyện Duy Tiên  tỉnh Hà Nam</v>
      </c>
      <c r="C476" s="6" t="s">
        <v>761</v>
      </c>
      <c r="D476" s="6" t="s">
        <v>7</v>
      </c>
      <c r="E476" s="6" t="s">
        <v>12</v>
      </c>
      <c r="F476" s="6" t="s">
        <v>762</v>
      </c>
      <c r="G476" s="6" t="s">
        <v>7</v>
      </c>
    </row>
    <row r="477" spans="1:7" ht="31.5" hidden="1" x14ac:dyDescent="0.25">
      <c r="A477" s="6">
        <v>476</v>
      </c>
      <c r="B477" s="6" t="str">
        <f>HYPERLINK("https://www.duytien.gov.vn/", "UBND Ủy ban nhân dân huyện Duy Tiên  tỉnh Hà Nam")</f>
        <v>UBND Ủy ban nhân dân huyện Duy Tiên  tỉnh Hà Nam</v>
      </c>
      <c r="C477" s="6" t="s">
        <v>763</v>
      </c>
      <c r="D477" s="6" t="s">
        <v>7</v>
      </c>
      <c r="E477" s="6" t="s">
        <v>7</v>
      </c>
      <c r="F477" s="6" t="s">
        <v>7</v>
      </c>
      <c r="G477" s="6" t="s">
        <v>7</v>
      </c>
    </row>
    <row r="478" spans="1:7" ht="31.5" hidden="1" x14ac:dyDescent="0.25">
      <c r="A478" s="6">
        <v>477</v>
      </c>
      <c r="B478" s="6" t="str">
        <f>HYPERLINK("https://www.facebook.com/conganhuyenkimbang/", "Công an huyện Kim Bảng  tỉnh Hà Nam")</f>
        <v>Công an huyện Kim Bảng  tỉnh Hà Nam</v>
      </c>
      <c r="C478" s="6" t="s">
        <v>764</v>
      </c>
      <c r="D478" s="6" t="s">
        <v>7</v>
      </c>
      <c r="E478" s="6" t="s">
        <v>765</v>
      </c>
      <c r="F478" s="6" t="s">
        <v>7</v>
      </c>
      <c r="G478" s="6" t="s">
        <v>766</v>
      </c>
    </row>
    <row r="479" spans="1:7" ht="31.5" hidden="1" x14ac:dyDescent="0.25">
      <c r="A479" s="6">
        <v>478</v>
      </c>
      <c r="B479" s="6" t="str">
        <f>HYPERLINK("https://kimbang.hanam.gov.vn/", "UBND Ủy ban nhân dân huyện Kim Bảng  tỉnh Hà Nam")</f>
        <v>UBND Ủy ban nhân dân huyện Kim Bảng  tỉnh Hà Nam</v>
      </c>
      <c r="C479" s="6" t="s">
        <v>767</v>
      </c>
      <c r="D479" s="6" t="s">
        <v>7</v>
      </c>
      <c r="E479" s="6" t="s">
        <v>7</v>
      </c>
      <c r="F479" s="6" t="s">
        <v>7</v>
      </c>
      <c r="G479" s="6" t="s">
        <v>7</v>
      </c>
    </row>
    <row r="480" spans="1:7" ht="31.5" hidden="1" x14ac:dyDescent="0.25">
      <c r="A480" s="6">
        <v>479</v>
      </c>
      <c r="B480" s="6" t="str">
        <f>HYPERLINK("https://www.facebook.com/doanthanhnienconganhanam/", "Công an huyện Thanh Liêm  tỉnh Hà Nam")</f>
        <v>Công an huyện Thanh Liêm  tỉnh Hà Nam</v>
      </c>
      <c r="C480" s="6" t="s">
        <v>761</v>
      </c>
      <c r="D480" s="6" t="s">
        <v>7</v>
      </c>
      <c r="E480" s="6" t="s">
        <v>12</v>
      </c>
      <c r="F480" s="6" t="s">
        <v>762</v>
      </c>
      <c r="G480" s="6" t="s">
        <v>7</v>
      </c>
    </row>
    <row r="481" spans="1:7" ht="31.5" hidden="1" x14ac:dyDescent="0.25">
      <c r="A481" s="6">
        <v>480</v>
      </c>
      <c r="B481" s="6" t="str">
        <f>HYPERLINK("https://thanhliem.hanam.gov.vn/", "UBND Ủy ban nhân dân huyện Thanh Liêm  tỉnh Hà Nam")</f>
        <v>UBND Ủy ban nhân dân huyện Thanh Liêm  tỉnh Hà Nam</v>
      </c>
      <c r="C481" s="6" t="s">
        <v>768</v>
      </c>
      <c r="D481" s="6" t="s">
        <v>7</v>
      </c>
      <c r="E481" s="6" t="s">
        <v>7</v>
      </c>
      <c r="F481" s="6" t="s">
        <v>7</v>
      </c>
      <c r="G481" s="6" t="s">
        <v>7</v>
      </c>
    </row>
    <row r="482" spans="1:7" ht="31.5" hidden="1" x14ac:dyDescent="0.25">
      <c r="A482" s="6">
        <v>481</v>
      </c>
      <c r="B482" s="6" t="str">
        <f>HYPERLINK("https://www.facebook.com/tintuchuyenbinhluc24h/", "Công an huyện Bình Lục  tỉnh Hà Nam")</f>
        <v>Công an huyện Bình Lục  tỉnh Hà Nam</v>
      </c>
      <c r="C482" s="6" t="s">
        <v>769</v>
      </c>
      <c r="D482" s="6" t="s">
        <v>7</v>
      </c>
      <c r="E482" s="6" t="s">
        <v>12</v>
      </c>
      <c r="F482" s="6" t="s">
        <v>770</v>
      </c>
      <c r="G482" s="6" t="s">
        <v>771</v>
      </c>
    </row>
    <row r="483" spans="1:7" ht="31.5" hidden="1" x14ac:dyDescent="0.25">
      <c r="A483" s="6">
        <v>482</v>
      </c>
      <c r="B483" s="6" t="str">
        <f>HYPERLINK("https://binhluc.hanam.gov.vn/", "UBND Ủy ban nhân dân huyện Bình Lục  tỉnh Hà Nam")</f>
        <v>UBND Ủy ban nhân dân huyện Bình Lục  tỉnh Hà Nam</v>
      </c>
      <c r="C483" s="6" t="s">
        <v>772</v>
      </c>
      <c r="D483" s="6" t="s">
        <v>7</v>
      </c>
      <c r="E483" s="6" t="s">
        <v>7</v>
      </c>
      <c r="F483" s="6" t="s">
        <v>7</v>
      </c>
      <c r="G483" s="6" t="s">
        <v>7</v>
      </c>
    </row>
    <row r="484" spans="1:7" ht="15.75" hidden="1" x14ac:dyDescent="0.25">
      <c r="A484" s="6">
        <v>483</v>
      </c>
      <c r="B484" s="6" t="str">
        <f>HYPERLINK("-", "Công an huyện Lý Nhân  tỉnh Hà Nam")</f>
        <v>Công an huyện Lý Nhân  tỉnh Hà Nam</v>
      </c>
      <c r="C484" s="6" t="s">
        <v>7</v>
      </c>
      <c r="D484" s="6" t="s">
        <v>7</v>
      </c>
      <c r="E484" s="6" t="s">
        <v>12</v>
      </c>
      <c r="F484" s="6" t="s">
        <v>7</v>
      </c>
      <c r="G484" s="6" t="s">
        <v>7</v>
      </c>
    </row>
    <row r="485" spans="1:7" ht="31.5" hidden="1" x14ac:dyDescent="0.25">
      <c r="A485" s="6">
        <v>484</v>
      </c>
      <c r="B485" s="6" t="str">
        <f>HYPERLINK("https://lynhan.hanam.gov.vn/", "UBND Ủy ban nhân dân huyện Lý Nhân  tỉnh Hà Nam")</f>
        <v>UBND Ủy ban nhân dân huyện Lý Nhân  tỉnh Hà Nam</v>
      </c>
      <c r="C485" s="6" t="s">
        <v>773</v>
      </c>
      <c r="D485" s="6" t="s">
        <v>7</v>
      </c>
      <c r="E485" s="6" t="s">
        <v>7</v>
      </c>
      <c r="F485" s="6" t="s">
        <v>7</v>
      </c>
      <c r="G485" s="6" t="s">
        <v>7</v>
      </c>
    </row>
    <row r="486" spans="1:7" ht="31.5" hidden="1" x14ac:dyDescent="0.25">
      <c r="A486" s="6">
        <v>485</v>
      </c>
      <c r="B486" s="6" t="str">
        <f>HYPERLINK("https://www.facebook.com/catp.namdinh/", "Công an thành phố Nam Định  tỉnh Nam Định")</f>
        <v>Công an thành phố Nam Định  tỉnh Nam Định</v>
      </c>
      <c r="C486" s="6" t="s">
        <v>774</v>
      </c>
      <c r="D486" s="6" t="s">
        <v>7</v>
      </c>
      <c r="E486" s="6" t="s">
        <v>12</v>
      </c>
      <c r="F486" s="6" t="s">
        <v>7</v>
      </c>
      <c r="G486" s="6" t="s">
        <v>775</v>
      </c>
    </row>
    <row r="487" spans="1:7" ht="31.5" hidden="1" x14ac:dyDescent="0.25">
      <c r="A487" s="6">
        <v>486</v>
      </c>
      <c r="B487" s="6" t="str">
        <f>HYPERLINK("https://thanhpho.namdinh.gov.vn/", "UBND Ủy ban nhân dân thành phố Nam Định  tỉnh Nam Định")</f>
        <v>UBND Ủy ban nhân dân thành phố Nam Định  tỉnh Nam Định</v>
      </c>
      <c r="C487" s="6" t="s">
        <v>776</v>
      </c>
      <c r="D487" s="6" t="s">
        <v>7</v>
      </c>
      <c r="E487" s="6" t="s">
        <v>7</v>
      </c>
      <c r="F487" s="6" t="s">
        <v>7</v>
      </c>
      <c r="G487" s="6" t="s">
        <v>7</v>
      </c>
    </row>
    <row r="488" spans="1:7" ht="63" hidden="1" x14ac:dyDescent="0.25">
      <c r="A488" s="6">
        <v>487</v>
      </c>
      <c r="B488" s="6" t="str">
        <f>HYPERLINK("https://www.facebook.com/p/C%C3%B4ng-an-Huy%E1%BB%87n-M%E1%BB%B9-L%E1%BB%99c-Nam-%C4%90%E1%BB%8Bnh-100071974110040/?locale=eo_EO", "Công an huyện Mỹ Lộc  tỉnh Nam Định")</f>
        <v>Công an huyện Mỹ Lộc  tỉnh Nam Định</v>
      </c>
      <c r="C488" s="6" t="s">
        <v>777</v>
      </c>
      <c r="D488" s="6" t="s">
        <v>7</v>
      </c>
      <c r="E488" s="6" t="s">
        <v>12</v>
      </c>
      <c r="F488" s="6" t="s">
        <v>7</v>
      </c>
      <c r="G488" s="6" t="s">
        <v>778</v>
      </c>
    </row>
    <row r="489" spans="1:7" ht="31.5" hidden="1" x14ac:dyDescent="0.25">
      <c r="A489" s="6">
        <v>488</v>
      </c>
      <c r="B489" s="6" t="str">
        <f>HYPERLINK("https://myloc.namdinh.gov.vn/", "UBND Ủy ban nhân dân huyện Mỹ Lộc  tỉnh Nam Định")</f>
        <v>UBND Ủy ban nhân dân huyện Mỹ Lộc  tỉnh Nam Định</v>
      </c>
      <c r="C489" s="6" t="s">
        <v>779</v>
      </c>
      <c r="D489" s="6" t="s">
        <v>7</v>
      </c>
      <c r="E489" s="6" t="s">
        <v>7</v>
      </c>
      <c r="F489" s="6" t="s">
        <v>7</v>
      </c>
      <c r="G489" s="6" t="s">
        <v>7</v>
      </c>
    </row>
    <row r="490" spans="1:7" ht="15.75" hidden="1" x14ac:dyDescent="0.25">
      <c r="A490" s="6">
        <v>489</v>
      </c>
      <c r="B490" s="6" t="str">
        <f>HYPERLINK("-", "Công an huyện Vụ Bản  tỉnh Nam Định")</f>
        <v>Công an huyện Vụ Bản  tỉnh Nam Định</v>
      </c>
      <c r="C490" s="6" t="s">
        <v>7</v>
      </c>
      <c r="D490" s="6" t="s">
        <v>7</v>
      </c>
      <c r="E490" s="6" t="s">
        <v>12</v>
      </c>
      <c r="F490" s="6" t="s">
        <v>7</v>
      </c>
      <c r="G490" s="6" t="s">
        <v>7</v>
      </c>
    </row>
    <row r="491" spans="1:7" ht="31.5" hidden="1" x14ac:dyDescent="0.25">
      <c r="A491" s="6">
        <v>490</v>
      </c>
      <c r="B491" s="6" t="str">
        <f>HYPERLINK("https://vuban.namdinh.gov.vn/", "UBND Ủy ban nhân dân huyện Vụ Bản  tỉnh Nam Định")</f>
        <v>UBND Ủy ban nhân dân huyện Vụ Bản  tỉnh Nam Định</v>
      </c>
      <c r="C491" s="6" t="s">
        <v>780</v>
      </c>
      <c r="D491" s="6" t="s">
        <v>7</v>
      </c>
      <c r="E491" s="6" t="s">
        <v>7</v>
      </c>
      <c r="F491" s="6" t="s">
        <v>7</v>
      </c>
      <c r="G491" s="6" t="s">
        <v>7</v>
      </c>
    </row>
    <row r="492" spans="1:7" ht="63" hidden="1" x14ac:dyDescent="0.25">
      <c r="A492" s="6">
        <v>491</v>
      </c>
      <c r="B492" s="6" t="str">
        <f>HYPERLINK("https://www.facebook.com/p/C%C3%B4ng-an-Th%E1%BB%8B-tr%E1%BA%A5n-L%C3%A2m-%C3%9D-Y%C3%AAn-Nam-%C4%90%E1%BB%8Bnh-100080254186975/", "Công an huyện Ý Yên  tỉnh Nam Định")</f>
        <v>Công an huyện Ý Yên  tỉnh Nam Định</v>
      </c>
      <c r="C492" s="6" t="s">
        <v>781</v>
      </c>
      <c r="D492" s="6" t="s">
        <v>7</v>
      </c>
      <c r="E492" s="6" t="s">
        <v>12</v>
      </c>
      <c r="F492" s="6" t="s">
        <v>7</v>
      </c>
      <c r="G492" s="6" t="s">
        <v>782</v>
      </c>
    </row>
    <row r="493" spans="1:7" ht="31.5" hidden="1" x14ac:dyDescent="0.25">
      <c r="A493" s="6">
        <v>492</v>
      </c>
      <c r="B493" s="6" t="str">
        <f>HYPERLINK("https://yyen.namdinh.gov.vn/", "UBND Ủy ban nhân dân huyện Ý Yên  tỉnh Nam Định")</f>
        <v>UBND Ủy ban nhân dân huyện Ý Yên  tỉnh Nam Định</v>
      </c>
      <c r="C493" s="6" t="s">
        <v>783</v>
      </c>
      <c r="D493" s="6" t="s">
        <v>7</v>
      </c>
      <c r="E493" s="6" t="s">
        <v>7</v>
      </c>
      <c r="F493" s="6" t="s">
        <v>7</v>
      </c>
      <c r="G493" s="6" t="s">
        <v>7</v>
      </c>
    </row>
    <row r="494" spans="1:7" ht="31.5" hidden="1" x14ac:dyDescent="0.25">
      <c r="A494" s="6">
        <v>493</v>
      </c>
      <c r="B494" s="6" t="str">
        <f>HYPERLINK("https://www.facebook.com/dtncahuyennghiahung/", "Công an huyện Nghĩa Hưng  tỉnh Nam Định")</f>
        <v>Công an huyện Nghĩa Hưng  tỉnh Nam Định</v>
      </c>
      <c r="C494" s="6" t="s">
        <v>784</v>
      </c>
      <c r="D494" s="6" t="s">
        <v>7</v>
      </c>
      <c r="E494" s="6" t="s">
        <v>785</v>
      </c>
      <c r="F494" s="6" t="s">
        <v>786</v>
      </c>
      <c r="G494" s="6" t="s">
        <v>787</v>
      </c>
    </row>
    <row r="495" spans="1:7" ht="31.5" hidden="1" x14ac:dyDescent="0.25">
      <c r="A495" s="6">
        <v>494</v>
      </c>
      <c r="B495" s="6" t="str">
        <f>HYPERLINK("https://nghiahung.namdinh.gov.vn/", "UBND Ủy ban nhân dân huyện Nghĩa Hưng  tỉnh Nam Định")</f>
        <v>UBND Ủy ban nhân dân huyện Nghĩa Hưng  tỉnh Nam Định</v>
      </c>
      <c r="C495" s="6" t="s">
        <v>788</v>
      </c>
      <c r="D495" s="6" t="s">
        <v>7</v>
      </c>
      <c r="E495" s="6" t="s">
        <v>7</v>
      </c>
      <c r="F495" s="6" t="s">
        <v>7</v>
      </c>
      <c r="G495" s="6" t="s">
        <v>7</v>
      </c>
    </row>
    <row r="496" spans="1:7" ht="63" hidden="1" x14ac:dyDescent="0.25">
      <c r="A496" s="6">
        <v>495</v>
      </c>
      <c r="B496" s="6" t="str">
        <f>HYPERLINK("https://www.facebook.com/p/%C4%90o%C3%A0n-thanh-ni%C3%AAn-C%C3%B4ng-an-huy%E1%BB%87n-Nam-Tr%E1%BB%B1c-100057116153272/", "Công an huyện Nam Trực  tỉnh Nam Định")</f>
        <v>Công an huyện Nam Trực  tỉnh Nam Định</v>
      </c>
      <c r="C496" s="6" t="s">
        <v>789</v>
      </c>
      <c r="D496" s="6" t="s">
        <v>7</v>
      </c>
      <c r="E496" s="6" t="s">
        <v>12</v>
      </c>
      <c r="F496" s="6" t="s">
        <v>7</v>
      </c>
      <c r="G496" s="6" t="s">
        <v>7</v>
      </c>
    </row>
    <row r="497" spans="1:7" ht="31.5" hidden="1" x14ac:dyDescent="0.25">
      <c r="A497" s="6">
        <v>496</v>
      </c>
      <c r="B497" s="6" t="str">
        <f>HYPERLINK("https://namtruc.namdinh.gov.vn/", "UBND Ủy ban nhân dân huyện Nam Trực  tỉnh Nam Định")</f>
        <v>UBND Ủy ban nhân dân huyện Nam Trực  tỉnh Nam Định</v>
      </c>
      <c r="C497" s="6" t="s">
        <v>790</v>
      </c>
      <c r="D497" s="6" t="s">
        <v>7</v>
      </c>
      <c r="E497" s="6" t="s">
        <v>7</v>
      </c>
      <c r="F497" s="6" t="s">
        <v>7</v>
      </c>
      <c r="G497" s="6" t="s">
        <v>7</v>
      </c>
    </row>
    <row r="498" spans="1:7" ht="63" hidden="1" x14ac:dyDescent="0.25">
      <c r="A498" s="6">
        <v>497</v>
      </c>
      <c r="B498" s="6" t="str">
        <f>HYPERLINK("https://www.facebook.com/p/C%C3%B4ng-an-th%E1%BB%8B-tr%E1%BA%A5n-C%E1%BB%95-L%E1%BB%85-100069913269136/?locale=vi_VN", "Công an huyện Trực Ninh  tỉnh Nam Định")</f>
        <v>Công an huyện Trực Ninh  tỉnh Nam Định</v>
      </c>
      <c r="C498" s="6" t="s">
        <v>791</v>
      </c>
      <c r="D498" s="6" t="s">
        <v>7</v>
      </c>
      <c r="E498" s="6" t="s">
        <v>792</v>
      </c>
      <c r="F498" s="6" t="s">
        <v>793</v>
      </c>
      <c r="G498" s="6" t="s">
        <v>794</v>
      </c>
    </row>
    <row r="499" spans="1:7" ht="31.5" hidden="1" x14ac:dyDescent="0.25">
      <c r="A499" s="6">
        <v>498</v>
      </c>
      <c r="B499" s="6" t="str">
        <f>HYPERLINK("https://trucninh.namdinh.gov.vn/", "UBND Ủy ban nhân dân huyện Trực Ninh  tỉnh Nam Định")</f>
        <v>UBND Ủy ban nhân dân huyện Trực Ninh  tỉnh Nam Định</v>
      </c>
      <c r="C499" s="6" t="s">
        <v>795</v>
      </c>
      <c r="D499" s="6" t="s">
        <v>7</v>
      </c>
      <c r="E499" s="6" t="s">
        <v>7</v>
      </c>
      <c r="F499" s="6" t="s">
        <v>7</v>
      </c>
      <c r="G499" s="6" t="s">
        <v>7</v>
      </c>
    </row>
    <row r="500" spans="1:7" ht="31.5" hidden="1" x14ac:dyDescent="0.25">
      <c r="A500" s="6">
        <v>499</v>
      </c>
      <c r="B500" s="6" t="str">
        <f>HYPERLINK("-", "Công an huyện Xuân Trường  tỉnh Nam Định")</f>
        <v>Công an huyện Xuân Trường  tỉnh Nam Định</v>
      </c>
      <c r="C500" s="6" t="s">
        <v>7</v>
      </c>
      <c r="D500" s="6" t="s">
        <v>7</v>
      </c>
      <c r="E500" s="6" t="s">
        <v>12</v>
      </c>
      <c r="F500" s="6" t="s">
        <v>7</v>
      </c>
      <c r="G500" s="6" t="s">
        <v>7</v>
      </c>
    </row>
    <row r="501" spans="1:7" ht="31.5" hidden="1" x14ac:dyDescent="0.25">
      <c r="A501" s="6">
        <v>500</v>
      </c>
      <c r="B501" s="6" t="str">
        <f>HYPERLINK("https://xuantruong.namdinh.gov.vn/", "UBND Ủy ban nhân dân huyện Xuân Trường  tỉnh Nam Định")</f>
        <v>UBND Ủy ban nhân dân huyện Xuân Trường  tỉnh Nam Định</v>
      </c>
      <c r="C501" s="6" t="s">
        <v>796</v>
      </c>
      <c r="D501" s="6" t="s">
        <v>7</v>
      </c>
      <c r="E501" s="6" t="s">
        <v>7</v>
      </c>
      <c r="F501" s="6" t="s">
        <v>7</v>
      </c>
      <c r="G501" s="6" t="s">
        <v>7</v>
      </c>
    </row>
    <row r="502" spans="1:7" ht="63" hidden="1" x14ac:dyDescent="0.25">
      <c r="A502" s="6">
        <v>501</v>
      </c>
      <c r="B502" s="6" t="str">
        <f>HYPERLINK("https://www.facebook.com/p/Tu%E1%BB%95i-tr%E1%BA%BB-C%C3%B4ng-an-huy%E1%BB%87n-Th%C3%A1i-Th%E1%BB%A5y-100083773900284/", "Công an huyện Giao Thủy  tỉnh Nam Định")</f>
        <v>Công an huyện Giao Thủy  tỉnh Nam Định</v>
      </c>
      <c r="C502" s="6" t="s">
        <v>746</v>
      </c>
      <c r="D502" s="6" t="s">
        <v>7</v>
      </c>
      <c r="E502" s="6" t="s">
        <v>12</v>
      </c>
      <c r="F502" s="6" t="s">
        <v>747</v>
      </c>
      <c r="G502" s="6" t="s">
        <v>748</v>
      </c>
    </row>
    <row r="503" spans="1:7" ht="31.5" hidden="1" x14ac:dyDescent="0.25">
      <c r="A503" s="6">
        <v>502</v>
      </c>
      <c r="B503" s="6" t="str">
        <f>HYPERLINK("https://giaothuy.namdinh.gov.vn/", "UBND Ủy ban nhân dân huyện Giao Thủy  tỉnh Nam Định")</f>
        <v>UBND Ủy ban nhân dân huyện Giao Thủy  tỉnh Nam Định</v>
      </c>
      <c r="C503" s="6" t="s">
        <v>797</v>
      </c>
      <c r="D503" s="6" t="s">
        <v>7</v>
      </c>
      <c r="E503" s="6" t="s">
        <v>7</v>
      </c>
      <c r="F503" s="6" t="s">
        <v>7</v>
      </c>
      <c r="G503" s="6" t="s">
        <v>7</v>
      </c>
    </row>
    <row r="504" spans="1:7" ht="31.5" hidden="1" x14ac:dyDescent="0.25">
      <c r="A504" s="6">
        <v>503</v>
      </c>
      <c r="B504" s="6" t="str">
        <f>HYPERLINK("https://www.facebook.com/CAH.HaiHau/", "Công an huyện Hải Hậu  tỉnh Nam Định")</f>
        <v>Công an huyện Hải Hậu  tỉnh Nam Định</v>
      </c>
      <c r="C504" s="6" t="s">
        <v>798</v>
      </c>
      <c r="D504" s="6" t="s">
        <v>7</v>
      </c>
      <c r="E504" s="6" t="s">
        <v>799</v>
      </c>
      <c r="F504" s="6" t="s">
        <v>800</v>
      </c>
      <c r="G504" s="6" t="s">
        <v>801</v>
      </c>
    </row>
    <row r="505" spans="1:7" ht="31.5" hidden="1" x14ac:dyDescent="0.25">
      <c r="A505" s="6">
        <v>504</v>
      </c>
      <c r="B505" s="6" t="str">
        <f>HYPERLINK("https://haihau.namdinh.gov.vn/", "UBND Ủy ban nhân dân huyện Hải Hậu  tỉnh Nam Định")</f>
        <v>UBND Ủy ban nhân dân huyện Hải Hậu  tỉnh Nam Định</v>
      </c>
      <c r="C505" s="6" t="s">
        <v>802</v>
      </c>
      <c r="D505" s="6" t="s">
        <v>7</v>
      </c>
      <c r="E505" s="6" t="s">
        <v>7</v>
      </c>
      <c r="F505" s="6" t="s">
        <v>7</v>
      </c>
      <c r="G505" s="6" t="s">
        <v>7</v>
      </c>
    </row>
    <row r="506" spans="1:7" ht="31.5" hidden="1" x14ac:dyDescent="0.25">
      <c r="A506" s="6">
        <v>505</v>
      </c>
      <c r="B506" s="6" t="str">
        <f>HYPERLINK("https://www.facebook.com/tuoitreconganninhbinh/", "Công an thành phố Ninh Bình  tỉnh Ninh Bình")</f>
        <v>Công an thành phố Ninh Bình  tỉnh Ninh Bình</v>
      </c>
      <c r="C506" s="6" t="s">
        <v>803</v>
      </c>
      <c r="D506" s="6" t="s">
        <v>7</v>
      </c>
      <c r="E506" s="6" t="s">
        <v>12</v>
      </c>
      <c r="F506" s="6" t="s">
        <v>804</v>
      </c>
      <c r="G506" s="6" t="s">
        <v>805</v>
      </c>
    </row>
    <row r="507" spans="1:7" ht="31.5" hidden="1" x14ac:dyDescent="0.25">
      <c r="A507" s="6">
        <v>506</v>
      </c>
      <c r="B507" s="6" t="str">
        <f>HYPERLINK("https://tpninhbinh.ninhbinh.gov.vn/", "UBND Ủy ban nhân dân thành phố Ninh Bình  tỉnh Ninh Bình")</f>
        <v>UBND Ủy ban nhân dân thành phố Ninh Bình  tỉnh Ninh Bình</v>
      </c>
      <c r="C507" s="6" t="s">
        <v>806</v>
      </c>
      <c r="D507" s="6" t="s">
        <v>7</v>
      </c>
      <c r="E507" s="6" t="s">
        <v>7</v>
      </c>
      <c r="F507" s="6" t="s">
        <v>7</v>
      </c>
      <c r="G507" s="6" t="s">
        <v>7</v>
      </c>
    </row>
    <row r="508" spans="1:7" ht="47.25" hidden="1" x14ac:dyDescent="0.25">
      <c r="A508" s="6">
        <v>507</v>
      </c>
      <c r="B508" s="6" t="str">
        <f>HYPERLINK("https://www.facebook.com/p/C%C3%B4ng-an-th%C3%A0nh-ph%E1%BB%91-Tam-%C4%90i%E1%BB%87p-100069074291255/", "Công an thành phố Tam Điệp  tỉnh Ninh Bình")</f>
        <v>Công an thành phố Tam Điệp  tỉnh Ninh Bình</v>
      </c>
      <c r="C508" s="6" t="s">
        <v>807</v>
      </c>
      <c r="D508" s="6" t="s">
        <v>7</v>
      </c>
      <c r="E508" s="6" t="s">
        <v>808</v>
      </c>
      <c r="F508" s="6" t="s">
        <v>7</v>
      </c>
      <c r="G508" s="6" t="s">
        <v>809</v>
      </c>
    </row>
    <row r="509" spans="1:7" ht="31.5" hidden="1" x14ac:dyDescent="0.25">
      <c r="A509" s="6">
        <v>508</v>
      </c>
      <c r="B509" s="6" t="str">
        <f>HYPERLINK("https://tamdiep.ninhbinh.gov.vn/", "UBND Ủy ban nhân dân thành phố Tam Điệp  tỉnh Ninh Bình")</f>
        <v>UBND Ủy ban nhân dân thành phố Tam Điệp  tỉnh Ninh Bình</v>
      </c>
      <c r="C509" s="6" t="s">
        <v>810</v>
      </c>
      <c r="D509" s="6" t="s">
        <v>7</v>
      </c>
      <c r="E509" s="6" t="s">
        <v>7</v>
      </c>
      <c r="F509" s="6" t="s">
        <v>7</v>
      </c>
      <c r="G509" s="6" t="s">
        <v>7</v>
      </c>
    </row>
    <row r="510" spans="1:7" ht="31.5" hidden="1" x14ac:dyDescent="0.25">
      <c r="A510" s="6">
        <v>509</v>
      </c>
      <c r="B510" s="6" t="str">
        <f>HYPERLINK("https://www.facebook.com/CAHNhoQuan/", "Công an huyện Nho Quan  tỉnh Ninh Bình")</f>
        <v>Công an huyện Nho Quan  tỉnh Ninh Bình</v>
      </c>
      <c r="C510" s="6" t="s">
        <v>811</v>
      </c>
      <c r="D510" s="6" t="s">
        <v>7</v>
      </c>
      <c r="E510" s="6" t="s">
        <v>812</v>
      </c>
      <c r="F510" s="6" t="s">
        <v>813</v>
      </c>
      <c r="G510" s="6" t="s">
        <v>7</v>
      </c>
    </row>
    <row r="511" spans="1:7" ht="31.5" hidden="1" x14ac:dyDescent="0.25">
      <c r="A511" s="6">
        <v>510</v>
      </c>
      <c r="B511" s="6" t="str">
        <f>HYPERLINK("https://nhoquan.ninhbinh.gov.vn/", "UBND Ủy ban nhân dân huyện Nho Quan  tỉnh Ninh Bình")</f>
        <v>UBND Ủy ban nhân dân huyện Nho Quan  tỉnh Ninh Bình</v>
      </c>
      <c r="C511" s="6" t="s">
        <v>814</v>
      </c>
      <c r="D511" s="6" t="s">
        <v>7</v>
      </c>
      <c r="E511" s="6" t="s">
        <v>7</v>
      </c>
      <c r="F511" s="6" t="s">
        <v>7</v>
      </c>
      <c r="G511" s="6" t="s">
        <v>7</v>
      </c>
    </row>
    <row r="512" spans="1:7" ht="31.5" hidden="1" x14ac:dyDescent="0.25">
      <c r="A512" s="6">
        <v>511</v>
      </c>
      <c r="B512" s="6" t="str">
        <f>HYPERLINK("https://www.facebook.com/CAHGiaVien/", "Công an huyện Gia Viễn  tỉnh Ninh Bình")</f>
        <v>Công an huyện Gia Viễn  tỉnh Ninh Bình</v>
      </c>
      <c r="C512" s="6" t="s">
        <v>815</v>
      </c>
      <c r="D512" s="6" t="s">
        <v>7</v>
      </c>
      <c r="E512" s="6" t="s">
        <v>816</v>
      </c>
      <c r="F512" s="6" t="s">
        <v>7</v>
      </c>
      <c r="G512" s="6" t="s">
        <v>817</v>
      </c>
    </row>
    <row r="513" spans="1:7" ht="31.5" hidden="1" x14ac:dyDescent="0.25">
      <c r="A513" s="6">
        <v>512</v>
      </c>
      <c r="B513" s="6" t="str">
        <f>HYPERLINK("https://giavien.ninhbinh.gov.vn/", "UBND Ủy ban nhân dân huyện Gia Viễn  tỉnh Ninh Bình")</f>
        <v>UBND Ủy ban nhân dân huyện Gia Viễn  tỉnh Ninh Bình</v>
      </c>
      <c r="C513" s="6" t="s">
        <v>818</v>
      </c>
      <c r="D513" s="6" t="s">
        <v>7</v>
      </c>
      <c r="E513" s="6" t="s">
        <v>7</v>
      </c>
      <c r="F513" s="6" t="s">
        <v>7</v>
      </c>
      <c r="G513" s="6" t="s">
        <v>7</v>
      </c>
    </row>
    <row r="514" spans="1:7" ht="15.75" hidden="1" x14ac:dyDescent="0.25">
      <c r="A514" s="6">
        <v>513</v>
      </c>
      <c r="B514" s="6" t="str">
        <f>HYPERLINK("-", "Công an huyện Hoa Lư  tỉnh Ninh Bình")</f>
        <v>Công an huyện Hoa Lư  tỉnh Ninh Bình</v>
      </c>
      <c r="C514" s="6" t="s">
        <v>7</v>
      </c>
      <c r="D514" s="6" t="s">
        <v>7</v>
      </c>
      <c r="E514" s="6" t="s">
        <v>12</v>
      </c>
      <c r="F514" s="6" t="s">
        <v>7</v>
      </c>
      <c r="G514" s="6" t="s">
        <v>7</v>
      </c>
    </row>
    <row r="515" spans="1:7" ht="31.5" hidden="1" x14ac:dyDescent="0.25">
      <c r="A515" s="6">
        <v>514</v>
      </c>
      <c r="B515" s="6" t="str">
        <f>HYPERLINK("https://hoalu.ninhbinh.gov.vn/", "UBND Ủy ban nhân dân huyện Hoa Lư  tỉnh Ninh Bình")</f>
        <v>UBND Ủy ban nhân dân huyện Hoa Lư  tỉnh Ninh Bình</v>
      </c>
      <c r="C515" s="6" t="s">
        <v>819</v>
      </c>
      <c r="D515" s="6" t="s">
        <v>7</v>
      </c>
      <c r="E515" s="6" t="s">
        <v>7</v>
      </c>
      <c r="F515" s="6" t="s">
        <v>7</v>
      </c>
      <c r="G515" s="6" t="s">
        <v>7</v>
      </c>
    </row>
    <row r="516" spans="1:7" ht="31.5" hidden="1" x14ac:dyDescent="0.25">
      <c r="A516" s="6">
        <v>515</v>
      </c>
      <c r="B516" s="6" t="str">
        <f>HYPERLINK("https://www.facebook.com/Conganhuyenyenkhanh/?locale=vi_VN", "Công an huyện Yên Khánh  tỉnh Ninh Bình")</f>
        <v>Công an huyện Yên Khánh  tỉnh Ninh Bình</v>
      </c>
      <c r="C516" s="6" t="s">
        <v>820</v>
      </c>
      <c r="D516" s="6" t="s">
        <v>7</v>
      </c>
      <c r="E516" s="6" t="s">
        <v>821</v>
      </c>
      <c r="F516" s="6" t="s">
        <v>7</v>
      </c>
      <c r="G516" s="6" t="s">
        <v>822</v>
      </c>
    </row>
    <row r="517" spans="1:7" ht="31.5" hidden="1" x14ac:dyDescent="0.25">
      <c r="A517" s="6">
        <v>516</v>
      </c>
      <c r="B517" s="6" t="str">
        <f>HYPERLINK("https://yenkhanh.ninhbinh.gov.vn/", "UBND Ủy ban nhân dân huyện Yên Khánh  tỉnh Ninh Bình")</f>
        <v>UBND Ủy ban nhân dân huyện Yên Khánh  tỉnh Ninh Bình</v>
      </c>
      <c r="C517" s="6" t="s">
        <v>823</v>
      </c>
      <c r="D517" s="6" t="s">
        <v>7</v>
      </c>
      <c r="E517" s="6" t="s">
        <v>7</v>
      </c>
      <c r="F517" s="6" t="s">
        <v>7</v>
      </c>
      <c r="G517" s="6" t="s">
        <v>7</v>
      </c>
    </row>
    <row r="518" spans="1:7" ht="15.75" hidden="1" x14ac:dyDescent="0.25">
      <c r="A518" s="6">
        <v>517</v>
      </c>
      <c r="B518" s="6" t="str">
        <f>HYPERLINK("https://www.facebook.com/cahuyenkimson/", "Công an huyện Kim Sơn  tỉnh Ninh Bình")</f>
        <v>Công an huyện Kim Sơn  tỉnh Ninh Bình</v>
      </c>
      <c r="C518" s="6" t="s">
        <v>824</v>
      </c>
      <c r="D518" s="6" t="s">
        <v>7</v>
      </c>
      <c r="E518" s="6" t="s">
        <v>825</v>
      </c>
      <c r="F518" s="6" t="s">
        <v>826</v>
      </c>
      <c r="G518" s="6" t="s">
        <v>827</v>
      </c>
    </row>
    <row r="519" spans="1:7" ht="31.5" hidden="1" x14ac:dyDescent="0.25">
      <c r="A519" s="6">
        <v>518</v>
      </c>
      <c r="B519" s="6" t="str">
        <f>HYPERLINK("https://kimson.ninhbinh.gov.vn/", "UBND Ủy ban nhân dân huyện Kim Sơn  tỉnh Ninh Bình")</f>
        <v>UBND Ủy ban nhân dân huyện Kim Sơn  tỉnh Ninh Bình</v>
      </c>
      <c r="C519" s="6" t="s">
        <v>828</v>
      </c>
      <c r="D519" s="6" t="s">
        <v>7</v>
      </c>
      <c r="E519" s="6" t="s">
        <v>7</v>
      </c>
      <c r="F519" s="6" t="s">
        <v>7</v>
      </c>
      <c r="G519" s="6" t="s">
        <v>7</v>
      </c>
    </row>
    <row r="520" spans="1:7" ht="47.25" hidden="1" x14ac:dyDescent="0.25">
      <c r="A520" s="6">
        <v>519</v>
      </c>
      <c r="B520" s="6" t="str">
        <f>HYPERLINK("https://www.facebook.com/p/C%C3%B4ng-an-huy%E1%BB%87n-Y%C3%AAn-M%C3%B4-100033535308059/?locale=vi_VN", "Công an huyện Yên Mô  tỉnh Ninh Bình")</f>
        <v>Công an huyện Yên Mô  tỉnh Ninh Bình</v>
      </c>
      <c r="C520" s="6" t="s">
        <v>829</v>
      </c>
      <c r="D520" s="6" t="s">
        <v>7</v>
      </c>
      <c r="E520" s="6" t="s">
        <v>356</v>
      </c>
      <c r="F520" s="6" t="s">
        <v>7</v>
      </c>
      <c r="G520" s="6" t="s">
        <v>357</v>
      </c>
    </row>
    <row r="521" spans="1:7" ht="31.5" hidden="1" x14ac:dyDescent="0.25">
      <c r="A521" s="6">
        <v>520</v>
      </c>
      <c r="B521" s="6" t="str">
        <f>HYPERLINK("https://yenmo.ninhbinh.gov.vn/", "UBND Ủy ban nhân dân huyện Yên Mô  tỉnh Ninh Bình")</f>
        <v>UBND Ủy ban nhân dân huyện Yên Mô  tỉnh Ninh Bình</v>
      </c>
      <c r="C521" s="6" t="s">
        <v>830</v>
      </c>
      <c r="D521" s="6" t="s">
        <v>7</v>
      </c>
      <c r="E521" s="6" t="s">
        <v>7</v>
      </c>
      <c r="F521" s="6" t="s">
        <v>7</v>
      </c>
      <c r="G521" s="6" t="s">
        <v>7</v>
      </c>
    </row>
    <row r="522" spans="1:7" ht="31.5" hidden="1" x14ac:dyDescent="0.25">
      <c r="A522" s="6">
        <v>521</v>
      </c>
      <c r="B522" s="6" t="str">
        <f>HYPERLINK("https://www.facebook.com/conganthanhphothanhhoa/?locale=vi_VN", "Công an thành phố Thanh Hóa  tỉnh Thanh Hóa")</f>
        <v>Công an thành phố Thanh Hóa  tỉnh Thanh Hóa</v>
      </c>
      <c r="C522" s="6" t="s">
        <v>831</v>
      </c>
      <c r="D522" s="6" t="s">
        <v>7</v>
      </c>
      <c r="E522" s="6" t="s">
        <v>832</v>
      </c>
      <c r="F522" s="6" t="s">
        <v>7</v>
      </c>
      <c r="G522" s="6" t="s">
        <v>833</v>
      </c>
    </row>
    <row r="523" spans="1:7" ht="31.5" hidden="1" x14ac:dyDescent="0.25">
      <c r="A523" s="6">
        <v>522</v>
      </c>
      <c r="B523" s="6" t="str">
        <f>HYPERLINK("https://tpthanhhoa.thanhhoa.gov.vn/", "UBND Ủy ban nhân dân thành phố Thanh Hóa  tỉnh Thanh Hóa")</f>
        <v>UBND Ủy ban nhân dân thành phố Thanh Hóa  tỉnh Thanh Hóa</v>
      </c>
      <c r="C523" s="6" t="s">
        <v>834</v>
      </c>
      <c r="D523" s="6" t="s">
        <v>7</v>
      </c>
      <c r="E523" s="6" t="s">
        <v>7</v>
      </c>
      <c r="F523" s="6" t="s">
        <v>7</v>
      </c>
      <c r="G523" s="6" t="s">
        <v>7</v>
      </c>
    </row>
    <row r="524" spans="1:7" ht="63" hidden="1" x14ac:dyDescent="0.25">
      <c r="A524" s="6">
        <v>523</v>
      </c>
      <c r="B524" s="6" t="str">
        <f>HYPERLINK("https://www.facebook.com/p/C%C3%B4ng-an-th%C3%A0nh-ph%E1%BB%91-S%E1%BA%A7m-S%C6%A1n-Thanh-Ho%C3%A1-100063748233268/", "Công an thành phố Sầm Sơn  tỉnh Thanh Hóa")</f>
        <v>Công an thành phố Sầm Sơn  tỉnh Thanh Hóa</v>
      </c>
      <c r="C524" s="6" t="s">
        <v>835</v>
      </c>
      <c r="D524" s="6" t="s">
        <v>7</v>
      </c>
      <c r="E524" s="6" t="s">
        <v>12</v>
      </c>
      <c r="F524" s="6" t="s">
        <v>7</v>
      </c>
      <c r="G524" s="6" t="s">
        <v>836</v>
      </c>
    </row>
    <row r="525" spans="1:7" ht="31.5" hidden="1" x14ac:dyDescent="0.25">
      <c r="A525" s="6">
        <v>524</v>
      </c>
      <c r="B525" s="6" t="str">
        <f>HYPERLINK("https://quangdai.samson.thanhhoa.gov.vn/", "UBND Ủy ban nhân dân thành phố Sầm Sơn  tỉnh Thanh Hóa")</f>
        <v>UBND Ủy ban nhân dân thành phố Sầm Sơn  tỉnh Thanh Hóa</v>
      </c>
      <c r="C525" s="6" t="s">
        <v>837</v>
      </c>
      <c r="D525" s="6" t="s">
        <v>7</v>
      </c>
      <c r="E525" s="6" t="s">
        <v>7</v>
      </c>
      <c r="F525" s="6" t="s">
        <v>7</v>
      </c>
      <c r="G525" s="6" t="s">
        <v>7</v>
      </c>
    </row>
    <row r="526" spans="1:7" ht="63" hidden="1" x14ac:dyDescent="0.25">
      <c r="A526" s="6">
        <v>525</v>
      </c>
      <c r="B526" s="6" t="str">
        <f>HYPERLINK("https://www.facebook.com/p/Tu%E1%BB%95i-tr%E1%BA%BB-C%C3%B4ng-an-TP-S%E1%BA%A7m-S%C6%A1n-100069346653553/?locale=hi_IN", "Công an huyện Mường Lát  tỉnh Thanh Hóa")</f>
        <v>Công an huyện Mường Lát  tỉnh Thanh Hóa</v>
      </c>
      <c r="C526" s="6" t="s">
        <v>838</v>
      </c>
      <c r="D526" s="6" t="s">
        <v>7</v>
      </c>
      <c r="E526" s="6" t="s">
        <v>839</v>
      </c>
      <c r="F526" s="6" t="s">
        <v>7</v>
      </c>
      <c r="G526" s="6" t="s">
        <v>840</v>
      </c>
    </row>
    <row r="527" spans="1:7" ht="31.5" hidden="1" x14ac:dyDescent="0.25">
      <c r="A527" s="6">
        <v>526</v>
      </c>
      <c r="B527" s="6" t="str">
        <f>HYPERLINK("https://thitran.muonglat.thanhhoa.gov.vn/", "UBND Ủy ban nhân dân huyện Mường Lát  tỉnh Thanh Hóa")</f>
        <v>UBND Ủy ban nhân dân huyện Mường Lát  tỉnh Thanh Hóa</v>
      </c>
      <c r="C527" s="6" t="s">
        <v>841</v>
      </c>
      <c r="D527" s="6" t="s">
        <v>7</v>
      </c>
      <c r="E527" s="6" t="s">
        <v>7</v>
      </c>
      <c r="F527" s="6" t="s">
        <v>7</v>
      </c>
      <c r="G527" s="6" t="s">
        <v>7</v>
      </c>
    </row>
    <row r="528" spans="1:7" ht="31.5" hidden="1" x14ac:dyDescent="0.25">
      <c r="A528" s="6">
        <v>527</v>
      </c>
      <c r="B528" s="6" t="str">
        <f>HYPERLINK("https://www.facebook.com/100063702331996", "Công an huyện Quan Hóa  tỉnh Thanh Hóa")</f>
        <v>Công an huyện Quan Hóa  tỉnh Thanh Hóa</v>
      </c>
      <c r="C528" s="6" t="s">
        <v>842</v>
      </c>
      <c r="D528" s="6" t="s">
        <v>7</v>
      </c>
      <c r="E528" s="6" t="s">
        <v>843</v>
      </c>
      <c r="F528" s="6" t="s">
        <v>7</v>
      </c>
      <c r="G528" s="6" t="s">
        <v>7</v>
      </c>
    </row>
    <row r="529" spans="1:7" ht="31.5" hidden="1" x14ac:dyDescent="0.25">
      <c r="A529" s="6">
        <v>528</v>
      </c>
      <c r="B529" s="6" t="str">
        <f>HYPERLINK("https://qppl.thanhhoa.gov.vn/vbpq_quanhoa.nsf/DefaultMetro", "UBND Ủy ban nhân dân huyện Quan Hóa  tỉnh Thanh Hóa")</f>
        <v>UBND Ủy ban nhân dân huyện Quan Hóa  tỉnh Thanh Hóa</v>
      </c>
      <c r="C529" s="6" t="s">
        <v>844</v>
      </c>
      <c r="D529" s="6" t="s">
        <v>7</v>
      </c>
      <c r="E529" s="6" t="s">
        <v>7</v>
      </c>
      <c r="F529" s="6" t="s">
        <v>7</v>
      </c>
      <c r="G529" s="6" t="s">
        <v>7</v>
      </c>
    </row>
    <row r="530" spans="1:7" ht="31.5" hidden="1" x14ac:dyDescent="0.25">
      <c r="A530" s="6">
        <v>529</v>
      </c>
      <c r="B530" s="6" t="str">
        <f>HYPERLINK("https://www.facebook.com/conganhuyenbathuoc/", "Công an huyện Bá Thước  tỉnh Thanh Hóa")</f>
        <v>Công an huyện Bá Thước  tỉnh Thanh Hóa</v>
      </c>
      <c r="C530" s="6" t="s">
        <v>845</v>
      </c>
      <c r="D530" s="6" t="s">
        <v>7</v>
      </c>
      <c r="E530" s="6" t="s">
        <v>846</v>
      </c>
      <c r="F530" s="6" t="s">
        <v>847</v>
      </c>
      <c r="G530" s="6" t="s">
        <v>7</v>
      </c>
    </row>
    <row r="531" spans="1:7" ht="31.5" hidden="1" x14ac:dyDescent="0.25">
      <c r="A531" s="6">
        <v>530</v>
      </c>
      <c r="B531" s="6" t="str">
        <f>HYPERLINK("http://bathuoc.gov.vn/", "UBND Ủy ban nhân dân huyện Bá Thước  tỉnh Thanh Hóa")</f>
        <v>UBND Ủy ban nhân dân huyện Bá Thước  tỉnh Thanh Hóa</v>
      </c>
      <c r="C531" s="6" t="s">
        <v>848</v>
      </c>
      <c r="D531" s="6" t="s">
        <v>7</v>
      </c>
      <c r="E531" s="6" t="s">
        <v>7</v>
      </c>
      <c r="F531" s="6" t="s">
        <v>7</v>
      </c>
      <c r="G531" s="6" t="s">
        <v>7</v>
      </c>
    </row>
    <row r="532" spans="1:7" ht="31.5" hidden="1" x14ac:dyDescent="0.25">
      <c r="A532" s="6">
        <v>531</v>
      </c>
      <c r="B532" s="6" t="str">
        <f>HYPERLINK("https://www.facebook.com/caqs.36/?locale=vi_VN", "Công an huyện Quan Sơn  tỉnh Thanh Hóa")</f>
        <v>Công an huyện Quan Sơn  tỉnh Thanh Hóa</v>
      </c>
      <c r="C532" s="6" t="s">
        <v>849</v>
      </c>
      <c r="D532" s="6" t="s">
        <v>7</v>
      </c>
      <c r="E532" s="6" t="s">
        <v>850</v>
      </c>
      <c r="F532" s="6" t="s">
        <v>851</v>
      </c>
      <c r="G532" s="6" t="s">
        <v>852</v>
      </c>
    </row>
    <row r="533" spans="1:7" ht="31.5" hidden="1" x14ac:dyDescent="0.25">
      <c r="A533" s="6">
        <v>532</v>
      </c>
      <c r="B533" s="6" t="str">
        <f>HYPERLINK("https://pbgdpl.thanhhoa.gov.vn/providers/75", "UBND Ủy ban nhân dân huyện Quan Sơn  tỉnh Thanh Hóa")</f>
        <v>UBND Ủy ban nhân dân huyện Quan Sơn  tỉnh Thanh Hóa</v>
      </c>
      <c r="C533" s="6" t="s">
        <v>853</v>
      </c>
      <c r="D533" s="6" t="s">
        <v>7</v>
      </c>
      <c r="E533" s="6" t="s">
        <v>7</v>
      </c>
      <c r="F533" s="6" t="s">
        <v>7</v>
      </c>
      <c r="G533" s="6" t="s">
        <v>7</v>
      </c>
    </row>
    <row r="534" spans="1:7" ht="47.25" hidden="1" x14ac:dyDescent="0.25">
      <c r="A534" s="6">
        <v>533</v>
      </c>
      <c r="B534" s="6" t="str">
        <f>HYPERLINK("https://www.facebook.com/p/C%C3%B4ng-an-huy%E1%BB%87n-Lang-Ch%C3%A1nh-100063611228708/", "Công an huyện Lang Chánh  tỉnh Thanh Hóa")</f>
        <v>Công an huyện Lang Chánh  tỉnh Thanh Hóa</v>
      </c>
      <c r="C534" s="6" t="s">
        <v>854</v>
      </c>
      <c r="D534" s="6" t="s">
        <v>7</v>
      </c>
      <c r="E534" s="6" t="s">
        <v>855</v>
      </c>
      <c r="F534" s="6" t="s">
        <v>7</v>
      </c>
      <c r="G534" s="6" t="s">
        <v>856</v>
      </c>
    </row>
    <row r="535" spans="1:7" ht="31.5" hidden="1" x14ac:dyDescent="0.25">
      <c r="A535" s="6">
        <v>534</v>
      </c>
      <c r="B535" s="6" t="str">
        <f>HYPERLINK("https://thitran.langchanh.thanhhoa.gov.vn/", "UBND Ủy ban nhân dân huyện Lang Chánh  tỉnh Thanh Hóa")</f>
        <v>UBND Ủy ban nhân dân huyện Lang Chánh  tỉnh Thanh Hóa</v>
      </c>
      <c r="C535" s="6" t="s">
        <v>857</v>
      </c>
      <c r="D535" s="6" t="s">
        <v>7</v>
      </c>
      <c r="E535" s="6" t="s">
        <v>7</v>
      </c>
      <c r="F535" s="6" t="s">
        <v>7</v>
      </c>
      <c r="G535" s="6" t="s">
        <v>7</v>
      </c>
    </row>
    <row r="536" spans="1:7" ht="31.5" hidden="1" x14ac:dyDescent="0.25">
      <c r="A536" s="6">
        <v>535</v>
      </c>
      <c r="B536" s="6" t="str">
        <f>HYPERLINK("https://www.facebook.com/100064202226018/", "Công an huyện Ngọc Lặc  tỉnh Thanh Hóa")</f>
        <v>Công an huyện Ngọc Lặc  tỉnh Thanh Hóa</v>
      </c>
      <c r="C536" s="6" t="s">
        <v>858</v>
      </c>
      <c r="D536" s="6" t="s">
        <v>7</v>
      </c>
      <c r="E536" s="6" t="s">
        <v>859</v>
      </c>
      <c r="F536" s="6" t="s">
        <v>7</v>
      </c>
      <c r="G536" s="6" t="s">
        <v>860</v>
      </c>
    </row>
    <row r="537" spans="1:7" ht="78.75" hidden="1" x14ac:dyDescent="0.25">
      <c r="A537" s="6">
        <v>536</v>
      </c>
      <c r="B537" s="6" t="str">
        <f>HYPERLINK("https://qppl.thanhhoa.gov.vn/vbpq_thanhhoa.nsf/BFD4657191ACAC4C472587030006E9F0/$file/DT-VBDTPT888955083-6-20211624637967645_tuandm_26-06-2021-10-55-28_signed.pdf", "UBND Ủy ban nhân dân huyện Ngọc Lặc  tỉnh Thanh Hóa")</f>
        <v>UBND Ủy ban nhân dân huyện Ngọc Lặc  tỉnh Thanh Hóa</v>
      </c>
      <c r="C537" s="6" t="s">
        <v>861</v>
      </c>
      <c r="D537" s="6" t="s">
        <v>7</v>
      </c>
      <c r="E537" s="6" t="s">
        <v>7</v>
      </c>
      <c r="F537" s="6" t="s">
        <v>7</v>
      </c>
      <c r="G537" s="6" t="s">
        <v>7</v>
      </c>
    </row>
    <row r="538" spans="1:7" ht="31.5" hidden="1" x14ac:dyDescent="0.25">
      <c r="A538" s="6">
        <v>537</v>
      </c>
      <c r="B538" s="6" t="str">
        <f>HYPERLINK("https://www.facebook.com/congancamthuy/", "Công an huyện Cẩm Thủy  tỉnh Thanh Hóa")</f>
        <v>Công an huyện Cẩm Thủy  tỉnh Thanh Hóa</v>
      </c>
      <c r="C538" s="6" t="s">
        <v>862</v>
      </c>
      <c r="D538" s="6" t="s">
        <v>7</v>
      </c>
      <c r="E538" s="6" t="s">
        <v>863</v>
      </c>
      <c r="F538" s="6" t="s">
        <v>864</v>
      </c>
      <c r="G538" s="6" t="s">
        <v>7</v>
      </c>
    </row>
    <row r="539" spans="1:7" ht="31.5" hidden="1" x14ac:dyDescent="0.25">
      <c r="A539" s="6">
        <v>538</v>
      </c>
      <c r="B539" s="6" t="str">
        <f>HYPERLINK("https://camphu.camthuy.thanhhoa.gov.vn/", "UBND Ủy ban nhân dân huyện Cẩm Thủy  tỉnh Thanh Hóa")</f>
        <v>UBND Ủy ban nhân dân huyện Cẩm Thủy  tỉnh Thanh Hóa</v>
      </c>
      <c r="C539" s="6" t="s">
        <v>865</v>
      </c>
      <c r="D539" s="6" t="s">
        <v>7</v>
      </c>
      <c r="E539" s="6" t="s">
        <v>7</v>
      </c>
      <c r="F539" s="6" t="s">
        <v>7</v>
      </c>
      <c r="G539" s="6" t="s">
        <v>7</v>
      </c>
    </row>
    <row r="540" spans="1:7" ht="31.5" hidden="1" x14ac:dyDescent="0.25">
      <c r="A540" s="6">
        <v>539</v>
      </c>
      <c r="B540" s="6" t="str">
        <f>HYPERLINK("https://www.facebook.com/CATT.THO/", "Công an huyện Thạch Thành  tỉnh Thanh Hóa")</f>
        <v>Công an huyện Thạch Thành  tỉnh Thanh Hóa</v>
      </c>
      <c r="C540" s="6" t="s">
        <v>866</v>
      </c>
      <c r="D540" s="6" t="s">
        <v>7</v>
      </c>
      <c r="E540" s="6" t="s">
        <v>867</v>
      </c>
      <c r="F540" s="6" t="s">
        <v>7</v>
      </c>
      <c r="G540" s="6" t="s">
        <v>7</v>
      </c>
    </row>
    <row r="541" spans="1:7" ht="31.5" hidden="1" x14ac:dyDescent="0.25">
      <c r="A541" s="6">
        <v>540</v>
      </c>
      <c r="B541" s="6" t="str">
        <f>HYPERLINK("https://thanhvinh.thachthanh.thanhhoa.gov.vn/", "UBND Ủy ban nhân dân huyện Thạch Thành  tỉnh Thanh Hóa")</f>
        <v>UBND Ủy ban nhân dân huyện Thạch Thành  tỉnh Thanh Hóa</v>
      </c>
      <c r="C541" s="6" t="s">
        <v>868</v>
      </c>
      <c r="D541" s="6" t="s">
        <v>7</v>
      </c>
      <c r="E541" s="6" t="s">
        <v>7</v>
      </c>
      <c r="F541" s="6" t="s">
        <v>7</v>
      </c>
      <c r="G541" s="6" t="s">
        <v>7</v>
      </c>
    </row>
    <row r="542" spans="1:7" ht="63" hidden="1" x14ac:dyDescent="0.25">
      <c r="A542" s="6">
        <v>541</v>
      </c>
      <c r="B542" s="6" t="str">
        <f>HYPERLINK("https://www.facebook.com/p/Tu%E1%BB%95i-tr%E1%BA%BB-C%C3%B4ng-an-TP-S%E1%BA%A7m-S%C6%A1n-100069346653553/?locale=hi_IN", "Công an huyện Hà Trung  tỉnh Thanh Hóa")</f>
        <v>Công an huyện Hà Trung  tỉnh Thanh Hóa</v>
      </c>
      <c r="C542" s="6" t="s">
        <v>838</v>
      </c>
      <c r="D542" s="6" t="s">
        <v>7</v>
      </c>
      <c r="E542" s="6" t="s">
        <v>839</v>
      </c>
      <c r="F542" s="6" t="s">
        <v>7</v>
      </c>
      <c r="G542" s="6" t="s">
        <v>840</v>
      </c>
    </row>
    <row r="543" spans="1:7" ht="31.5" hidden="1" x14ac:dyDescent="0.25">
      <c r="A543" s="6">
        <v>542</v>
      </c>
      <c r="B543" s="6" t="str">
        <f>HYPERLINK("https://thitran.hatrung.thanhhoa.gov.vn/", "UBND Ủy ban nhân dân huyện Hà Trung  tỉnh Thanh Hóa")</f>
        <v>UBND Ủy ban nhân dân huyện Hà Trung  tỉnh Thanh Hóa</v>
      </c>
      <c r="C543" s="6" t="s">
        <v>869</v>
      </c>
      <c r="D543" s="6" t="s">
        <v>7</v>
      </c>
      <c r="E543" s="6" t="s">
        <v>7</v>
      </c>
      <c r="F543" s="6" t="s">
        <v>7</v>
      </c>
      <c r="G543" s="6" t="s">
        <v>7</v>
      </c>
    </row>
    <row r="544" spans="1:7" ht="31.5" hidden="1" x14ac:dyDescent="0.25">
      <c r="A544" s="6">
        <v>543</v>
      </c>
      <c r="B544" s="6" t="str">
        <f>HYPERLINK("https://www.facebook.com/conganvinhloc/?locale=vi_VN", "Công an huyện Vĩnh Lộc  tỉnh Thanh Hóa")</f>
        <v>Công an huyện Vĩnh Lộc  tỉnh Thanh Hóa</v>
      </c>
      <c r="C544" s="6" t="s">
        <v>870</v>
      </c>
      <c r="D544" s="6" t="s">
        <v>7</v>
      </c>
      <c r="E544" s="6" t="s">
        <v>871</v>
      </c>
      <c r="F544" s="6" t="s">
        <v>7</v>
      </c>
      <c r="G544" s="6" t="s">
        <v>872</v>
      </c>
    </row>
    <row r="545" spans="1:7" ht="47.25" hidden="1" x14ac:dyDescent="0.25">
      <c r="A545" s="6">
        <v>544</v>
      </c>
      <c r="B545" s="6" t="str">
        <f>HYPERLINK("https://benhviennhitrunguong.gov.vn/ky-ket-thoa-thuan-hop-tac-ho-tro-chuyen-mon-y-te-voi-ubnd-huyen-vinh-loc-tinh-thanh-hoa.html", "UBND Ủy ban nhân dân huyện Vĩnh Lộc  tỉnh Thanh Hóa")</f>
        <v>UBND Ủy ban nhân dân huyện Vĩnh Lộc  tỉnh Thanh Hóa</v>
      </c>
      <c r="C545" s="6" t="s">
        <v>873</v>
      </c>
      <c r="D545" s="6" t="s">
        <v>7</v>
      </c>
      <c r="E545" s="6" t="s">
        <v>7</v>
      </c>
      <c r="F545" s="6" t="s">
        <v>7</v>
      </c>
      <c r="G545" s="6" t="s">
        <v>7</v>
      </c>
    </row>
    <row r="546" spans="1:7" ht="31.5" hidden="1" x14ac:dyDescent="0.25">
      <c r="A546" s="6">
        <v>545</v>
      </c>
      <c r="B546" s="6" t="str">
        <f>HYPERLINK("https://www.facebook.com/CAHYD.THO/", "Công an huyện Yên Định  tỉnh Thanh Hóa")</f>
        <v>Công an huyện Yên Định  tỉnh Thanh Hóa</v>
      </c>
      <c r="C546" s="6" t="s">
        <v>874</v>
      </c>
      <c r="D546" s="6" t="s">
        <v>7</v>
      </c>
      <c r="E546" s="6" t="s">
        <v>875</v>
      </c>
      <c r="F546" s="6" t="s">
        <v>876</v>
      </c>
      <c r="G546" s="6" t="s">
        <v>877</v>
      </c>
    </row>
    <row r="547" spans="1:7" ht="110.25" hidden="1" x14ac:dyDescent="0.25">
      <c r="A547" s="6">
        <v>546</v>
      </c>
      <c r="B547" s="6" t="str">
        <f>HYPERLINK("https://dichvucong.gov.vn/p/home/dvc-tthc-bonganh-tinhtp.html?id2=372584&amp;name2=UBND%20huy%E1%BB%87n%20Y%C3%AAn%20%C4%90%E1%BB%8Bnh&amp;name1=UBND%20t%E1%BB%89nh%20Thanh%20Ho%C3%A1&amp;id1=371854&amp;type_tinh_bo=2&amp;lan=2", "UBND Ủy ban nhân dân huyện Yên Định  tỉnh Thanh Hóa")</f>
        <v>UBND Ủy ban nhân dân huyện Yên Định  tỉnh Thanh Hóa</v>
      </c>
      <c r="C547" s="6" t="s">
        <v>878</v>
      </c>
      <c r="D547" s="6" t="s">
        <v>7</v>
      </c>
      <c r="E547" s="6" t="s">
        <v>7</v>
      </c>
      <c r="F547" s="6" t="s">
        <v>7</v>
      </c>
      <c r="G547" s="6" t="s">
        <v>7</v>
      </c>
    </row>
    <row r="548" spans="1:7" ht="47.25" hidden="1" x14ac:dyDescent="0.25">
      <c r="A548" s="6">
        <v>547</v>
      </c>
      <c r="B548" s="6" t="str">
        <f>HYPERLINK("https://www.facebook.com/p/C%C3%B4ng-an-huy%E1%BB%87n-Th%E1%BB%8D-Xu%C3%A2n-100072365537592/", "Công an huyện Thọ Xuân  tỉnh Thanh Hóa")</f>
        <v>Công an huyện Thọ Xuân  tỉnh Thanh Hóa</v>
      </c>
      <c r="C548" s="6" t="s">
        <v>879</v>
      </c>
      <c r="D548" s="6" t="s">
        <v>7</v>
      </c>
      <c r="E548" s="6" t="s">
        <v>880</v>
      </c>
      <c r="F548" s="6" t="s">
        <v>7</v>
      </c>
      <c r="G548" s="6" t="s">
        <v>881</v>
      </c>
    </row>
    <row r="549" spans="1:7" ht="31.5" hidden="1" x14ac:dyDescent="0.25">
      <c r="A549" s="6">
        <v>548</v>
      </c>
      <c r="B549" s="6" t="str">
        <f>HYPERLINK("https://thoxuan.thanhhoa.gov.vn/", "UBND Ủy ban nhân dân huyện Thọ Xuân  tỉnh Thanh Hóa")</f>
        <v>UBND Ủy ban nhân dân huyện Thọ Xuân  tỉnh Thanh Hóa</v>
      </c>
      <c r="C549" s="6" t="s">
        <v>882</v>
      </c>
      <c r="D549" s="6" t="s">
        <v>7</v>
      </c>
      <c r="E549" s="6" t="s">
        <v>7</v>
      </c>
      <c r="F549" s="6" t="s">
        <v>7</v>
      </c>
      <c r="G549" s="6" t="s">
        <v>7</v>
      </c>
    </row>
    <row r="550" spans="1:7" ht="31.5" hidden="1" x14ac:dyDescent="0.25">
      <c r="A550" s="6">
        <v>549</v>
      </c>
      <c r="B550" s="6" t="str">
        <f>HYPERLINK("https://www.facebook.com/conganhuyenthuongxuan/?locale=vi_VN", "Công an huyện Thường Xuân  tỉnh Thanh Hóa")</f>
        <v>Công an huyện Thường Xuân  tỉnh Thanh Hóa</v>
      </c>
      <c r="C550" s="6" t="s">
        <v>883</v>
      </c>
      <c r="D550" s="6" t="s">
        <v>7</v>
      </c>
      <c r="E550" s="6" t="s">
        <v>884</v>
      </c>
      <c r="F550" s="6" t="s">
        <v>885</v>
      </c>
      <c r="G550" s="6" t="s">
        <v>7</v>
      </c>
    </row>
    <row r="551" spans="1:7" ht="31.5" hidden="1" x14ac:dyDescent="0.25">
      <c r="A551" s="6">
        <v>550</v>
      </c>
      <c r="B551" s="6" t="str">
        <f>HYPERLINK("http://thuongxuan.gov.vn/", "UBND Ủy ban nhân dân huyện Thường Xuân  tỉnh Thanh Hóa")</f>
        <v>UBND Ủy ban nhân dân huyện Thường Xuân  tỉnh Thanh Hóa</v>
      </c>
      <c r="C551" s="6" t="s">
        <v>886</v>
      </c>
      <c r="D551" s="6" t="s">
        <v>7</v>
      </c>
      <c r="E551" s="6" t="s">
        <v>7</v>
      </c>
      <c r="F551" s="6" t="s">
        <v>7</v>
      </c>
      <c r="G551" s="6" t="s">
        <v>7</v>
      </c>
    </row>
    <row r="552" spans="1:7" ht="31.5" hidden="1" x14ac:dyDescent="0.25">
      <c r="A552" s="6">
        <v>551</v>
      </c>
      <c r="B552" s="6" t="str">
        <f>HYPERLINK("https://www.facebook.com/ConganTrieuSonOfficial/", "Công an huyện Triệu Sơn  tỉnh Thanh Hóa")</f>
        <v>Công an huyện Triệu Sơn  tỉnh Thanh Hóa</v>
      </c>
      <c r="C552" s="6" t="s">
        <v>887</v>
      </c>
      <c r="D552" s="6" t="s">
        <v>7</v>
      </c>
      <c r="E552" s="6" t="s">
        <v>888</v>
      </c>
      <c r="F552" s="6" t="s">
        <v>7</v>
      </c>
      <c r="G552" s="6" t="s">
        <v>889</v>
      </c>
    </row>
    <row r="553" spans="1:7" ht="31.5" hidden="1" x14ac:dyDescent="0.25">
      <c r="A553" s="6">
        <v>552</v>
      </c>
      <c r="B553" s="6" t="str">
        <f>HYPERLINK("http://trieuson.gov.vn/", "UBND Ủy ban nhân dân huyện Triệu Sơn  tỉnh Thanh Hóa")</f>
        <v>UBND Ủy ban nhân dân huyện Triệu Sơn  tỉnh Thanh Hóa</v>
      </c>
      <c r="C553" s="6" t="s">
        <v>890</v>
      </c>
      <c r="D553" s="6" t="s">
        <v>7</v>
      </c>
      <c r="E553" s="6" t="s">
        <v>7</v>
      </c>
      <c r="F553" s="6" t="s">
        <v>7</v>
      </c>
      <c r="G553" s="6" t="s">
        <v>7</v>
      </c>
    </row>
    <row r="554" spans="1:7" ht="31.5" hidden="1" x14ac:dyDescent="0.25">
      <c r="A554" s="6">
        <v>553</v>
      </c>
      <c r="B554" s="6" t="str">
        <f>HYPERLINK("https://www.facebook.com/Conganhuyenthieuhoa/?locale=vi_VN", "Công an huyện Thiệu Hóa  tỉnh Thanh Hóa")</f>
        <v>Công an huyện Thiệu Hóa  tỉnh Thanh Hóa</v>
      </c>
      <c r="C554" s="6" t="s">
        <v>891</v>
      </c>
      <c r="D554" s="6" t="s">
        <v>7</v>
      </c>
      <c r="E554" s="6" t="s">
        <v>892</v>
      </c>
      <c r="F554" s="6" t="s">
        <v>893</v>
      </c>
      <c r="G554" s="6" t="s">
        <v>894</v>
      </c>
    </row>
    <row r="555" spans="1:7" ht="47.25" hidden="1" x14ac:dyDescent="0.25">
      <c r="A555" s="6">
        <v>554</v>
      </c>
      <c r="B555" s="6" t="str">
        <f>HYPERLINK("https://qppl.thanhhoa.gov.vn/vbpq_thanhhoa.nsf/All/668550997CC9E19747257B2B00112189/$file/d768.pdf", "UBND Ủy ban nhân dân huyện Thiệu Hóa  tỉnh Thanh Hóa")</f>
        <v>UBND Ủy ban nhân dân huyện Thiệu Hóa  tỉnh Thanh Hóa</v>
      </c>
      <c r="C555" s="6" t="s">
        <v>895</v>
      </c>
      <c r="D555" s="6" t="s">
        <v>7</v>
      </c>
      <c r="E555" s="6" t="s">
        <v>7</v>
      </c>
      <c r="F555" s="6" t="s">
        <v>7</v>
      </c>
      <c r="G555" s="6" t="s">
        <v>7</v>
      </c>
    </row>
    <row r="556" spans="1:7" ht="31.5" hidden="1" x14ac:dyDescent="0.25">
      <c r="A556" s="6">
        <v>555</v>
      </c>
      <c r="B556" s="6" t="str">
        <f>HYPERLINK("https://www.facebook.com/conganhuyenhoanghoa/", "Công an huyện Hoằng Hóa  tỉnh Thanh Hóa")</f>
        <v>Công an huyện Hoằng Hóa  tỉnh Thanh Hóa</v>
      </c>
      <c r="C556" s="6" t="s">
        <v>896</v>
      </c>
      <c r="D556" s="6" t="s">
        <v>7</v>
      </c>
      <c r="E556" s="6" t="s">
        <v>897</v>
      </c>
      <c r="F556" s="6" t="s">
        <v>7</v>
      </c>
      <c r="G556" s="6" t="s">
        <v>898</v>
      </c>
    </row>
    <row r="557" spans="1:7" ht="31.5" hidden="1" x14ac:dyDescent="0.25">
      <c r="A557" s="6">
        <v>556</v>
      </c>
      <c r="B557" s="6" t="str">
        <f>HYPERLINK("http://hoanghoa.gov.vn/", "UBND Ủy ban nhân dân huyện Hoằng Hóa  tỉnh Thanh Hóa")</f>
        <v>UBND Ủy ban nhân dân huyện Hoằng Hóa  tỉnh Thanh Hóa</v>
      </c>
      <c r="C557" s="6" t="s">
        <v>899</v>
      </c>
      <c r="D557" s="6" t="s">
        <v>7</v>
      </c>
      <c r="E557" s="6" t="s">
        <v>7</v>
      </c>
      <c r="F557" s="6" t="s">
        <v>7</v>
      </c>
      <c r="G557" s="6" t="s">
        <v>7</v>
      </c>
    </row>
    <row r="558" spans="1:7" ht="31.5" hidden="1" x14ac:dyDescent="0.25">
      <c r="A558" s="6">
        <v>557</v>
      </c>
      <c r="B558" s="6" t="str">
        <f>HYPERLINK("https://www.facebook.com/conganvinhloc/", "Công an huyện Hậu Lộc  tỉnh Thanh Hóa")</f>
        <v>Công an huyện Hậu Lộc  tỉnh Thanh Hóa</v>
      </c>
      <c r="C558" s="6" t="s">
        <v>900</v>
      </c>
      <c r="D558" s="6" t="s">
        <v>7</v>
      </c>
      <c r="E558" s="6" t="s">
        <v>871</v>
      </c>
      <c r="F558" s="6" t="s">
        <v>7</v>
      </c>
      <c r="G558" s="6" t="s">
        <v>872</v>
      </c>
    </row>
    <row r="559" spans="1:7" ht="110.25" hidden="1" x14ac:dyDescent="0.25">
      <c r="A559" s="6">
        <v>558</v>
      </c>
      <c r="B559" s="6" t="str">
        <f>HYPERLINK("https://dichvucong.gov.vn/p/home/dvc-tthc-bonganh-tinhtp.html?id2=372303&amp;name2=UBND%20huy%E1%BB%87n%20H%E1%BA%ADu%20L%E1%BB%99c&amp;name1=UBND%20t%E1%BB%89nh%20Thanh%20Ho%C3%A1&amp;id1=371854&amp;type_tinh_bo=2&amp;lan=2", "UBND Ủy ban nhân dân huyện Hậu Lộc  tỉnh Thanh Hóa")</f>
        <v>UBND Ủy ban nhân dân huyện Hậu Lộc  tỉnh Thanh Hóa</v>
      </c>
      <c r="C559" s="6" t="s">
        <v>901</v>
      </c>
      <c r="D559" s="6" t="s">
        <v>7</v>
      </c>
      <c r="E559" s="6" t="s">
        <v>7</v>
      </c>
      <c r="F559" s="6" t="s">
        <v>7</v>
      </c>
      <c r="G559" s="6" t="s">
        <v>7</v>
      </c>
    </row>
    <row r="560" spans="1:7" ht="31.5" hidden="1" x14ac:dyDescent="0.25">
      <c r="A560" s="6">
        <v>559</v>
      </c>
      <c r="B560" s="6" t="str">
        <f>HYPERLINK("https://www.facebook.com/CA.NgaSon.TH/", "Công an huyện Nga Sơn  tỉnh Thanh Hóa")</f>
        <v>Công an huyện Nga Sơn  tỉnh Thanh Hóa</v>
      </c>
      <c r="C560" s="6" t="s">
        <v>902</v>
      </c>
      <c r="D560" s="6" t="s">
        <v>7</v>
      </c>
      <c r="E560" s="6" t="s">
        <v>903</v>
      </c>
      <c r="F560" s="6" t="s">
        <v>904</v>
      </c>
      <c r="G560" s="6" t="s">
        <v>905</v>
      </c>
    </row>
    <row r="561" spans="1:7" ht="31.5" hidden="1" x14ac:dyDescent="0.25">
      <c r="A561" s="6">
        <v>560</v>
      </c>
      <c r="B561" s="6" t="str">
        <f>HYPERLINK("https://ngason.thanhhoa.gov.vn/", "UBND Ủy ban nhân dân huyện Nga Sơn  tỉnh Thanh Hóa")</f>
        <v>UBND Ủy ban nhân dân huyện Nga Sơn  tỉnh Thanh Hóa</v>
      </c>
      <c r="C561" s="6" t="s">
        <v>906</v>
      </c>
      <c r="D561" s="6" t="s">
        <v>7</v>
      </c>
      <c r="E561" s="6" t="s">
        <v>7</v>
      </c>
      <c r="F561" s="6" t="s">
        <v>7</v>
      </c>
      <c r="G561" s="6" t="s">
        <v>7</v>
      </c>
    </row>
    <row r="562" spans="1:7" ht="31.5" hidden="1" x14ac:dyDescent="0.25">
      <c r="A562" s="6">
        <v>561</v>
      </c>
      <c r="B562" s="6" t="str">
        <f>HYPERLINK("https://www.facebook.com/conganhuyennhuxuan/", "Công an huyện Như Xuân  tỉnh Thanh Hóa")</f>
        <v>Công an huyện Như Xuân  tỉnh Thanh Hóa</v>
      </c>
      <c r="C562" s="6" t="s">
        <v>907</v>
      </c>
      <c r="D562" s="6" t="s">
        <v>7</v>
      </c>
      <c r="E562" s="6" t="s">
        <v>908</v>
      </c>
      <c r="F562" s="6" t="s">
        <v>909</v>
      </c>
      <c r="G562" s="6" t="s">
        <v>910</v>
      </c>
    </row>
    <row r="563" spans="1:7" ht="31.5" hidden="1" x14ac:dyDescent="0.25">
      <c r="A563" s="6">
        <v>562</v>
      </c>
      <c r="B563" s="6" t="str">
        <f>HYPERLINK("http://dieuhanh.nhuxuan.thanhhoa.gov.vn/", "UBND Ủy ban nhân dân huyện Như Xuân  tỉnh Thanh Hóa")</f>
        <v>UBND Ủy ban nhân dân huyện Như Xuân  tỉnh Thanh Hóa</v>
      </c>
      <c r="C563" s="6" t="s">
        <v>911</v>
      </c>
      <c r="D563" s="6" t="s">
        <v>7</v>
      </c>
      <c r="E563" s="6" t="s">
        <v>7</v>
      </c>
      <c r="F563" s="6" t="s">
        <v>7</v>
      </c>
      <c r="G563" s="6" t="s">
        <v>7</v>
      </c>
    </row>
    <row r="564" spans="1:7" ht="31.5" hidden="1" x14ac:dyDescent="0.25">
      <c r="A564" s="6">
        <v>563</v>
      </c>
      <c r="B564" s="6" t="str">
        <f>HYPERLINK("https://www.facebook.com/conganhuyennhuthanh/?locale=vi_VN", "Công an huyện Như Thanh  tỉnh Thanh Hóa")</f>
        <v>Công an huyện Như Thanh  tỉnh Thanh Hóa</v>
      </c>
      <c r="C564" s="6" t="s">
        <v>912</v>
      </c>
      <c r="D564" s="6" t="s">
        <v>7</v>
      </c>
      <c r="E564" s="6" t="s">
        <v>913</v>
      </c>
      <c r="F564" s="6" t="s">
        <v>914</v>
      </c>
      <c r="G564" s="6" t="s">
        <v>7</v>
      </c>
    </row>
    <row r="565" spans="1:7" ht="31.5" hidden="1" x14ac:dyDescent="0.25">
      <c r="A565" s="6">
        <v>564</v>
      </c>
      <c r="B565" s="6" t="str">
        <f>HYPERLINK("http://bensung.nhuthanh.thanhhoa.gov.vn/", "UBND Ủy ban nhân dân huyện Như Thanh  tỉnh Thanh Hóa")</f>
        <v>UBND Ủy ban nhân dân huyện Như Thanh  tỉnh Thanh Hóa</v>
      </c>
      <c r="C565" s="6" t="s">
        <v>915</v>
      </c>
      <c r="D565" s="6" t="s">
        <v>7</v>
      </c>
      <c r="E565" s="6" t="s">
        <v>7</v>
      </c>
      <c r="F565" s="6" t="s">
        <v>7</v>
      </c>
      <c r="G565" s="6" t="s">
        <v>7</v>
      </c>
    </row>
    <row r="566" spans="1:7" ht="63" hidden="1" x14ac:dyDescent="0.25">
      <c r="A566" s="6">
        <v>565</v>
      </c>
      <c r="B566" s="6" t="str">
        <f>HYPERLINK("https://www.facebook.com/p/C%C3%B4ng-An-Huy%E1%BB%87n-N%C3%B4ng-C%E1%BB%91ng-100063664087545/?locale=vi_VN", "Công an huyện Nông Cống  tỉnh Thanh Hóa")</f>
        <v>Công an huyện Nông Cống  tỉnh Thanh Hóa</v>
      </c>
      <c r="C566" s="6" t="s">
        <v>916</v>
      </c>
      <c r="D566" s="6" t="s">
        <v>7</v>
      </c>
      <c r="E566" s="6" t="s">
        <v>917</v>
      </c>
      <c r="F566" s="6" t="s">
        <v>7</v>
      </c>
      <c r="G566" s="6" t="s">
        <v>7</v>
      </c>
    </row>
    <row r="567" spans="1:7" ht="31.5" hidden="1" x14ac:dyDescent="0.25">
      <c r="A567" s="6">
        <v>566</v>
      </c>
      <c r="B567" s="6" t="str">
        <f>HYPERLINK("https://nongcong.thanhhoa.gov.vn/", "UBND Ủy ban nhân dân huyện Nông Cống  tỉnh Thanh Hóa")</f>
        <v>UBND Ủy ban nhân dân huyện Nông Cống  tỉnh Thanh Hóa</v>
      </c>
      <c r="C567" s="6" t="s">
        <v>918</v>
      </c>
      <c r="D567" s="6" t="s">
        <v>7</v>
      </c>
      <c r="E567" s="6" t="s">
        <v>7</v>
      </c>
      <c r="F567" s="6" t="s">
        <v>7</v>
      </c>
      <c r="G567" s="6" t="s">
        <v>7</v>
      </c>
    </row>
    <row r="568" spans="1:7" ht="31.5" hidden="1" x14ac:dyDescent="0.25">
      <c r="A568" s="6">
        <v>567</v>
      </c>
      <c r="B568" s="6" t="str">
        <f>HYPERLINK("https://www.facebook.com/conganhuyendongsonthanhhoa/?locale=vi_VN", "Công an huyện Đông Sơn  tỉnh Thanh Hóa")</f>
        <v>Công an huyện Đông Sơn  tỉnh Thanh Hóa</v>
      </c>
      <c r="C568" s="6" t="s">
        <v>919</v>
      </c>
      <c r="D568" s="6" t="s">
        <v>7</v>
      </c>
      <c r="E568" s="6" t="s">
        <v>920</v>
      </c>
      <c r="F568" s="6" t="s">
        <v>7</v>
      </c>
      <c r="G568" s="6" t="s">
        <v>7</v>
      </c>
    </row>
    <row r="569" spans="1:7" ht="31.5" hidden="1" x14ac:dyDescent="0.25">
      <c r="A569" s="6">
        <v>568</v>
      </c>
      <c r="B569" s="6" t="str">
        <f>HYPERLINK("https://dongson.thanhhoa.gov.vn/", "UBND Ủy ban nhân dân huyện Đông Sơn  tỉnh Thanh Hóa")</f>
        <v>UBND Ủy ban nhân dân huyện Đông Sơn  tỉnh Thanh Hóa</v>
      </c>
      <c r="C569" s="6" t="s">
        <v>921</v>
      </c>
      <c r="D569" s="6" t="s">
        <v>7</v>
      </c>
      <c r="E569" s="6" t="s">
        <v>7</v>
      </c>
      <c r="F569" s="6" t="s">
        <v>7</v>
      </c>
      <c r="G569" s="6" t="s">
        <v>7</v>
      </c>
    </row>
    <row r="570" spans="1:7" ht="31.5" hidden="1" x14ac:dyDescent="0.25">
      <c r="A570" s="6">
        <v>569</v>
      </c>
      <c r="B570" s="6" t="str">
        <f>HYPERLINK("https://www.facebook.com/Conganquangxuong/?locale=vi_VN", "Công an huyện Quảng Xương  tỉnh Thanh Hóa")</f>
        <v>Công an huyện Quảng Xương  tỉnh Thanh Hóa</v>
      </c>
      <c r="C570" s="6" t="s">
        <v>922</v>
      </c>
      <c r="D570" s="6" t="s">
        <v>7</v>
      </c>
      <c r="E570" s="6" t="s">
        <v>923</v>
      </c>
      <c r="F570" s="6" t="s">
        <v>924</v>
      </c>
      <c r="G570" s="6" t="s">
        <v>7</v>
      </c>
    </row>
    <row r="571" spans="1:7" ht="78.75" hidden="1" x14ac:dyDescent="0.25">
      <c r="A571" s="6">
        <v>570</v>
      </c>
      <c r="B571" s="6" t="str">
        <f>HYPERLINK("https://kntc.thanhhoa.gov.vn/kntc.nsf/8B7B11ADD65ADB7D4725877A000C15D3/$file/DT-VBDTPT936332298-10-20211634804359487tungct22.10.2021_08h43p58_giangld_22-10-2021-08-51-13_signed.pdf", "UBND Ủy ban nhân dân huyện Quảng Xương  tỉnh Thanh Hóa")</f>
        <v>UBND Ủy ban nhân dân huyện Quảng Xương  tỉnh Thanh Hóa</v>
      </c>
      <c r="C571" s="6" t="s">
        <v>925</v>
      </c>
      <c r="D571" s="6" t="s">
        <v>7</v>
      </c>
      <c r="E571" s="6" t="s">
        <v>7</v>
      </c>
      <c r="F571" s="6" t="s">
        <v>7</v>
      </c>
      <c r="G571" s="6" t="s">
        <v>7</v>
      </c>
    </row>
    <row r="572" spans="1:7" ht="31.5" hidden="1" x14ac:dyDescent="0.25">
      <c r="A572" s="6">
        <v>571</v>
      </c>
      <c r="B572" s="6" t="str">
        <f>HYPERLINK("-", "Công an huyện Tĩnh Gia  tỉnh Thanh Hóa")</f>
        <v>Công an huyện Tĩnh Gia  tỉnh Thanh Hóa</v>
      </c>
      <c r="C572" s="6" t="s">
        <v>7</v>
      </c>
      <c r="D572" s="6" t="s">
        <v>7</v>
      </c>
      <c r="E572" s="6" t="s">
        <v>12</v>
      </c>
      <c r="F572" s="6" t="s">
        <v>7</v>
      </c>
      <c r="G572" s="6" t="s">
        <v>7</v>
      </c>
    </row>
    <row r="573" spans="1:7" ht="63" hidden="1" x14ac:dyDescent="0.25">
      <c r="A573" s="6">
        <v>572</v>
      </c>
      <c r="B573" s="6" t="str">
        <f>HYPERLINK("https://qppl.thanhhoa.gov.vn/vbpq_thanhhoa.nsf/9e6a1e4b64680bd247256801000a8614/FD02D958604DF5B747257D2E00046884/$file/d2499.pdf", "UBND Ủy ban nhân dân huyện Tĩnh Gia  tỉnh Thanh Hóa")</f>
        <v>UBND Ủy ban nhân dân huyện Tĩnh Gia  tỉnh Thanh Hóa</v>
      </c>
      <c r="C573" s="6" t="s">
        <v>926</v>
      </c>
      <c r="D573" s="6" t="s">
        <v>7</v>
      </c>
      <c r="E573" s="6" t="s">
        <v>7</v>
      </c>
      <c r="F573" s="6" t="s">
        <v>7</v>
      </c>
      <c r="G573" s="6" t="s">
        <v>7</v>
      </c>
    </row>
    <row r="574" spans="1:7" ht="78.75" x14ac:dyDescent="0.25">
      <c r="A574" s="6">
        <v>573</v>
      </c>
      <c r="B574" s="6" t="str">
        <f>HYPERLINK("https://www.facebook.com/p/C%C3%B4ng-an-th%C3%A0nh-ph%E1%BB%91-Vinh-B%E1%BB%99-ph%E1%BA%ADn-m%E1%BB%99t-c%E1%BB%ADa-100060887654936/", "Công an thành phố Vinh  tỉnh Nghệ An")</f>
        <v>Công an thành phố Vinh  tỉnh Nghệ An</v>
      </c>
      <c r="C574" s="6" t="s">
        <v>927</v>
      </c>
      <c r="D574" s="6" t="s">
        <v>928</v>
      </c>
      <c r="E574" s="6" t="s">
        <v>7</v>
      </c>
      <c r="F574" s="6" t="s">
        <v>929</v>
      </c>
      <c r="G574" s="6" t="s">
        <v>930</v>
      </c>
    </row>
    <row r="575" spans="1:7" ht="63" hidden="1" x14ac:dyDescent="0.25">
      <c r="A575" s="6">
        <v>574</v>
      </c>
      <c r="B575" s="6" t="str">
        <f>HYPERLINK("https://vinh.nghean.gov.vn/xem-chi-tiet-bai-viet/-/asset_publisher/t2ZLc8uKcyGV/content/id/3066052", "UBND Ủy ban nhân dân thành phố Vinh  tỉnh Nghệ An")</f>
        <v>UBND Ủy ban nhân dân thành phố Vinh  tỉnh Nghệ An</v>
      </c>
      <c r="C575" s="6" t="s">
        <v>931</v>
      </c>
      <c r="D575" s="6" t="s">
        <v>7</v>
      </c>
      <c r="E575" s="6" t="s">
        <v>7</v>
      </c>
      <c r="F575" s="6" t="s">
        <v>7</v>
      </c>
      <c r="G575" s="6" t="s">
        <v>7</v>
      </c>
    </row>
    <row r="576" spans="1:7" ht="31.5" hidden="1" x14ac:dyDescent="0.25">
      <c r="A576" s="6">
        <v>575</v>
      </c>
      <c r="B576" s="6" t="str">
        <f>HYPERLINK("-", "Công an huyện Quế Phong  tỉnh Nghệ An")</f>
        <v>Công an huyện Quế Phong  tỉnh Nghệ An</v>
      </c>
      <c r="C576" s="6" t="s">
        <v>7</v>
      </c>
      <c r="D576" s="6" t="s">
        <v>7</v>
      </c>
      <c r="E576" s="6" t="s">
        <v>12</v>
      </c>
      <c r="F576" s="6" t="s">
        <v>7</v>
      </c>
      <c r="G576" s="6" t="s">
        <v>7</v>
      </c>
    </row>
    <row r="577" spans="1:7" ht="31.5" hidden="1" x14ac:dyDescent="0.25">
      <c r="A577" s="6">
        <v>576</v>
      </c>
      <c r="B577" s="6" t="str">
        <f>HYPERLINK("https://quephong.nghean.gov.vn/uy-ban-nhan-dan-huyen", "UBND Ủy ban nhân dân huyện Quế Phong  tỉnh Nghệ An")</f>
        <v>UBND Ủy ban nhân dân huyện Quế Phong  tỉnh Nghệ An</v>
      </c>
      <c r="C577" s="6" t="s">
        <v>932</v>
      </c>
      <c r="D577" s="6" t="s">
        <v>7</v>
      </c>
      <c r="E577" s="6" t="s">
        <v>7</v>
      </c>
      <c r="F577" s="6" t="s">
        <v>7</v>
      </c>
      <c r="G577" s="6" t="s">
        <v>7</v>
      </c>
    </row>
    <row r="578" spans="1:7" ht="31.5" hidden="1" x14ac:dyDescent="0.25">
      <c r="A578" s="6">
        <v>577</v>
      </c>
      <c r="B578" s="6" t="str">
        <f>HYPERLINK("https://www.facebook.com/Conganhuyenquychau02383884113/?locale=vi_VN", "Công an huyện Quỳ Châu  tỉnh Nghệ An")</f>
        <v>Công an huyện Quỳ Châu  tỉnh Nghệ An</v>
      </c>
      <c r="C578" s="6" t="s">
        <v>933</v>
      </c>
      <c r="D578" s="6" t="s">
        <v>7</v>
      </c>
      <c r="E578" s="6" t="s">
        <v>12</v>
      </c>
      <c r="F578" s="6" t="s">
        <v>7</v>
      </c>
      <c r="G578" s="6" t="s">
        <v>7</v>
      </c>
    </row>
    <row r="579" spans="1:7" ht="31.5" hidden="1" x14ac:dyDescent="0.25">
      <c r="A579" s="6">
        <v>578</v>
      </c>
      <c r="B579" s="6" t="str">
        <f>HYPERLINK("https://quychau.nghean.gov.vn/", "UBND Ủy ban nhân dân huyện Quỳ Châu  tỉnh Nghệ An")</f>
        <v>UBND Ủy ban nhân dân huyện Quỳ Châu  tỉnh Nghệ An</v>
      </c>
      <c r="C579" s="6" t="s">
        <v>934</v>
      </c>
      <c r="D579" s="6" t="s">
        <v>7</v>
      </c>
      <c r="E579" s="6" t="s">
        <v>7</v>
      </c>
      <c r="F579" s="6" t="s">
        <v>7</v>
      </c>
      <c r="G579" s="6" t="s">
        <v>7</v>
      </c>
    </row>
    <row r="580" spans="1:7" ht="47.25" hidden="1" x14ac:dyDescent="0.25">
      <c r="A580" s="6">
        <v>579</v>
      </c>
      <c r="B580" s="6" t="str">
        <f>HYPERLINK("https://www.facebook.com/p/C%C3%B4ng-an-huy%E1%BB%87n-T%C6%B0%C6%A1ng-D%C6%B0%C6%A1ng-100064406753739/", "Công an huyện Tương Dương  tỉnh Nghệ An")</f>
        <v>Công an huyện Tương Dương  tỉnh Nghệ An</v>
      </c>
      <c r="C580" s="6" t="s">
        <v>935</v>
      </c>
      <c r="D580" s="6" t="s">
        <v>7</v>
      </c>
      <c r="E580" s="6" t="s">
        <v>936</v>
      </c>
      <c r="F580" s="6" t="s">
        <v>7</v>
      </c>
      <c r="G580" s="6" t="s">
        <v>7</v>
      </c>
    </row>
    <row r="581" spans="1:7" ht="31.5" hidden="1" x14ac:dyDescent="0.25">
      <c r="A581" s="6">
        <v>580</v>
      </c>
      <c r="B581" s="6" t="str">
        <f>HYPERLINK("https://tuongduong.nghean.gov.vn/", "UBND Ủy ban nhân dân huyện Tương Dương  tỉnh Nghệ An")</f>
        <v>UBND Ủy ban nhân dân huyện Tương Dương  tỉnh Nghệ An</v>
      </c>
      <c r="C581" s="6" t="s">
        <v>937</v>
      </c>
      <c r="D581" s="6" t="s">
        <v>7</v>
      </c>
      <c r="E581" s="6" t="s">
        <v>7</v>
      </c>
      <c r="F581" s="6" t="s">
        <v>7</v>
      </c>
      <c r="G581" s="6" t="s">
        <v>7</v>
      </c>
    </row>
    <row r="582" spans="1:7" ht="47.25" hidden="1" x14ac:dyDescent="0.25">
      <c r="A582" s="6">
        <v>581</v>
      </c>
      <c r="B582" s="6" t="str">
        <f>HYPERLINK("https://www.facebook.com/p/C%C3%B4ng-an-huy%E1%BB%87n-Ngh%C4%A9a-%C4%90%C3%A0n-100034707650596/", "Công an huyện Nghĩa Đàn  tỉnh Nghệ An")</f>
        <v>Công an huyện Nghĩa Đàn  tỉnh Nghệ An</v>
      </c>
      <c r="C582" s="6" t="s">
        <v>938</v>
      </c>
      <c r="D582" s="6" t="s">
        <v>7</v>
      </c>
      <c r="E582" s="6" t="s">
        <v>939</v>
      </c>
      <c r="F582" s="6" t="s">
        <v>940</v>
      </c>
      <c r="G582" s="6" t="s">
        <v>7</v>
      </c>
    </row>
    <row r="583" spans="1:7" ht="31.5" hidden="1" x14ac:dyDescent="0.25">
      <c r="A583" s="6">
        <v>582</v>
      </c>
      <c r="B583" s="6" t="str">
        <f>HYPERLINK("https://nghiadan.nghean.gov.vn/", "UBND Ủy ban nhân dân huyện Nghĩa Đàn  tỉnh Nghệ An")</f>
        <v>UBND Ủy ban nhân dân huyện Nghĩa Đàn  tỉnh Nghệ An</v>
      </c>
      <c r="C583" s="6" t="s">
        <v>941</v>
      </c>
      <c r="D583" s="6" t="s">
        <v>7</v>
      </c>
      <c r="E583" s="6" t="s">
        <v>7</v>
      </c>
      <c r="F583" s="6" t="s">
        <v>7</v>
      </c>
      <c r="G583" s="6" t="s">
        <v>7</v>
      </c>
    </row>
    <row r="584" spans="1:7" ht="15.75" hidden="1" x14ac:dyDescent="0.25">
      <c r="A584" s="6">
        <v>583</v>
      </c>
      <c r="B584" s="6" t="str">
        <f>HYPERLINK("-", "Công an huyện Quỳ Hợp  tỉnh Nghệ An")</f>
        <v>Công an huyện Quỳ Hợp  tỉnh Nghệ An</v>
      </c>
      <c r="C584" s="6" t="s">
        <v>7</v>
      </c>
      <c r="D584" s="6" t="s">
        <v>7</v>
      </c>
      <c r="E584" s="6" t="s">
        <v>12</v>
      </c>
      <c r="F584" s="6" t="s">
        <v>7</v>
      </c>
      <c r="G584" s="6" t="s">
        <v>7</v>
      </c>
    </row>
    <row r="585" spans="1:7" ht="31.5" hidden="1" x14ac:dyDescent="0.25">
      <c r="A585" s="6">
        <v>584</v>
      </c>
      <c r="B585" s="6" t="str">
        <f>HYPERLINK("http://quyhop.gov.vn/", "UBND Ủy ban nhân dân huyện Quỳ Hợp  tỉnh Nghệ An")</f>
        <v>UBND Ủy ban nhân dân huyện Quỳ Hợp  tỉnh Nghệ An</v>
      </c>
      <c r="C585" s="6" t="s">
        <v>942</v>
      </c>
      <c r="D585" s="6" t="s">
        <v>7</v>
      </c>
      <c r="E585" s="6" t="s">
        <v>7</v>
      </c>
      <c r="F585" s="6" t="s">
        <v>7</v>
      </c>
      <c r="G585" s="6" t="s">
        <v>7</v>
      </c>
    </row>
    <row r="586" spans="1:7" ht="31.5" hidden="1" x14ac:dyDescent="0.25">
      <c r="A586" s="6">
        <v>585</v>
      </c>
      <c r="B586" s="6" t="str">
        <f>HYPERLINK("https://www.facebook.com/bophanmotcuaconganhuyenquynhluu/", "Công an huyện Quỳnh Lưu  tỉnh Nghệ An")</f>
        <v>Công an huyện Quỳnh Lưu  tỉnh Nghệ An</v>
      </c>
      <c r="C586" s="6" t="s">
        <v>943</v>
      </c>
      <c r="D586" s="6" t="s">
        <v>7</v>
      </c>
      <c r="E586" s="6" t="s">
        <v>944</v>
      </c>
      <c r="F586" s="6" t="s">
        <v>7</v>
      </c>
      <c r="G586" s="6" t="s">
        <v>945</v>
      </c>
    </row>
    <row r="587" spans="1:7" ht="31.5" hidden="1" x14ac:dyDescent="0.25">
      <c r="A587" s="6">
        <v>586</v>
      </c>
      <c r="B587" s="6" t="str">
        <f>HYPERLINK("https://quynhluu.nghean.gov.vn/", "UBND Ủy ban nhân dân huyện Quỳnh Lưu  tỉnh Nghệ An")</f>
        <v>UBND Ủy ban nhân dân huyện Quỳnh Lưu  tỉnh Nghệ An</v>
      </c>
      <c r="C587" s="6" t="s">
        <v>946</v>
      </c>
      <c r="D587" s="6" t="s">
        <v>7</v>
      </c>
      <c r="E587" s="6" t="s">
        <v>7</v>
      </c>
      <c r="F587" s="6" t="s">
        <v>7</v>
      </c>
      <c r="G587" s="6" t="s">
        <v>7</v>
      </c>
    </row>
    <row r="588" spans="1:7" ht="31.5" hidden="1" x14ac:dyDescent="0.25">
      <c r="A588" s="6">
        <v>587</v>
      </c>
      <c r="B588" s="6" t="str">
        <f>HYPERLINK("https://www.facebook.com/61557574741798", "Công an huyện Con Cuông  tỉnh Nghệ An")</f>
        <v>Công an huyện Con Cuông  tỉnh Nghệ An</v>
      </c>
      <c r="C588" s="6" t="s">
        <v>947</v>
      </c>
      <c r="D588" s="6" t="s">
        <v>7</v>
      </c>
      <c r="E588" s="6" t="s">
        <v>948</v>
      </c>
      <c r="F588" s="6" t="s">
        <v>7</v>
      </c>
      <c r="G588" s="6" t="s">
        <v>949</v>
      </c>
    </row>
    <row r="589" spans="1:7" ht="31.5" hidden="1" x14ac:dyDescent="0.25">
      <c r="A589" s="6">
        <v>588</v>
      </c>
      <c r="B589" s="6" t="str">
        <f>HYPERLINK("https://concuong.nghean.gov.vn/", "UBND Ủy ban nhân dân huyện Con Cuông  tỉnh Nghệ An")</f>
        <v>UBND Ủy ban nhân dân huyện Con Cuông  tỉnh Nghệ An</v>
      </c>
      <c r="C589" s="6" t="s">
        <v>950</v>
      </c>
      <c r="D589" s="6" t="s">
        <v>7</v>
      </c>
      <c r="E589" s="6" t="s">
        <v>7</v>
      </c>
      <c r="F589" s="6" t="s">
        <v>7</v>
      </c>
      <c r="G589" s="6" t="s">
        <v>7</v>
      </c>
    </row>
    <row r="590" spans="1:7" ht="31.5" hidden="1" x14ac:dyDescent="0.25">
      <c r="A590" s="6">
        <v>589</v>
      </c>
      <c r="B590" s="6" t="str">
        <f>HYPERLINK("https://www.facebook.com/trungtamvanhoathethaovatruyenthongtanky/", "Công an huyện Tân Kỳ  tỉnh Nghệ An")</f>
        <v>Công an huyện Tân Kỳ  tỉnh Nghệ An</v>
      </c>
      <c r="C590" s="6" t="s">
        <v>951</v>
      </c>
      <c r="D590" s="6" t="s">
        <v>7</v>
      </c>
      <c r="E590" s="6" t="s">
        <v>952</v>
      </c>
      <c r="F590" s="6" t="s">
        <v>953</v>
      </c>
      <c r="G590" s="6" t="s">
        <v>954</v>
      </c>
    </row>
    <row r="591" spans="1:7" ht="31.5" hidden="1" x14ac:dyDescent="0.25">
      <c r="A591" s="6">
        <v>590</v>
      </c>
      <c r="B591" s="6" t="str">
        <f>HYPERLINK("https://tanky.nghean.gov.vn/", "UBND Ủy ban nhân dân huyện Tân Kỳ  tỉnh Nghệ An")</f>
        <v>UBND Ủy ban nhân dân huyện Tân Kỳ  tỉnh Nghệ An</v>
      </c>
      <c r="C591" s="6" t="s">
        <v>955</v>
      </c>
      <c r="D591" s="6" t="s">
        <v>7</v>
      </c>
      <c r="E591" s="6" t="s">
        <v>7</v>
      </c>
      <c r="F591" s="6" t="s">
        <v>7</v>
      </c>
      <c r="G591" s="6" t="s">
        <v>7</v>
      </c>
    </row>
    <row r="592" spans="1:7" ht="47.25" hidden="1" x14ac:dyDescent="0.25">
      <c r="A592" s="6">
        <v>591</v>
      </c>
      <c r="B592" s="6" t="str">
        <f>HYPERLINK("https://www.facebook.com/p/C%C3%B4ng-an-huy%E1%BB%87n-Anh-S%C6%A1n-100050389963999/", "Công an huyện Anh Sơn  tỉnh Nghệ An")</f>
        <v>Công an huyện Anh Sơn  tỉnh Nghệ An</v>
      </c>
      <c r="C592" s="6" t="s">
        <v>956</v>
      </c>
      <c r="D592" s="6" t="s">
        <v>7</v>
      </c>
      <c r="E592" s="6" t="s">
        <v>957</v>
      </c>
      <c r="F592" s="6" t="s">
        <v>7</v>
      </c>
      <c r="G592" s="6" t="s">
        <v>7</v>
      </c>
    </row>
    <row r="593" spans="1:7" ht="31.5" hidden="1" x14ac:dyDescent="0.25">
      <c r="A593" s="6">
        <v>592</v>
      </c>
      <c r="B593" s="6" t="str">
        <f>HYPERLINK("https://anhson.nghean.gov.vn/", "UBND Ủy ban nhân dân huyện Anh Sơn  tỉnh Nghệ An")</f>
        <v>UBND Ủy ban nhân dân huyện Anh Sơn  tỉnh Nghệ An</v>
      </c>
      <c r="C593" s="6" t="s">
        <v>958</v>
      </c>
      <c r="D593" s="6" t="s">
        <v>7</v>
      </c>
      <c r="E593" s="6" t="s">
        <v>7</v>
      </c>
      <c r="F593" s="6" t="s">
        <v>7</v>
      </c>
      <c r="G593" s="6" t="s">
        <v>7</v>
      </c>
    </row>
    <row r="594" spans="1:7" ht="31.5" hidden="1" x14ac:dyDescent="0.25">
      <c r="A594" s="6">
        <v>593</v>
      </c>
      <c r="B594" s="6" t="str">
        <f>HYPERLINK("https://www.facebook.com/conganhuyendienchau/", "Công an huyện Diễn Châu  tỉnh Nghệ An")</f>
        <v>Công an huyện Diễn Châu  tỉnh Nghệ An</v>
      </c>
      <c r="C594" s="6" t="s">
        <v>959</v>
      </c>
      <c r="D594" s="6" t="s">
        <v>7</v>
      </c>
      <c r="E594" s="6" t="s">
        <v>960</v>
      </c>
      <c r="F594" s="6" t="s">
        <v>961</v>
      </c>
      <c r="G594" s="6" t="s">
        <v>962</v>
      </c>
    </row>
    <row r="595" spans="1:7" ht="31.5" hidden="1" x14ac:dyDescent="0.25">
      <c r="A595" s="6">
        <v>594</v>
      </c>
      <c r="B595" s="6" t="str">
        <f>HYPERLINK("https://dienchau.nghean.gov.vn/uy-ban-nhan-dan-huyen", "UBND Ủy ban nhân dân huyện Diễn Châu  tỉnh Nghệ An")</f>
        <v>UBND Ủy ban nhân dân huyện Diễn Châu  tỉnh Nghệ An</v>
      </c>
      <c r="C595" s="6" t="s">
        <v>963</v>
      </c>
      <c r="D595" s="6" t="s">
        <v>7</v>
      </c>
      <c r="E595" s="6" t="s">
        <v>7</v>
      </c>
      <c r="F595" s="6" t="s">
        <v>7</v>
      </c>
      <c r="G595" s="6" t="s">
        <v>7</v>
      </c>
    </row>
    <row r="596" spans="1:7" ht="47.25" hidden="1" x14ac:dyDescent="0.25">
      <c r="A596" s="6">
        <v>595</v>
      </c>
      <c r="B596" s="6" t="str">
        <f>HYPERLINK("https://www.facebook.com/p/C%C3%B4ng-an-huy%E1%BB%87n-Y%C3%AAn-Th%C3%A0nh-100064179789086/", "Công an huyện Yên Thành  tỉnh Nghệ An")</f>
        <v>Công an huyện Yên Thành  tỉnh Nghệ An</v>
      </c>
      <c r="C596" s="6" t="s">
        <v>964</v>
      </c>
      <c r="D596" s="6" t="s">
        <v>7</v>
      </c>
      <c r="E596" s="6" t="s">
        <v>965</v>
      </c>
      <c r="F596" s="6" t="s">
        <v>7</v>
      </c>
      <c r="G596" s="6" t="s">
        <v>966</v>
      </c>
    </row>
    <row r="597" spans="1:7" ht="31.5" hidden="1" x14ac:dyDescent="0.25">
      <c r="A597" s="6">
        <v>596</v>
      </c>
      <c r="B597" s="6" t="str">
        <f>HYPERLINK("https://yenthanh.nghean.gov.vn/", "UBND Ủy ban nhân dân huyện Yên Thành  tỉnh Nghệ An")</f>
        <v>UBND Ủy ban nhân dân huyện Yên Thành  tỉnh Nghệ An</v>
      </c>
      <c r="C597" s="6" t="s">
        <v>967</v>
      </c>
      <c r="D597" s="6" t="s">
        <v>7</v>
      </c>
      <c r="E597" s="6" t="s">
        <v>7</v>
      </c>
      <c r="F597" s="6" t="s">
        <v>7</v>
      </c>
      <c r="G597" s="6" t="s">
        <v>7</v>
      </c>
    </row>
    <row r="598" spans="1:7" ht="31.5" hidden="1" x14ac:dyDescent="0.25">
      <c r="A598" s="6">
        <v>597</v>
      </c>
      <c r="B598" s="6" t="str">
        <f>HYPERLINK("https://www.facebook.com/ConganDoLuong/?locale=vi_VN", "Công an huyện Đô Lương  tỉnh Nghệ An")</f>
        <v>Công an huyện Đô Lương  tỉnh Nghệ An</v>
      </c>
      <c r="C598" s="6" t="s">
        <v>968</v>
      </c>
      <c r="D598" s="6" t="s">
        <v>7</v>
      </c>
      <c r="E598" s="6" t="s">
        <v>969</v>
      </c>
      <c r="F598" s="6" t="s">
        <v>7</v>
      </c>
      <c r="G598" s="6" t="s">
        <v>970</v>
      </c>
    </row>
    <row r="599" spans="1:7" ht="31.5" hidden="1" x14ac:dyDescent="0.25">
      <c r="A599" s="6">
        <v>598</v>
      </c>
      <c r="B599" s="6" t="str">
        <f>HYPERLINK("https://doluong.nghean.gov.vn/", "UBND Ủy ban nhân dân huyện Đô Lương  tỉnh Nghệ An")</f>
        <v>UBND Ủy ban nhân dân huyện Đô Lương  tỉnh Nghệ An</v>
      </c>
      <c r="C599" s="6" t="s">
        <v>971</v>
      </c>
      <c r="D599" s="6" t="s">
        <v>7</v>
      </c>
      <c r="E599" s="6" t="s">
        <v>7</v>
      </c>
      <c r="F599" s="6" t="s">
        <v>7</v>
      </c>
      <c r="G599" s="6" t="s">
        <v>7</v>
      </c>
    </row>
    <row r="600" spans="1:7" ht="31.5" hidden="1" x14ac:dyDescent="0.25">
      <c r="A600" s="6">
        <v>599</v>
      </c>
      <c r="B600" s="6" t="str">
        <f>HYPERLINK("-", "Công an huyện Thanh Chương  tỉnh Nghệ An")</f>
        <v>Công an huyện Thanh Chương  tỉnh Nghệ An</v>
      </c>
      <c r="C600" s="6" t="s">
        <v>7</v>
      </c>
      <c r="D600" s="6" t="s">
        <v>7</v>
      </c>
      <c r="E600" s="6" t="s">
        <v>12</v>
      </c>
      <c r="F600" s="6" t="s">
        <v>7</v>
      </c>
      <c r="G600" s="6" t="s">
        <v>7</v>
      </c>
    </row>
    <row r="601" spans="1:7" ht="31.5" hidden="1" x14ac:dyDescent="0.25">
      <c r="A601" s="6">
        <v>600</v>
      </c>
      <c r="B601" s="6" t="str">
        <f>HYPERLINK("https://thanhchuong.nghean.gov.vn/", "UBND Ủy ban nhân dân huyện Thanh Chương  tỉnh Nghệ An")</f>
        <v>UBND Ủy ban nhân dân huyện Thanh Chương  tỉnh Nghệ An</v>
      </c>
      <c r="C601" s="6" t="s">
        <v>972</v>
      </c>
      <c r="D601" s="6" t="s">
        <v>7</v>
      </c>
      <c r="E601" s="6" t="s">
        <v>7</v>
      </c>
      <c r="F601" s="6" t="s">
        <v>7</v>
      </c>
      <c r="G601" s="6" t="s">
        <v>7</v>
      </c>
    </row>
    <row r="602" spans="1:7" ht="31.5" hidden="1" x14ac:dyDescent="0.25">
      <c r="A602" s="6">
        <v>601</v>
      </c>
      <c r="B602" s="6" t="str">
        <f>HYPERLINK("https://www.facebook.com/conganhuyennghilocnghean/?locale=vi_VN", "Công an huyện Nghi Lộc  tỉnh Nghệ An")</f>
        <v>Công an huyện Nghi Lộc  tỉnh Nghệ An</v>
      </c>
      <c r="C602" s="6" t="s">
        <v>973</v>
      </c>
      <c r="D602" s="6" t="s">
        <v>7</v>
      </c>
      <c r="E602" s="6" t="s">
        <v>974</v>
      </c>
      <c r="F602" s="6" t="s">
        <v>7</v>
      </c>
      <c r="G602" s="6" t="s">
        <v>7</v>
      </c>
    </row>
    <row r="603" spans="1:7" ht="31.5" hidden="1" x14ac:dyDescent="0.25">
      <c r="A603" s="6">
        <v>602</v>
      </c>
      <c r="B603" s="6" t="str">
        <f>HYPERLINK("https://nghiloc.nghean.gov.vn/ubnd-huyen", "UBND Ủy ban nhân dân huyện Nghi Lộc  tỉnh Nghệ An")</f>
        <v>UBND Ủy ban nhân dân huyện Nghi Lộc  tỉnh Nghệ An</v>
      </c>
      <c r="C603" s="6" t="s">
        <v>975</v>
      </c>
      <c r="D603" s="6" t="s">
        <v>7</v>
      </c>
      <c r="E603" s="6" t="s">
        <v>7</v>
      </c>
      <c r="F603" s="6" t="s">
        <v>7</v>
      </c>
      <c r="G603" s="6" t="s">
        <v>7</v>
      </c>
    </row>
    <row r="604" spans="1:7" ht="47.25" x14ac:dyDescent="0.25">
      <c r="A604" s="6">
        <v>603</v>
      </c>
      <c r="B604" s="6" t="str">
        <f>HYPERLINK("https://www.facebook.com/p/C%C3%B4ng-an-th%E1%BB%8B-tr%E1%BA%A5n-Nam-%C4%90%C3%A0n-100077451044059/", "Công an huyện Nam Đàn  tỉnh Nghệ An")</f>
        <v>Công an huyện Nam Đàn  tỉnh Nghệ An</v>
      </c>
      <c r="C604" s="6" t="s">
        <v>976</v>
      </c>
      <c r="D604" s="6" t="s">
        <v>977</v>
      </c>
      <c r="E604" s="6" t="s">
        <v>7</v>
      </c>
      <c r="F604" s="6" t="s">
        <v>978</v>
      </c>
      <c r="G604" s="6" t="s">
        <v>979</v>
      </c>
    </row>
    <row r="605" spans="1:7" ht="31.5" hidden="1" x14ac:dyDescent="0.25">
      <c r="A605" s="6">
        <v>604</v>
      </c>
      <c r="B605" s="6" t="str">
        <f>HYPERLINK("https://namdan.nghean.gov.vn/", "UBND Ủy ban nhân dân huyện Nam Đàn  tỉnh Nghệ An")</f>
        <v>UBND Ủy ban nhân dân huyện Nam Đàn  tỉnh Nghệ An</v>
      </c>
      <c r="C605" s="6" t="s">
        <v>980</v>
      </c>
      <c r="D605" s="6" t="s">
        <v>7</v>
      </c>
      <c r="E605" s="6" t="s">
        <v>7</v>
      </c>
      <c r="F605" s="6" t="s">
        <v>7</v>
      </c>
      <c r="G605" s="6" t="s">
        <v>7</v>
      </c>
    </row>
    <row r="606" spans="1:7" ht="31.5" hidden="1" x14ac:dyDescent="0.25">
      <c r="A606" s="6">
        <v>605</v>
      </c>
      <c r="B606" s="6" t="str">
        <f>HYPERLINK("https://www.facebook.com/cahungnguyennghean/", "Công an huyện Hưng Nguyên  tỉnh Nghệ An")</f>
        <v>Công an huyện Hưng Nguyên  tỉnh Nghệ An</v>
      </c>
      <c r="C606" s="6" t="s">
        <v>981</v>
      </c>
      <c r="D606" s="6" t="s">
        <v>7</v>
      </c>
      <c r="E606" s="6" t="s">
        <v>982</v>
      </c>
      <c r="F606" s="6" t="s">
        <v>7</v>
      </c>
      <c r="G606" s="6" t="s">
        <v>983</v>
      </c>
    </row>
    <row r="607" spans="1:7" ht="31.5" hidden="1" x14ac:dyDescent="0.25">
      <c r="A607" s="6">
        <v>606</v>
      </c>
      <c r="B607" s="6" t="str">
        <f>HYPERLINK("https://hungnguyen.nghean.gov.vn/", "UBND Ủy ban nhân dân huyện Hưng Nguyên  tỉnh Nghệ An")</f>
        <v>UBND Ủy ban nhân dân huyện Hưng Nguyên  tỉnh Nghệ An</v>
      </c>
      <c r="C607" s="6" t="s">
        <v>984</v>
      </c>
      <c r="D607" s="6" t="s">
        <v>7</v>
      </c>
      <c r="E607" s="6" t="s">
        <v>7</v>
      </c>
      <c r="F607" s="6" t="s">
        <v>7</v>
      </c>
      <c r="G607" s="6" t="s">
        <v>7</v>
      </c>
    </row>
    <row r="608" spans="1:7" ht="31.5" hidden="1" x14ac:dyDescent="0.25">
      <c r="A608" s="6">
        <v>607</v>
      </c>
      <c r="B608" s="6" t="str">
        <f>HYPERLINK("https://www.facebook.com/catphatinh/?locale=vi_VN", "Công an thành phố Hà Tĩnh  tỉnh Hà Tĩnh")</f>
        <v>Công an thành phố Hà Tĩnh  tỉnh Hà Tĩnh</v>
      </c>
      <c r="C608" s="6" t="s">
        <v>985</v>
      </c>
      <c r="D608" s="6" t="s">
        <v>7</v>
      </c>
      <c r="E608" s="6" t="s">
        <v>12</v>
      </c>
      <c r="F608" s="6" t="s">
        <v>986</v>
      </c>
      <c r="G608" s="6" t="s">
        <v>987</v>
      </c>
    </row>
    <row r="609" spans="1:7" ht="31.5" hidden="1" x14ac:dyDescent="0.25">
      <c r="A609" s="6">
        <v>608</v>
      </c>
      <c r="B609" s="6" t="str">
        <f>HYPERLINK("https://hatinh.gov.vn/", "UBND Ủy ban nhân dân thành phố Hà Tĩnh  tỉnh Hà Tĩnh")</f>
        <v>UBND Ủy ban nhân dân thành phố Hà Tĩnh  tỉnh Hà Tĩnh</v>
      </c>
      <c r="C609" s="6" t="s">
        <v>988</v>
      </c>
      <c r="D609" s="6" t="s">
        <v>7</v>
      </c>
      <c r="E609" s="6" t="s">
        <v>7</v>
      </c>
      <c r="F609" s="6" t="s">
        <v>7</v>
      </c>
      <c r="G609" s="6" t="s">
        <v>7</v>
      </c>
    </row>
    <row r="610" spans="1:7" ht="31.5" hidden="1" x14ac:dyDescent="0.25">
      <c r="A610" s="6">
        <v>609</v>
      </c>
      <c r="B610" s="6" t="str">
        <f>HYPERLINK("https://www.facebook.com/ConganhuyenHuongSon/", "Công an huyện Hương Sơn  tỉnh Hà Tĩnh")</f>
        <v>Công an huyện Hương Sơn  tỉnh Hà Tĩnh</v>
      </c>
      <c r="C610" s="6" t="s">
        <v>989</v>
      </c>
      <c r="D610" s="6" t="s">
        <v>7</v>
      </c>
      <c r="E610" s="6" t="s">
        <v>990</v>
      </c>
      <c r="F610" s="6" t="s">
        <v>7</v>
      </c>
      <c r="G610" s="6" t="s">
        <v>991</v>
      </c>
    </row>
    <row r="611" spans="1:7" ht="31.5" hidden="1" x14ac:dyDescent="0.25">
      <c r="A611" s="6">
        <v>610</v>
      </c>
      <c r="B611" s="6" t="str">
        <f>HYPERLINK("https://huongson.hatinh.gov.vn/", "UBND Ủy ban nhân dân huyện Hương Sơn  tỉnh Hà Tĩnh")</f>
        <v>UBND Ủy ban nhân dân huyện Hương Sơn  tỉnh Hà Tĩnh</v>
      </c>
      <c r="C611" s="6" t="s">
        <v>992</v>
      </c>
      <c r="D611" s="6" t="s">
        <v>7</v>
      </c>
      <c r="E611" s="6" t="s">
        <v>7</v>
      </c>
      <c r="F611" s="6" t="s">
        <v>7</v>
      </c>
      <c r="G611" s="6" t="s">
        <v>7</v>
      </c>
    </row>
    <row r="612" spans="1:7" ht="63" hidden="1" x14ac:dyDescent="0.25">
      <c r="A612" s="6">
        <v>611</v>
      </c>
      <c r="B612" s="6" t="str">
        <f>HYPERLINK("https://www.facebook.com/p/C%C3%B4ng-an-huy%E1%BB%87n-%C4%90%E1%BB%A9c-Th%E1%BB%8D-H%C3%A0-T%C4%A9nh-100069319692485/?locale=vi_VN", "Công an huyện Đức Thọ  tỉnh Hà Tĩnh")</f>
        <v>Công an huyện Đức Thọ  tỉnh Hà Tĩnh</v>
      </c>
      <c r="C612" s="6" t="s">
        <v>993</v>
      </c>
      <c r="D612" s="6" t="s">
        <v>7</v>
      </c>
      <c r="E612" s="6" t="s">
        <v>994</v>
      </c>
      <c r="F612" s="6" t="s">
        <v>995</v>
      </c>
      <c r="G612" s="6" t="s">
        <v>996</v>
      </c>
    </row>
    <row r="613" spans="1:7" ht="31.5" hidden="1" x14ac:dyDescent="0.25">
      <c r="A613" s="6">
        <v>612</v>
      </c>
      <c r="B613" s="6" t="str">
        <f>HYPERLINK("https://ductho.hatinh.gov.vn/", "UBND Ủy ban nhân dân huyện Đức Thọ  tỉnh Hà Tĩnh")</f>
        <v>UBND Ủy ban nhân dân huyện Đức Thọ  tỉnh Hà Tĩnh</v>
      </c>
      <c r="C613" s="6" t="s">
        <v>997</v>
      </c>
      <c r="D613" s="6" t="s">
        <v>7</v>
      </c>
      <c r="E613" s="6" t="s">
        <v>7</v>
      </c>
      <c r="F613" s="6" t="s">
        <v>7</v>
      </c>
      <c r="G613" s="6" t="s">
        <v>7</v>
      </c>
    </row>
    <row r="614" spans="1:7" ht="47.25" hidden="1" x14ac:dyDescent="0.25">
      <c r="A614" s="6">
        <v>613</v>
      </c>
      <c r="B614" s="6" t="str">
        <f>HYPERLINK("https://www.facebook.com/p/C%C3%B4ng-an-huy%E1%BB%87n-V%C5%A9-Quang-100069158351410/", "Công an huyện Vũ Quang  tỉnh Hà Tĩnh")</f>
        <v>Công an huyện Vũ Quang  tỉnh Hà Tĩnh</v>
      </c>
      <c r="C614" s="6" t="s">
        <v>998</v>
      </c>
      <c r="D614" s="6" t="s">
        <v>7</v>
      </c>
      <c r="E614" s="6" t="s">
        <v>999</v>
      </c>
      <c r="F614" s="6" t="s">
        <v>7</v>
      </c>
      <c r="G614" s="6" t="s">
        <v>7</v>
      </c>
    </row>
    <row r="615" spans="1:7" ht="31.5" hidden="1" x14ac:dyDescent="0.25">
      <c r="A615" s="6">
        <v>614</v>
      </c>
      <c r="B615" s="6" t="str">
        <f>HYPERLINK("https://vuquang.hatinh.gov.vn/", "UBND Ủy ban nhân dân huyện Vũ Quang  tỉnh Hà Tĩnh")</f>
        <v>UBND Ủy ban nhân dân huyện Vũ Quang  tỉnh Hà Tĩnh</v>
      </c>
      <c r="C615" s="6" t="s">
        <v>1000</v>
      </c>
      <c r="D615" s="6" t="s">
        <v>7</v>
      </c>
      <c r="E615" s="6" t="s">
        <v>7</v>
      </c>
      <c r="F615" s="6" t="s">
        <v>7</v>
      </c>
      <c r="G615" s="6" t="s">
        <v>7</v>
      </c>
    </row>
    <row r="616" spans="1:7" ht="31.5" hidden="1" x14ac:dyDescent="0.25">
      <c r="A616" s="6">
        <v>615</v>
      </c>
      <c r="B616" s="6" t="str">
        <f>HYPERLINK("https://www.facebook.com/Congannghixuan/?locale=vi_VN", "Công an huyện Nghi Xuân  tỉnh Hà Tĩnh")</f>
        <v>Công an huyện Nghi Xuân  tỉnh Hà Tĩnh</v>
      </c>
      <c r="C616" s="6" t="s">
        <v>1001</v>
      </c>
      <c r="D616" s="6" t="s">
        <v>7</v>
      </c>
      <c r="E616" s="6" t="s">
        <v>1002</v>
      </c>
      <c r="F616" s="6" t="s">
        <v>1003</v>
      </c>
      <c r="G616" s="6" t="s">
        <v>7</v>
      </c>
    </row>
    <row r="617" spans="1:7" ht="31.5" hidden="1" x14ac:dyDescent="0.25">
      <c r="A617" s="6">
        <v>616</v>
      </c>
      <c r="B617" s="6" t="str">
        <f>HYPERLINK("https://nghixuan.hatinh.gov.vn/", "UBND Ủy ban nhân dân huyện Nghi Xuân  tỉnh Hà Tĩnh")</f>
        <v>UBND Ủy ban nhân dân huyện Nghi Xuân  tỉnh Hà Tĩnh</v>
      </c>
      <c r="C617" s="6" t="s">
        <v>1004</v>
      </c>
      <c r="D617" s="6" t="s">
        <v>7</v>
      </c>
      <c r="E617" s="6" t="s">
        <v>7</v>
      </c>
      <c r="F617" s="6" t="s">
        <v>7</v>
      </c>
      <c r="G617" s="6" t="s">
        <v>7</v>
      </c>
    </row>
    <row r="618" spans="1:7" ht="47.25" hidden="1" x14ac:dyDescent="0.25">
      <c r="A618" s="6">
        <v>617</v>
      </c>
      <c r="B618" s="6" t="str">
        <f>HYPERLINK("https://www.facebook.com/p/C%C3%B4ng-an-huy%E1%BB%87n-Can-L%E1%BB%99c-100077389749902/", "Công an huyện Can Lộc  tỉnh Hà Tĩnh")</f>
        <v>Công an huyện Can Lộc  tỉnh Hà Tĩnh</v>
      </c>
      <c r="C618" s="6" t="s">
        <v>1005</v>
      </c>
      <c r="D618" s="6" t="s">
        <v>7</v>
      </c>
      <c r="E618" s="6" t="s">
        <v>1006</v>
      </c>
      <c r="F618" s="6" t="s">
        <v>7</v>
      </c>
      <c r="G618" s="6" t="s">
        <v>1007</v>
      </c>
    </row>
    <row r="619" spans="1:7" ht="31.5" hidden="1" x14ac:dyDescent="0.25">
      <c r="A619" s="6">
        <v>618</v>
      </c>
      <c r="B619" s="6" t="str">
        <f>HYPERLINK("https://canloc.hatinh.gov.vn/", "UBND Ủy ban nhân dân huyện Can Lộc  tỉnh Hà Tĩnh")</f>
        <v>UBND Ủy ban nhân dân huyện Can Lộc  tỉnh Hà Tĩnh</v>
      </c>
      <c r="C619" s="6" t="s">
        <v>1008</v>
      </c>
      <c r="D619" s="6" t="s">
        <v>7</v>
      </c>
      <c r="E619" s="6" t="s">
        <v>7</v>
      </c>
      <c r="F619" s="6" t="s">
        <v>7</v>
      </c>
      <c r="G619" s="6" t="s">
        <v>7</v>
      </c>
    </row>
    <row r="620" spans="1:7" ht="31.5" hidden="1" x14ac:dyDescent="0.25">
      <c r="A620" s="6">
        <v>619</v>
      </c>
      <c r="B620" s="6" t="str">
        <f>HYPERLINK("https://www.facebook.com/conganhuongkhehatinh/", "Công an huyện Hương Khê  tỉnh Hà Tĩnh")</f>
        <v>Công an huyện Hương Khê  tỉnh Hà Tĩnh</v>
      </c>
      <c r="C620" s="6" t="s">
        <v>1009</v>
      </c>
      <c r="D620" s="6" t="s">
        <v>7</v>
      </c>
      <c r="E620" s="6" t="s">
        <v>1010</v>
      </c>
      <c r="F620" s="6" t="s">
        <v>1011</v>
      </c>
      <c r="G620" s="6" t="s">
        <v>1012</v>
      </c>
    </row>
    <row r="621" spans="1:7" ht="31.5" hidden="1" x14ac:dyDescent="0.25">
      <c r="A621" s="6">
        <v>620</v>
      </c>
      <c r="B621" s="6" t="str">
        <f>HYPERLINK("https://hscvhk.hatinh.gov.vn/huongkhe/vbpq.nsf", "UBND Ủy ban nhân dân huyện Hương Khê  tỉnh Hà Tĩnh")</f>
        <v>UBND Ủy ban nhân dân huyện Hương Khê  tỉnh Hà Tĩnh</v>
      </c>
      <c r="C621" s="6" t="s">
        <v>1013</v>
      </c>
      <c r="D621" s="6" t="s">
        <v>7</v>
      </c>
      <c r="E621" s="6" t="s">
        <v>7</v>
      </c>
      <c r="F621" s="6" t="s">
        <v>7</v>
      </c>
      <c r="G621" s="6" t="s">
        <v>7</v>
      </c>
    </row>
    <row r="622" spans="1:7" ht="31.5" hidden="1" x14ac:dyDescent="0.25">
      <c r="A622" s="6">
        <v>621</v>
      </c>
      <c r="B622" s="6" t="str">
        <f>HYPERLINK("https://www.facebook.com/conganthachha/?locale=vi_VN", "Công an huyện Thạch Hà  tỉnh Hà Tĩnh")</f>
        <v>Công an huyện Thạch Hà  tỉnh Hà Tĩnh</v>
      </c>
      <c r="C622" s="6" t="s">
        <v>1014</v>
      </c>
      <c r="D622" s="6" t="s">
        <v>7</v>
      </c>
      <c r="E622" s="6" t="s">
        <v>1015</v>
      </c>
      <c r="F622" s="6" t="s">
        <v>1016</v>
      </c>
      <c r="G622" s="6" t="s">
        <v>1017</v>
      </c>
    </row>
    <row r="623" spans="1:7" ht="31.5" hidden="1" x14ac:dyDescent="0.25">
      <c r="A623" s="6">
        <v>622</v>
      </c>
      <c r="B623" s="6" t="str">
        <f>HYPERLINK("https://thachha.hatinh.gov.vn/", "UBND Ủy ban nhân dân huyện Thạch Hà  tỉnh Hà Tĩnh")</f>
        <v>UBND Ủy ban nhân dân huyện Thạch Hà  tỉnh Hà Tĩnh</v>
      </c>
      <c r="C623" s="6" t="s">
        <v>1018</v>
      </c>
      <c r="D623" s="6" t="s">
        <v>7</v>
      </c>
      <c r="E623" s="6" t="s">
        <v>7</v>
      </c>
      <c r="F623" s="6" t="s">
        <v>7</v>
      </c>
      <c r="G623" s="6" t="s">
        <v>7</v>
      </c>
    </row>
    <row r="624" spans="1:7" ht="31.5" hidden="1" x14ac:dyDescent="0.25">
      <c r="A624" s="6">
        <v>623</v>
      </c>
      <c r="B624" s="6" t="str">
        <f>HYPERLINK("https://www.facebook.com/congancamxuyen/?locale=vi_VN", "Công an huyện Cẩm Xuyên  tỉnh Hà Tĩnh")</f>
        <v>Công an huyện Cẩm Xuyên  tỉnh Hà Tĩnh</v>
      </c>
      <c r="C624" s="6" t="s">
        <v>1019</v>
      </c>
      <c r="D624" s="6" t="s">
        <v>7</v>
      </c>
      <c r="E624" s="6" t="s">
        <v>1020</v>
      </c>
      <c r="F624" s="6" t="s">
        <v>7</v>
      </c>
      <c r="G624" s="6" t="s">
        <v>1021</v>
      </c>
    </row>
    <row r="625" spans="1:7" ht="31.5" hidden="1" x14ac:dyDescent="0.25">
      <c r="A625" s="6">
        <v>624</v>
      </c>
      <c r="B625" s="6" t="str">
        <f>HYPERLINK("https://camha.camxuyen.hatinh.gov.vn/", "UBND Ủy ban nhân dân huyện Cẩm Xuyên  tỉnh Hà Tĩnh")</f>
        <v>UBND Ủy ban nhân dân huyện Cẩm Xuyên  tỉnh Hà Tĩnh</v>
      </c>
      <c r="C625" s="6" t="s">
        <v>1022</v>
      </c>
      <c r="D625" s="6" t="s">
        <v>7</v>
      </c>
      <c r="E625" s="6" t="s">
        <v>7</v>
      </c>
      <c r="F625" s="6" t="s">
        <v>7</v>
      </c>
      <c r="G625" s="6" t="s">
        <v>7</v>
      </c>
    </row>
    <row r="626" spans="1:7" ht="63" hidden="1" x14ac:dyDescent="0.25">
      <c r="A626" s="6">
        <v>625</v>
      </c>
      <c r="B626" s="6" t="str">
        <f>HYPERLINK("https://www.facebook.com/p/C%C3%B4ng-an-huy%E1%BB%87n-K%E1%BB%B3-Anh-H%C3%A0-T%C4%A9nh-100071287980284/?locale=vi_VN", "Công an huyện Kỳ Anh  tỉnh Hà Tĩnh")</f>
        <v>Công an huyện Kỳ Anh  tỉnh Hà Tĩnh</v>
      </c>
      <c r="C626" s="6" t="s">
        <v>1023</v>
      </c>
      <c r="D626" s="6" t="s">
        <v>7</v>
      </c>
      <c r="E626" s="6" t="s">
        <v>1024</v>
      </c>
      <c r="F626" s="6" t="s">
        <v>1025</v>
      </c>
      <c r="G626" s="6" t="s">
        <v>1026</v>
      </c>
    </row>
    <row r="627" spans="1:7" ht="31.5" hidden="1" x14ac:dyDescent="0.25">
      <c r="A627" s="6">
        <v>626</v>
      </c>
      <c r="B627" s="6" t="str">
        <f>HYPERLINK("https://kyanh.hatinh.gov.vn/", "UBND Ủy ban nhân dân huyện Kỳ Anh  tỉnh Hà Tĩnh")</f>
        <v>UBND Ủy ban nhân dân huyện Kỳ Anh  tỉnh Hà Tĩnh</v>
      </c>
      <c r="C627" s="6" t="s">
        <v>1027</v>
      </c>
      <c r="D627" s="6" t="s">
        <v>7</v>
      </c>
      <c r="E627" s="6" t="s">
        <v>7</v>
      </c>
      <c r="F627" s="6" t="s">
        <v>7</v>
      </c>
      <c r="G627" s="6" t="s">
        <v>7</v>
      </c>
    </row>
    <row r="628" spans="1:7" ht="63" hidden="1" x14ac:dyDescent="0.25">
      <c r="A628" s="6">
        <v>627</v>
      </c>
      <c r="B628" s="6" t="str">
        <f>HYPERLINK("https://www.facebook.com/p/C%C3%B4ng-an-th%E1%BB%8B-tr%E1%BA%A5n-L%E1%BB%99c-H%C3%A0-L%E1%BB%99c-H%C3%A0-H%C3%A0-T%C4%A9nh-100069078312692/", "Công an huyện Lộc Hà  tỉnh Hà Tĩnh")</f>
        <v>Công an huyện Lộc Hà  tỉnh Hà Tĩnh</v>
      </c>
      <c r="C628" s="6" t="s">
        <v>1028</v>
      </c>
      <c r="D628" s="6" t="s">
        <v>7</v>
      </c>
      <c r="E628" s="6" t="s">
        <v>1029</v>
      </c>
      <c r="F628" s="6" t="s">
        <v>7</v>
      </c>
      <c r="G628" s="6" t="s">
        <v>1030</v>
      </c>
    </row>
    <row r="629" spans="1:7" ht="31.5" hidden="1" x14ac:dyDescent="0.25">
      <c r="A629" s="6">
        <v>628</v>
      </c>
      <c r="B629" s="6" t="str">
        <f>HYPERLINK("https://locha.hatinh.gov.vn/", "UBND Ủy ban nhân dân huyện Lộc Hà  tỉnh Hà Tĩnh")</f>
        <v>UBND Ủy ban nhân dân huyện Lộc Hà  tỉnh Hà Tĩnh</v>
      </c>
      <c r="C629" s="6" t="s">
        <v>1031</v>
      </c>
      <c r="D629" s="6" t="s">
        <v>7</v>
      </c>
      <c r="E629" s="6" t="s">
        <v>7</v>
      </c>
      <c r="F629" s="6" t="s">
        <v>7</v>
      </c>
      <c r="G629" s="6" t="s">
        <v>7</v>
      </c>
    </row>
    <row r="630" spans="1:7" ht="31.5" hidden="1" x14ac:dyDescent="0.25">
      <c r="A630" s="6">
        <v>629</v>
      </c>
      <c r="B630" s="6" t="str">
        <f>HYPERLINK("https://www.facebook.com/tuoitrephucxa/", "Công an phường Phúc Xá  thành phố Hà Nội")</f>
        <v>Công an phường Phúc Xá  thành phố Hà Nội</v>
      </c>
      <c r="C630" s="6" t="s">
        <v>1032</v>
      </c>
      <c r="D630" s="6" t="s">
        <v>7</v>
      </c>
      <c r="E630" s="6" t="s">
        <v>12</v>
      </c>
      <c r="F630" s="6" t="s">
        <v>1033</v>
      </c>
      <c r="G630" s="6" t="s">
        <v>1034</v>
      </c>
    </row>
    <row r="631" spans="1:7" ht="31.5" hidden="1" x14ac:dyDescent="0.25">
      <c r="A631" s="6">
        <v>630</v>
      </c>
      <c r="B631" s="6" t="str">
        <f>HYPERLINK("https://phucxa.badinh.hanoi.gov.vn/", "UBND Ủy ban nhân dân phường Phúc Xá  thành phố Hà Nội")</f>
        <v>UBND Ủy ban nhân dân phường Phúc Xá  thành phố Hà Nội</v>
      </c>
      <c r="C631" s="6" t="s">
        <v>1035</v>
      </c>
      <c r="D631" s="6" t="s">
        <v>7</v>
      </c>
      <c r="E631" s="6" t="s">
        <v>7</v>
      </c>
      <c r="F631" s="6" t="s">
        <v>7</v>
      </c>
      <c r="G631" s="6" t="s">
        <v>7</v>
      </c>
    </row>
    <row r="632" spans="1:7" ht="31.5" hidden="1" x14ac:dyDescent="0.25">
      <c r="A632" s="6">
        <v>631</v>
      </c>
      <c r="B632" s="6" t="str">
        <f>HYPERLINK("-", "Công an phường Trúc Bạch  thành phố Hà Nội")</f>
        <v>Công an phường Trúc Bạch  thành phố Hà Nội</v>
      </c>
      <c r="C632" s="6" t="s">
        <v>7</v>
      </c>
      <c r="D632" s="6" t="s">
        <v>7</v>
      </c>
      <c r="E632" s="6" t="s">
        <v>12</v>
      </c>
      <c r="F632" s="6" t="s">
        <v>7</v>
      </c>
      <c r="G632" s="6" t="s">
        <v>7</v>
      </c>
    </row>
    <row r="633" spans="1:7" ht="31.5" hidden="1" x14ac:dyDescent="0.25">
      <c r="A633" s="6">
        <v>632</v>
      </c>
      <c r="B633" s="6" t="str">
        <f>HYPERLINK("https://trucbach.badinh.hanoi.gov.vn/", "UBND Ủy ban nhân dân phường Trúc Bạch  thành phố Hà Nội")</f>
        <v>UBND Ủy ban nhân dân phường Trúc Bạch  thành phố Hà Nội</v>
      </c>
      <c r="C633" s="6" t="s">
        <v>1036</v>
      </c>
      <c r="D633" s="6" t="s">
        <v>7</v>
      </c>
      <c r="E633" s="6" t="s">
        <v>7</v>
      </c>
      <c r="F633" s="6" t="s">
        <v>7</v>
      </c>
      <c r="G633" s="6" t="s">
        <v>7</v>
      </c>
    </row>
    <row r="634" spans="1:7" ht="63" hidden="1" x14ac:dyDescent="0.25">
      <c r="A634" s="6">
        <v>633</v>
      </c>
      <c r="B634" s="6" t="str">
        <f>HYPERLINK("https://www.facebook.com/p/Tu%E1%BB%95i-tr%E1%BA%BB-C%C3%B4ng-an-Th%C3%A0nh-ph%E1%BB%91-V%C4%A9nh-Y%C3%AAn-100066497717181/", "Công an phường Vĩnh Phúc  thành phố Hà Nội")</f>
        <v>Công an phường Vĩnh Phúc  thành phố Hà Nội</v>
      </c>
      <c r="C634" s="6" t="s">
        <v>1037</v>
      </c>
      <c r="D634" s="6" t="s">
        <v>7</v>
      </c>
      <c r="E634" s="6" t="s">
        <v>572</v>
      </c>
      <c r="F634" s="6" t="s">
        <v>7</v>
      </c>
      <c r="G634" s="6" t="s">
        <v>573</v>
      </c>
    </row>
    <row r="635" spans="1:7" ht="31.5" hidden="1" x14ac:dyDescent="0.25">
      <c r="A635" s="6">
        <v>634</v>
      </c>
      <c r="B635" s="6" t="str">
        <f>HYPERLINK("https://vinhphuc.badinh.hanoi.gov.vn/", "UBND Ủy ban nhân dân phường Vĩnh Phúc  thành phố Hà Nội")</f>
        <v>UBND Ủy ban nhân dân phường Vĩnh Phúc  thành phố Hà Nội</v>
      </c>
      <c r="C635" s="6" t="s">
        <v>1038</v>
      </c>
      <c r="D635" s="6" t="s">
        <v>7</v>
      </c>
      <c r="E635" s="6" t="s">
        <v>7</v>
      </c>
      <c r="F635" s="6" t="s">
        <v>7</v>
      </c>
      <c r="G635" s="6" t="s">
        <v>7</v>
      </c>
    </row>
    <row r="636" spans="1:7" ht="31.5" hidden="1" x14ac:dyDescent="0.25">
      <c r="A636" s="6">
        <v>635</v>
      </c>
      <c r="B636" s="6" t="str">
        <f>HYPERLINK("https://www.facebook.com/groups/toiyeuphuongcongviquanbadinh/", "Công an phường Cống Vị  thành phố Hà Nội")</f>
        <v>Công an phường Cống Vị  thành phố Hà Nội</v>
      </c>
      <c r="C636" s="6" t="s">
        <v>1039</v>
      </c>
      <c r="D636" s="6" t="s">
        <v>7</v>
      </c>
      <c r="E636" s="6" t="s">
        <v>12</v>
      </c>
      <c r="F636" s="6" t="s">
        <v>7</v>
      </c>
      <c r="G636" s="6" t="s">
        <v>7</v>
      </c>
    </row>
    <row r="637" spans="1:7" ht="31.5" hidden="1" x14ac:dyDescent="0.25">
      <c r="A637" s="6">
        <v>636</v>
      </c>
      <c r="B637" s="6" t="str">
        <f>HYPERLINK("https://congvi.badinh.hanoi.gov.vn/", "UBND Ủy ban nhân dân phường Cống Vị  thành phố Hà Nội")</f>
        <v>UBND Ủy ban nhân dân phường Cống Vị  thành phố Hà Nội</v>
      </c>
      <c r="C637" s="6" t="s">
        <v>1040</v>
      </c>
      <c r="D637" s="6" t="s">
        <v>7</v>
      </c>
      <c r="E637" s="6" t="s">
        <v>7</v>
      </c>
      <c r="F637" s="6" t="s">
        <v>7</v>
      </c>
      <c r="G637" s="6" t="s">
        <v>7</v>
      </c>
    </row>
    <row r="638" spans="1:7" ht="31.5" hidden="1" x14ac:dyDescent="0.25">
      <c r="A638" s="6">
        <v>637</v>
      </c>
      <c r="B638" s="6" t="str">
        <f>HYPERLINK("https://www.facebook.com/groups/toiyeuphuonglieugiaiquanbadinh/members/", "Công an phường Liễu Giai  thành phố Hà Nội")</f>
        <v>Công an phường Liễu Giai  thành phố Hà Nội</v>
      </c>
      <c r="C638" s="6" t="s">
        <v>1041</v>
      </c>
      <c r="D638" s="6" t="s">
        <v>7</v>
      </c>
      <c r="E638" s="6" t="s">
        <v>12</v>
      </c>
      <c r="F638" s="6" t="s">
        <v>7</v>
      </c>
      <c r="G638" s="6" t="s">
        <v>7</v>
      </c>
    </row>
    <row r="639" spans="1:7" ht="31.5" hidden="1" x14ac:dyDescent="0.25">
      <c r="A639" s="6">
        <v>638</v>
      </c>
      <c r="B639" s="6" t="str">
        <f>HYPERLINK("https://lieugiai.badinh.hanoi.gov.vn/", "UBND Ủy ban nhân dân phường Liễu Giai  thành phố Hà Nội")</f>
        <v>UBND Ủy ban nhân dân phường Liễu Giai  thành phố Hà Nội</v>
      </c>
      <c r="C639" s="6" t="s">
        <v>1042</v>
      </c>
      <c r="D639" s="6" t="s">
        <v>7</v>
      </c>
      <c r="E639" s="6" t="s">
        <v>7</v>
      </c>
      <c r="F639" s="6" t="s">
        <v>7</v>
      </c>
      <c r="G639" s="6" t="s">
        <v>7</v>
      </c>
    </row>
    <row r="640" spans="1:7" ht="31.5" hidden="1" x14ac:dyDescent="0.25">
      <c r="A640" s="6">
        <v>639</v>
      </c>
      <c r="B640" s="6" t="str">
        <f>HYPERLINK("https://www.facebook.com/doanthanhnien.1956/", "Công an phường Nguyễn Trung Trực  thành phố Hà Nội")</f>
        <v>Công an phường Nguyễn Trung Trực  thành phố Hà Nội</v>
      </c>
      <c r="C640" s="6" t="s">
        <v>1043</v>
      </c>
      <c r="D640" s="6" t="s">
        <v>7</v>
      </c>
      <c r="E640" s="6" t="s">
        <v>12</v>
      </c>
      <c r="F640" s="6" t="s">
        <v>1044</v>
      </c>
      <c r="G640" s="6" t="s">
        <v>1045</v>
      </c>
    </row>
    <row r="641" spans="1:7" ht="31.5" hidden="1" x14ac:dyDescent="0.25">
      <c r="A641" s="6">
        <v>640</v>
      </c>
      <c r="B641" s="6" t="str">
        <f>HYPERLINK("https://nguyentrungtruc.badinh.hanoi.gov.vn/", "UBND Ủy ban nhân dân phường Nguyễn Trung Trực  thành phố Hà Nội")</f>
        <v>UBND Ủy ban nhân dân phường Nguyễn Trung Trực  thành phố Hà Nội</v>
      </c>
      <c r="C641" s="6" t="s">
        <v>1046</v>
      </c>
      <c r="D641" s="6" t="s">
        <v>7</v>
      </c>
      <c r="E641" s="6" t="s">
        <v>7</v>
      </c>
      <c r="F641" s="6" t="s">
        <v>7</v>
      </c>
      <c r="G641" s="6" t="s">
        <v>7</v>
      </c>
    </row>
    <row r="642" spans="1:7" ht="31.5" hidden="1" x14ac:dyDescent="0.25">
      <c r="A642" s="6">
        <v>641</v>
      </c>
      <c r="B642" s="6" t="str">
        <f>HYPERLINK("https://www.facebook.com/1226720857722655", "Công an phường Quán Thánh  thành phố Hà Nội")</f>
        <v>Công an phường Quán Thánh  thành phố Hà Nội</v>
      </c>
      <c r="C642" s="6" t="s">
        <v>1047</v>
      </c>
      <c r="D642" s="6" t="s">
        <v>7</v>
      </c>
      <c r="E642" s="6" t="s">
        <v>12</v>
      </c>
      <c r="F642" s="6" t="s">
        <v>7</v>
      </c>
      <c r="G642" s="6" t="s">
        <v>7</v>
      </c>
    </row>
    <row r="643" spans="1:7" ht="31.5" hidden="1" x14ac:dyDescent="0.25">
      <c r="A643" s="6">
        <v>642</v>
      </c>
      <c r="B643" s="6" t="str">
        <f>HYPERLINK("https://quanthanh.badinh.hanoi.gov.vn/", "UBND Ủy ban nhân dân phường Quán Thánh  thành phố Hà Nội")</f>
        <v>UBND Ủy ban nhân dân phường Quán Thánh  thành phố Hà Nội</v>
      </c>
      <c r="C643" s="6" t="s">
        <v>1048</v>
      </c>
      <c r="D643" s="6" t="s">
        <v>7</v>
      </c>
      <c r="E643" s="6" t="s">
        <v>7</v>
      </c>
      <c r="F643" s="6" t="s">
        <v>7</v>
      </c>
      <c r="G643" s="6" t="s">
        <v>7</v>
      </c>
    </row>
    <row r="644" spans="1:7" ht="31.5" hidden="1" x14ac:dyDescent="0.25">
      <c r="A644" s="6">
        <v>643</v>
      </c>
      <c r="B644" s="6" t="str">
        <f>HYPERLINK("-", "Công an phường Ngọc Hà  thành phố Hà Nội")</f>
        <v>Công an phường Ngọc Hà  thành phố Hà Nội</v>
      </c>
      <c r="C644" s="6" t="s">
        <v>7</v>
      </c>
      <c r="D644" s="6" t="s">
        <v>7</v>
      </c>
      <c r="E644" s="6" t="s">
        <v>12</v>
      </c>
      <c r="F644" s="6" t="s">
        <v>7</v>
      </c>
      <c r="G644" s="6" t="s">
        <v>7</v>
      </c>
    </row>
    <row r="645" spans="1:7" ht="31.5" hidden="1" x14ac:dyDescent="0.25">
      <c r="A645" s="6">
        <v>644</v>
      </c>
      <c r="B645" s="6" t="str">
        <f>HYPERLINK("https://ngocha.badinh.hanoi.gov.vn/bo-may-to-chuc", "UBND Ủy ban nhân dân phường Ngọc Hà  thành phố Hà Nội")</f>
        <v>UBND Ủy ban nhân dân phường Ngọc Hà  thành phố Hà Nội</v>
      </c>
      <c r="C645" s="6" t="s">
        <v>1049</v>
      </c>
      <c r="D645" s="6" t="s">
        <v>7</v>
      </c>
      <c r="E645" s="6" t="s">
        <v>7</v>
      </c>
      <c r="F645" s="6" t="s">
        <v>7</v>
      </c>
      <c r="G645" s="6" t="s">
        <v>7</v>
      </c>
    </row>
    <row r="646" spans="1:7" ht="31.5" hidden="1" x14ac:dyDescent="0.25">
      <c r="A646" s="6">
        <v>645</v>
      </c>
      <c r="B646" s="6" t="str">
        <f>HYPERLINK("-", "Công an phường Điện Biên  thành phố Hà Nội")</f>
        <v>Công an phường Điện Biên  thành phố Hà Nội</v>
      </c>
      <c r="C646" s="6" t="s">
        <v>7</v>
      </c>
      <c r="D646" s="6" t="s">
        <v>7</v>
      </c>
      <c r="E646" s="6" t="s">
        <v>12</v>
      </c>
      <c r="F646" s="6" t="s">
        <v>7</v>
      </c>
      <c r="G646" s="6" t="s">
        <v>7</v>
      </c>
    </row>
    <row r="647" spans="1:7" ht="31.5" hidden="1" x14ac:dyDescent="0.25">
      <c r="A647" s="6">
        <v>646</v>
      </c>
      <c r="B647" s="6" t="str">
        <f>HYPERLINK("https://dienbien.badinh.hanoi.gov.vn/", "UBND Ủy ban nhân dân phường Điện Biên  thành phố Hà Nội")</f>
        <v>UBND Ủy ban nhân dân phường Điện Biên  thành phố Hà Nội</v>
      </c>
      <c r="C647" s="6" t="s">
        <v>1050</v>
      </c>
      <c r="D647" s="6" t="s">
        <v>7</v>
      </c>
      <c r="E647" s="6" t="s">
        <v>7</v>
      </c>
      <c r="F647" s="6" t="s">
        <v>7</v>
      </c>
      <c r="G647" s="6" t="s">
        <v>7</v>
      </c>
    </row>
    <row r="648" spans="1:7" ht="31.5" hidden="1" x14ac:dyDescent="0.25">
      <c r="A648" s="6">
        <v>647</v>
      </c>
      <c r="B648" s="6" t="str">
        <f>HYPERLINK("-", "Công an phường Đội Cấn  thành phố Hà Nội")</f>
        <v>Công an phường Đội Cấn  thành phố Hà Nội</v>
      </c>
      <c r="C648" s="6" t="s">
        <v>7</v>
      </c>
      <c r="D648" s="6" t="s">
        <v>7</v>
      </c>
      <c r="E648" s="6" t="s">
        <v>12</v>
      </c>
      <c r="F648" s="6" t="s">
        <v>7</v>
      </c>
      <c r="G648" s="6" t="s">
        <v>7</v>
      </c>
    </row>
    <row r="649" spans="1:7" ht="31.5" hidden="1" x14ac:dyDescent="0.25">
      <c r="A649" s="6">
        <v>648</v>
      </c>
      <c r="B649" s="6" t="str">
        <f>HYPERLINK("https://doican.badinh.hanoi.gov.vn/", "UBND Ủy ban nhân dân phường Đội Cấn  thành phố Hà Nội")</f>
        <v>UBND Ủy ban nhân dân phường Đội Cấn  thành phố Hà Nội</v>
      </c>
      <c r="C649" s="6" t="s">
        <v>1051</v>
      </c>
      <c r="D649" s="6" t="s">
        <v>7</v>
      </c>
      <c r="E649" s="6" t="s">
        <v>7</v>
      </c>
      <c r="F649" s="6" t="s">
        <v>7</v>
      </c>
      <c r="G649" s="6" t="s">
        <v>7</v>
      </c>
    </row>
    <row r="650" spans="1:7" ht="31.5" hidden="1" x14ac:dyDescent="0.25">
      <c r="A650" s="6">
        <v>649</v>
      </c>
      <c r="B650" s="6" t="str">
        <f>HYPERLINK("-", "Công an phường Ngọc Khánh  thành phố Hà Nội")</f>
        <v>Công an phường Ngọc Khánh  thành phố Hà Nội</v>
      </c>
      <c r="C650" s="6" t="s">
        <v>7</v>
      </c>
      <c r="D650" s="6" t="s">
        <v>7</v>
      </c>
      <c r="E650" s="6" t="s">
        <v>12</v>
      </c>
      <c r="F650" s="6" t="s">
        <v>7</v>
      </c>
      <c r="G650" s="6" t="s">
        <v>7</v>
      </c>
    </row>
    <row r="651" spans="1:7" ht="31.5" hidden="1" x14ac:dyDescent="0.25">
      <c r="A651" s="6">
        <v>650</v>
      </c>
      <c r="B651" s="6" t="str">
        <f>HYPERLINK("https://ngockhanh.badinh.hanoi.gov.vn/", "UBND Ủy ban nhân dân phường Ngọc Khánh  thành phố Hà Nội")</f>
        <v>UBND Ủy ban nhân dân phường Ngọc Khánh  thành phố Hà Nội</v>
      </c>
      <c r="C651" s="6" t="s">
        <v>1052</v>
      </c>
      <c r="D651" s="6" t="s">
        <v>7</v>
      </c>
      <c r="E651" s="6" t="s">
        <v>7</v>
      </c>
      <c r="F651" s="6" t="s">
        <v>7</v>
      </c>
      <c r="G651" s="6" t="s">
        <v>7</v>
      </c>
    </row>
    <row r="652" spans="1:7" ht="31.5" hidden="1" x14ac:dyDescent="0.25">
      <c r="A652" s="6">
        <v>651</v>
      </c>
      <c r="B652" s="6" t="str">
        <f>HYPERLINK("https://www.facebook.com/1275645332645704", "Công an phường Kim Mã  thành phố Hà Nội")</f>
        <v>Công an phường Kim Mã  thành phố Hà Nội</v>
      </c>
      <c r="C652" s="6" t="s">
        <v>1053</v>
      </c>
      <c r="D652" s="6" t="s">
        <v>7</v>
      </c>
      <c r="E652" s="6" t="s">
        <v>12</v>
      </c>
      <c r="F652" s="6" t="s">
        <v>7</v>
      </c>
      <c r="G652" s="6" t="s">
        <v>7</v>
      </c>
    </row>
    <row r="653" spans="1:7" ht="31.5" hidden="1" x14ac:dyDescent="0.25">
      <c r="A653" s="6">
        <v>652</v>
      </c>
      <c r="B653" s="6" t="str">
        <f>HYPERLINK("https://kimma.badinh.hanoi.gov.vn/", "UBND Ủy ban nhân dân phường Kim Mã  thành phố Hà Nội")</f>
        <v>UBND Ủy ban nhân dân phường Kim Mã  thành phố Hà Nội</v>
      </c>
      <c r="C653" s="6" t="s">
        <v>1054</v>
      </c>
      <c r="D653" s="6" t="s">
        <v>7</v>
      </c>
      <c r="E653" s="6" t="s">
        <v>7</v>
      </c>
      <c r="F653" s="6" t="s">
        <v>7</v>
      </c>
      <c r="G653" s="6" t="s">
        <v>7</v>
      </c>
    </row>
    <row r="654" spans="1:7" ht="31.5" hidden="1" x14ac:dyDescent="0.25">
      <c r="A654" s="6">
        <v>653</v>
      </c>
      <c r="B654" s="6" t="str">
        <f>HYPERLINK("-", "Công an phường Giảng Võ  thành phố Hà Nội")</f>
        <v>Công an phường Giảng Võ  thành phố Hà Nội</v>
      </c>
      <c r="C654" s="6" t="s">
        <v>7</v>
      </c>
      <c r="D654" s="6" t="s">
        <v>7</v>
      </c>
      <c r="E654" s="6" t="s">
        <v>12</v>
      </c>
      <c r="F654" s="6" t="s">
        <v>7</v>
      </c>
      <c r="G654" s="6" t="s">
        <v>7</v>
      </c>
    </row>
    <row r="655" spans="1:7" ht="31.5" hidden="1" x14ac:dyDescent="0.25">
      <c r="A655" s="6">
        <v>654</v>
      </c>
      <c r="B655" s="6" t="str">
        <f>HYPERLINK("https://giangvo.badinh.hanoi.gov.vn/", "UBND Ủy ban nhân dân phường Giảng Võ  thành phố Hà Nội")</f>
        <v>UBND Ủy ban nhân dân phường Giảng Võ  thành phố Hà Nội</v>
      </c>
      <c r="C655" s="6" t="s">
        <v>1055</v>
      </c>
      <c r="D655" s="6" t="s">
        <v>7</v>
      </c>
      <c r="E655" s="6" t="s">
        <v>7</v>
      </c>
      <c r="F655" s="6" t="s">
        <v>7</v>
      </c>
      <c r="G655" s="6" t="s">
        <v>7</v>
      </c>
    </row>
    <row r="656" spans="1:7" ht="31.5" hidden="1" x14ac:dyDescent="0.25">
      <c r="A656" s="6">
        <v>655</v>
      </c>
      <c r="B656" s="6" t="str">
        <f>HYPERLINK("https://www.facebook.com/doanthanhnien.1956/", "Công an phường Thành Công  thành phố Hà Nội")</f>
        <v>Công an phường Thành Công  thành phố Hà Nội</v>
      </c>
      <c r="C656" s="6" t="s">
        <v>1043</v>
      </c>
      <c r="D656" s="6" t="s">
        <v>7</v>
      </c>
      <c r="E656" s="6" t="s">
        <v>12</v>
      </c>
      <c r="F656" s="6" t="s">
        <v>1044</v>
      </c>
      <c r="G656" s="6" t="s">
        <v>1045</v>
      </c>
    </row>
    <row r="657" spans="1:7" ht="31.5" hidden="1" x14ac:dyDescent="0.25">
      <c r="A657" s="6">
        <v>656</v>
      </c>
      <c r="B657" s="6" t="str">
        <f>HYPERLINK("https://thanhcong.badinh.hanoi.gov.vn/", "UBND Ủy ban nhân dân phường Thành Công  thành phố Hà Nội")</f>
        <v>UBND Ủy ban nhân dân phường Thành Công  thành phố Hà Nội</v>
      </c>
      <c r="C657" s="6" t="s">
        <v>1056</v>
      </c>
      <c r="D657" s="6" t="s">
        <v>7</v>
      </c>
      <c r="E657" s="6" t="s">
        <v>7</v>
      </c>
      <c r="F657" s="6" t="s">
        <v>7</v>
      </c>
      <c r="G657" s="6" t="s">
        <v>7</v>
      </c>
    </row>
    <row r="658" spans="1:7" ht="31.5" hidden="1" x14ac:dyDescent="0.25">
      <c r="A658" s="6">
        <v>657</v>
      </c>
      <c r="B658" s="6" t="str">
        <f>HYPERLINK("https://www.facebook.com/groups/1027569767653361/", "Công an phường Phúc Tân  thành phố Hà Nội")</f>
        <v>Công an phường Phúc Tân  thành phố Hà Nội</v>
      </c>
      <c r="C658" s="6" t="s">
        <v>1057</v>
      </c>
      <c r="D658" s="6" t="s">
        <v>7</v>
      </c>
      <c r="E658" s="6" t="s">
        <v>12</v>
      </c>
      <c r="F658" s="6" t="s">
        <v>7</v>
      </c>
      <c r="G658" s="6" t="s">
        <v>7</v>
      </c>
    </row>
    <row r="659" spans="1:7" ht="31.5" hidden="1" x14ac:dyDescent="0.25">
      <c r="A659" s="6">
        <v>658</v>
      </c>
      <c r="B659" s="6" t="str">
        <f>HYPERLINK("https://hoankiem.hanoi.gov.vn/", "UBND Ủy ban nhân dân phường Phúc Tân  thành phố Hà Nội")</f>
        <v>UBND Ủy ban nhân dân phường Phúc Tân  thành phố Hà Nội</v>
      </c>
      <c r="C659" s="6" t="s">
        <v>15</v>
      </c>
      <c r="D659" s="6" t="s">
        <v>7</v>
      </c>
      <c r="E659" s="6" t="s">
        <v>7</v>
      </c>
      <c r="F659" s="6" t="s">
        <v>7</v>
      </c>
      <c r="G659" s="6" t="s">
        <v>7</v>
      </c>
    </row>
    <row r="660" spans="1:7" ht="47.25" hidden="1" x14ac:dyDescent="0.25">
      <c r="A660" s="6">
        <v>659</v>
      </c>
      <c r="B660" s="6" t="str">
        <f>HYPERLINK("https://www.facebook.com/p/Ph%C6%B0%E1%BB%9Dng-%C4%90%E1%BB%93ng-Xu%C3%A2n-100071633148088/", "Công an phường Đồng Xuân  thành phố Hà Nội")</f>
        <v>Công an phường Đồng Xuân  thành phố Hà Nội</v>
      </c>
      <c r="C660" s="6" t="s">
        <v>1058</v>
      </c>
      <c r="D660" s="6" t="s">
        <v>7</v>
      </c>
      <c r="E660" s="6" t="s">
        <v>1059</v>
      </c>
      <c r="F660" s="6" t="s">
        <v>7</v>
      </c>
      <c r="G660" s="6" t="s">
        <v>1060</v>
      </c>
    </row>
    <row r="661" spans="1:7" ht="31.5" hidden="1" x14ac:dyDescent="0.25">
      <c r="A661" s="6">
        <v>660</v>
      </c>
      <c r="B661" s="6" t="str">
        <f>HYPERLINK("https://dongxuan-hoankiem.thudo.gov.vn/he-thong-van-ban", "UBND Ủy ban nhân dân phường Đồng Xuân  thành phố Hà Nội")</f>
        <v>UBND Ủy ban nhân dân phường Đồng Xuân  thành phố Hà Nội</v>
      </c>
      <c r="C661" s="6" t="s">
        <v>1061</v>
      </c>
      <c r="D661" s="6" t="s">
        <v>7</v>
      </c>
      <c r="E661" s="6" t="s">
        <v>7</v>
      </c>
      <c r="F661" s="6" t="s">
        <v>7</v>
      </c>
      <c r="G661" s="6" t="s">
        <v>7</v>
      </c>
    </row>
    <row r="662" spans="1:7" ht="47.25" hidden="1" x14ac:dyDescent="0.25">
      <c r="A662" s="6">
        <v>661</v>
      </c>
      <c r="B662" s="6" t="str">
        <f>HYPERLINK("https://www.facebook.com/p/Ph%C6%B0%E1%BB%9Dng-H%C3%A0ng-M%C3%A3-100037207403338/", "Công an phường Hàng Mã  thành phố Hà Nội")</f>
        <v>Công an phường Hàng Mã  thành phố Hà Nội</v>
      </c>
      <c r="C662" s="6" t="s">
        <v>1062</v>
      </c>
      <c r="D662" s="6" t="s">
        <v>7</v>
      </c>
      <c r="E662" s="6" t="s">
        <v>1063</v>
      </c>
      <c r="F662" s="6" t="s">
        <v>1064</v>
      </c>
      <c r="G662" s="6" t="s">
        <v>7</v>
      </c>
    </row>
    <row r="663" spans="1:7" ht="31.5" hidden="1" x14ac:dyDescent="0.25">
      <c r="A663" s="6">
        <v>662</v>
      </c>
      <c r="B663" s="6" t="str">
        <f>HYPERLINK("https://hoankiem.hanoi.gov.vn/", "UBND Ủy ban nhân dân phường Hàng Mã  thành phố Hà Nội")</f>
        <v>UBND Ủy ban nhân dân phường Hàng Mã  thành phố Hà Nội</v>
      </c>
      <c r="C663" s="6" t="s">
        <v>15</v>
      </c>
      <c r="D663" s="6" t="s">
        <v>7</v>
      </c>
      <c r="E663" s="6" t="s">
        <v>7</v>
      </c>
      <c r="F663" s="6" t="s">
        <v>7</v>
      </c>
      <c r="G663" s="6" t="s">
        <v>7</v>
      </c>
    </row>
    <row r="664" spans="1:7" ht="31.5" hidden="1" x14ac:dyDescent="0.25">
      <c r="A664" s="6">
        <v>663</v>
      </c>
      <c r="B664" s="6" t="str">
        <f>HYPERLINK("https://www.facebook.com/phuonghangdao.hoankiem/", "Công an phường Hàng Buồm  thành phố Hà Nội")</f>
        <v>Công an phường Hàng Buồm  thành phố Hà Nội</v>
      </c>
      <c r="C664" s="6" t="s">
        <v>1065</v>
      </c>
      <c r="D664" s="6" t="s">
        <v>7</v>
      </c>
      <c r="E664" s="6" t="s">
        <v>1066</v>
      </c>
      <c r="F664" s="6" t="s">
        <v>1067</v>
      </c>
      <c r="G664" s="6" t="s">
        <v>22</v>
      </c>
    </row>
    <row r="665" spans="1:7" ht="31.5" hidden="1" x14ac:dyDescent="0.25">
      <c r="A665" s="6">
        <v>664</v>
      </c>
      <c r="B665" s="6" t="str">
        <f>HYPERLINK("https://hoankiem.hanoi.gov.vn/", "UBND Ủy ban nhân dân phường Hàng Buồm  thành phố Hà Nội")</f>
        <v>UBND Ủy ban nhân dân phường Hàng Buồm  thành phố Hà Nội</v>
      </c>
      <c r="C665" s="6" t="s">
        <v>15</v>
      </c>
      <c r="D665" s="6" t="s">
        <v>7</v>
      </c>
      <c r="E665" s="6" t="s">
        <v>7</v>
      </c>
      <c r="F665" s="6" t="s">
        <v>7</v>
      </c>
      <c r="G665" s="6" t="s">
        <v>7</v>
      </c>
    </row>
    <row r="666" spans="1:7" ht="31.5" hidden="1" x14ac:dyDescent="0.25">
      <c r="A666" s="6">
        <v>665</v>
      </c>
      <c r="B666" s="6" t="str">
        <f>HYPERLINK("https://www.facebook.com/phuonghangdao.hoankiem/", "Công an phường Hàng Đào  thành phố Hà Nội")</f>
        <v>Công an phường Hàng Đào  thành phố Hà Nội</v>
      </c>
      <c r="C666" s="6" t="s">
        <v>1065</v>
      </c>
      <c r="D666" s="6" t="s">
        <v>7</v>
      </c>
      <c r="E666" s="6" t="s">
        <v>1066</v>
      </c>
      <c r="F666" s="6" t="s">
        <v>1067</v>
      </c>
      <c r="G666" s="6" t="s">
        <v>22</v>
      </c>
    </row>
    <row r="667" spans="1:7" ht="31.5" hidden="1" x14ac:dyDescent="0.25">
      <c r="A667" s="6">
        <v>666</v>
      </c>
      <c r="B667" s="6" t="str">
        <f>HYPERLINK("https://hoankiem.hanoi.gov.vn/", "UBND Ủy ban nhân dân phường Hàng Đào  thành phố Hà Nội")</f>
        <v>UBND Ủy ban nhân dân phường Hàng Đào  thành phố Hà Nội</v>
      </c>
      <c r="C667" s="6" t="s">
        <v>15</v>
      </c>
      <c r="D667" s="6" t="s">
        <v>7</v>
      </c>
      <c r="E667" s="6" t="s">
        <v>7</v>
      </c>
      <c r="F667" s="6" t="s">
        <v>7</v>
      </c>
      <c r="G667" s="6" t="s">
        <v>7</v>
      </c>
    </row>
    <row r="668" spans="1:7" ht="31.5" hidden="1" x14ac:dyDescent="0.25">
      <c r="A668" s="6">
        <v>667</v>
      </c>
      <c r="B668" s="6" t="str">
        <f>HYPERLINK("https://www.facebook.com/phuonghangdao.hoankiem/", "Công an phường Hàng Bồ  thành phố Hà Nội")</f>
        <v>Công an phường Hàng Bồ  thành phố Hà Nội</v>
      </c>
      <c r="C668" s="6" t="s">
        <v>1065</v>
      </c>
      <c r="D668" s="6" t="s">
        <v>7</v>
      </c>
      <c r="E668" s="6" t="s">
        <v>1066</v>
      </c>
      <c r="F668" s="6" t="s">
        <v>1067</v>
      </c>
      <c r="G668" s="6" t="s">
        <v>22</v>
      </c>
    </row>
    <row r="669" spans="1:7" ht="31.5" hidden="1" x14ac:dyDescent="0.25">
      <c r="A669" s="6">
        <v>668</v>
      </c>
      <c r="B669" s="6" t="str">
        <f>HYPERLINK("https://hangbo.hanoi.gov.vn/chien-luoc-quy-hoach-phat-trien", "UBND Ủy ban nhân dân phường Hàng Bồ  thành phố Hà Nội")</f>
        <v>UBND Ủy ban nhân dân phường Hàng Bồ  thành phố Hà Nội</v>
      </c>
      <c r="C669" s="6" t="s">
        <v>1068</v>
      </c>
      <c r="D669" s="6" t="s">
        <v>7</v>
      </c>
      <c r="E669" s="6" t="s">
        <v>7</v>
      </c>
      <c r="F669" s="6" t="s">
        <v>7</v>
      </c>
      <c r="G669" s="6" t="s">
        <v>7</v>
      </c>
    </row>
    <row r="670" spans="1:7" ht="63" hidden="1" x14ac:dyDescent="0.25">
      <c r="A670" s="6">
        <v>669</v>
      </c>
      <c r="B670" s="6" t="str">
        <f>HYPERLINK("https://www.facebook.com/p/PH%C6%AF%E1%BB%9CNG-C%E1%BB%ACA-%C4%90%C3%94NG-QU%E1%BA%ACN-HO%C3%80N-KI%E1%BA%BEM-100060847036034/", "Công an phường Cửa Đông  thành phố Hà Nội")</f>
        <v>Công an phường Cửa Đông  thành phố Hà Nội</v>
      </c>
      <c r="C670" s="6" t="s">
        <v>1069</v>
      </c>
      <c r="D670" s="6" t="s">
        <v>7</v>
      </c>
      <c r="E670" s="6" t="s">
        <v>1070</v>
      </c>
      <c r="F670" s="6" t="s">
        <v>1071</v>
      </c>
      <c r="G670" s="6" t="s">
        <v>1072</v>
      </c>
    </row>
    <row r="671" spans="1:7" ht="31.5" hidden="1" x14ac:dyDescent="0.25">
      <c r="A671" s="6">
        <v>670</v>
      </c>
      <c r="B671" s="6" t="str">
        <f>HYPERLINK("https://hoankiem.hanoi.gov.vn/", "UBND Ủy ban nhân dân phường Cửa Đông  thành phố Hà Nội")</f>
        <v>UBND Ủy ban nhân dân phường Cửa Đông  thành phố Hà Nội</v>
      </c>
      <c r="C671" s="6" t="s">
        <v>15</v>
      </c>
      <c r="D671" s="6" t="s">
        <v>7</v>
      </c>
      <c r="E671" s="6" t="s">
        <v>7</v>
      </c>
      <c r="F671" s="6" t="s">
        <v>7</v>
      </c>
      <c r="G671" s="6" t="s">
        <v>7</v>
      </c>
    </row>
    <row r="672" spans="1:7" ht="31.5" hidden="1" x14ac:dyDescent="0.25">
      <c r="A672" s="6">
        <v>671</v>
      </c>
      <c r="B672" s="6" t="str">
        <f>HYPERLINK("-", "Công an phường Lý Thái Tổ  thành phố Hà Nội")</f>
        <v>Công an phường Lý Thái Tổ  thành phố Hà Nội</v>
      </c>
      <c r="C672" s="6" t="s">
        <v>7</v>
      </c>
      <c r="D672" s="6" t="s">
        <v>7</v>
      </c>
      <c r="E672" s="6" t="s">
        <v>12</v>
      </c>
      <c r="F672" s="6" t="s">
        <v>7</v>
      </c>
      <c r="G672" s="6" t="s">
        <v>7</v>
      </c>
    </row>
    <row r="673" spans="1:7" ht="63" hidden="1" x14ac:dyDescent="0.25">
      <c r="A673" s="6">
        <v>672</v>
      </c>
      <c r="B673" s="6" t="str">
        <f>HYPERLINK("https://caicachhanhchinh.hanoi.gov.vn/chi-tiet-van-ban/ve-viec-ban-hanh-khung-chi-so-cai-cach-hanh-chinh-ap-dung-doi-voi-cac-phong-chuyen-mon-va-tuong--192634", "UBND Ủy ban nhân dân phường Lý Thái Tổ  thành phố Hà Nội")</f>
        <v>UBND Ủy ban nhân dân phường Lý Thái Tổ  thành phố Hà Nội</v>
      </c>
      <c r="C673" s="6" t="s">
        <v>1073</v>
      </c>
      <c r="D673" s="6" t="s">
        <v>7</v>
      </c>
      <c r="E673" s="6" t="s">
        <v>7</v>
      </c>
      <c r="F673" s="6" t="s">
        <v>7</v>
      </c>
      <c r="G673" s="6" t="s">
        <v>7</v>
      </c>
    </row>
    <row r="674" spans="1:7" ht="31.5" hidden="1" x14ac:dyDescent="0.25">
      <c r="A674" s="6">
        <v>673</v>
      </c>
      <c r="B674" s="6" t="str">
        <f>HYPERLINK("-", "Công an phường Hàng Bạc  thành phố Hà Nội")</f>
        <v>Công an phường Hàng Bạc  thành phố Hà Nội</v>
      </c>
      <c r="C674" s="6" t="s">
        <v>7</v>
      </c>
      <c r="D674" s="6" t="s">
        <v>7</v>
      </c>
      <c r="E674" s="6" t="s">
        <v>12</v>
      </c>
      <c r="F674" s="6" t="s">
        <v>7</v>
      </c>
      <c r="G674" s="6" t="s">
        <v>7</v>
      </c>
    </row>
    <row r="675" spans="1:7" ht="31.5" hidden="1" x14ac:dyDescent="0.25">
      <c r="A675" s="6">
        <v>674</v>
      </c>
      <c r="B675" s="6" t="str">
        <f>HYPERLINK("https://hoankiem.hanoi.gov.vn/", "UBND Ủy ban nhân dân phường Hàng Bạc  thành phố Hà Nội")</f>
        <v>UBND Ủy ban nhân dân phường Hàng Bạc  thành phố Hà Nội</v>
      </c>
      <c r="C675" s="6" t="s">
        <v>15</v>
      </c>
      <c r="D675" s="6" t="s">
        <v>7</v>
      </c>
      <c r="E675" s="6" t="s">
        <v>7</v>
      </c>
      <c r="F675" s="6" t="s">
        <v>7</v>
      </c>
      <c r="G675" s="6" t="s">
        <v>7</v>
      </c>
    </row>
    <row r="676" spans="1:7" ht="31.5" hidden="1" x14ac:dyDescent="0.25">
      <c r="A676" s="6">
        <v>675</v>
      </c>
      <c r="B676" s="6" t="str">
        <f>HYPERLINK("https://www.facebook.com/doanthanhnien.1956/", "Công an phường Hàng Gai  thành phố Hà Nội")</f>
        <v>Công an phường Hàng Gai  thành phố Hà Nội</v>
      </c>
      <c r="C676" s="6" t="s">
        <v>1043</v>
      </c>
      <c r="D676" s="6" t="s">
        <v>7</v>
      </c>
      <c r="E676" s="6" t="s">
        <v>12</v>
      </c>
      <c r="F676" s="6" t="s">
        <v>1044</v>
      </c>
      <c r="G676" s="6" t="s">
        <v>1045</v>
      </c>
    </row>
    <row r="677" spans="1:7" ht="31.5" hidden="1" x14ac:dyDescent="0.25">
      <c r="A677" s="6">
        <v>676</v>
      </c>
      <c r="B677" s="6" t="str">
        <f>HYPERLINK("https://hoankiem.hanoi.gov.vn/", "UBND Ủy ban nhân dân phường Hàng Gai  thành phố Hà Nội")</f>
        <v>UBND Ủy ban nhân dân phường Hàng Gai  thành phố Hà Nội</v>
      </c>
      <c r="C677" s="6" t="s">
        <v>15</v>
      </c>
      <c r="D677" s="6" t="s">
        <v>7</v>
      </c>
      <c r="E677" s="6" t="s">
        <v>7</v>
      </c>
      <c r="F677" s="6" t="s">
        <v>7</v>
      </c>
      <c r="G677" s="6" t="s">
        <v>7</v>
      </c>
    </row>
    <row r="678" spans="1:7" ht="31.5" hidden="1" x14ac:dyDescent="0.25">
      <c r="A678" s="6">
        <v>677</v>
      </c>
      <c r="B678" s="6" t="str">
        <f>HYPERLINK("https://www.facebook.com/ChuongDuong.HoanKiem.HaNoi/", "Công an phường Chương Dương  thành phố Hà Nội")</f>
        <v>Công an phường Chương Dương  thành phố Hà Nội</v>
      </c>
      <c r="C678" s="6" t="s">
        <v>1074</v>
      </c>
      <c r="D678" s="6" t="s">
        <v>7</v>
      </c>
      <c r="E678" s="6" t="s">
        <v>12</v>
      </c>
      <c r="F678" s="6" t="s">
        <v>7</v>
      </c>
      <c r="G678" s="6" t="s">
        <v>1075</v>
      </c>
    </row>
    <row r="679" spans="1:7" ht="31.5" hidden="1" x14ac:dyDescent="0.25">
      <c r="A679" s="6">
        <v>678</v>
      </c>
      <c r="B679" s="6" t="str">
        <f>HYPERLINK("https://hoankiem.hanoi.gov.vn/", "UBND Ủy ban nhân dân phường Chương Dương  thành phố Hà Nội")</f>
        <v>UBND Ủy ban nhân dân phường Chương Dương  thành phố Hà Nội</v>
      </c>
      <c r="C679" s="6" t="s">
        <v>15</v>
      </c>
      <c r="D679" s="6" t="s">
        <v>7</v>
      </c>
      <c r="E679" s="6" t="s">
        <v>7</v>
      </c>
      <c r="F679" s="6" t="s">
        <v>7</v>
      </c>
      <c r="G679" s="6" t="s">
        <v>7</v>
      </c>
    </row>
    <row r="680" spans="1:7" ht="31.5" hidden="1" x14ac:dyDescent="0.25">
      <c r="A680" s="6">
        <v>679</v>
      </c>
      <c r="B680" s="6" t="str">
        <f>HYPERLINK("-", "Công an phường Hàng Trống  thành phố Hà Nội")</f>
        <v>Công an phường Hàng Trống  thành phố Hà Nội</v>
      </c>
      <c r="C680" s="6" t="s">
        <v>7</v>
      </c>
      <c r="D680" s="6" t="s">
        <v>7</v>
      </c>
      <c r="E680" s="6" t="s">
        <v>12</v>
      </c>
      <c r="F680" s="6" t="s">
        <v>7</v>
      </c>
      <c r="G680" s="6" t="s">
        <v>7</v>
      </c>
    </row>
    <row r="681" spans="1:7" ht="31.5" hidden="1" x14ac:dyDescent="0.25">
      <c r="A681" s="6">
        <v>680</v>
      </c>
      <c r="B681" s="6" t="str">
        <f>HYPERLINK("https://hoankiem.hanoi.gov.vn/", "UBND Ủy ban nhân dân phường Hàng Trống  thành phố Hà Nội")</f>
        <v>UBND Ủy ban nhân dân phường Hàng Trống  thành phố Hà Nội</v>
      </c>
      <c r="C681" s="6" t="s">
        <v>15</v>
      </c>
      <c r="D681" s="6" t="s">
        <v>7</v>
      </c>
      <c r="E681" s="6" t="s">
        <v>7</v>
      </c>
      <c r="F681" s="6" t="s">
        <v>7</v>
      </c>
      <c r="G681" s="6" t="s">
        <v>7</v>
      </c>
    </row>
    <row r="682" spans="1:7" ht="31.5" hidden="1" x14ac:dyDescent="0.25">
      <c r="A682" s="6">
        <v>681</v>
      </c>
      <c r="B682" s="6" t="str">
        <f>HYPERLINK("https://www.facebook.com/phuongcuanamhanoi/", "Công an phường Cửa Nam  thành phố Hà Nội")</f>
        <v>Công an phường Cửa Nam  thành phố Hà Nội</v>
      </c>
      <c r="C682" s="6" t="s">
        <v>1076</v>
      </c>
      <c r="D682" s="6" t="s">
        <v>7</v>
      </c>
      <c r="E682" s="6" t="s">
        <v>1077</v>
      </c>
      <c r="F682" s="6" t="s">
        <v>7</v>
      </c>
      <c r="G682" s="6" t="s">
        <v>7</v>
      </c>
    </row>
    <row r="683" spans="1:7" ht="63" hidden="1" x14ac:dyDescent="0.25">
      <c r="A683" s="6">
        <v>682</v>
      </c>
      <c r="B683" s="6" t="str">
        <f>HYPERLINK("https://dichvucong.namdinh.gov.vn/portaldvc/KenhTin/dich-vu-cong-truc-tuyen.aspx?_dv=52ACAC4B-4898-D2EA-F61E-274935F8584A", "UBND Ủy ban nhân dân phường Cửa Nam  thành phố Hà Nội")</f>
        <v>UBND Ủy ban nhân dân phường Cửa Nam  thành phố Hà Nội</v>
      </c>
      <c r="C683" s="6" t="s">
        <v>1078</v>
      </c>
      <c r="D683" s="6" t="s">
        <v>7</v>
      </c>
      <c r="E683" s="6" t="s">
        <v>7</v>
      </c>
      <c r="F683" s="6" t="s">
        <v>7</v>
      </c>
      <c r="G683" s="6" t="s">
        <v>7</v>
      </c>
    </row>
    <row r="684" spans="1:7" ht="31.5" hidden="1" x14ac:dyDescent="0.25">
      <c r="A684" s="6">
        <v>683</v>
      </c>
      <c r="B684" s="6" t="str">
        <f>HYPERLINK("https://www.facebook.com/doanthanhnien.1956/", "Công an phường Hàng Bông  thành phố Hà Nội")</f>
        <v>Công an phường Hàng Bông  thành phố Hà Nội</v>
      </c>
      <c r="C684" s="6" t="s">
        <v>1043</v>
      </c>
      <c r="D684" s="6" t="s">
        <v>7</v>
      </c>
      <c r="E684" s="6" t="s">
        <v>12</v>
      </c>
      <c r="F684" s="6" t="s">
        <v>1044</v>
      </c>
      <c r="G684" s="6" t="s">
        <v>1045</v>
      </c>
    </row>
    <row r="685" spans="1:7" ht="31.5" hidden="1" x14ac:dyDescent="0.25">
      <c r="A685" s="6">
        <v>684</v>
      </c>
      <c r="B685" s="6" t="str">
        <f>HYPERLINK("https://hoankiem.hanoi.gov.vn/", "UBND Ủy ban nhân dân phường Hàng Bông  thành phố Hà Nội")</f>
        <v>UBND Ủy ban nhân dân phường Hàng Bông  thành phố Hà Nội</v>
      </c>
      <c r="C685" s="6" t="s">
        <v>15</v>
      </c>
      <c r="D685" s="6" t="s">
        <v>7</v>
      </c>
      <c r="E685" s="6" t="s">
        <v>7</v>
      </c>
      <c r="F685" s="6" t="s">
        <v>7</v>
      </c>
      <c r="G685" s="6" t="s">
        <v>7</v>
      </c>
    </row>
    <row r="686" spans="1:7" ht="63" hidden="1" x14ac:dyDescent="0.25">
      <c r="A686" s="6">
        <v>685</v>
      </c>
      <c r="B686" s="6" t="str">
        <f>HYPERLINK("https://www.facebook.com/p/Ph%C6%B0%E1%BB%9Dng-Tr%C3%A0ng-Ti%E1%BB%81n-Ho%C3%A0n-Ki%E1%BA%BFm-100063645393207/", "Công an phường Tràng Tiền  thành phố Hà Nội")</f>
        <v>Công an phường Tràng Tiền  thành phố Hà Nội</v>
      </c>
      <c r="C686" s="6" t="s">
        <v>1079</v>
      </c>
      <c r="D686" s="6" t="s">
        <v>7</v>
      </c>
      <c r="E686" s="6" t="s">
        <v>1080</v>
      </c>
      <c r="F686" s="6" t="s">
        <v>7</v>
      </c>
      <c r="G686" s="6" t="s">
        <v>1081</v>
      </c>
    </row>
    <row r="687" spans="1:7" ht="31.5" hidden="1" x14ac:dyDescent="0.25">
      <c r="A687" s="6">
        <v>686</v>
      </c>
      <c r="B687" s="6" t="str">
        <f>HYPERLINK("https://hoankiem.hanoi.gov.vn/", "UBND Ủy ban nhân dân phường Tràng Tiền  thành phố Hà Nội")</f>
        <v>UBND Ủy ban nhân dân phường Tràng Tiền  thành phố Hà Nội</v>
      </c>
      <c r="C687" s="6" t="s">
        <v>15</v>
      </c>
      <c r="D687" s="6" t="s">
        <v>7</v>
      </c>
      <c r="E687" s="6" t="s">
        <v>7</v>
      </c>
      <c r="F687" s="6" t="s">
        <v>7</v>
      </c>
      <c r="G687" s="6" t="s">
        <v>7</v>
      </c>
    </row>
    <row r="688" spans="1:7" ht="63" hidden="1" x14ac:dyDescent="0.25">
      <c r="A688" s="6">
        <v>687</v>
      </c>
      <c r="B688" s="6" t="str">
        <f>HYPERLINK("https://www.facebook.com/p/Ph%C6%B0%E1%BB%9Dng-Tr%E1%BA%A7n-H%C6%B0ng-%C4%90%E1%BA%A1o-100069789705989/?locale=vi_VN", "Công an phường Trần Hưng Đạo  thành phố Hà Nội")</f>
        <v>Công an phường Trần Hưng Đạo  thành phố Hà Nội</v>
      </c>
      <c r="C688" s="6" t="s">
        <v>1082</v>
      </c>
      <c r="D688" s="6" t="s">
        <v>7</v>
      </c>
      <c r="E688" s="6" t="s">
        <v>12</v>
      </c>
      <c r="F688" s="6" t="s">
        <v>7</v>
      </c>
      <c r="G688" s="6" t="s">
        <v>1083</v>
      </c>
    </row>
    <row r="689" spans="1:7" ht="31.5" hidden="1" x14ac:dyDescent="0.25">
      <c r="A689" s="6">
        <v>688</v>
      </c>
      <c r="B689" s="6" t="str">
        <f>HYPERLINK("https://quangngai.gov.vn/web/phuong-tran-hung-dao/trang-chu", "UBND Ủy ban nhân dân phường Trần Hưng Đạo  thành phố Hà Nội")</f>
        <v>UBND Ủy ban nhân dân phường Trần Hưng Đạo  thành phố Hà Nội</v>
      </c>
      <c r="C689" s="6" t="s">
        <v>1084</v>
      </c>
      <c r="D689" s="6" t="s">
        <v>7</v>
      </c>
      <c r="E689" s="6" t="s">
        <v>7</v>
      </c>
      <c r="F689" s="6" t="s">
        <v>7</v>
      </c>
      <c r="G689" s="6" t="s">
        <v>7</v>
      </c>
    </row>
    <row r="690" spans="1:7" ht="31.5" hidden="1" x14ac:dyDescent="0.25">
      <c r="A690" s="6">
        <v>689</v>
      </c>
      <c r="B690" s="6" t="str">
        <f>HYPERLINK("-", "Công an phường Phan Chu Trinh  thành phố Hà Nội")</f>
        <v>Công an phường Phan Chu Trinh  thành phố Hà Nội</v>
      </c>
      <c r="C690" s="6" t="s">
        <v>7</v>
      </c>
      <c r="D690" s="6" t="s">
        <v>7</v>
      </c>
      <c r="E690" s="6" t="s">
        <v>12</v>
      </c>
      <c r="F690" s="6" t="s">
        <v>7</v>
      </c>
      <c r="G690" s="6" t="s">
        <v>7</v>
      </c>
    </row>
    <row r="691" spans="1:7" ht="31.5" hidden="1" x14ac:dyDescent="0.25">
      <c r="A691" s="6">
        <v>690</v>
      </c>
      <c r="B691" s="6" t="str">
        <f>HYPERLINK("https://hoankiem.hanoi.gov.vn/", "UBND Ủy ban nhân dân phường Phan Chu Trinh  thành phố Hà Nội")</f>
        <v>UBND Ủy ban nhân dân phường Phan Chu Trinh  thành phố Hà Nội</v>
      </c>
      <c r="C691" s="6" t="s">
        <v>15</v>
      </c>
      <c r="D691" s="6" t="s">
        <v>7</v>
      </c>
      <c r="E691" s="6" t="s">
        <v>7</v>
      </c>
      <c r="F691" s="6" t="s">
        <v>7</v>
      </c>
      <c r="G691" s="6" t="s">
        <v>7</v>
      </c>
    </row>
    <row r="692" spans="1:7" ht="63" hidden="1" x14ac:dyDescent="0.25">
      <c r="A692" s="6">
        <v>691</v>
      </c>
      <c r="B692" s="6" t="str">
        <f>HYPERLINK("https://www.facebook.com/p/%C4%90%E1%BA%A3ng-%E1%BB%A7y-UBND-Ph%C6%B0%E1%BB%9Dng-H%C3%A0ng-B%C3%A0i-100077400726055/", "Công an phường Hàng Bài  thành phố Hà Nội")</f>
        <v>Công an phường Hàng Bài  thành phố Hà Nội</v>
      </c>
      <c r="C692" s="6" t="s">
        <v>1085</v>
      </c>
      <c r="D692" s="6" t="s">
        <v>7</v>
      </c>
      <c r="E692" s="6" t="s">
        <v>1086</v>
      </c>
      <c r="F692" s="6" t="s">
        <v>7</v>
      </c>
      <c r="G692" s="6" t="s">
        <v>1087</v>
      </c>
    </row>
    <row r="693" spans="1:7" ht="31.5" hidden="1" x14ac:dyDescent="0.25">
      <c r="A693" s="6">
        <v>692</v>
      </c>
      <c r="B693" s="6" t="str">
        <f>HYPERLINK("https://hoankiem.hanoi.gov.vn/", "UBND Ủy ban nhân dân phường Hàng Bài  thành phố Hà Nội")</f>
        <v>UBND Ủy ban nhân dân phường Hàng Bài  thành phố Hà Nội</v>
      </c>
      <c r="C693" s="6" t="s">
        <v>15</v>
      </c>
      <c r="D693" s="6" t="s">
        <v>7</v>
      </c>
      <c r="E693" s="6" t="s">
        <v>7</v>
      </c>
      <c r="F693" s="6" t="s">
        <v>7</v>
      </c>
      <c r="G693" s="6" t="s">
        <v>7</v>
      </c>
    </row>
    <row r="694" spans="1:7" ht="31.5" hidden="1" x14ac:dyDescent="0.25">
      <c r="A694" s="6">
        <v>693</v>
      </c>
      <c r="B694" s="6" t="str">
        <f>HYPERLINK("https://www.facebook.com/phuongphuthuong/", "Công an phường Phú Thượng  thành phố Hà Nội")</f>
        <v>Công an phường Phú Thượng  thành phố Hà Nội</v>
      </c>
      <c r="C694" s="6" t="s">
        <v>1088</v>
      </c>
      <c r="D694" s="6" t="s">
        <v>7</v>
      </c>
      <c r="E694" s="6" t="s">
        <v>12</v>
      </c>
      <c r="F694" s="6" t="s">
        <v>1089</v>
      </c>
      <c r="G694" s="6" t="s">
        <v>7</v>
      </c>
    </row>
    <row r="695" spans="1:7" ht="31.5" hidden="1" x14ac:dyDescent="0.25">
      <c r="A695" s="6">
        <v>694</v>
      </c>
      <c r="B695" s="6" t="str">
        <f>HYPERLINK("https://phuthuong.tayho.hanoi.gov.vn/", "UBND Ủy ban nhân dân phường Phú Thượng  thành phố Hà Nội")</f>
        <v>UBND Ủy ban nhân dân phường Phú Thượng  thành phố Hà Nội</v>
      </c>
      <c r="C695" s="6" t="s">
        <v>1090</v>
      </c>
      <c r="D695" s="6" t="s">
        <v>7</v>
      </c>
      <c r="E695" s="6" t="s">
        <v>7</v>
      </c>
      <c r="F695" s="6" t="s">
        <v>7</v>
      </c>
      <c r="G695" s="6" t="s">
        <v>7</v>
      </c>
    </row>
    <row r="696" spans="1:7" ht="31.5" hidden="1" x14ac:dyDescent="0.25">
      <c r="A696" s="6">
        <v>695</v>
      </c>
      <c r="B696" s="6" t="str">
        <f>HYPERLINK("-", "Công an phường Nhật Tân  thành phố Hà Nội")</f>
        <v>Công an phường Nhật Tân  thành phố Hà Nội</v>
      </c>
      <c r="C696" s="6" t="s">
        <v>7</v>
      </c>
      <c r="D696" s="6" t="s">
        <v>7</v>
      </c>
      <c r="E696" s="6" t="s">
        <v>12</v>
      </c>
      <c r="F696" s="6" t="s">
        <v>7</v>
      </c>
      <c r="G696" s="6" t="s">
        <v>7</v>
      </c>
    </row>
    <row r="697" spans="1:7" ht="31.5" hidden="1" x14ac:dyDescent="0.25">
      <c r="A697" s="6">
        <v>696</v>
      </c>
      <c r="B697" s="6" t="str">
        <f>HYPERLINK("https://nhattan.tayho.hanoi.gov.vn/", "UBND Ủy ban nhân dân phường Nhật Tân  thành phố Hà Nội")</f>
        <v>UBND Ủy ban nhân dân phường Nhật Tân  thành phố Hà Nội</v>
      </c>
      <c r="C697" s="6" t="s">
        <v>1091</v>
      </c>
      <c r="D697" s="6" t="s">
        <v>7</v>
      </c>
      <c r="E697" s="6" t="s">
        <v>7</v>
      </c>
      <c r="F697" s="6" t="s">
        <v>7</v>
      </c>
      <c r="G697" s="6" t="s">
        <v>7</v>
      </c>
    </row>
    <row r="698" spans="1:7" ht="63" hidden="1" x14ac:dyDescent="0.25">
      <c r="A698" s="6">
        <v>697</v>
      </c>
      <c r="B698" s="6" t="str">
        <f>HYPERLINK("https://www.facebook.com/p/Tu%E1%BB%95i-Tr%E1%BA%BB-C%C3%B4ng-An-Qu%E1%BA%ADn-T%C3%A2y-H%E1%BB%93-100080140217978/?locale=sw_KE", "Công an phường Tứ Liên  thành phố Hà Nội")</f>
        <v>Công an phường Tứ Liên  thành phố Hà Nội</v>
      </c>
      <c r="C698" s="6" t="s">
        <v>1092</v>
      </c>
      <c r="D698" s="6" t="s">
        <v>7</v>
      </c>
      <c r="E698" s="6" t="s">
        <v>12</v>
      </c>
      <c r="F698" s="6" t="s">
        <v>17</v>
      </c>
      <c r="G698" s="6" t="s">
        <v>18</v>
      </c>
    </row>
    <row r="699" spans="1:7" ht="31.5" hidden="1" x14ac:dyDescent="0.25">
      <c r="A699" s="6">
        <v>698</v>
      </c>
      <c r="B699" s="6" t="str">
        <f>HYPERLINK("https://tulien.tayho.hanoi.gov.vn/", "UBND Ủy ban nhân dân phường Tứ Liên  thành phố Hà Nội")</f>
        <v>UBND Ủy ban nhân dân phường Tứ Liên  thành phố Hà Nội</v>
      </c>
      <c r="C699" s="6" t="s">
        <v>1093</v>
      </c>
      <c r="D699" s="6" t="s">
        <v>7</v>
      </c>
      <c r="E699" s="6" t="s">
        <v>7</v>
      </c>
      <c r="F699" s="6" t="s">
        <v>7</v>
      </c>
      <c r="G699" s="6" t="s">
        <v>7</v>
      </c>
    </row>
    <row r="700" spans="1:7" ht="31.5" hidden="1" x14ac:dyDescent="0.25">
      <c r="A700" s="6">
        <v>699</v>
      </c>
      <c r="B700" s="6" t="str">
        <f>HYPERLINK("https://www.facebook.com/groups/4097713866981525/", "Công an phường Quảng An  thành phố Hà Nội")</f>
        <v>Công an phường Quảng An  thành phố Hà Nội</v>
      </c>
      <c r="C700" s="6" t="s">
        <v>1094</v>
      </c>
      <c r="D700" s="6" t="s">
        <v>7</v>
      </c>
      <c r="E700" s="6" t="s">
        <v>12</v>
      </c>
      <c r="F700" s="6" t="s">
        <v>7</v>
      </c>
      <c r="G700" s="6" t="s">
        <v>7</v>
      </c>
    </row>
    <row r="701" spans="1:7" ht="31.5" hidden="1" x14ac:dyDescent="0.25">
      <c r="A701" s="6">
        <v>700</v>
      </c>
      <c r="B701" s="6" t="str">
        <f>HYPERLINK("https://quangan.tayho.hanoi.gov.vn/", "UBND Ủy ban nhân dân phường Quảng An  thành phố Hà Nội")</f>
        <v>UBND Ủy ban nhân dân phường Quảng An  thành phố Hà Nội</v>
      </c>
      <c r="C701" s="6" t="s">
        <v>1095</v>
      </c>
      <c r="D701" s="6" t="s">
        <v>7</v>
      </c>
      <c r="E701" s="6" t="s">
        <v>7</v>
      </c>
      <c r="F701" s="6" t="s">
        <v>7</v>
      </c>
      <c r="G701" s="6" t="s">
        <v>7</v>
      </c>
    </row>
    <row r="702" spans="1:7" ht="63" hidden="1" x14ac:dyDescent="0.25">
      <c r="A702" s="6">
        <v>701</v>
      </c>
      <c r="B702" s="6" t="str">
        <f>HYPERLINK("https://www.facebook.com/p/Tu%E1%BB%95i-Tr%E1%BA%BB-C%C3%B4ng-An-Qu%E1%BA%ADn-T%C3%A2y-H%E1%BB%93-100080140217978/?locale=eu_ES", "Công an phường Xuân La  thành phố Hà Nội")</f>
        <v>Công an phường Xuân La  thành phố Hà Nội</v>
      </c>
      <c r="C702" s="6" t="s">
        <v>1096</v>
      </c>
      <c r="D702" s="6" t="s">
        <v>7</v>
      </c>
      <c r="E702" s="6" t="s">
        <v>12</v>
      </c>
      <c r="F702" s="6" t="s">
        <v>17</v>
      </c>
      <c r="G702" s="6" t="s">
        <v>18</v>
      </c>
    </row>
    <row r="703" spans="1:7" ht="31.5" hidden="1" x14ac:dyDescent="0.25">
      <c r="A703" s="6">
        <v>702</v>
      </c>
      <c r="B703" s="6" t="str">
        <f>HYPERLINK("https://xuanla.tayho.hanoi.gov.vn/", "UBND Ủy ban nhân dân phường Xuân La  thành phố Hà Nội")</f>
        <v>UBND Ủy ban nhân dân phường Xuân La  thành phố Hà Nội</v>
      </c>
      <c r="C703" s="6" t="s">
        <v>1097</v>
      </c>
      <c r="D703" s="6" t="s">
        <v>7</v>
      </c>
      <c r="E703" s="6" t="s">
        <v>7</v>
      </c>
      <c r="F703" s="6" t="s">
        <v>7</v>
      </c>
      <c r="G703" s="6" t="s">
        <v>7</v>
      </c>
    </row>
    <row r="704" spans="1:7" ht="31.5" hidden="1" x14ac:dyDescent="0.25">
      <c r="A704" s="6">
        <v>703</v>
      </c>
      <c r="B704" s="6" t="str">
        <f>HYPERLINK("-", "Công an phường Yên Phụ  thành phố Hà Nội")</f>
        <v>Công an phường Yên Phụ  thành phố Hà Nội</v>
      </c>
      <c r="C704" s="6" t="s">
        <v>7</v>
      </c>
      <c r="D704" s="6" t="s">
        <v>7</v>
      </c>
      <c r="E704" s="6" t="s">
        <v>12</v>
      </c>
      <c r="F704" s="6" t="s">
        <v>7</v>
      </c>
      <c r="G704" s="6" t="s">
        <v>7</v>
      </c>
    </row>
    <row r="705" spans="1:7" ht="31.5" hidden="1" x14ac:dyDescent="0.25">
      <c r="A705" s="6">
        <v>704</v>
      </c>
      <c r="B705" s="6" t="str">
        <f>HYPERLINK("https://yenphu.tayho.hanoi.gov.vn/", "UBND Ủy ban nhân dân phường Yên Phụ  thành phố Hà Nội")</f>
        <v>UBND Ủy ban nhân dân phường Yên Phụ  thành phố Hà Nội</v>
      </c>
      <c r="C705" s="6" t="s">
        <v>1098</v>
      </c>
      <c r="D705" s="6" t="s">
        <v>7</v>
      </c>
      <c r="E705" s="6" t="s">
        <v>7</v>
      </c>
      <c r="F705" s="6" t="s">
        <v>7</v>
      </c>
      <c r="G705" s="6" t="s">
        <v>7</v>
      </c>
    </row>
    <row r="706" spans="1:7" ht="31.5" hidden="1" x14ac:dyDescent="0.25">
      <c r="A706" s="6">
        <v>705</v>
      </c>
      <c r="B706" s="6" t="str">
        <f>HYPERLINK("-", "Công an phường Bưởi  thành phố Hà Nội")</f>
        <v>Công an phường Bưởi  thành phố Hà Nội</v>
      </c>
      <c r="C706" s="6" t="s">
        <v>7</v>
      </c>
      <c r="D706" s="6" t="s">
        <v>7</v>
      </c>
      <c r="E706" s="6" t="s">
        <v>12</v>
      </c>
      <c r="F706" s="6" t="s">
        <v>7</v>
      </c>
      <c r="G706" s="6" t="s">
        <v>7</v>
      </c>
    </row>
    <row r="707" spans="1:7" ht="31.5" hidden="1" x14ac:dyDescent="0.25">
      <c r="A707" s="6">
        <v>706</v>
      </c>
      <c r="B707" s="6" t="str">
        <f>HYPERLINK("https://phuongbuoi.tayho.hanoi.gov.vn/", "UBND Ủy ban nhân dân phường Bưởi  thành phố Hà Nội")</f>
        <v>UBND Ủy ban nhân dân phường Bưởi  thành phố Hà Nội</v>
      </c>
      <c r="C707" s="6" t="s">
        <v>1099</v>
      </c>
      <c r="D707" s="6" t="s">
        <v>7</v>
      </c>
      <c r="E707" s="6" t="s">
        <v>7</v>
      </c>
      <c r="F707" s="6" t="s">
        <v>7</v>
      </c>
      <c r="G707" s="6" t="s">
        <v>7</v>
      </c>
    </row>
    <row r="708" spans="1:7" ht="63" hidden="1" x14ac:dyDescent="0.25">
      <c r="A708" s="6">
        <v>707</v>
      </c>
      <c r="B708" s="6" t="str">
        <f>HYPERLINK("https://www.facebook.com/p/Tu%E1%BB%95i-Tr%E1%BA%BB-C%C3%B4ng-An-Qu%E1%BA%ADn-T%C3%A2y-H%E1%BB%93-100080140217978/?locale=vi_VN", "Công an phường Thụy Khuê  thành phố Hà Nội")</f>
        <v>Công an phường Thụy Khuê  thành phố Hà Nội</v>
      </c>
      <c r="C708" s="6" t="s">
        <v>16</v>
      </c>
      <c r="D708" s="6" t="s">
        <v>7</v>
      </c>
      <c r="E708" s="6" t="s">
        <v>12</v>
      </c>
      <c r="F708" s="6" t="s">
        <v>17</v>
      </c>
      <c r="G708" s="6" t="s">
        <v>18</v>
      </c>
    </row>
    <row r="709" spans="1:7" ht="31.5" hidden="1" x14ac:dyDescent="0.25">
      <c r="A709" s="6">
        <v>708</v>
      </c>
      <c r="B709" s="6" t="str">
        <f>HYPERLINK("https://thuykhue.tayho.hanoi.gov.vn/", "UBND Ủy ban nhân dân phường Thụy Khuê  thành phố Hà Nội")</f>
        <v>UBND Ủy ban nhân dân phường Thụy Khuê  thành phố Hà Nội</v>
      </c>
      <c r="C709" s="6" t="s">
        <v>1100</v>
      </c>
      <c r="D709" s="6" t="s">
        <v>7</v>
      </c>
      <c r="E709" s="6" t="s">
        <v>7</v>
      </c>
      <c r="F709" s="6" t="s">
        <v>7</v>
      </c>
      <c r="G709" s="6" t="s">
        <v>7</v>
      </c>
    </row>
    <row r="710" spans="1:7" ht="31.5" hidden="1" x14ac:dyDescent="0.25">
      <c r="A710" s="6">
        <v>709</v>
      </c>
      <c r="B710" s="6" t="str">
        <f>HYPERLINK("https://www.facebook.com/doanthanhnien.1956/", "Công an phường Thượng Thanh  thành phố Hà Nội")</f>
        <v>Công an phường Thượng Thanh  thành phố Hà Nội</v>
      </c>
      <c r="C710" s="6" t="s">
        <v>1043</v>
      </c>
      <c r="D710" s="6" t="s">
        <v>7</v>
      </c>
      <c r="E710" s="6" t="s">
        <v>12</v>
      </c>
      <c r="F710" s="6" t="s">
        <v>1044</v>
      </c>
      <c r="G710" s="6" t="s">
        <v>1045</v>
      </c>
    </row>
    <row r="711" spans="1:7" ht="31.5" hidden="1" x14ac:dyDescent="0.25">
      <c r="A711" s="6">
        <v>710</v>
      </c>
      <c r="B711" s="6" t="str">
        <f>HYPERLINK("https://thuongthanh.longbien.hanoi.gov.vn/ubnd", "UBND Ủy ban nhân dân phường Thượng Thanh  thành phố Hà Nội")</f>
        <v>UBND Ủy ban nhân dân phường Thượng Thanh  thành phố Hà Nội</v>
      </c>
      <c r="C711" s="6" t="s">
        <v>1101</v>
      </c>
      <c r="D711" s="6" t="s">
        <v>7</v>
      </c>
      <c r="E711" s="6" t="s">
        <v>7</v>
      </c>
      <c r="F711" s="6" t="s">
        <v>7</v>
      </c>
      <c r="G711" s="6" t="s">
        <v>7</v>
      </c>
    </row>
    <row r="712" spans="1:7" ht="31.5" hidden="1" x14ac:dyDescent="0.25">
      <c r="A712" s="6">
        <v>711</v>
      </c>
      <c r="B712" s="6" t="str">
        <f>HYPERLINK("-", "Công an phường Ngọc Thụy  thành phố Hà Nội")</f>
        <v>Công an phường Ngọc Thụy  thành phố Hà Nội</v>
      </c>
      <c r="C712" s="6" t="s">
        <v>7</v>
      </c>
      <c r="D712" s="6" t="s">
        <v>7</v>
      </c>
      <c r="E712" s="6" t="s">
        <v>12</v>
      </c>
      <c r="F712" s="6" t="s">
        <v>7</v>
      </c>
      <c r="G712" s="6" t="s">
        <v>7</v>
      </c>
    </row>
    <row r="713" spans="1:7" ht="31.5" hidden="1" x14ac:dyDescent="0.25">
      <c r="A713" s="6">
        <v>712</v>
      </c>
      <c r="B713" s="6" t="str">
        <f>HYPERLINK("https://ngocthuy.longbien.hanoi.gov.vn/ubnd", "UBND Ủy ban nhân dân phường Ngọc Thụy  thành phố Hà Nội")</f>
        <v>UBND Ủy ban nhân dân phường Ngọc Thụy  thành phố Hà Nội</v>
      </c>
      <c r="C713" s="6" t="s">
        <v>1102</v>
      </c>
      <c r="D713" s="6" t="s">
        <v>7</v>
      </c>
      <c r="E713" s="6" t="s">
        <v>7</v>
      </c>
      <c r="F713" s="6" t="s">
        <v>7</v>
      </c>
      <c r="G713" s="6" t="s">
        <v>7</v>
      </c>
    </row>
    <row r="714" spans="1:7" ht="31.5" hidden="1" x14ac:dyDescent="0.25">
      <c r="A714" s="6">
        <v>713</v>
      </c>
      <c r="B714" s="6" t="str">
        <f>HYPERLINK("-", "Công an phường Giang Biên  thành phố Hà Nội")</f>
        <v>Công an phường Giang Biên  thành phố Hà Nội</v>
      </c>
      <c r="C714" s="6" t="s">
        <v>7</v>
      </c>
      <c r="D714" s="6" t="s">
        <v>7</v>
      </c>
      <c r="E714" s="6" t="s">
        <v>12</v>
      </c>
      <c r="F714" s="6" t="s">
        <v>7</v>
      </c>
      <c r="G714" s="6" t="s">
        <v>7</v>
      </c>
    </row>
    <row r="715" spans="1:7" ht="31.5" hidden="1" x14ac:dyDescent="0.25">
      <c r="A715" s="6">
        <v>714</v>
      </c>
      <c r="B715" s="6" t="str">
        <f>HYPERLINK("https://giangbien.longbien.hanoi.gov.vn/ubnd", "UBND Ủy ban nhân dân phường Giang Biên  thành phố Hà Nội")</f>
        <v>UBND Ủy ban nhân dân phường Giang Biên  thành phố Hà Nội</v>
      </c>
      <c r="C715" s="6" t="s">
        <v>1103</v>
      </c>
      <c r="D715" s="6" t="s">
        <v>7</v>
      </c>
      <c r="E715" s="6" t="s">
        <v>7</v>
      </c>
      <c r="F715" s="6" t="s">
        <v>7</v>
      </c>
      <c r="G715" s="6" t="s">
        <v>7</v>
      </c>
    </row>
    <row r="716" spans="1:7" ht="31.5" hidden="1" x14ac:dyDescent="0.25">
      <c r="A716" s="6">
        <v>715</v>
      </c>
      <c r="B716" s="6" t="str">
        <f>HYPERLINK("https://www.facebook.com/322827476213987", "Công an phường Đức Giang  thành phố Hà Nội")</f>
        <v>Công an phường Đức Giang  thành phố Hà Nội</v>
      </c>
      <c r="C716" s="6" t="s">
        <v>1104</v>
      </c>
      <c r="D716" s="6" t="s">
        <v>7</v>
      </c>
      <c r="E716" s="6" t="s">
        <v>12</v>
      </c>
      <c r="F716" s="6" t="s">
        <v>7</v>
      </c>
      <c r="G716" s="6" t="s">
        <v>7</v>
      </c>
    </row>
    <row r="717" spans="1:7" ht="31.5" hidden="1" x14ac:dyDescent="0.25">
      <c r="A717" s="6">
        <v>716</v>
      </c>
      <c r="B717" s="6" t="str">
        <f>HYPERLINK("https://ducgiang.longbien.hanoi.gov.vn/", "UBND Ủy ban nhân dân phường Đức Giang  thành phố Hà Nội")</f>
        <v>UBND Ủy ban nhân dân phường Đức Giang  thành phố Hà Nội</v>
      </c>
      <c r="C717" s="6" t="s">
        <v>1105</v>
      </c>
      <c r="D717" s="6" t="s">
        <v>7</v>
      </c>
      <c r="E717" s="6" t="s">
        <v>7</v>
      </c>
      <c r="F717" s="6" t="s">
        <v>7</v>
      </c>
      <c r="G717" s="6" t="s">
        <v>7</v>
      </c>
    </row>
    <row r="718" spans="1:7" ht="31.5" hidden="1" x14ac:dyDescent="0.25">
      <c r="A718" s="6">
        <v>717</v>
      </c>
      <c r="B718" s="6" t="str">
        <f>HYPERLINK("-", "Công an phường Việt Hưng  thành phố Hà Nội")</f>
        <v>Công an phường Việt Hưng  thành phố Hà Nội</v>
      </c>
      <c r="C718" s="6" t="s">
        <v>7</v>
      </c>
      <c r="D718" s="6" t="s">
        <v>7</v>
      </c>
      <c r="E718" s="6" t="s">
        <v>12</v>
      </c>
      <c r="F718" s="6" t="s">
        <v>7</v>
      </c>
      <c r="G718" s="6" t="s">
        <v>7</v>
      </c>
    </row>
    <row r="719" spans="1:7" ht="31.5" hidden="1" x14ac:dyDescent="0.25">
      <c r="A719" s="6">
        <v>718</v>
      </c>
      <c r="B719" s="6" t="str">
        <f>HYPERLINK("https://viethung.longbien.gov.vn/", "UBND Ủy ban nhân dân phường Việt Hưng  thành phố Hà Nội")</f>
        <v>UBND Ủy ban nhân dân phường Việt Hưng  thành phố Hà Nội</v>
      </c>
      <c r="C719" s="6" t="s">
        <v>1106</v>
      </c>
      <c r="D719" s="6" t="s">
        <v>7</v>
      </c>
      <c r="E719" s="6" t="s">
        <v>7</v>
      </c>
      <c r="F719" s="6" t="s">
        <v>7</v>
      </c>
      <c r="G719" s="6" t="s">
        <v>7</v>
      </c>
    </row>
    <row r="720" spans="1:7" ht="63" hidden="1" x14ac:dyDescent="0.25">
      <c r="A720" s="6">
        <v>719</v>
      </c>
      <c r="B720" s="6" t="str">
        <f>HYPERLINK("https://www.facebook.com/p/Tu%E1%BB%95i-Tr%E1%BA%BB-C%C3%B4ng-An-Qu%E1%BA%ADn-T%C3%A2y-H%E1%BB%93-100080140217978/?locale=vi_VN", "Công an phường Gia Thụy  thành phố Hà Nội")</f>
        <v>Công an phường Gia Thụy  thành phố Hà Nội</v>
      </c>
      <c r="C720" s="6" t="s">
        <v>16</v>
      </c>
      <c r="D720" s="6" t="s">
        <v>7</v>
      </c>
      <c r="E720" s="6" t="s">
        <v>12</v>
      </c>
      <c r="F720" s="6" t="s">
        <v>7</v>
      </c>
      <c r="G720" s="6" t="s">
        <v>7</v>
      </c>
    </row>
    <row r="721" spans="1:7" ht="31.5" hidden="1" x14ac:dyDescent="0.25">
      <c r="A721" s="6">
        <v>720</v>
      </c>
      <c r="B721" s="6" t="str">
        <f>HYPERLINK("https://giathuy.longbien.hanoi.gov.vn/ubnd", "UBND Ủy ban nhân dân phường Gia Thụy  thành phố Hà Nội")</f>
        <v>UBND Ủy ban nhân dân phường Gia Thụy  thành phố Hà Nội</v>
      </c>
      <c r="C721" s="6" t="s">
        <v>1107</v>
      </c>
      <c r="D721" s="6" t="s">
        <v>7</v>
      </c>
      <c r="E721" s="6" t="s">
        <v>7</v>
      </c>
      <c r="F721" s="6" t="s">
        <v>7</v>
      </c>
      <c r="G721" s="6" t="s">
        <v>7</v>
      </c>
    </row>
    <row r="722" spans="1:7" ht="31.5" hidden="1" x14ac:dyDescent="0.25">
      <c r="A722" s="6">
        <v>721</v>
      </c>
      <c r="B722" s="6" t="str">
        <f>HYPERLINK("https://www.facebook.com/672167236869369", "Công an phường Ngọc Lâm  thành phố Hà Nội")</f>
        <v>Công an phường Ngọc Lâm  thành phố Hà Nội</v>
      </c>
      <c r="C722" s="6" t="s">
        <v>1108</v>
      </c>
      <c r="D722" s="6" t="s">
        <v>7</v>
      </c>
      <c r="E722" s="6" t="s">
        <v>12</v>
      </c>
      <c r="F722" s="6" t="s">
        <v>7</v>
      </c>
      <c r="G722" s="6" t="s">
        <v>7</v>
      </c>
    </row>
    <row r="723" spans="1:7" ht="31.5" hidden="1" x14ac:dyDescent="0.25">
      <c r="A723" s="6">
        <v>722</v>
      </c>
      <c r="B723" s="6" t="str">
        <f>HYPERLINK("https://ngoclam.longbien.hanoi.gov.vn/uy-ban-nhan-dan", "UBND Ủy ban nhân dân phường Ngọc Lâm  thành phố Hà Nội")</f>
        <v>UBND Ủy ban nhân dân phường Ngọc Lâm  thành phố Hà Nội</v>
      </c>
      <c r="C723" s="6" t="s">
        <v>1109</v>
      </c>
      <c r="D723" s="6" t="s">
        <v>7</v>
      </c>
      <c r="E723" s="6" t="s">
        <v>7</v>
      </c>
      <c r="F723" s="6" t="s">
        <v>7</v>
      </c>
      <c r="G723" s="6" t="s">
        <v>7</v>
      </c>
    </row>
    <row r="724" spans="1:7" ht="31.5" hidden="1" x14ac:dyDescent="0.25">
      <c r="A724" s="6">
        <v>723</v>
      </c>
      <c r="B724" s="6" t="str">
        <f>HYPERLINK("https://www.facebook.com/672167236869369", "Công an phường Phúc Lợi  thành phố Hà Nội")</f>
        <v>Công an phường Phúc Lợi  thành phố Hà Nội</v>
      </c>
      <c r="C724" s="6" t="s">
        <v>1108</v>
      </c>
      <c r="D724" s="6" t="s">
        <v>7</v>
      </c>
      <c r="E724" s="6" t="s">
        <v>12</v>
      </c>
      <c r="F724" s="6" t="s">
        <v>7</v>
      </c>
      <c r="G724" s="6" t="s">
        <v>7</v>
      </c>
    </row>
    <row r="725" spans="1:7" ht="31.5" hidden="1" x14ac:dyDescent="0.25">
      <c r="A725" s="6">
        <v>724</v>
      </c>
      <c r="B725" s="6" t="str">
        <f>HYPERLINK("https://phucloi.longbien.hanoi.gov.vn/ubnd", "UBND Ủy ban nhân dân phường Phúc Lợi  thành phố Hà Nội")</f>
        <v>UBND Ủy ban nhân dân phường Phúc Lợi  thành phố Hà Nội</v>
      </c>
      <c r="C725" s="6" t="s">
        <v>1110</v>
      </c>
      <c r="D725" s="6" t="s">
        <v>7</v>
      </c>
      <c r="E725" s="6" t="s">
        <v>7</v>
      </c>
      <c r="F725" s="6" t="s">
        <v>7</v>
      </c>
      <c r="G725" s="6" t="s">
        <v>7</v>
      </c>
    </row>
    <row r="726" spans="1:7" ht="31.5" hidden="1" x14ac:dyDescent="0.25">
      <c r="A726" s="6">
        <v>725</v>
      </c>
      <c r="B726" s="6" t="str">
        <f>HYPERLINK("https://www.facebook.com/doanthanhnien.1956/", "Công an phường Bồ Đề  thành phố Hà Nội")</f>
        <v>Công an phường Bồ Đề  thành phố Hà Nội</v>
      </c>
      <c r="C726" s="6" t="s">
        <v>1043</v>
      </c>
      <c r="D726" s="6" t="s">
        <v>7</v>
      </c>
      <c r="E726" s="6" t="s">
        <v>12</v>
      </c>
      <c r="F726" s="6" t="s">
        <v>7</v>
      </c>
      <c r="G726" s="6" t="s">
        <v>7</v>
      </c>
    </row>
    <row r="727" spans="1:7" ht="31.5" hidden="1" x14ac:dyDescent="0.25">
      <c r="A727" s="6">
        <v>726</v>
      </c>
      <c r="B727" s="6" t="str">
        <f>HYPERLINK("https://bode.longbien.hanoi.gov.vn/web/phuong-bo-de/ubnd", "UBND Ủy ban nhân dân phường Bồ Đề  thành phố Hà Nội")</f>
        <v>UBND Ủy ban nhân dân phường Bồ Đề  thành phố Hà Nội</v>
      </c>
      <c r="C727" s="6" t="s">
        <v>1111</v>
      </c>
      <c r="D727" s="6" t="s">
        <v>7</v>
      </c>
      <c r="E727" s="6" t="s">
        <v>7</v>
      </c>
      <c r="F727" s="6" t="s">
        <v>7</v>
      </c>
      <c r="G727" s="6" t="s">
        <v>7</v>
      </c>
    </row>
    <row r="728" spans="1:7" ht="31.5" hidden="1" x14ac:dyDescent="0.25">
      <c r="A728" s="6">
        <v>727</v>
      </c>
      <c r="B728" s="6" t="str">
        <f>HYPERLINK("https://www.facebook.com/672167236869369", "Công an phường Sài Đồng  thành phố Hà Nội")</f>
        <v>Công an phường Sài Đồng  thành phố Hà Nội</v>
      </c>
      <c r="C728" s="6" t="s">
        <v>1108</v>
      </c>
      <c r="D728" s="6" t="s">
        <v>7</v>
      </c>
      <c r="E728" s="6" t="s">
        <v>12</v>
      </c>
      <c r="F728" s="6" t="s">
        <v>7</v>
      </c>
      <c r="G728" s="6" t="s">
        <v>7</v>
      </c>
    </row>
    <row r="729" spans="1:7" ht="31.5" hidden="1" x14ac:dyDescent="0.25">
      <c r="A729" s="6">
        <v>728</v>
      </c>
      <c r="B729" s="6" t="str">
        <f>HYPERLINK("https://saidong.longbien.hanoi.gov.vn/web/phuong-sai-dong/ubnd", "UBND Ủy ban nhân dân phường Sài Đồng  thành phố Hà Nội")</f>
        <v>UBND Ủy ban nhân dân phường Sài Đồng  thành phố Hà Nội</v>
      </c>
      <c r="C729" s="6" t="s">
        <v>1112</v>
      </c>
      <c r="D729" s="6" t="s">
        <v>7</v>
      </c>
      <c r="E729" s="6" t="s">
        <v>7</v>
      </c>
      <c r="F729" s="6" t="s">
        <v>7</v>
      </c>
      <c r="G729" s="6" t="s">
        <v>7</v>
      </c>
    </row>
    <row r="730" spans="1:7" ht="31.5" hidden="1" x14ac:dyDescent="0.25">
      <c r="A730" s="6">
        <v>729</v>
      </c>
      <c r="B730" s="6" t="str">
        <f>HYPERLINK("https://www.facebook.com/672167236869369", "Công an phường Long Biên  thành phố Hà Nội")</f>
        <v>Công an phường Long Biên  thành phố Hà Nội</v>
      </c>
      <c r="C730" s="6" t="s">
        <v>1108</v>
      </c>
      <c r="D730" s="6" t="s">
        <v>7</v>
      </c>
      <c r="E730" s="6" t="s">
        <v>12</v>
      </c>
      <c r="F730" s="6" t="s">
        <v>7</v>
      </c>
      <c r="G730" s="6" t="s">
        <v>7</v>
      </c>
    </row>
    <row r="731" spans="1:7" ht="31.5" hidden="1" x14ac:dyDescent="0.25">
      <c r="A731" s="6">
        <v>730</v>
      </c>
      <c r="B731" s="6" t="str">
        <f>HYPERLINK("https://longbien.longbien.hanoi.gov.vn/ubnd", "UBND Ủy ban nhân dân phường Long Biên  thành phố Hà Nội")</f>
        <v>UBND Ủy ban nhân dân phường Long Biên  thành phố Hà Nội</v>
      </c>
      <c r="C731" s="6" t="s">
        <v>1113</v>
      </c>
      <c r="D731" s="6" t="s">
        <v>7</v>
      </c>
      <c r="E731" s="6" t="s">
        <v>7</v>
      </c>
      <c r="F731" s="6" t="s">
        <v>7</v>
      </c>
      <c r="G731" s="6" t="s">
        <v>7</v>
      </c>
    </row>
    <row r="732" spans="1:7" ht="31.5" hidden="1" x14ac:dyDescent="0.25">
      <c r="A732" s="6">
        <v>731</v>
      </c>
      <c r="B732" s="6" t="str">
        <f>HYPERLINK("-", "Công an phường Thạch Bàn  thành phố Hà Nội")</f>
        <v>Công an phường Thạch Bàn  thành phố Hà Nội</v>
      </c>
      <c r="C732" s="6" t="s">
        <v>7</v>
      </c>
      <c r="D732" s="6" t="s">
        <v>7</v>
      </c>
      <c r="E732" s="6" t="s">
        <v>12</v>
      </c>
      <c r="F732" s="6" t="s">
        <v>7</v>
      </c>
      <c r="G732" s="6" t="s">
        <v>7</v>
      </c>
    </row>
    <row r="733" spans="1:7" ht="31.5" hidden="1" x14ac:dyDescent="0.25">
      <c r="A733" s="6">
        <v>732</v>
      </c>
      <c r="B733" s="6" t="str">
        <f>HYPERLINK("https://thachban.longbien.hanoi.gov.vn/ubnd", "UBND Ủy ban nhân dân phường Thạch Bàn  thành phố Hà Nội")</f>
        <v>UBND Ủy ban nhân dân phường Thạch Bàn  thành phố Hà Nội</v>
      </c>
      <c r="C733" s="6" t="s">
        <v>1114</v>
      </c>
      <c r="D733" s="6" t="s">
        <v>7</v>
      </c>
      <c r="E733" s="6" t="s">
        <v>7</v>
      </c>
      <c r="F733" s="6" t="s">
        <v>7</v>
      </c>
      <c r="G733" s="6" t="s">
        <v>7</v>
      </c>
    </row>
    <row r="734" spans="1:7" ht="31.5" hidden="1" x14ac:dyDescent="0.25">
      <c r="A734" s="6">
        <v>733</v>
      </c>
      <c r="B734" s="6" t="str">
        <f>HYPERLINK("-", "Công an phường Phúc Đồng  thành phố Hà Nội")</f>
        <v>Công an phường Phúc Đồng  thành phố Hà Nội</v>
      </c>
      <c r="C734" s="6" t="s">
        <v>7</v>
      </c>
      <c r="D734" s="6" t="s">
        <v>7</v>
      </c>
      <c r="E734" s="6" t="s">
        <v>12</v>
      </c>
      <c r="F734" s="6" t="s">
        <v>7</v>
      </c>
      <c r="G734" s="6" t="s">
        <v>7</v>
      </c>
    </row>
    <row r="735" spans="1:7" ht="31.5" hidden="1" x14ac:dyDescent="0.25">
      <c r="A735" s="6">
        <v>734</v>
      </c>
      <c r="B735" s="6" t="str">
        <f>HYPERLINK("https://phucdong.longbien.hanoi.gov.vn/ubnd", "UBND Ủy ban nhân dân phường Phúc Đồng  thành phố Hà Nội")</f>
        <v>UBND Ủy ban nhân dân phường Phúc Đồng  thành phố Hà Nội</v>
      </c>
      <c r="C735" s="6" t="s">
        <v>1115</v>
      </c>
      <c r="D735" s="6" t="s">
        <v>7</v>
      </c>
      <c r="E735" s="6" t="s">
        <v>7</v>
      </c>
      <c r="F735" s="6" t="s">
        <v>7</v>
      </c>
      <c r="G735" s="6" t="s">
        <v>7</v>
      </c>
    </row>
    <row r="736" spans="1:7" ht="31.5" hidden="1" x14ac:dyDescent="0.25">
      <c r="A736" s="6">
        <v>735</v>
      </c>
      <c r="B736" s="6" t="str">
        <f>HYPERLINK("https://www.facebook.com/672167236869369", "Công an phường Cự Khối  thành phố Hà Nội")</f>
        <v>Công an phường Cự Khối  thành phố Hà Nội</v>
      </c>
      <c r="C736" s="6" t="s">
        <v>1108</v>
      </c>
      <c r="D736" s="6" t="s">
        <v>7</v>
      </c>
      <c r="E736" s="6" t="s">
        <v>12</v>
      </c>
      <c r="F736" s="6" t="s">
        <v>7</v>
      </c>
      <c r="G736" s="6" t="s">
        <v>7</v>
      </c>
    </row>
    <row r="737" spans="1:7" ht="31.5" hidden="1" x14ac:dyDescent="0.25">
      <c r="A737" s="6">
        <v>736</v>
      </c>
      <c r="B737" s="6" t="str">
        <f>HYPERLINK("https://cukhoi.longbien.hanoi.gov.vn/lanhdaoubnd", "UBND Ủy ban nhân dân phường Cự Khối  thành phố Hà Nội")</f>
        <v>UBND Ủy ban nhân dân phường Cự Khối  thành phố Hà Nội</v>
      </c>
      <c r="C737" s="6" t="s">
        <v>1116</v>
      </c>
      <c r="D737" s="6" t="s">
        <v>7</v>
      </c>
      <c r="E737" s="6" t="s">
        <v>7</v>
      </c>
      <c r="F737" s="6" t="s">
        <v>7</v>
      </c>
      <c r="G737" s="6" t="s">
        <v>7</v>
      </c>
    </row>
    <row r="738" spans="1:7" ht="31.5" hidden="1" x14ac:dyDescent="0.25">
      <c r="A738" s="6">
        <v>737</v>
      </c>
      <c r="B738" s="6" t="str">
        <f>HYPERLINK("https://www.facebook.com/groups/319819709788805/", "Công an phường Nghĩa Đô  thành phố Hà Nội")</f>
        <v>Công an phường Nghĩa Đô  thành phố Hà Nội</v>
      </c>
      <c r="C738" s="6" t="s">
        <v>1117</v>
      </c>
      <c r="D738" s="6" t="s">
        <v>7</v>
      </c>
      <c r="E738" s="6" t="s">
        <v>12</v>
      </c>
      <c r="F738" s="6" t="s">
        <v>7</v>
      </c>
      <c r="G738" s="6" t="s">
        <v>7</v>
      </c>
    </row>
    <row r="739" spans="1:7" ht="31.5" hidden="1" x14ac:dyDescent="0.25">
      <c r="A739" s="6">
        <v>738</v>
      </c>
      <c r="B739" s="6" t="str">
        <f>HYPERLINK("http://caugiay.hanoi.gov.vn/phuong-nghia-do", "UBND Ủy ban nhân dân phường Nghĩa Đô  thành phố Hà Nội")</f>
        <v>UBND Ủy ban nhân dân phường Nghĩa Đô  thành phố Hà Nội</v>
      </c>
      <c r="C739" s="6" t="s">
        <v>1118</v>
      </c>
      <c r="D739" s="6" t="s">
        <v>7</v>
      </c>
      <c r="E739" s="6" t="s">
        <v>7</v>
      </c>
      <c r="F739" s="6" t="s">
        <v>7</v>
      </c>
      <c r="G739" s="6" t="s">
        <v>7</v>
      </c>
    </row>
    <row r="740" spans="1:7" ht="31.5" hidden="1" x14ac:dyDescent="0.25">
      <c r="A740" s="6">
        <v>739</v>
      </c>
      <c r="B740" s="6" t="str">
        <f>HYPERLINK("https://www.facebook.com/biz/laundromat/?place_id=108177959213853&amp;locale=es_ES", "Công an phường Nghĩa Tân  thành phố Hà Nội")</f>
        <v>Công an phường Nghĩa Tân  thành phố Hà Nội</v>
      </c>
      <c r="C740" s="6" t="s">
        <v>1119</v>
      </c>
      <c r="D740" s="6" t="s">
        <v>7</v>
      </c>
      <c r="E740" s="6" t="s">
        <v>12</v>
      </c>
      <c r="F740" s="6" t="s">
        <v>7</v>
      </c>
      <c r="G740" s="6" t="s">
        <v>7</v>
      </c>
    </row>
    <row r="741" spans="1:7" ht="31.5" hidden="1" x14ac:dyDescent="0.25">
      <c r="A741" s="6">
        <v>740</v>
      </c>
      <c r="B741" s="6" t="str">
        <f>HYPERLINK("http://nghiatan.gianghia.daknong.gov.vn/co-cau-to-chuc", "UBND Ủy ban nhân dân phường Nghĩa Tân  thành phố Hà Nội")</f>
        <v>UBND Ủy ban nhân dân phường Nghĩa Tân  thành phố Hà Nội</v>
      </c>
      <c r="C741" s="6" t="s">
        <v>1120</v>
      </c>
      <c r="D741" s="6" t="s">
        <v>7</v>
      </c>
      <c r="E741" s="6" t="s">
        <v>7</v>
      </c>
      <c r="F741" s="6" t="s">
        <v>7</v>
      </c>
      <c r="G741" s="6" t="s">
        <v>7</v>
      </c>
    </row>
    <row r="742" spans="1:7" ht="31.5" hidden="1" x14ac:dyDescent="0.25">
      <c r="A742" s="6">
        <v>741</v>
      </c>
      <c r="B742" s="6" t="str">
        <f>HYPERLINK("-", "Công an phường Mai Dịch  thành phố Hà Nội")</f>
        <v>Công an phường Mai Dịch  thành phố Hà Nội</v>
      </c>
      <c r="C742" s="6" t="s">
        <v>7</v>
      </c>
      <c r="D742" s="6" t="s">
        <v>7</v>
      </c>
      <c r="E742" s="6" t="s">
        <v>12</v>
      </c>
      <c r="F742" s="6" t="s">
        <v>7</v>
      </c>
      <c r="G742" s="6" t="s">
        <v>7</v>
      </c>
    </row>
    <row r="743" spans="1:7" ht="31.5" hidden="1" x14ac:dyDescent="0.25">
      <c r="A743" s="6">
        <v>742</v>
      </c>
      <c r="B743" s="6" t="str">
        <f>HYPERLINK("http://caugiay.hanoi.gov.vn/phuong-mai-dich", "UBND Ủy ban nhân dân phường Mai Dịch  thành phố Hà Nội")</f>
        <v>UBND Ủy ban nhân dân phường Mai Dịch  thành phố Hà Nội</v>
      </c>
      <c r="C743" s="6" t="s">
        <v>1121</v>
      </c>
      <c r="D743" s="6" t="s">
        <v>7</v>
      </c>
      <c r="E743" s="6" t="s">
        <v>7</v>
      </c>
      <c r="F743" s="6" t="s">
        <v>7</v>
      </c>
      <c r="G743" s="6" t="s">
        <v>7</v>
      </c>
    </row>
    <row r="744" spans="1:7" ht="31.5" hidden="1" x14ac:dyDescent="0.25">
      <c r="A744" s="6">
        <v>743</v>
      </c>
      <c r="B744" s="6" t="str">
        <f>HYPERLINK("-", "Công an phường Dịch Vọng  thành phố Hà Nội")</f>
        <v>Công an phường Dịch Vọng  thành phố Hà Nội</v>
      </c>
      <c r="C744" s="6" t="s">
        <v>7</v>
      </c>
      <c r="D744" s="6" t="s">
        <v>7</v>
      </c>
      <c r="E744" s="6" t="s">
        <v>12</v>
      </c>
      <c r="F744" s="6" t="s">
        <v>7</v>
      </c>
      <c r="G744" s="6" t="s">
        <v>7</v>
      </c>
    </row>
    <row r="745" spans="1:7" ht="31.5" hidden="1" x14ac:dyDescent="0.25">
      <c r="A745" s="6">
        <v>744</v>
      </c>
      <c r="B745" s="6" t="str">
        <f>HYPERLINK("http://caugiay.hanoi.gov.vn/phuong-dich-vong-hau", "UBND Ủy ban nhân dân phường Dịch Vọng  thành phố Hà Nội")</f>
        <v>UBND Ủy ban nhân dân phường Dịch Vọng  thành phố Hà Nội</v>
      </c>
      <c r="C745" s="6" t="s">
        <v>1122</v>
      </c>
      <c r="D745" s="6" t="s">
        <v>7</v>
      </c>
      <c r="E745" s="6" t="s">
        <v>7</v>
      </c>
      <c r="F745" s="6" t="s">
        <v>7</v>
      </c>
      <c r="G745" s="6" t="s">
        <v>7</v>
      </c>
    </row>
    <row r="746" spans="1:7" ht="31.5" hidden="1" x14ac:dyDescent="0.25">
      <c r="A746" s="6">
        <v>745</v>
      </c>
      <c r="B746" s="6" t="str">
        <f>HYPERLINK("-", "Công an phường Dịch Vọng Hậu  thành phố Hà Nội")</f>
        <v>Công an phường Dịch Vọng Hậu  thành phố Hà Nội</v>
      </c>
      <c r="C746" s="6" t="s">
        <v>7</v>
      </c>
      <c r="D746" s="6" t="s">
        <v>7</v>
      </c>
      <c r="E746" s="6" t="s">
        <v>12</v>
      </c>
      <c r="F746" s="6" t="s">
        <v>7</v>
      </c>
      <c r="G746" s="6" t="s">
        <v>7</v>
      </c>
    </row>
    <row r="747" spans="1:7" ht="31.5" hidden="1" x14ac:dyDescent="0.25">
      <c r="A747" s="6">
        <v>746</v>
      </c>
      <c r="B747" s="6" t="str">
        <f>HYPERLINK("http://caugiay.hanoi.gov.vn/phuong-dich-vong-hau", "UBND Ủy ban nhân dân phường Dịch Vọng Hậu  thành phố Hà Nội")</f>
        <v>UBND Ủy ban nhân dân phường Dịch Vọng Hậu  thành phố Hà Nội</v>
      </c>
      <c r="C747" s="6" t="s">
        <v>1122</v>
      </c>
      <c r="D747" s="6" t="s">
        <v>7</v>
      </c>
      <c r="E747" s="6" t="s">
        <v>7</v>
      </c>
      <c r="F747" s="6" t="s">
        <v>7</v>
      </c>
      <c r="G747" s="6" t="s">
        <v>7</v>
      </c>
    </row>
    <row r="748" spans="1:7" ht="31.5" hidden="1" x14ac:dyDescent="0.25">
      <c r="A748" s="6">
        <v>747</v>
      </c>
      <c r="B748" s="6" t="str">
        <f>HYPERLINK("https://www.facebook.com/groups/499112131395918/", "Công an phường Quan Hoa  thành phố Hà Nội")</f>
        <v>Công an phường Quan Hoa  thành phố Hà Nội</v>
      </c>
      <c r="C748" s="6" t="s">
        <v>1123</v>
      </c>
      <c r="D748" s="6" t="s">
        <v>7</v>
      </c>
      <c r="E748" s="6" t="s">
        <v>12</v>
      </c>
      <c r="F748" s="6" t="s">
        <v>7</v>
      </c>
      <c r="G748" s="6" t="s">
        <v>7</v>
      </c>
    </row>
    <row r="749" spans="1:7" ht="31.5" hidden="1" x14ac:dyDescent="0.25">
      <c r="A749" s="6">
        <v>748</v>
      </c>
      <c r="B749" s="6" t="str">
        <f>HYPERLINK("http://caugiay.hanoi.gov.vn/phuong-quan-hoa", "UBND Ủy ban nhân dân phường Quan Hoa  thành phố Hà Nội")</f>
        <v>UBND Ủy ban nhân dân phường Quan Hoa  thành phố Hà Nội</v>
      </c>
      <c r="C749" s="6" t="s">
        <v>1124</v>
      </c>
      <c r="D749" s="6" t="s">
        <v>7</v>
      </c>
      <c r="E749" s="6" t="s">
        <v>7</v>
      </c>
      <c r="F749" s="6" t="s">
        <v>7</v>
      </c>
      <c r="G749" s="6" t="s">
        <v>7</v>
      </c>
    </row>
    <row r="750" spans="1:7" ht="31.5" hidden="1" x14ac:dyDescent="0.25">
      <c r="A750" s="6">
        <v>749</v>
      </c>
      <c r="B750" s="6" t="str">
        <f>HYPERLINK("https://www.facebook.com/groups/487973442490846/", "Công an phường Yên Hoà  thành phố Hà Nội")</f>
        <v>Công an phường Yên Hoà  thành phố Hà Nội</v>
      </c>
      <c r="C750" s="6" t="s">
        <v>1125</v>
      </c>
      <c r="D750" s="6" t="s">
        <v>7</v>
      </c>
      <c r="E750" s="6" t="s">
        <v>12</v>
      </c>
      <c r="F750" s="6" t="s">
        <v>7</v>
      </c>
      <c r="G750" s="6" t="s">
        <v>7</v>
      </c>
    </row>
    <row r="751" spans="1:7" ht="31.5" hidden="1" x14ac:dyDescent="0.25">
      <c r="A751" s="6">
        <v>750</v>
      </c>
      <c r="B751" s="6" t="str">
        <f>HYPERLINK("http://caugiay.hanoi.gov.vn/phuong-yen-hoa", "UBND Ủy ban nhân dân phường Yên Hoà  thành phố Hà Nội")</f>
        <v>UBND Ủy ban nhân dân phường Yên Hoà  thành phố Hà Nội</v>
      </c>
      <c r="C751" s="6" t="s">
        <v>1126</v>
      </c>
      <c r="D751" s="6" t="s">
        <v>7</v>
      </c>
      <c r="E751" s="6" t="s">
        <v>7</v>
      </c>
      <c r="F751" s="6" t="s">
        <v>7</v>
      </c>
      <c r="G751" s="6" t="s">
        <v>7</v>
      </c>
    </row>
    <row r="752" spans="1:7" ht="31.5" hidden="1" x14ac:dyDescent="0.25">
      <c r="A752" s="6">
        <v>751</v>
      </c>
      <c r="B752" s="6" t="str">
        <f>HYPERLINK("https://www.facebook.com/groups/4456065151093399/", "Công an phường Trung Hoà  thành phố Hà Nội")</f>
        <v>Công an phường Trung Hoà  thành phố Hà Nội</v>
      </c>
      <c r="C752" s="6" t="s">
        <v>1127</v>
      </c>
      <c r="D752" s="6" t="s">
        <v>7</v>
      </c>
      <c r="E752" s="6" t="s">
        <v>12</v>
      </c>
      <c r="F752" s="6" t="s">
        <v>7</v>
      </c>
      <c r="G752" s="6" t="s">
        <v>7</v>
      </c>
    </row>
    <row r="753" spans="1:7" ht="31.5" hidden="1" x14ac:dyDescent="0.25">
      <c r="A753" s="6">
        <v>752</v>
      </c>
      <c r="B753" s="6" t="str">
        <f>HYPERLINK("http://caugiay.hanoi.gov.vn/phuong-trung-hoa", "UBND Ủy ban nhân dân phường Trung Hoà  thành phố Hà Nội")</f>
        <v>UBND Ủy ban nhân dân phường Trung Hoà  thành phố Hà Nội</v>
      </c>
      <c r="C753" s="6" t="s">
        <v>1128</v>
      </c>
      <c r="D753" s="6" t="s">
        <v>7</v>
      </c>
      <c r="E753" s="6" t="s">
        <v>7</v>
      </c>
      <c r="F753" s="6" t="s">
        <v>7</v>
      </c>
      <c r="G753" s="6" t="s">
        <v>7</v>
      </c>
    </row>
    <row r="754" spans="1:7" ht="31.5" hidden="1" x14ac:dyDescent="0.25">
      <c r="A754" s="6">
        <v>753</v>
      </c>
      <c r="B754" s="6" t="str">
        <f>HYPERLINK("-", "Công an phường Cát Linh  thành phố Hà Nội")</f>
        <v>Công an phường Cát Linh  thành phố Hà Nội</v>
      </c>
      <c r="C754" s="6" t="s">
        <v>7</v>
      </c>
      <c r="D754" s="6" t="s">
        <v>7</v>
      </c>
      <c r="E754" s="6" t="s">
        <v>12</v>
      </c>
      <c r="F754" s="6" t="s">
        <v>7</v>
      </c>
      <c r="G754" s="6" t="s">
        <v>7</v>
      </c>
    </row>
    <row r="755" spans="1:7" ht="31.5" hidden="1" x14ac:dyDescent="0.25">
      <c r="A755" s="6">
        <v>754</v>
      </c>
      <c r="B755" s="6" t="str">
        <f>HYPERLINK("https://dongda.hanoi.gov.vn/phuong-cat-linh", "UBND Ủy ban nhân dân phường Cát Linh  thành phố Hà Nội")</f>
        <v>UBND Ủy ban nhân dân phường Cát Linh  thành phố Hà Nội</v>
      </c>
      <c r="C755" s="6" t="s">
        <v>1129</v>
      </c>
      <c r="D755" s="6" t="s">
        <v>7</v>
      </c>
      <c r="E755" s="6" t="s">
        <v>7</v>
      </c>
      <c r="F755" s="6" t="s">
        <v>7</v>
      </c>
      <c r="G755" s="6" t="s">
        <v>7</v>
      </c>
    </row>
    <row r="756" spans="1:7" ht="31.5" hidden="1" x14ac:dyDescent="0.25">
      <c r="A756" s="6">
        <v>755</v>
      </c>
      <c r="B756" s="6" t="str">
        <f>HYPERLINK("https://www.facebook.com/groups/toi.yeu.phuong.van.mieu.quan.dong.da/", "Công an phường Văn Miếu  thành phố Hà Nội")</f>
        <v>Công an phường Văn Miếu  thành phố Hà Nội</v>
      </c>
      <c r="C756" s="6" t="s">
        <v>1130</v>
      </c>
      <c r="D756" s="6" t="s">
        <v>7</v>
      </c>
      <c r="E756" s="6" t="s">
        <v>12</v>
      </c>
      <c r="F756" s="6" t="s">
        <v>7</v>
      </c>
      <c r="G756" s="6" t="s">
        <v>7</v>
      </c>
    </row>
    <row r="757" spans="1:7" ht="31.5" hidden="1" x14ac:dyDescent="0.25">
      <c r="A757" s="6">
        <v>756</v>
      </c>
      <c r="B757" s="6" t="str">
        <f>HYPERLINK("https://dongda.hanoi.gov.vn/phuong-van-mieu", "UBND Ủy ban nhân dân phường Văn Miếu  thành phố Hà Nội")</f>
        <v>UBND Ủy ban nhân dân phường Văn Miếu  thành phố Hà Nội</v>
      </c>
      <c r="C757" s="6" t="s">
        <v>1131</v>
      </c>
      <c r="D757" s="6" t="s">
        <v>7</v>
      </c>
      <c r="E757" s="6" t="s">
        <v>7</v>
      </c>
      <c r="F757" s="6" t="s">
        <v>7</v>
      </c>
      <c r="G757" s="6" t="s">
        <v>7</v>
      </c>
    </row>
    <row r="758" spans="1:7" ht="31.5" hidden="1" x14ac:dyDescent="0.25">
      <c r="A758" s="6">
        <v>757</v>
      </c>
      <c r="B758" s="6" t="str">
        <f>HYPERLINK("https://www.facebook.com/doanthanhnien.1956/", "Công an phường Quốc Tử Giám  thành phố Hà Nội")</f>
        <v>Công an phường Quốc Tử Giám  thành phố Hà Nội</v>
      </c>
      <c r="C758" s="6" t="s">
        <v>1043</v>
      </c>
      <c r="D758" s="6" t="s">
        <v>7</v>
      </c>
      <c r="E758" s="6" t="s">
        <v>12</v>
      </c>
      <c r="F758" s="6" t="s">
        <v>7</v>
      </c>
      <c r="G758" s="6" t="s">
        <v>7</v>
      </c>
    </row>
    <row r="759" spans="1:7" ht="31.5" hidden="1" x14ac:dyDescent="0.25">
      <c r="A759" s="6">
        <v>758</v>
      </c>
      <c r="B759" s="6" t="str">
        <f>HYPERLINK("https://dongda.hanoi.gov.vn/phuong-quoc-tu-giam", "UBND Ủy ban nhân dân phường Quốc Tử Giám  thành phố Hà Nội")</f>
        <v>UBND Ủy ban nhân dân phường Quốc Tử Giám  thành phố Hà Nội</v>
      </c>
      <c r="C759" s="6" t="s">
        <v>1132</v>
      </c>
      <c r="D759" s="6" t="s">
        <v>7</v>
      </c>
      <c r="E759" s="6" t="s">
        <v>7</v>
      </c>
      <c r="F759" s="6" t="s">
        <v>7</v>
      </c>
      <c r="G759" s="6" t="s">
        <v>7</v>
      </c>
    </row>
    <row r="760" spans="1:7" ht="31.5" hidden="1" x14ac:dyDescent="0.25">
      <c r="A760" s="6">
        <v>759</v>
      </c>
      <c r="B760" s="6" t="str">
        <f>HYPERLINK("-", "Công an phường Láng Thượng  thành phố Hà Nội")</f>
        <v>Công an phường Láng Thượng  thành phố Hà Nội</v>
      </c>
      <c r="C760" s="6" t="s">
        <v>7</v>
      </c>
      <c r="D760" s="6" t="s">
        <v>7</v>
      </c>
      <c r="E760" s="6" t="s">
        <v>12</v>
      </c>
      <c r="F760" s="6" t="s">
        <v>7</v>
      </c>
      <c r="G760" s="6" t="s">
        <v>7</v>
      </c>
    </row>
    <row r="761" spans="1:7" ht="31.5" hidden="1" x14ac:dyDescent="0.25">
      <c r="A761" s="6">
        <v>760</v>
      </c>
      <c r="B761" s="6" t="str">
        <f>HYPERLINK("https://dongda.hanoi.gov.vn/phuong-lang-thuong", "UBND Ủy ban nhân dân phường Láng Thượng  thành phố Hà Nội")</f>
        <v>UBND Ủy ban nhân dân phường Láng Thượng  thành phố Hà Nội</v>
      </c>
      <c r="C761" s="6" t="s">
        <v>1133</v>
      </c>
      <c r="D761" s="6" t="s">
        <v>7</v>
      </c>
      <c r="E761" s="6" t="s">
        <v>7</v>
      </c>
      <c r="F761" s="6" t="s">
        <v>7</v>
      </c>
      <c r="G761" s="6" t="s">
        <v>7</v>
      </c>
    </row>
    <row r="762" spans="1:7" ht="31.5" hidden="1" x14ac:dyDescent="0.25">
      <c r="A762" s="6">
        <v>761</v>
      </c>
      <c r="B762" s="6" t="str">
        <f>HYPERLINK("-", "Công an phường Ô Chợ Dừa  thành phố Hà Nội")</f>
        <v>Công an phường Ô Chợ Dừa  thành phố Hà Nội</v>
      </c>
      <c r="C762" s="6" t="s">
        <v>7</v>
      </c>
      <c r="D762" s="6" t="s">
        <v>7</v>
      </c>
      <c r="E762" s="6" t="s">
        <v>12</v>
      </c>
      <c r="F762" s="6" t="s">
        <v>7</v>
      </c>
      <c r="G762" s="6" t="s">
        <v>7</v>
      </c>
    </row>
    <row r="763" spans="1:7" ht="31.5" hidden="1" x14ac:dyDescent="0.25">
      <c r="A763" s="6">
        <v>762</v>
      </c>
      <c r="B763" s="6" t="str">
        <f>HYPERLINK("https://dongda.hanoi.gov.vn/phuong-o-cho-dua", "UBND Ủy ban nhân dân phường Ô Chợ Dừa  thành phố Hà Nội")</f>
        <v>UBND Ủy ban nhân dân phường Ô Chợ Dừa  thành phố Hà Nội</v>
      </c>
      <c r="C763" s="6" t="s">
        <v>1134</v>
      </c>
      <c r="D763" s="6" t="s">
        <v>7</v>
      </c>
      <c r="E763" s="6" t="s">
        <v>7</v>
      </c>
      <c r="F763" s="6" t="s">
        <v>7</v>
      </c>
      <c r="G763" s="6" t="s">
        <v>7</v>
      </c>
    </row>
    <row r="764" spans="1:7" ht="31.5" hidden="1" x14ac:dyDescent="0.25">
      <c r="A764" s="6">
        <v>763</v>
      </c>
      <c r="B764" s="6" t="str">
        <f>HYPERLINK("https://www.facebook.com/1405696862973883", "Công an phường Văn Chương  thành phố Hà Nội")</f>
        <v>Công an phường Văn Chương  thành phố Hà Nội</v>
      </c>
      <c r="C764" s="6" t="s">
        <v>1135</v>
      </c>
      <c r="D764" s="6" t="s">
        <v>7</v>
      </c>
      <c r="E764" s="6" t="s">
        <v>12</v>
      </c>
      <c r="F764" s="6" t="s">
        <v>7</v>
      </c>
      <c r="G764" s="6" t="s">
        <v>7</v>
      </c>
    </row>
    <row r="765" spans="1:7" ht="31.5" hidden="1" x14ac:dyDescent="0.25">
      <c r="A765" s="6">
        <v>764</v>
      </c>
      <c r="B765" s="6" t="str">
        <f>HYPERLINK("https://dongda.hanoi.gov.vn/phuong-van-chuong", "UBND Ủy ban nhân dân phường Văn Chương  thành phố Hà Nội")</f>
        <v>UBND Ủy ban nhân dân phường Văn Chương  thành phố Hà Nội</v>
      </c>
      <c r="C765" s="6" t="s">
        <v>1136</v>
      </c>
      <c r="D765" s="6" t="s">
        <v>7</v>
      </c>
      <c r="E765" s="6" t="s">
        <v>7</v>
      </c>
      <c r="F765" s="6" t="s">
        <v>7</v>
      </c>
      <c r="G765" s="6" t="s">
        <v>7</v>
      </c>
    </row>
    <row r="766" spans="1:7" ht="31.5" hidden="1" x14ac:dyDescent="0.25">
      <c r="A766" s="6">
        <v>765</v>
      </c>
      <c r="B766" s="6" t="str">
        <f>HYPERLINK("-", "Công an phường Hàng Bột  thành phố Hà Nội")</f>
        <v>Công an phường Hàng Bột  thành phố Hà Nội</v>
      </c>
      <c r="C766" s="6" t="s">
        <v>7</v>
      </c>
      <c r="D766" s="6" t="s">
        <v>7</v>
      </c>
      <c r="E766" s="6" t="s">
        <v>12</v>
      </c>
      <c r="F766" s="6" t="s">
        <v>7</v>
      </c>
      <c r="G766" s="6" t="s">
        <v>7</v>
      </c>
    </row>
    <row r="767" spans="1:7" ht="31.5" hidden="1" x14ac:dyDescent="0.25">
      <c r="A767" s="6">
        <v>766</v>
      </c>
      <c r="B767" s="6" t="str">
        <f>HYPERLINK("https://dongda.hanoi.gov.vn/phuong-hang-bot", "UBND Ủy ban nhân dân phường Hàng Bột  thành phố Hà Nội")</f>
        <v>UBND Ủy ban nhân dân phường Hàng Bột  thành phố Hà Nội</v>
      </c>
      <c r="C767" s="6" t="s">
        <v>1137</v>
      </c>
      <c r="D767" s="6" t="s">
        <v>7</v>
      </c>
      <c r="E767" s="6" t="s">
        <v>7</v>
      </c>
      <c r="F767" s="6" t="s">
        <v>7</v>
      </c>
      <c r="G767" s="6" t="s">
        <v>7</v>
      </c>
    </row>
    <row r="768" spans="1:7" ht="31.5" hidden="1" x14ac:dyDescent="0.25">
      <c r="A768" s="6">
        <v>767</v>
      </c>
      <c r="B768" s="6" t="str">
        <f>HYPERLINK("-", "Công an phường Láng Hạ  thành phố Hà Nội")</f>
        <v>Công an phường Láng Hạ  thành phố Hà Nội</v>
      </c>
      <c r="C768" s="6" t="s">
        <v>7</v>
      </c>
      <c r="D768" s="6" t="s">
        <v>7</v>
      </c>
      <c r="E768" s="6" t="s">
        <v>12</v>
      </c>
      <c r="F768" s="6" t="s">
        <v>7</v>
      </c>
      <c r="G768" s="6" t="s">
        <v>7</v>
      </c>
    </row>
    <row r="769" spans="1:7" ht="31.5" hidden="1" x14ac:dyDescent="0.25">
      <c r="A769" s="6">
        <v>768</v>
      </c>
      <c r="B769" s="6" t="str">
        <f>HYPERLINK("https://dongda.hanoi.gov.vn/phuong-lang-ha", "UBND Ủy ban nhân dân phường Láng Hạ  thành phố Hà Nội")</f>
        <v>UBND Ủy ban nhân dân phường Láng Hạ  thành phố Hà Nội</v>
      </c>
      <c r="C769" s="6" t="s">
        <v>1138</v>
      </c>
      <c r="D769" s="6" t="s">
        <v>7</v>
      </c>
      <c r="E769" s="6" t="s">
        <v>7</v>
      </c>
      <c r="F769" s="6" t="s">
        <v>7</v>
      </c>
      <c r="G769" s="6" t="s">
        <v>7</v>
      </c>
    </row>
    <row r="770" spans="1:7" ht="31.5" hidden="1" x14ac:dyDescent="0.25">
      <c r="A770" s="6">
        <v>769</v>
      </c>
      <c r="B770" s="6" t="str">
        <f>HYPERLINK("-", "Công an phường Khâm Thiên  thành phố Hà Nội")</f>
        <v>Công an phường Khâm Thiên  thành phố Hà Nội</v>
      </c>
      <c r="C770" s="6" t="s">
        <v>7</v>
      </c>
      <c r="D770" s="6" t="s">
        <v>7</v>
      </c>
      <c r="E770" s="6" t="s">
        <v>12</v>
      </c>
      <c r="F770" s="6" t="s">
        <v>7</v>
      </c>
      <c r="G770" s="6" t="s">
        <v>7</v>
      </c>
    </row>
    <row r="771" spans="1:7" ht="31.5" hidden="1" x14ac:dyDescent="0.25">
      <c r="A771" s="6">
        <v>770</v>
      </c>
      <c r="B771" s="6" t="str">
        <f>HYPERLINK("https://dongda.hanoi.gov.vn/phuong-kham-thien", "UBND Ủy ban nhân dân phường Khâm Thiên  thành phố Hà Nội")</f>
        <v>UBND Ủy ban nhân dân phường Khâm Thiên  thành phố Hà Nội</v>
      </c>
      <c r="C771" s="6" t="s">
        <v>1139</v>
      </c>
      <c r="D771" s="6" t="s">
        <v>7</v>
      </c>
      <c r="E771" s="6" t="s">
        <v>7</v>
      </c>
      <c r="F771" s="6" t="s">
        <v>7</v>
      </c>
      <c r="G771" s="6" t="s">
        <v>7</v>
      </c>
    </row>
    <row r="772" spans="1:7" ht="31.5" hidden="1" x14ac:dyDescent="0.25">
      <c r="A772" s="6">
        <v>771</v>
      </c>
      <c r="B772" s="6" t="str">
        <f>HYPERLINK("-", "Công an phường Thổ Quan  thành phố Hà Nội")</f>
        <v>Công an phường Thổ Quan  thành phố Hà Nội</v>
      </c>
      <c r="C772" s="6" t="s">
        <v>7</v>
      </c>
      <c r="D772" s="6" t="s">
        <v>7</v>
      </c>
      <c r="E772" s="6" t="s">
        <v>12</v>
      </c>
      <c r="F772" s="6" t="s">
        <v>7</v>
      </c>
      <c r="G772" s="6" t="s">
        <v>7</v>
      </c>
    </row>
    <row r="773" spans="1:7" ht="31.5" hidden="1" x14ac:dyDescent="0.25">
      <c r="A773" s="6">
        <v>772</v>
      </c>
      <c r="B773" s="6" t="str">
        <f>HYPERLINK("https://dongda.hanoi.gov.vn/phuong-tho-quan", "UBND Ủy ban nhân dân phường Thổ Quan  thành phố Hà Nội")</f>
        <v>UBND Ủy ban nhân dân phường Thổ Quan  thành phố Hà Nội</v>
      </c>
      <c r="C773" s="6" t="s">
        <v>1140</v>
      </c>
      <c r="D773" s="6" t="s">
        <v>7</v>
      </c>
      <c r="E773" s="6" t="s">
        <v>7</v>
      </c>
      <c r="F773" s="6" t="s">
        <v>7</v>
      </c>
      <c r="G773" s="6" t="s">
        <v>7</v>
      </c>
    </row>
    <row r="774" spans="1:7" ht="78.75" hidden="1" x14ac:dyDescent="0.25">
      <c r="A774" s="6">
        <v>773</v>
      </c>
      <c r="B774" s="6" t="str">
        <f>HYPERLINK("https://www.facebook.com/p/C%C3%B4ng-an-Ph%C6%B0%E1%BB%9Dng-Nam-%C4%90%E1%BB%93ng-Th%C3%A0nh-Ph%E1%BB%91-H%E1%BA%A3i-D%C6%B0%C6%A1ng-100069444347092/", "Công an phường Nam Đồng  thành phố Hà Nội")</f>
        <v>Công an phường Nam Đồng  thành phố Hà Nội</v>
      </c>
      <c r="C774" s="6" t="s">
        <v>1141</v>
      </c>
      <c r="D774" s="6" t="s">
        <v>7</v>
      </c>
      <c r="E774" s="6" t="s">
        <v>12</v>
      </c>
      <c r="F774" s="6" t="s">
        <v>7</v>
      </c>
      <c r="G774" s="6" t="s">
        <v>7</v>
      </c>
    </row>
    <row r="775" spans="1:7" ht="31.5" hidden="1" x14ac:dyDescent="0.25">
      <c r="A775" s="6">
        <v>774</v>
      </c>
      <c r="B775" s="6" t="str">
        <f>HYPERLINK("https://dongda.hanoi.gov.vn/phuong-nam-ong", "UBND Ủy ban nhân dân phường Nam Đồng  thành phố Hà Nội")</f>
        <v>UBND Ủy ban nhân dân phường Nam Đồng  thành phố Hà Nội</v>
      </c>
      <c r="C775" s="6" t="s">
        <v>1142</v>
      </c>
      <c r="D775" s="6" t="s">
        <v>7</v>
      </c>
      <c r="E775" s="6" t="s">
        <v>7</v>
      </c>
      <c r="F775" s="6" t="s">
        <v>7</v>
      </c>
      <c r="G775" s="6" t="s">
        <v>7</v>
      </c>
    </row>
    <row r="776" spans="1:7" ht="31.5" hidden="1" x14ac:dyDescent="0.25">
      <c r="A776" s="6">
        <v>775</v>
      </c>
      <c r="B776" s="6" t="str">
        <f>HYPERLINK("https://www.facebook.com/doanthanhnien.1956/", "Công an phường Trung Phụng  thành phố Hà Nội")</f>
        <v>Công an phường Trung Phụng  thành phố Hà Nội</v>
      </c>
      <c r="C776" s="6" t="s">
        <v>1043</v>
      </c>
      <c r="D776" s="6" t="s">
        <v>7</v>
      </c>
      <c r="E776" s="6" t="s">
        <v>12</v>
      </c>
      <c r="F776" s="6" t="s">
        <v>7</v>
      </c>
      <c r="G776" s="6" t="s">
        <v>7</v>
      </c>
    </row>
    <row r="777" spans="1:7" ht="31.5" hidden="1" x14ac:dyDescent="0.25">
      <c r="A777" s="6">
        <v>776</v>
      </c>
      <c r="B777" s="6" t="str">
        <f>HYPERLINK("https://dongda.hanoi.gov.vn/phuong-trung-phung", "UBND Ủy ban nhân dân phường Trung Phụng  thành phố Hà Nội")</f>
        <v>UBND Ủy ban nhân dân phường Trung Phụng  thành phố Hà Nội</v>
      </c>
      <c r="C777" s="6" t="s">
        <v>1143</v>
      </c>
      <c r="D777" s="6" t="s">
        <v>7</v>
      </c>
      <c r="E777" s="6" t="s">
        <v>7</v>
      </c>
      <c r="F777" s="6" t="s">
        <v>7</v>
      </c>
      <c r="G777" s="6" t="s">
        <v>7</v>
      </c>
    </row>
    <row r="778" spans="1:7" ht="31.5" hidden="1" x14ac:dyDescent="0.25">
      <c r="A778" s="6">
        <v>777</v>
      </c>
      <c r="B778" s="6" t="str">
        <f>HYPERLINK("-", "Công an phường Quang Trung  thành phố Hà Nội")</f>
        <v>Công an phường Quang Trung  thành phố Hà Nội</v>
      </c>
      <c r="C778" s="6" t="s">
        <v>7</v>
      </c>
      <c r="D778" s="6" t="s">
        <v>7</v>
      </c>
      <c r="E778" s="6" t="s">
        <v>12</v>
      </c>
      <c r="F778" s="6" t="s">
        <v>7</v>
      </c>
      <c r="G778" s="6" t="s">
        <v>7</v>
      </c>
    </row>
    <row r="779" spans="1:7" ht="31.5" hidden="1" x14ac:dyDescent="0.25">
      <c r="A779" s="6">
        <v>778</v>
      </c>
      <c r="B779" s="6" t="str">
        <f>HYPERLINK("http://quangtrung.hadong.hanoi.gov.vn/lien-he-phuong", "UBND Ủy ban nhân dân phường Quang Trung  thành phố Hà Nội")</f>
        <v>UBND Ủy ban nhân dân phường Quang Trung  thành phố Hà Nội</v>
      </c>
      <c r="C779" s="6" t="s">
        <v>1144</v>
      </c>
      <c r="D779" s="6" t="s">
        <v>7</v>
      </c>
      <c r="E779" s="6" t="s">
        <v>7</v>
      </c>
      <c r="F779" s="6" t="s">
        <v>7</v>
      </c>
      <c r="G779" s="6" t="s">
        <v>7</v>
      </c>
    </row>
    <row r="780" spans="1:7" ht="47.25" hidden="1" x14ac:dyDescent="0.25">
      <c r="A780" s="6">
        <v>779</v>
      </c>
      <c r="B780" s="6" t="str">
        <f>HYPERLINK("https://www.facebook.com/p/Tu%E1%BB%95i-Tr%E1%BA%BB-Trung-Li%E1%BB%87t-100044744632890/", "Công an phường Trung Liệt  thành phố Hà Nội")</f>
        <v>Công an phường Trung Liệt  thành phố Hà Nội</v>
      </c>
      <c r="C780" s="6" t="s">
        <v>1145</v>
      </c>
      <c r="D780" s="6" t="s">
        <v>7</v>
      </c>
      <c r="E780" s="6" t="s">
        <v>12</v>
      </c>
      <c r="F780" s="6" t="s">
        <v>7</v>
      </c>
      <c r="G780" s="6" t="s">
        <v>7</v>
      </c>
    </row>
    <row r="781" spans="1:7" ht="31.5" hidden="1" x14ac:dyDescent="0.25">
      <c r="A781" s="6">
        <v>780</v>
      </c>
      <c r="B781" s="6" t="str">
        <f>HYPERLINK("https://dongda.hanoi.gov.vn/phuong-trung-liet", "UBND Ủy ban nhân dân phường Trung Liệt  thành phố Hà Nội")</f>
        <v>UBND Ủy ban nhân dân phường Trung Liệt  thành phố Hà Nội</v>
      </c>
      <c r="C781" s="6" t="s">
        <v>1146</v>
      </c>
      <c r="D781" s="6" t="s">
        <v>7</v>
      </c>
      <c r="E781" s="6" t="s">
        <v>7</v>
      </c>
      <c r="F781" s="6" t="s">
        <v>7</v>
      </c>
      <c r="G781" s="6" t="s">
        <v>7</v>
      </c>
    </row>
    <row r="782" spans="1:7" ht="63" hidden="1" x14ac:dyDescent="0.25">
      <c r="A782" s="6">
        <v>781</v>
      </c>
      <c r="B782" s="6" t="str">
        <f>HYPERLINK("https://www.facebook.com/p/Tu%E1%BB%95i-tr%E1%BA%BB-C%C3%B4ng-an-Th%C3%A0nh-ph%E1%BB%91-V%C4%A9nh-Y%C3%AAn-100066497717181/", "Công an phường Phương Liên  thành phố Hà Nội")</f>
        <v>Công an phường Phương Liên  thành phố Hà Nội</v>
      </c>
      <c r="C782" s="6" t="s">
        <v>1037</v>
      </c>
      <c r="D782" s="6" t="s">
        <v>7</v>
      </c>
      <c r="E782" s="6" t="s">
        <v>12</v>
      </c>
      <c r="F782" s="6" t="s">
        <v>7</v>
      </c>
      <c r="G782" s="6" t="s">
        <v>7</v>
      </c>
    </row>
    <row r="783" spans="1:7" ht="31.5" hidden="1" x14ac:dyDescent="0.25">
      <c r="A783" s="6">
        <v>782</v>
      </c>
      <c r="B783" s="6" t="str">
        <f>HYPERLINK("https://dongda.hanoi.gov.vn/phuong-phuong-lien", "UBND Ủy ban nhân dân phường Phương Liên  thành phố Hà Nội")</f>
        <v>UBND Ủy ban nhân dân phường Phương Liên  thành phố Hà Nội</v>
      </c>
      <c r="C783" s="6" t="s">
        <v>1147</v>
      </c>
      <c r="D783" s="6" t="s">
        <v>7</v>
      </c>
      <c r="E783" s="6" t="s">
        <v>7</v>
      </c>
      <c r="F783" s="6" t="s">
        <v>7</v>
      </c>
      <c r="G783" s="6" t="s">
        <v>7</v>
      </c>
    </row>
    <row r="784" spans="1:7" ht="31.5" hidden="1" x14ac:dyDescent="0.25">
      <c r="A784" s="6">
        <v>783</v>
      </c>
      <c r="B784" s="6" t="str">
        <f>HYPERLINK("-", "Công an phường Thịnh Quang  thành phố Hà Nội")</f>
        <v>Công an phường Thịnh Quang  thành phố Hà Nội</v>
      </c>
      <c r="C784" s="6" t="s">
        <v>7</v>
      </c>
      <c r="D784" s="6" t="s">
        <v>7</v>
      </c>
      <c r="E784" s="6" t="s">
        <v>12</v>
      </c>
      <c r="F784" s="6" t="s">
        <v>7</v>
      </c>
      <c r="G784" s="6" t="s">
        <v>7</v>
      </c>
    </row>
    <row r="785" spans="1:7" ht="31.5" hidden="1" x14ac:dyDescent="0.25">
      <c r="A785" s="6">
        <v>784</v>
      </c>
      <c r="B785" s="6" t="str">
        <f>HYPERLINK("https://thinhquang.dongda.hanoi.gov.vn/uy-ban-nhan-dan", "UBND Ủy ban nhân dân phường Thịnh Quang  thành phố Hà Nội")</f>
        <v>UBND Ủy ban nhân dân phường Thịnh Quang  thành phố Hà Nội</v>
      </c>
      <c r="C785" s="6" t="s">
        <v>1148</v>
      </c>
      <c r="D785" s="6" t="s">
        <v>7</v>
      </c>
      <c r="E785" s="6" t="s">
        <v>7</v>
      </c>
      <c r="F785" s="6" t="s">
        <v>7</v>
      </c>
      <c r="G785" s="6" t="s">
        <v>7</v>
      </c>
    </row>
    <row r="786" spans="1:7" ht="31.5" hidden="1" x14ac:dyDescent="0.25">
      <c r="A786" s="6">
        <v>785</v>
      </c>
      <c r="B786" s="6" t="str">
        <f>HYPERLINK("https://www.facebook.com/doanthanhnien.1956/", "Công an phường Trung Tự  thành phố Hà Nội")</f>
        <v>Công an phường Trung Tự  thành phố Hà Nội</v>
      </c>
      <c r="C786" s="6" t="s">
        <v>1043</v>
      </c>
      <c r="D786" s="6" t="s">
        <v>7</v>
      </c>
      <c r="E786" s="6" t="s">
        <v>12</v>
      </c>
      <c r="F786" s="6" t="s">
        <v>7</v>
      </c>
      <c r="G786" s="6" t="s">
        <v>7</v>
      </c>
    </row>
    <row r="787" spans="1:7" ht="31.5" hidden="1" x14ac:dyDescent="0.25">
      <c r="A787" s="6">
        <v>786</v>
      </c>
      <c r="B787" s="6" t="str">
        <f>HYPERLINK("https://dongda.hanoi.gov.vn/phuong-trung-tu", "UBND Ủy ban nhân dân phường Trung Tự  thành phố Hà Nội")</f>
        <v>UBND Ủy ban nhân dân phường Trung Tự  thành phố Hà Nội</v>
      </c>
      <c r="C787" s="6" t="s">
        <v>1149</v>
      </c>
      <c r="D787" s="6" t="s">
        <v>7</v>
      </c>
      <c r="E787" s="6" t="s">
        <v>7</v>
      </c>
      <c r="F787" s="6" t="s">
        <v>7</v>
      </c>
      <c r="G787" s="6" t="s">
        <v>7</v>
      </c>
    </row>
    <row r="788" spans="1:7" ht="31.5" hidden="1" x14ac:dyDescent="0.25">
      <c r="A788" s="6">
        <v>787</v>
      </c>
      <c r="B788" s="6" t="str">
        <f>HYPERLINK("-", "Công an phường Kim Liên  thành phố Hà Nội")</f>
        <v>Công an phường Kim Liên  thành phố Hà Nội</v>
      </c>
      <c r="C788" s="6" t="s">
        <v>7</v>
      </c>
      <c r="D788" s="6" t="s">
        <v>7</v>
      </c>
      <c r="E788" s="6" t="s">
        <v>12</v>
      </c>
      <c r="F788" s="6" t="s">
        <v>7</v>
      </c>
      <c r="G788" s="6" t="s">
        <v>7</v>
      </c>
    </row>
    <row r="789" spans="1:7" ht="31.5" hidden="1" x14ac:dyDescent="0.25">
      <c r="A789" s="6">
        <v>788</v>
      </c>
      <c r="B789" s="6" t="str">
        <f>HYPERLINK("https://kimlien.dongda.hanoi.gov.vn/", "UBND Ủy ban nhân dân phường Kim Liên  thành phố Hà Nội")</f>
        <v>UBND Ủy ban nhân dân phường Kim Liên  thành phố Hà Nội</v>
      </c>
      <c r="C789" s="6" t="s">
        <v>1150</v>
      </c>
      <c r="D789" s="6" t="s">
        <v>7</v>
      </c>
      <c r="E789" s="6" t="s">
        <v>7</v>
      </c>
      <c r="F789" s="6" t="s">
        <v>7</v>
      </c>
      <c r="G789" s="6" t="s">
        <v>7</v>
      </c>
    </row>
    <row r="790" spans="1:7" ht="31.5" hidden="1" x14ac:dyDescent="0.25">
      <c r="A790" s="6">
        <v>789</v>
      </c>
      <c r="B790" s="6" t="str">
        <f>HYPERLINK("-", "Công an phường Phương Mai  thành phố Hà Nội")</f>
        <v>Công an phường Phương Mai  thành phố Hà Nội</v>
      </c>
      <c r="C790" s="6" t="s">
        <v>7</v>
      </c>
      <c r="D790" s="6" t="s">
        <v>7</v>
      </c>
      <c r="E790" s="6" t="s">
        <v>12</v>
      </c>
      <c r="F790" s="6" t="s">
        <v>7</v>
      </c>
      <c r="G790" s="6" t="s">
        <v>7</v>
      </c>
    </row>
    <row r="791" spans="1:7" ht="31.5" hidden="1" x14ac:dyDescent="0.25">
      <c r="A791" s="6">
        <v>790</v>
      </c>
      <c r="B791" s="6" t="str">
        <f>HYPERLINK("https://phuongmai.dongda.hanoi.gov.vn/", "UBND Ủy ban nhân dân phường Phương Mai  thành phố Hà Nội")</f>
        <v>UBND Ủy ban nhân dân phường Phương Mai  thành phố Hà Nội</v>
      </c>
      <c r="C791" s="6" t="s">
        <v>1151</v>
      </c>
      <c r="D791" s="6" t="s">
        <v>7</v>
      </c>
      <c r="E791" s="6" t="s">
        <v>7</v>
      </c>
      <c r="F791" s="6" t="s">
        <v>7</v>
      </c>
      <c r="G791" s="6" t="s">
        <v>7</v>
      </c>
    </row>
    <row r="792" spans="1:7" ht="31.5" hidden="1" x14ac:dyDescent="0.25">
      <c r="A792" s="6">
        <v>791</v>
      </c>
      <c r="B792" s="6" t="str">
        <f>HYPERLINK("-", "Công an phường Ngã Tư Sở  thành phố Hà Nội")</f>
        <v>Công an phường Ngã Tư Sở  thành phố Hà Nội</v>
      </c>
      <c r="C792" s="6" t="s">
        <v>7</v>
      </c>
      <c r="D792" s="6" t="s">
        <v>7</v>
      </c>
      <c r="E792" s="6" t="s">
        <v>12</v>
      </c>
      <c r="F792" s="6" t="s">
        <v>7</v>
      </c>
      <c r="G792" s="6" t="s">
        <v>7</v>
      </c>
    </row>
    <row r="793" spans="1:7" ht="31.5" hidden="1" x14ac:dyDescent="0.25">
      <c r="A793" s="6">
        <v>792</v>
      </c>
      <c r="B793" s="6" t="str">
        <f>HYPERLINK("https://dongda.hanoi.gov.vn/phuong-nga-tu-so", "UBND Ủy ban nhân dân phường Ngã Tư Sở  thành phố Hà Nội")</f>
        <v>UBND Ủy ban nhân dân phường Ngã Tư Sở  thành phố Hà Nội</v>
      </c>
      <c r="C793" s="6" t="s">
        <v>1152</v>
      </c>
      <c r="D793" s="6" t="s">
        <v>7</v>
      </c>
      <c r="E793" s="6" t="s">
        <v>7</v>
      </c>
      <c r="F793" s="6" t="s">
        <v>7</v>
      </c>
      <c r="G793" s="6" t="s">
        <v>7</v>
      </c>
    </row>
    <row r="794" spans="1:7" ht="31.5" hidden="1" x14ac:dyDescent="0.25">
      <c r="A794" s="6">
        <v>793</v>
      </c>
      <c r="B794" s="6" t="str">
        <f>HYPERLINK("https://www.facebook.com/CAQTX/", "Công an phường Khương Thượng  thành phố Hà Nội")</f>
        <v>Công an phường Khương Thượng  thành phố Hà Nội</v>
      </c>
      <c r="C794" s="6" t="s">
        <v>34</v>
      </c>
      <c r="D794" s="6" t="s">
        <v>7</v>
      </c>
      <c r="E794" s="6" t="s">
        <v>12</v>
      </c>
      <c r="F794" s="6" t="s">
        <v>7</v>
      </c>
      <c r="G794" s="6" t="s">
        <v>7</v>
      </c>
    </row>
    <row r="795" spans="1:7" ht="31.5" hidden="1" x14ac:dyDescent="0.25">
      <c r="A795" s="6">
        <v>794</v>
      </c>
      <c r="B795" s="6" t="str">
        <f>HYPERLINK("https://dongda.hanoi.gov.vn/phuong-khuong-thuong", "UBND Ủy ban nhân dân phường Khương Thượng  thành phố Hà Nội")</f>
        <v>UBND Ủy ban nhân dân phường Khương Thượng  thành phố Hà Nội</v>
      </c>
      <c r="C795" s="6" t="s">
        <v>1153</v>
      </c>
      <c r="D795" s="6" t="s">
        <v>7</v>
      </c>
      <c r="E795" s="6" t="s">
        <v>7</v>
      </c>
      <c r="F795" s="6" t="s">
        <v>7</v>
      </c>
      <c r="G795" s="6" t="s">
        <v>7</v>
      </c>
    </row>
    <row r="796" spans="1:7" ht="31.5" hidden="1" x14ac:dyDescent="0.25">
      <c r="A796" s="6">
        <v>795</v>
      </c>
      <c r="B796" s="6" t="str">
        <f>HYPERLINK("-", "Công an phường Nguyễn Du  thành phố Hà Nội")</f>
        <v>Công an phường Nguyễn Du  thành phố Hà Nội</v>
      </c>
      <c r="C796" s="6" t="s">
        <v>7</v>
      </c>
      <c r="D796" s="6" t="s">
        <v>7</v>
      </c>
      <c r="E796" s="6" t="s">
        <v>12</v>
      </c>
      <c r="F796" s="6" t="s">
        <v>7</v>
      </c>
      <c r="G796" s="6" t="s">
        <v>7</v>
      </c>
    </row>
    <row r="797" spans="1:7" ht="31.5" hidden="1" x14ac:dyDescent="0.25">
      <c r="A797" s="6">
        <v>796</v>
      </c>
      <c r="B797" s="6" t="str">
        <f>HYPERLINK("https://nguyendu.haibatrung.hanoi.gov.vn/", "UBND Ủy ban nhân dân phường Nguyễn Du  thành phố Hà Nội")</f>
        <v>UBND Ủy ban nhân dân phường Nguyễn Du  thành phố Hà Nội</v>
      </c>
      <c r="C797" s="6" t="s">
        <v>1154</v>
      </c>
      <c r="D797" s="6" t="s">
        <v>7</v>
      </c>
      <c r="E797" s="6" t="s">
        <v>7</v>
      </c>
      <c r="F797" s="6" t="s">
        <v>7</v>
      </c>
      <c r="G797" s="6" t="s">
        <v>7</v>
      </c>
    </row>
    <row r="798" spans="1:7" ht="31.5" hidden="1" x14ac:dyDescent="0.25">
      <c r="A798" s="6">
        <v>797</v>
      </c>
      <c r="B798" s="6" t="str">
        <f>HYPERLINK("-", "Công an phường Bạch Đằng  thành phố Hà Nội")</f>
        <v>Công an phường Bạch Đằng  thành phố Hà Nội</v>
      </c>
      <c r="C798" s="6" t="s">
        <v>7</v>
      </c>
      <c r="D798" s="6" t="s">
        <v>7</v>
      </c>
      <c r="E798" s="6" t="s">
        <v>12</v>
      </c>
      <c r="F798" s="6" t="s">
        <v>7</v>
      </c>
      <c r="G798" s="6" t="s">
        <v>7</v>
      </c>
    </row>
    <row r="799" spans="1:7" ht="31.5" hidden="1" x14ac:dyDescent="0.25">
      <c r="A799" s="6">
        <v>798</v>
      </c>
      <c r="B799" s="6" t="str">
        <f>HYPERLINK("https://bachdang.haibatrung.hanoi.gov.vn/", "UBND Ủy ban nhân dân phường Bạch Đằng  thành phố Hà Nội")</f>
        <v>UBND Ủy ban nhân dân phường Bạch Đằng  thành phố Hà Nội</v>
      </c>
      <c r="C799" s="6" t="s">
        <v>1155</v>
      </c>
      <c r="D799" s="6" t="s">
        <v>7</v>
      </c>
      <c r="E799" s="6" t="s">
        <v>7</v>
      </c>
      <c r="F799" s="6" t="s">
        <v>7</v>
      </c>
      <c r="G799" s="6" t="s">
        <v>7</v>
      </c>
    </row>
    <row r="800" spans="1:7" ht="31.5" hidden="1" x14ac:dyDescent="0.25">
      <c r="A800" s="6">
        <v>799</v>
      </c>
      <c r="B800" s="6" t="str">
        <f>HYPERLINK("-", "Công an phường Phạm Đình Hổ  thành phố Hà Nội")</f>
        <v>Công an phường Phạm Đình Hổ  thành phố Hà Nội</v>
      </c>
      <c r="C800" s="6" t="s">
        <v>7</v>
      </c>
      <c r="D800" s="6" t="s">
        <v>7</v>
      </c>
      <c r="E800" s="6" t="s">
        <v>12</v>
      </c>
      <c r="F800" s="6" t="s">
        <v>7</v>
      </c>
      <c r="G800" s="6" t="s">
        <v>7</v>
      </c>
    </row>
    <row r="801" spans="1:7" ht="31.5" hidden="1" x14ac:dyDescent="0.25">
      <c r="A801" s="6">
        <v>800</v>
      </c>
      <c r="B801" s="6" t="str">
        <f>HYPERLINK("https://phamdinhho.haibatrung.hanoi.gov.vn/", "UBND Ủy ban nhân dân phường Phạm Đình Hổ  thành phố Hà Nội")</f>
        <v>UBND Ủy ban nhân dân phường Phạm Đình Hổ  thành phố Hà Nội</v>
      </c>
      <c r="C801" s="6" t="s">
        <v>1156</v>
      </c>
      <c r="D801" s="6" t="s">
        <v>7</v>
      </c>
      <c r="E801" s="6" t="s">
        <v>7</v>
      </c>
      <c r="F801" s="6" t="s">
        <v>7</v>
      </c>
      <c r="G801" s="6" t="s">
        <v>7</v>
      </c>
    </row>
    <row r="802" spans="1:7" ht="31.5" hidden="1" x14ac:dyDescent="0.25">
      <c r="A802" s="6">
        <v>801</v>
      </c>
      <c r="B802" s="6" t="str">
        <f>HYPERLINK("https://www.facebook.com/AmadoraOfficial/?locale=ru_RU", "Công an phường Bùi Thị Xuân  thành phố Hà Nội")</f>
        <v>Công an phường Bùi Thị Xuân  thành phố Hà Nội</v>
      </c>
      <c r="C802" s="6" t="s">
        <v>1157</v>
      </c>
      <c r="D802" s="6" t="s">
        <v>7</v>
      </c>
      <c r="E802" s="6" t="s">
        <v>12</v>
      </c>
      <c r="F802" s="6" t="s">
        <v>7</v>
      </c>
      <c r="G802" s="6" t="s">
        <v>7</v>
      </c>
    </row>
    <row r="803" spans="1:7" ht="31.5" hidden="1" x14ac:dyDescent="0.25">
      <c r="A803" s="6">
        <v>802</v>
      </c>
      <c r="B803" s="6" t="str">
        <f>HYPERLINK("http://buithixuan.quynhon.binhdinh.gov.vn/", "UBND Ủy ban nhân dân phường Bùi Thị Xuân  thành phố Hà Nội")</f>
        <v>UBND Ủy ban nhân dân phường Bùi Thị Xuân  thành phố Hà Nội</v>
      </c>
      <c r="C803" s="6" t="s">
        <v>1158</v>
      </c>
      <c r="D803" s="6" t="s">
        <v>7</v>
      </c>
      <c r="E803" s="6" t="s">
        <v>7</v>
      </c>
      <c r="F803" s="6" t="s">
        <v>7</v>
      </c>
      <c r="G803" s="6" t="s">
        <v>7</v>
      </c>
    </row>
    <row r="804" spans="1:7" ht="31.5" hidden="1" x14ac:dyDescent="0.25">
      <c r="A804" s="6">
        <v>803</v>
      </c>
      <c r="B804" s="6" t="str">
        <f>HYPERLINK("-", "Công an phường Ngô Thì Nhậm  thành phố Hà Nội")</f>
        <v>Công an phường Ngô Thì Nhậm  thành phố Hà Nội</v>
      </c>
      <c r="C804" s="6" t="s">
        <v>7</v>
      </c>
      <c r="D804" s="6" t="s">
        <v>7</v>
      </c>
      <c r="E804" s="6" t="s">
        <v>12</v>
      </c>
      <c r="F804" s="6" t="s">
        <v>7</v>
      </c>
      <c r="G804" s="6" t="s">
        <v>7</v>
      </c>
    </row>
    <row r="805" spans="1:7" ht="63" hidden="1" x14ac:dyDescent="0.25">
      <c r="A805" s="6">
        <v>804</v>
      </c>
      <c r="B805" s="6" t="str">
        <f>HYPERLINK("http://hacau.hadong.hanoi.gov.vn/ke-hoach-chuc-bau-cu-truong-dan-pho-nhiem-ky-2023-2025-tai-cac-dan-pho-cau-do-3-cau-do-4-cau-do-5-ha", "UBND Ủy ban nhân dân phường Ngô Thì Nhậm  thành phố Hà Nội")</f>
        <v>UBND Ủy ban nhân dân phường Ngô Thì Nhậm  thành phố Hà Nội</v>
      </c>
      <c r="C805" s="6" t="s">
        <v>1159</v>
      </c>
      <c r="D805" s="6" t="s">
        <v>7</v>
      </c>
      <c r="E805" s="6" t="s">
        <v>7</v>
      </c>
      <c r="F805" s="6" t="s">
        <v>7</v>
      </c>
      <c r="G805" s="6" t="s">
        <v>7</v>
      </c>
    </row>
    <row r="806" spans="1:7" ht="31.5" hidden="1" x14ac:dyDescent="0.25">
      <c r="A806" s="6">
        <v>805</v>
      </c>
      <c r="B806" s="6" t="str">
        <f>HYPERLINK("-", "Công an phường Lê Đại Hành  thành phố Hà Nội")</f>
        <v>Công an phường Lê Đại Hành  thành phố Hà Nội</v>
      </c>
      <c r="C806" s="6" t="s">
        <v>7</v>
      </c>
      <c r="D806" s="6" t="s">
        <v>7</v>
      </c>
      <c r="E806" s="6" t="s">
        <v>12</v>
      </c>
      <c r="F806" s="6" t="s">
        <v>7</v>
      </c>
      <c r="G806" s="6" t="s">
        <v>7</v>
      </c>
    </row>
    <row r="807" spans="1:7" ht="31.5" hidden="1" x14ac:dyDescent="0.25">
      <c r="A807" s="6">
        <v>806</v>
      </c>
      <c r="B807" s="6" t="str">
        <f>HYPERLINK("https://ledaihanh.haibatrung.hanoi.gov.vn/", "UBND Ủy ban nhân dân phường Lê Đại Hành  thành phố Hà Nội")</f>
        <v>UBND Ủy ban nhân dân phường Lê Đại Hành  thành phố Hà Nội</v>
      </c>
      <c r="C807" s="6" t="s">
        <v>1160</v>
      </c>
      <c r="D807" s="6" t="s">
        <v>7</v>
      </c>
      <c r="E807" s="6" t="s">
        <v>7</v>
      </c>
      <c r="F807" s="6" t="s">
        <v>7</v>
      </c>
      <c r="G807" s="6" t="s">
        <v>7</v>
      </c>
    </row>
    <row r="808" spans="1:7" ht="31.5" hidden="1" x14ac:dyDescent="0.25">
      <c r="A808" s="6">
        <v>807</v>
      </c>
      <c r="B808" s="6" t="str">
        <f>HYPERLINK("https://www.facebook.com/doanthanhnien.1956/", "Công an phường Đồng Nhân  thành phố Hà Nội")</f>
        <v>Công an phường Đồng Nhân  thành phố Hà Nội</v>
      </c>
      <c r="C808" s="6" t="s">
        <v>1043</v>
      </c>
      <c r="D808" s="6" t="s">
        <v>7</v>
      </c>
      <c r="E808" s="6" t="s">
        <v>12</v>
      </c>
      <c r="F808" s="6" t="s">
        <v>7</v>
      </c>
      <c r="G808" s="6" t="s">
        <v>7</v>
      </c>
    </row>
    <row r="809" spans="1:7" ht="31.5" hidden="1" x14ac:dyDescent="0.25">
      <c r="A809" s="6">
        <v>808</v>
      </c>
      <c r="B809" s="6" t="str">
        <f>HYPERLINK("https://dongnhan.haibatrung.hanoi.gov.vn/", "UBND Ủy ban nhân dân phường Đồng Nhân  thành phố Hà Nội")</f>
        <v>UBND Ủy ban nhân dân phường Đồng Nhân  thành phố Hà Nội</v>
      </c>
      <c r="C809" s="6" t="s">
        <v>1161</v>
      </c>
      <c r="D809" s="6" t="s">
        <v>7</v>
      </c>
      <c r="E809" s="6" t="s">
        <v>7</v>
      </c>
      <c r="F809" s="6" t="s">
        <v>7</v>
      </c>
      <c r="G809" s="6" t="s">
        <v>7</v>
      </c>
    </row>
    <row r="810" spans="1:7" ht="31.5" hidden="1" x14ac:dyDescent="0.25">
      <c r="A810" s="6">
        <v>809</v>
      </c>
      <c r="B810" s="6" t="str">
        <f>HYPERLINK("https://www.facebook.com/doanthanhnien.1956/", "Công an phường Phố Huế  thành phố Hà Nội")</f>
        <v>Công an phường Phố Huế  thành phố Hà Nội</v>
      </c>
      <c r="C810" s="6" t="s">
        <v>1043</v>
      </c>
      <c r="D810" s="6" t="s">
        <v>7</v>
      </c>
      <c r="E810" s="6" t="s">
        <v>12</v>
      </c>
      <c r="F810" s="6" t="s">
        <v>7</v>
      </c>
      <c r="G810" s="6" t="s">
        <v>7</v>
      </c>
    </row>
    <row r="811" spans="1:7" ht="31.5" hidden="1" x14ac:dyDescent="0.25">
      <c r="A811" s="6">
        <v>810</v>
      </c>
      <c r="B811" s="6" t="str">
        <f>HYPERLINK("https://phohue.haibatrung.hanoi.gov.vn/", "UBND Ủy ban nhân dân phường Phố Huế  thành phố Hà Nội")</f>
        <v>UBND Ủy ban nhân dân phường Phố Huế  thành phố Hà Nội</v>
      </c>
      <c r="C811" s="6" t="s">
        <v>1162</v>
      </c>
      <c r="D811" s="6" t="s">
        <v>7</v>
      </c>
      <c r="E811" s="6" t="s">
        <v>7</v>
      </c>
      <c r="F811" s="6" t="s">
        <v>7</v>
      </c>
      <c r="G811" s="6" t="s">
        <v>7</v>
      </c>
    </row>
    <row r="812" spans="1:7" ht="31.5" hidden="1" x14ac:dyDescent="0.25">
      <c r="A812" s="6">
        <v>811</v>
      </c>
      <c r="B812" s="6" t="str">
        <f>HYPERLINK("https://www.facebook.com/tuoitreconganquanhadong/", "Công an phường Đống Mác  thành phố Hà Nội")</f>
        <v>Công an phường Đống Mác  thành phố Hà Nội</v>
      </c>
      <c r="C812" s="6" t="s">
        <v>1163</v>
      </c>
      <c r="D812" s="6" t="s">
        <v>7</v>
      </c>
      <c r="E812" s="6" t="s">
        <v>12</v>
      </c>
      <c r="F812" s="6" t="s">
        <v>7</v>
      </c>
      <c r="G812" s="6" t="s">
        <v>7</v>
      </c>
    </row>
    <row r="813" spans="1:7" ht="31.5" hidden="1" x14ac:dyDescent="0.25">
      <c r="A813" s="6">
        <v>812</v>
      </c>
      <c r="B813" s="6" t="str">
        <f>HYPERLINK("https://dongmac.haibatrung.hanoi.gov.vn/", "UBND Ủy ban nhân dân phường Đống Mác  thành phố Hà Nội")</f>
        <v>UBND Ủy ban nhân dân phường Đống Mác  thành phố Hà Nội</v>
      </c>
      <c r="C813" s="6" t="s">
        <v>1164</v>
      </c>
      <c r="D813" s="6" t="s">
        <v>7</v>
      </c>
      <c r="E813" s="6" t="s">
        <v>7</v>
      </c>
      <c r="F813" s="6" t="s">
        <v>7</v>
      </c>
      <c r="G813" s="6" t="s">
        <v>7</v>
      </c>
    </row>
    <row r="814" spans="1:7" ht="31.5" hidden="1" x14ac:dyDescent="0.25">
      <c r="A814" s="6">
        <v>813</v>
      </c>
      <c r="B814" s="6" t="str">
        <f>HYPERLINK("https://www.facebook.com/doanthanhnien.1956/", "Công an phường Thanh Lương  thành phố Hà Nội")</f>
        <v>Công an phường Thanh Lương  thành phố Hà Nội</v>
      </c>
      <c r="C814" s="6" t="s">
        <v>1043</v>
      </c>
      <c r="D814" s="6" t="s">
        <v>7</v>
      </c>
      <c r="E814" s="6" t="s">
        <v>12</v>
      </c>
      <c r="F814" s="6" t="s">
        <v>7</v>
      </c>
      <c r="G814" s="6" t="s">
        <v>7</v>
      </c>
    </row>
    <row r="815" spans="1:7" ht="31.5" hidden="1" x14ac:dyDescent="0.25">
      <c r="A815" s="6">
        <v>814</v>
      </c>
      <c r="B815" s="6" t="str">
        <f>HYPERLINK("https://thanhluong.haibatrung.hanoi.gov.vn/", "UBND Ủy ban nhân dân phường Thanh Lương  thành phố Hà Nội")</f>
        <v>UBND Ủy ban nhân dân phường Thanh Lương  thành phố Hà Nội</v>
      </c>
      <c r="C815" s="6" t="s">
        <v>1165</v>
      </c>
      <c r="D815" s="6" t="s">
        <v>7</v>
      </c>
      <c r="E815" s="6" t="s">
        <v>7</v>
      </c>
      <c r="F815" s="6" t="s">
        <v>7</v>
      </c>
      <c r="G815" s="6" t="s">
        <v>7</v>
      </c>
    </row>
    <row r="816" spans="1:7" ht="31.5" hidden="1" x14ac:dyDescent="0.25">
      <c r="A816" s="6">
        <v>815</v>
      </c>
      <c r="B816" s="6" t="str">
        <f>HYPERLINK("https://www.facebook.com/1921034744704276", "Công an phường Thanh Nhàn  thành phố Hà Nội")</f>
        <v>Công an phường Thanh Nhàn  thành phố Hà Nội</v>
      </c>
      <c r="C816" s="6" t="s">
        <v>1166</v>
      </c>
      <c r="D816" s="6" t="s">
        <v>7</v>
      </c>
      <c r="E816" s="6" t="s">
        <v>12</v>
      </c>
      <c r="F816" s="6" t="s">
        <v>7</v>
      </c>
      <c r="G816" s="6" t="s">
        <v>7</v>
      </c>
    </row>
    <row r="817" spans="1:7" ht="31.5" hidden="1" x14ac:dyDescent="0.25">
      <c r="A817" s="6">
        <v>816</v>
      </c>
      <c r="B817" s="6" t="str">
        <f>HYPERLINK("https://thanhnhan.haibatrung.hanoi.gov.vn/", "UBND Ủy ban nhân dân phường Thanh Nhàn  thành phố Hà Nội")</f>
        <v>UBND Ủy ban nhân dân phường Thanh Nhàn  thành phố Hà Nội</v>
      </c>
      <c r="C817" s="6" t="s">
        <v>1167</v>
      </c>
      <c r="D817" s="6" t="s">
        <v>7</v>
      </c>
      <c r="E817" s="6" t="s">
        <v>7</v>
      </c>
      <c r="F817" s="6" t="s">
        <v>7</v>
      </c>
      <c r="G817" s="6" t="s">
        <v>7</v>
      </c>
    </row>
    <row r="818" spans="1:7" ht="31.5" hidden="1" x14ac:dyDescent="0.25">
      <c r="A818" s="6">
        <v>817</v>
      </c>
      <c r="B818" s="6" t="str">
        <f>HYPERLINK("-", "Công an phường Cầu Dền  thành phố Hà Nội")</f>
        <v>Công an phường Cầu Dền  thành phố Hà Nội</v>
      </c>
      <c r="C818" s="6" t="s">
        <v>7</v>
      </c>
      <c r="D818" s="6" t="s">
        <v>7</v>
      </c>
      <c r="E818" s="6" t="s">
        <v>12</v>
      </c>
      <c r="F818" s="6" t="s">
        <v>7</v>
      </c>
      <c r="G818" s="6" t="s">
        <v>7</v>
      </c>
    </row>
    <row r="819" spans="1:7" ht="31.5" hidden="1" x14ac:dyDescent="0.25">
      <c r="A819" s="6">
        <v>818</v>
      </c>
      <c r="B819" s="6" t="str">
        <f>HYPERLINK("https://cauden.haibatrung.hanoi.gov.vn/", "UBND Ủy ban nhân dân phường Cầu Dền  thành phố Hà Nội")</f>
        <v>UBND Ủy ban nhân dân phường Cầu Dền  thành phố Hà Nội</v>
      </c>
      <c r="C819" s="6" t="s">
        <v>1168</v>
      </c>
      <c r="D819" s="6" t="s">
        <v>7</v>
      </c>
      <c r="E819" s="6" t="s">
        <v>7</v>
      </c>
      <c r="F819" s="6" t="s">
        <v>7</v>
      </c>
      <c r="G819" s="6" t="s">
        <v>7</v>
      </c>
    </row>
    <row r="820" spans="1:7" ht="31.5" hidden="1" x14ac:dyDescent="0.25">
      <c r="A820" s="6">
        <v>819</v>
      </c>
      <c r="B820" s="6" t="str">
        <f>HYPERLINK("https://www.facebook.com/doanthanhnien.1956/", "Công an phường Bách Khoa  thành phố Hà Nội")</f>
        <v>Công an phường Bách Khoa  thành phố Hà Nội</v>
      </c>
      <c r="C820" s="6" t="s">
        <v>1043</v>
      </c>
      <c r="D820" s="6" t="s">
        <v>7</v>
      </c>
      <c r="E820" s="6" t="s">
        <v>12</v>
      </c>
      <c r="F820" s="6" t="s">
        <v>7</v>
      </c>
      <c r="G820" s="6" t="s">
        <v>7</v>
      </c>
    </row>
    <row r="821" spans="1:7" ht="31.5" hidden="1" x14ac:dyDescent="0.25">
      <c r="A821" s="6">
        <v>820</v>
      </c>
      <c r="B821" s="6" t="str">
        <f>HYPERLINK("https://bachkhoa.haibatrung.hanoi.gov.vn/", "UBND Ủy ban nhân dân phường Bách Khoa  thành phố Hà Nội")</f>
        <v>UBND Ủy ban nhân dân phường Bách Khoa  thành phố Hà Nội</v>
      </c>
      <c r="C821" s="6" t="s">
        <v>1169</v>
      </c>
      <c r="D821" s="6" t="s">
        <v>7</v>
      </c>
      <c r="E821" s="6" t="s">
        <v>7</v>
      </c>
      <c r="F821" s="6" t="s">
        <v>7</v>
      </c>
      <c r="G821" s="6" t="s">
        <v>7</v>
      </c>
    </row>
    <row r="822" spans="1:7" ht="31.5" hidden="1" x14ac:dyDescent="0.25">
      <c r="A822" s="6">
        <v>821</v>
      </c>
      <c r="B822" s="6" t="str">
        <f>HYPERLINK("https://www.facebook.com/tuoitreconganquanhadong/", "Công an phường Đồng Tâm  thành phố Hà Nội")</f>
        <v>Công an phường Đồng Tâm  thành phố Hà Nội</v>
      </c>
      <c r="C822" s="6" t="s">
        <v>1163</v>
      </c>
      <c r="D822" s="6" t="s">
        <v>7</v>
      </c>
      <c r="E822" s="6" t="s">
        <v>12</v>
      </c>
      <c r="F822" s="6" t="s">
        <v>7</v>
      </c>
      <c r="G822" s="6" t="s">
        <v>7</v>
      </c>
    </row>
    <row r="823" spans="1:7" ht="31.5" hidden="1" x14ac:dyDescent="0.25">
      <c r="A823" s="6">
        <v>822</v>
      </c>
      <c r="B823" s="6" t="str">
        <f>HYPERLINK("https://dongtam.haibatrung.hanoi.gov.vn/", "UBND Ủy ban nhân dân phường Đồng Tâm  thành phố Hà Nội")</f>
        <v>UBND Ủy ban nhân dân phường Đồng Tâm  thành phố Hà Nội</v>
      </c>
      <c r="C823" s="6" t="s">
        <v>1170</v>
      </c>
      <c r="D823" s="6" t="s">
        <v>7</v>
      </c>
      <c r="E823" s="6" t="s">
        <v>7</v>
      </c>
      <c r="F823" s="6" t="s">
        <v>7</v>
      </c>
      <c r="G823" s="6" t="s">
        <v>7</v>
      </c>
    </row>
    <row r="824" spans="1:7" ht="63" hidden="1" x14ac:dyDescent="0.25">
      <c r="A824" s="6">
        <v>823</v>
      </c>
      <c r="B824" s="6" t="str">
        <f>HYPERLINK("https://www.facebook.com/p/Tu%E1%BB%95i-tr%E1%BA%BB-C%C3%B4ng-an-Th%C3%A0nh-ph%E1%BB%91-V%C4%A9nh-Y%C3%AAn-100066497717181/?locale=vi_VN", "Công an phường Vĩnh Tuy  thành phố Hà Nội")</f>
        <v>Công an phường Vĩnh Tuy  thành phố Hà Nội</v>
      </c>
      <c r="C824" s="6" t="s">
        <v>571</v>
      </c>
      <c r="D824" s="6" t="s">
        <v>7</v>
      </c>
      <c r="E824" s="6" t="s">
        <v>12</v>
      </c>
      <c r="F824" s="6" t="s">
        <v>7</v>
      </c>
      <c r="G824" s="6" t="s">
        <v>7</v>
      </c>
    </row>
    <row r="825" spans="1:7" ht="31.5" hidden="1" x14ac:dyDescent="0.25">
      <c r="A825" s="6">
        <v>824</v>
      </c>
      <c r="B825" s="6" t="str">
        <f>HYPERLINK("https://vinhtuy.haibatrung.hanoi.gov.vn/", "UBND Ủy ban nhân dân phường Vĩnh Tuy  thành phố Hà Nội")</f>
        <v>UBND Ủy ban nhân dân phường Vĩnh Tuy  thành phố Hà Nội</v>
      </c>
      <c r="C825" s="6" t="s">
        <v>1171</v>
      </c>
      <c r="D825" s="6" t="s">
        <v>7</v>
      </c>
      <c r="E825" s="6" t="s">
        <v>7</v>
      </c>
      <c r="F825" s="6" t="s">
        <v>7</v>
      </c>
      <c r="G825" s="6" t="s">
        <v>7</v>
      </c>
    </row>
    <row r="826" spans="1:7" ht="31.5" hidden="1" x14ac:dyDescent="0.25">
      <c r="A826" s="6">
        <v>825</v>
      </c>
      <c r="B826" s="6" t="str">
        <f>HYPERLINK("-", "Công an phường Bạch Mai  thành phố Hà Nội")</f>
        <v>Công an phường Bạch Mai  thành phố Hà Nội</v>
      </c>
      <c r="C826" s="6" t="s">
        <v>7</v>
      </c>
      <c r="D826" s="6" t="s">
        <v>7</v>
      </c>
      <c r="E826" s="6" t="s">
        <v>12</v>
      </c>
      <c r="F826" s="6" t="s">
        <v>7</v>
      </c>
      <c r="G826" s="6" t="s">
        <v>7</v>
      </c>
    </row>
    <row r="827" spans="1:7" ht="31.5" hidden="1" x14ac:dyDescent="0.25">
      <c r="A827" s="6">
        <v>826</v>
      </c>
      <c r="B827" s="6" t="str">
        <f>HYPERLINK("https://bachmai.haibatrung.hanoi.gov.vn/", "UBND Ủy ban nhân dân phường Bạch Mai  thành phố Hà Nội")</f>
        <v>UBND Ủy ban nhân dân phường Bạch Mai  thành phố Hà Nội</v>
      </c>
      <c r="C827" s="6" t="s">
        <v>1172</v>
      </c>
      <c r="D827" s="6" t="s">
        <v>7</v>
      </c>
      <c r="E827" s="6" t="s">
        <v>7</v>
      </c>
      <c r="F827" s="6" t="s">
        <v>7</v>
      </c>
      <c r="G827" s="6" t="s">
        <v>7</v>
      </c>
    </row>
    <row r="828" spans="1:7" ht="31.5" hidden="1" x14ac:dyDescent="0.25">
      <c r="A828" s="6">
        <v>827</v>
      </c>
      <c r="B828" s="6" t="str">
        <f>HYPERLINK("-", "Công an phường Quỳnh Mai  thành phố Hà Nội")</f>
        <v>Công an phường Quỳnh Mai  thành phố Hà Nội</v>
      </c>
      <c r="C828" s="6" t="s">
        <v>7</v>
      </c>
      <c r="D828" s="6" t="s">
        <v>7</v>
      </c>
      <c r="E828" s="6" t="s">
        <v>12</v>
      </c>
      <c r="F828" s="6" t="s">
        <v>7</v>
      </c>
      <c r="G828" s="6" t="s">
        <v>7</v>
      </c>
    </row>
    <row r="829" spans="1:7" ht="31.5" hidden="1" x14ac:dyDescent="0.25">
      <c r="A829" s="6">
        <v>828</v>
      </c>
      <c r="B829" s="6" t="str">
        <f>HYPERLINK("https://quynhmai.haibatrung.hanoi.gov.vn/", "UBND Ủy ban nhân dân phường Quỳnh Mai  thành phố Hà Nội")</f>
        <v>UBND Ủy ban nhân dân phường Quỳnh Mai  thành phố Hà Nội</v>
      </c>
      <c r="C829" s="6" t="s">
        <v>1173</v>
      </c>
      <c r="D829" s="6" t="s">
        <v>7</v>
      </c>
      <c r="E829" s="6" t="s">
        <v>7</v>
      </c>
      <c r="F829" s="6" t="s">
        <v>7</v>
      </c>
      <c r="G829" s="6" t="s">
        <v>7</v>
      </c>
    </row>
    <row r="830" spans="1:7" ht="31.5" hidden="1" x14ac:dyDescent="0.25">
      <c r="A830" s="6">
        <v>829</v>
      </c>
      <c r="B830" s="6" t="str">
        <f>HYPERLINK("-", "Công an phường Quỳnh Lôi  thành phố Hà Nội")</f>
        <v>Công an phường Quỳnh Lôi  thành phố Hà Nội</v>
      </c>
      <c r="C830" s="6" t="s">
        <v>7</v>
      </c>
      <c r="D830" s="6" t="s">
        <v>7</v>
      </c>
      <c r="E830" s="6" t="s">
        <v>12</v>
      </c>
      <c r="F830" s="6" t="s">
        <v>7</v>
      </c>
      <c r="G830" s="6" t="s">
        <v>7</v>
      </c>
    </row>
    <row r="831" spans="1:7" ht="31.5" hidden="1" x14ac:dyDescent="0.25">
      <c r="A831" s="6">
        <v>830</v>
      </c>
      <c r="B831" s="6" t="str">
        <f>HYPERLINK("https://quynhloi.haibatrung.hanoi.gov.vn/", "UBND Ủy ban nhân dân phường Quỳnh Lôi  thành phố Hà Nội")</f>
        <v>UBND Ủy ban nhân dân phường Quỳnh Lôi  thành phố Hà Nội</v>
      </c>
      <c r="C831" s="6" t="s">
        <v>1174</v>
      </c>
      <c r="D831" s="6" t="s">
        <v>7</v>
      </c>
      <c r="E831" s="6" t="s">
        <v>7</v>
      </c>
      <c r="F831" s="6" t="s">
        <v>7</v>
      </c>
      <c r="G831" s="6" t="s">
        <v>7</v>
      </c>
    </row>
    <row r="832" spans="1:7" ht="31.5" hidden="1" x14ac:dyDescent="0.25">
      <c r="A832" s="6">
        <v>831</v>
      </c>
      <c r="B832" s="6" t="str">
        <f>HYPERLINK("-", "Công an phường Minh Khai  thành phố Hà Nội")</f>
        <v>Công an phường Minh Khai  thành phố Hà Nội</v>
      </c>
      <c r="C832" s="6" t="s">
        <v>7</v>
      </c>
      <c r="D832" s="6" t="s">
        <v>7</v>
      </c>
      <c r="E832" s="6" t="s">
        <v>12</v>
      </c>
      <c r="F832" s="6" t="s">
        <v>7</v>
      </c>
      <c r="G832" s="6" t="s">
        <v>7</v>
      </c>
    </row>
    <row r="833" spans="1:7" ht="31.5" hidden="1" x14ac:dyDescent="0.25">
      <c r="A833" s="6">
        <v>832</v>
      </c>
      <c r="B833" s="6" t="str">
        <f>HYPERLINK("https://minhkhai.haibatrung.hanoi.gov.vn/", "UBND Ủy ban nhân dân phường Minh Khai  thành phố Hà Nội")</f>
        <v>UBND Ủy ban nhân dân phường Minh Khai  thành phố Hà Nội</v>
      </c>
      <c r="C833" s="6" t="s">
        <v>1175</v>
      </c>
      <c r="D833" s="6" t="s">
        <v>7</v>
      </c>
      <c r="E833" s="6" t="s">
        <v>7</v>
      </c>
      <c r="F833" s="6" t="s">
        <v>7</v>
      </c>
      <c r="G833" s="6" t="s">
        <v>7</v>
      </c>
    </row>
    <row r="834" spans="1:7" ht="31.5" hidden="1" x14ac:dyDescent="0.25">
      <c r="A834" s="6">
        <v>833</v>
      </c>
      <c r="B834" s="6" t="str">
        <f>HYPERLINK("https://www.facebook.com/doanthanhnien.1956/", "Công an phường Trương Định  thành phố Hà Nội")</f>
        <v>Công an phường Trương Định  thành phố Hà Nội</v>
      </c>
      <c r="C834" s="6" t="s">
        <v>1043</v>
      </c>
      <c r="D834" s="6" t="s">
        <v>7</v>
      </c>
      <c r="E834" s="6" t="s">
        <v>12</v>
      </c>
      <c r="F834" s="6" t="s">
        <v>7</v>
      </c>
      <c r="G834" s="6" t="s">
        <v>7</v>
      </c>
    </row>
    <row r="835" spans="1:7" ht="31.5" hidden="1" x14ac:dyDescent="0.25">
      <c r="A835" s="6">
        <v>834</v>
      </c>
      <c r="B835" s="6" t="str">
        <f>HYPERLINK("https://truongdinh.haibatrung.hanoi.gov.vn/", "UBND Ủy ban nhân dân phường Trương Định  thành phố Hà Nội")</f>
        <v>UBND Ủy ban nhân dân phường Trương Định  thành phố Hà Nội</v>
      </c>
      <c r="C835" s="6" t="s">
        <v>1176</v>
      </c>
      <c r="D835" s="6" t="s">
        <v>7</v>
      </c>
      <c r="E835" s="6" t="s">
        <v>7</v>
      </c>
      <c r="F835" s="6" t="s">
        <v>7</v>
      </c>
      <c r="G835" s="6" t="s">
        <v>7</v>
      </c>
    </row>
    <row r="836" spans="1:7" ht="31.5" hidden="1" x14ac:dyDescent="0.25">
      <c r="A836" s="6">
        <v>835</v>
      </c>
      <c r="B836" s="6" t="str">
        <f>HYPERLINK("https://www.facebook.com/groups/toi.yeu.phuong.thanh.tri.quan.hoang.mai/", "Công an phường Thanh Trì  thành phố Hà Nội")</f>
        <v>Công an phường Thanh Trì  thành phố Hà Nội</v>
      </c>
      <c r="C836" s="6" t="s">
        <v>1177</v>
      </c>
      <c r="D836" s="6" t="s">
        <v>7</v>
      </c>
      <c r="E836" s="6" t="s">
        <v>12</v>
      </c>
      <c r="F836" s="6" t="s">
        <v>7</v>
      </c>
      <c r="G836" s="6" t="s">
        <v>7</v>
      </c>
    </row>
    <row r="837" spans="1:7" ht="31.5" hidden="1" x14ac:dyDescent="0.25">
      <c r="A837" s="6">
        <v>836</v>
      </c>
      <c r="B837" s="6" t="str">
        <f>HYPERLINK("http://hoangmai.hanoi.gov.vn/phuong-thanh-tri", "UBND Ủy ban nhân dân phường Thanh Trì  thành phố Hà Nội")</f>
        <v>UBND Ủy ban nhân dân phường Thanh Trì  thành phố Hà Nội</v>
      </c>
      <c r="C837" s="6" t="s">
        <v>1178</v>
      </c>
      <c r="D837" s="6" t="s">
        <v>7</v>
      </c>
      <c r="E837" s="6" t="s">
        <v>7</v>
      </c>
      <c r="F837" s="6" t="s">
        <v>7</v>
      </c>
      <c r="G837" s="6" t="s">
        <v>7</v>
      </c>
    </row>
    <row r="838" spans="1:7" ht="63" hidden="1" x14ac:dyDescent="0.25">
      <c r="A838" s="6">
        <v>837</v>
      </c>
      <c r="B838" s="6" t="str">
        <f>HYPERLINK("https://www.facebook.com/p/Tu%E1%BB%95i-tr%E1%BA%BB-C%C3%B4ng-an-Th%C3%A0nh-ph%E1%BB%91-V%C4%A9nh-Y%C3%AAn-100066497717181/?locale=vi_VN", "Công an phường Vĩnh Hưng  thành phố Hà Nội")</f>
        <v>Công an phường Vĩnh Hưng  thành phố Hà Nội</v>
      </c>
      <c r="C838" s="6" t="s">
        <v>571</v>
      </c>
      <c r="D838" s="6" t="s">
        <v>7</v>
      </c>
      <c r="E838" s="6" t="s">
        <v>12</v>
      </c>
      <c r="F838" s="6" t="s">
        <v>7</v>
      </c>
      <c r="G838" s="6" t="s">
        <v>7</v>
      </c>
    </row>
    <row r="839" spans="1:7" ht="31.5" hidden="1" x14ac:dyDescent="0.25">
      <c r="A839" s="6">
        <v>838</v>
      </c>
      <c r="B839" s="6" t="str">
        <f>HYPERLINK("http://hoangmai.hanoi.gov.vn/phuong-vinh-hung", "UBND Ủy ban nhân dân phường Vĩnh Hưng  thành phố Hà Nội")</f>
        <v>UBND Ủy ban nhân dân phường Vĩnh Hưng  thành phố Hà Nội</v>
      </c>
      <c r="C839" s="6" t="s">
        <v>1179</v>
      </c>
      <c r="D839" s="6" t="s">
        <v>7</v>
      </c>
      <c r="E839" s="6" t="s">
        <v>7</v>
      </c>
      <c r="F839" s="6" t="s">
        <v>7</v>
      </c>
      <c r="G839" s="6" t="s">
        <v>7</v>
      </c>
    </row>
    <row r="840" spans="1:7" ht="31.5" hidden="1" x14ac:dyDescent="0.25">
      <c r="A840" s="6">
        <v>839</v>
      </c>
      <c r="B840" s="6" t="str">
        <f>HYPERLINK("https://www.facebook.com/doanthanhnien.1956/", "Công an phường Định Công  thành phố Hà Nội")</f>
        <v>Công an phường Định Công  thành phố Hà Nội</v>
      </c>
      <c r="C840" s="6" t="s">
        <v>1043</v>
      </c>
      <c r="D840" s="6" t="s">
        <v>7</v>
      </c>
      <c r="E840" s="6" t="s">
        <v>12</v>
      </c>
      <c r="F840" s="6" t="s">
        <v>7</v>
      </c>
      <c r="G840" s="6" t="s">
        <v>7</v>
      </c>
    </row>
    <row r="841" spans="1:7" ht="31.5" hidden="1" x14ac:dyDescent="0.25">
      <c r="A841" s="6">
        <v>840</v>
      </c>
      <c r="B841" s="6" t="str">
        <f>HYPERLINK("http://hoangmai.hanoi.gov.vn/phuong-dinh-cong", "UBND Ủy ban nhân dân phường Định Công  thành phố Hà Nội")</f>
        <v>UBND Ủy ban nhân dân phường Định Công  thành phố Hà Nội</v>
      </c>
      <c r="C841" s="6" t="s">
        <v>1180</v>
      </c>
      <c r="D841" s="6" t="s">
        <v>7</v>
      </c>
      <c r="E841" s="6" t="s">
        <v>7</v>
      </c>
      <c r="F841" s="6" t="s">
        <v>7</v>
      </c>
      <c r="G841" s="6" t="s">
        <v>7</v>
      </c>
    </row>
    <row r="842" spans="1:7" ht="31.5" hidden="1" x14ac:dyDescent="0.25">
      <c r="A842" s="6">
        <v>841</v>
      </c>
      <c r="B842" s="6" t="str">
        <f>HYPERLINK("https://www.facebook.com/470081403386608", "Công an phường Mai Động  thành phố Hà Nội")</f>
        <v>Công an phường Mai Động  thành phố Hà Nội</v>
      </c>
      <c r="C842" s="6" t="s">
        <v>1181</v>
      </c>
      <c r="D842" s="6" t="s">
        <v>7</v>
      </c>
      <c r="E842" s="6" t="s">
        <v>12</v>
      </c>
      <c r="F842" s="6" t="s">
        <v>7</v>
      </c>
      <c r="G842" s="6" t="s">
        <v>7</v>
      </c>
    </row>
    <row r="843" spans="1:7" ht="31.5" hidden="1" x14ac:dyDescent="0.25">
      <c r="A843" s="6">
        <v>842</v>
      </c>
      <c r="B843" s="6" t="str">
        <f>HYPERLINK("http://hoangmai.hanoi.gov.vn/phuong-mai-dong", "UBND Ủy ban nhân dân phường Mai Động  thành phố Hà Nội")</f>
        <v>UBND Ủy ban nhân dân phường Mai Động  thành phố Hà Nội</v>
      </c>
      <c r="C843" s="6" t="s">
        <v>1182</v>
      </c>
      <c r="D843" s="6" t="s">
        <v>7</v>
      </c>
      <c r="E843" s="6" t="s">
        <v>7</v>
      </c>
      <c r="F843" s="6" t="s">
        <v>7</v>
      </c>
      <c r="G843" s="6" t="s">
        <v>7</v>
      </c>
    </row>
    <row r="844" spans="1:7" ht="31.5" hidden="1" x14ac:dyDescent="0.25">
      <c r="A844" s="6">
        <v>843</v>
      </c>
      <c r="B844" s="6" t="str">
        <f>HYPERLINK("-", "Công an phường Tương Mai  thành phố Hà Nội")</f>
        <v>Công an phường Tương Mai  thành phố Hà Nội</v>
      </c>
      <c r="C844" s="6" t="s">
        <v>7</v>
      </c>
      <c r="D844" s="6" t="s">
        <v>7</v>
      </c>
      <c r="E844" s="6" t="s">
        <v>12</v>
      </c>
      <c r="F844" s="6" t="s">
        <v>7</v>
      </c>
      <c r="G844" s="6" t="s">
        <v>7</v>
      </c>
    </row>
    <row r="845" spans="1:7" ht="31.5" hidden="1" x14ac:dyDescent="0.25">
      <c r="A845" s="6">
        <v>844</v>
      </c>
      <c r="B845" s="6" t="str">
        <f>HYPERLINK("https://tuongmai.hoangmai.hanoi.gov.vn/", "UBND Ủy ban nhân dân phường Tương Mai  thành phố Hà Nội")</f>
        <v>UBND Ủy ban nhân dân phường Tương Mai  thành phố Hà Nội</v>
      </c>
      <c r="C845" s="6" t="s">
        <v>1183</v>
      </c>
      <c r="D845" s="6" t="s">
        <v>7</v>
      </c>
      <c r="E845" s="6" t="s">
        <v>7</v>
      </c>
      <c r="F845" s="6" t="s">
        <v>7</v>
      </c>
      <c r="G845" s="6" t="s">
        <v>7</v>
      </c>
    </row>
    <row r="846" spans="1:7" ht="31.5" hidden="1" x14ac:dyDescent="0.25">
      <c r="A846" s="6">
        <v>845</v>
      </c>
      <c r="B846" s="6" t="str">
        <f>HYPERLINK("https://www.facebook.com/groups/toi.yeu.phuong.dai.kim.quan.hoang.mai/", "Công an phường Đại Kim  thành phố Hà Nội")</f>
        <v>Công an phường Đại Kim  thành phố Hà Nội</v>
      </c>
      <c r="C846" s="6" t="s">
        <v>1184</v>
      </c>
      <c r="D846" s="6" t="s">
        <v>7</v>
      </c>
      <c r="E846" s="6" t="s">
        <v>12</v>
      </c>
      <c r="F846" s="6" t="s">
        <v>7</v>
      </c>
      <c r="G846" s="6" t="s">
        <v>7</v>
      </c>
    </row>
    <row r="847" spans="1:7" ht="31.5" hidden="1" x14ac:dyDescent="0.25">
      <c r="A847" s="6">
        <v>846</v>
      </c>
      <c r="B847" s="6" t="str">
        <f>HYPERLINK("https://daikim.hoangmai.hanoi.gov.vn/van-ban-phap-quy", "UBND Ủy ban nhân dân phường Đại Kim  thành phố Hà Nội")</f>
        <v>UBND Ủy ban nhân dân phường Đại Kim  thành phố Hà Nội</v>
      </c>
      <c r="C847" s="6" t="s">
        <v>1185</v>
      </c>
      <c r="D847" s="6" t="s">
        <v>7</v>
      </c>
      <c r="E847" s="6" t="s">
        <v>7</v>
      </c>
      <c r="F847" s="6" t="s">
        <v>7</v>
      </c>
      <c r="G847" s="6" t="s">
        <v>7</v>
      </c>
    </row>
    <row r="848" spans="1:7" ht="31.5" hidden="1" x14ac:dyDescent="0.25">
      <c r="A848" s="6">
        <v>847</v>
      </c>
      <c r="B848" s="6" t="str">
        <f>HYPERLINK("https://www.facebook.com/dathucongLG/", "Công an phường Tân Mai  thành phố Hà Nội")</f>
        <v>Công an phường Tân Mai  thành phố Hà Nội</v>
      </c>
      <c r="C848" s="6" t="s">
        <v>1186</v>
      </c>
      <c r="D848" s="6" t="s">
        <v>7</v>
      </c>
      <c r="E848" s="6" t="s">
        <v>12</v>
      </c>
      <c r="F848" s="6" t="s">
        <v>7</v>
      </c>
      <c r="G848" s="6" t="s">
        <v>7</v>
      </c>
    </row>
    <row r="849" spans="1:7" ht="31.5" hidden="1" x14ac:dyDescent="0.25">
      <c r="A849" s="6">
        <v>848</v>
      </c>
      <c r="B849" s="6" t="str">
        <f>HYPERLINK("https://tuongmai.hoangmai.hanoi.gov.vn/", "UBND Ủy ban nhân dân phường Tân Mai  thành phố Hà Nội")</f>
        <v>UBND Ủy ban nhân dân phường Tân Mai  thành phố Hà Nội</v>
      </c>
      <c r="C849" s="6" t="s">
        <v>1183</v>
      </c>
      <c r="D849" s="6" t="s">
        <v>7</v>
      </c>
      <c r="E849" s="6" t="s">
        <v>7</v>
      </c>
      <c r="F849" s="6" t="s">
        <v>7</v>
      </c>
      <c r="G849" s="6" t="s">
        <v>7</v>
      </c>
    </row>
    <row r="850" spans="1:7" ht="63" hidden="1" x14ac:dyDescent="0.25">
      <c r="A850" s="6">
        <v>849</v>
      </c>
      <c r="B850" s="6" t="str">
        <f>HYPERLINK("https://www.facebook.com/p/Tu%E1%BB%95i-Tr%E1%BA%BB-C%C3%B4ng-An-Qu%E1%BA%ADn-T%C3%A2y-H%E1%BB%93-100080140217978/?locale=cx_PH", "Công an phường Hoàng Văn Thụ  thành phố Hà Nội")</f>
        <v>Công an phường Hoàng Văn Thụ  thành phố Hà Nội</v>
      </c>
      <c r="C850" s="6" t="s">
        <v>1187</v>
      </c>
      <c r="D850" s="6" t="s">
        <v>7</v>
      </c>
      <c r="E850" s="6" t="s">
        <v>12</v>
      </c>
      <c r="F850" s="6" t="s">
        <v>7</v>
      </c>
      <c r="G850" s="6" t="s">
        <v>7</v>
      </c>
    </row>
    <row r="851" spans="1:7" ht="47.25" hidden="1" x14ac:dyDescent="0.25">
      <c r="A851" s="6">
        <v>850</v>
      </c>
      <c r="B851" s="6" t="str">
        <f>HYPERLINK("http://hoangmai.hanoi.gov.vn/cac-phuong/-/view_content/445440-phuong-hoang-van-thu.html", "UBND Ủy ban nhân dân phường Hoàng Văn Thụ  thành phố Hà Nội")</f>
        <v>UBND Ủy ban nhân dân phường Hoàng Văn Thụ  thành phố Hà Nội</v>
      </c>
      <c r="C851" s="6" t="s">
        <v>1188</v>
      </c>
      <c r="D851" s="6" t="s">
        <v>7</v>
      </c>
      <c r="E851" s="6" t="s">
        <v>7</v>
      </c>
      <c r="F851" s="6" t="s">
        <v>7</v>
      </c>
      <c r="G851" s="6" t="s">
        <v>7</v>
      </c>
    </row>
    <row r="852" spans="1:7" ht="31.5" hidden="1" x14ac:dyDescent="0.25">
      <c r="A852" s="6">
        <v>851</v>
      </c>
      <c r="B852" s="6" t="str">
        <f>HYPERLINK("https://www.facebook.com/groups/833528787590923/", "Công an phường Giáp Bát  thành phố Hà Nội")</f>
        <v>Công an phường Giáp Bát  thành phố Hà Nội</v>
      </c>
      <c r="C852" s="6" t="s">
        <v>1189</v>
      </c>
      <c r="D852" s="6" t="s">
        <v>7</v>
      </c>
      <c r="E852" s="6" t="s">
        <v>12</v>
      </c>
      <c r="F852" s="6" t="s">
        <v>7</v>
      </c>
      <c r="G852" s="6" t="s">
        <v>7</v>
      </c>
    </row>
    <row r="853" spans="1:7" ht="31.5" hidden="1" x14ac:dyDescent="0.25">
      <c r="A853" s="6">
        <v>852</v>
      </c>
      <c r="B853" s="6" t="str">
        <f>HYPERLINK("http://hoangmai.hanoi.gov.vn/phuong-giap-bat", "UBND Ủy ban nhân dân phường Giáp Bát  thành phố Hà Nội")</f>
        <v>UBND Ủy ban nhân dân phường Giáp Bát  thành phố Hà Nội</v>
      </c>
      <c r="C853" s="6" t="s">
        <v>1190</v>
      </c>
      <c r="D853" s="6" t="s">
        <v>7</v>
      </c>
      <c r="E853" s="6" t="s">
        <v>7</v>
      </c>
      <c r="F853" s="6" t="s">
        <v>7</v>
      </c>
      <c r="G853" s="6" t="s">
        <v>7</v>
      </c>
    </row>
    <row r="854" spans="1:7" ht="63" hidden="1" x14ac:dyDescent="0.25">
      <c r="A854" s="6">
        <v>853</v>
      </c>
      <c r="B854" s="6" t="str">
        <f>HYPERLINK("https://www.facebook.com/p/Tu%E1%BB%95i-tr%E1%BA%BB-C%C3%B4ng-an-Th%C3%A0nh-ph%E1%BB%91-V%C4%A9nh-Y%C3%AAn-100066497717181/?locale=vi_VN", "Công an phường Lĩnh Nam  thành phố Hà Nội")</f>
        <v>Công an phường Lĩnh Nam  thành phố Hà Nội</v>
      </c>
      <c r="C854" s="6" t="s">
        <v>571</v>
      </c>
      <c r="D854" s="6" t="s">
        <v>7</v>
      </c>
      <c r="E854" s="6" t="s">
        <v>12</v>
      </c>
      <c r="F854" s="6" t="s">
        <v>7</v>
      </c>
      <c r="G854" s="6" t="s">
        <v>7</v>
      </c>
    </row>
    <row r="855" spans="1:7" ht="31.5" hidden="1" x14ac:dyDescent="0.25">
      <c r="A855" s="6">
        <v>854</v>
      </c>
      <c r="B855" s="6" t="str">
        <f>HYPERLINK("http://hoangmai.hanoi.gov.vn/cac-phuong/-/view_content/445449-phuong-linh-nam.html", "UBND Ủy ban nhân dân phường Lĩnh Nam  thành phố Hà Nội")</f>
        <v>UBND Ủy ban nhân dân phường Lĩnh Nam  thành phố Hà Nội</v>
      </c>
      <c r="C855" s="6" t="s">
        <v>1191</v>
      </c>
      <c r="D855" s="6" t="s">
        <v>7</v>
      </c>
      <c r="E855" s="6" t="s">
        <v>7</v>
      </c>
      <c r="F855" s="6" t="s">
        <v>7</v>
      </c>
      <c r="G855" s="6" t="s">
        <v>7</v>
      </c>
    </row>
    <row r="856" spans="1:7" ht="31.5" hidden="1" x14ac:dyDescent="0.25">
      <c r="A856" s="6">
        <v>855</v>
      </c>
      <c r="B856" s="6" t="str">
        <f>HYPERLINK("-", "Công an phường Thịnh Liệt  thành phố Hà Nội")</f>
        <v>Công an phường Thịnh Liệt  thành phố Hà Nội</v>
      </c>
      <c r="C856" s="6" t="s">
        <v>7</v>
      </c>
      <c r="D856" s="6" t="s">
        <v>7</v>
      </c>
      <c r="E856" s="6" t="s">
        <v>12</v>
      </c>
      <c r="F856" s="6" t="s">
        <v>7</v>
      </c>
      <c r="G856" s="6" t="s">
        <v>7</v>
      </c>
    </row>
    <row r="857" spans="1:7" ht="31.5" hidden="1" x14ac:dyDescent="0.25">
      <c r="A857" s="6">
        <v>856</v>
      </c>
      <c r="B857" s="6" t="str">
        <f>HYPERLINK("http://hoangmai.hanoi.gov.vn/phuong-thinh-liet", "UBND Ủy ban nhân dân phường Thịnh Liệt  thành phố Hà Nội")</f>
        <v>UBND Ủy ban nhân dân phường Thịnh Liệt  thành phố Hà Nội</v>
      </c>
      <c r="C857" s="6" t="s">
        <v>1192</v>
      </c>
      <c r="D857" s="6" t="s">
        <v>7</v>
      </c>
      <c r="E857" s="6" t="s">
        <v>7</v>
      </c>
      <c r="F857" s="6" t="s">
        <v>7</v>
      </c>
      <c r="G857" s="6" t="s">
        <v>7</v>
      </c>
    </row>
    <row r="858" spans="1:7" ht="63" hidden="1" x14ac:dyDescent="0.25">
      <c r="A858" s="6">
        <v>857</v>
      </c>
      <c r="B858" s="6" t="str">
        <f>HYPERLINK("https://www.facebook.com/p/C%C3%B4ng-an-ph%C6%B0%E1%BB%9Dng-Tr%E1%BA%A7n-Ph%C3%BA-Th%C3%A0nh-ph%E1%BB%91-H%C3%A0-T%C4%A9nh-100068323082489/", "Công an phường Trần Phú  thành phố Hà Nội")</f>
        <v>Công an phường Trần Phú  thành phố Hà Nội</v>
      </c>
      <c r="C858" s="6" t="s">
        <v>1193</v>
      </c>
      <c r="D858" s="6" t="s">
        <v>7</v>
      </c>
      <c r="E858" s="6" t="s">
        <v>12</v>
      </c>
      <c r="F858" s="6" t="s">
        <v>7</v>
      </c>
      <c r="G858" s="6" t="s">
        <v>7</v>
      </c>
    </row>
    <row r="859" spans="1:7" ht="31.5" hidden="1" x14ac:dyDescent="0.25">
      <c r="A859" s="6">
        <v>858</v>
      </c>
      <c r="B859" s="6" t="str">
        <f>HYPERLINK("https://tranphu.hoangmai.hanoi.gov.vn/", "UBND Ủy ban nhân dân phường Trần Phú  thành phố Hà Nội")</f>
        <v>UBND Ủy ban nhân dân phường Trần Phú  thành phố Hà Nội</v>
      </c>
      <c r="C859" s="6" t="s">
        <v>1194</v>
      </c>
      <c r="D859" s="6" t="s">
        <v>7</v>
      </c>
      <c r="E859" s="6" t="s">
        <v>7</v>
      </c>
      <c r="F859" s="6" t="s">
        <v>7</v>
      </c>
      <c r="G859" s="6" t="s">
        <v>7</v>
      </c>
    </row>
    <row r="860" spans="1:7" ht="31.5" hidden="1" x14ac:dyDescent="0.25">
      <c r="A860" s="6">
        <v>859</v>
      </c>
      <c r="B860" s="6" t="str">
        <f>HYPERLINK("-", "Công an phường Hoàng Liệt  thành phố Hà Nội")</f>
        <v>Công an phường Hoàng Liệt  thành phố Hà Nội</v>
      </c>
      <c r="C860" s="6" t="s">
        <v>7</v>
      </c>
      <c r="D860" s="6" t="s">
        <v>7</v>
      </c>
      <c r="E860" s="6" t="s">
        <v>12</v>
      </c>
      <c r="F860" s="6" t="s">
        <v>7</v>
      </c>
      <c r="G860" s="6" t="s">
        <v>7</v>
      </c>
    </row>
    <row r="861" spans="1:7" ht="31.5" hidden="1" x14ac:dyDescent="0.25">
      <c r="A861" s="6">
        <v>860</v>
      </c>
      <c r="B861" s="6" t="str">
        <f>HYPERLINK("http://hoangmai.hanoi.gov.vn/phuong-hoang-liet", "UBND Ủy ban nhân dân phường Hoàng Liệt  thành phố Hà Nội")</f>
        <v>UBND Ủy ban nhân dân phường Hoàng Liệt  thành phố Hà Nội</v>
      </c>
      <c r="C861" s="6" t="s">
        <v>1195</v>
      </c>
      <c r="D861" s="6" t="s">
        <v>7</v>
      </c>
      <c r="E861" s="6" t="s">
        <v>7</v>
      </c>
      <c r="F861" s="6" t="s">
        <v>7</v>
      </c>
      <c r="G861" s="6" t="s">
        <v>7</v>
      </c>
    </row>
    <row r="862" spans="1:7" ht="31.5" hidden="1" x14ac:dyDescent="0.25">
      <c r="A862" s="6">
        <v>861</v>
      </c>
      <c r="B862" s="6" t="str">
        <f>HYPERLINK("-", "Công an phường Yên Sở  thành phố Hà Nội")</f>
        <v>Công an phường Yên Sở  thành phố Hà Nội</v>
      </c>
      <c r="C862" s="6" t="s">
        <v>7</v>
      </c>
      <c r="D862" s="6" t="s">
        <v>7</v>
      </c>
      <c r="E862" s="6" t="s">
        <v>12</v>
      </c>
      <c r="F862" s="6" t="s">
        <v>7</v>
      </c>
      <c r="G862" s="6" t="s">
        <v>7</v>
      </c>
    </row>
    <row r="863" spans="1:7" ht="31.5" hidden="1" x14ac:dyDescent="0.25">
      <c r="A863" s="6">
        <v>862</v>
      </c>
      <c r="B863" s="6" t="str">
        <f>HYPERLINK("http://hoangmai.hanoi.gov.vn/phuong-yen-so", "UBND Ủy ban nhân dân phường Yên Sở  thành phố Hà Nội")</f>
        <v>UBND Ủy ban nhân dân phường Yên Sở  thành phố Hà Nội</v>
      </c>
      <c r="C863" s="6" t="s">
        <v>1196</v>
      </c>
      <c r="D863" s="6" t="s">
        <v>7</v>
      </c>
      <c r="E863" s="6" t="s">
        <v>7</v>
      </c>
      <c r="F863" s="6" t="s">
        <v>7</v>
      </c>
      <c r="G863" s="6" t="s">
        <v>7</v>
      </c>
    </row>
    <row r="864" spans="1:7" ht="31.5" hidden="1" x14ac:dyDescent="0.25">
      <c r="A864" s="6">
        <v>863</v>
      </c>
      <c r="B864" s="6" t="str">
        <f>HYPERLINK("https://www.facebook.com/doanthanhnien.1956/", "Công an phường Nhân Chính  thành phố Hà Nội")</f>
        <v>Công an phường Nhân Chính  thành phố Hà Nội</v>
      </c>
      <c r="C864" s="6" t="s">
        <v>1043</v>
      </c>
      <c r="D864" s="6" t="s">
        <v>7</v>
      </c>
      <c r="E864" s="6" t="s">
        <v>12</v>
      </c>
      <c r="F864" s="6" t="s">
        <v>7</v>
      </c>
      <c r="G864" s="6" t="s">
        <v>7</v>
      </c>
    </row>
    <row r="865" spans="1:7" ht="31.5" hidden="1" x14ac:dyDescent="0.25">
      <c r="A865" s="6">
        <v>864</v>
      </c>
      <c r="B865" s="6" t="str">
        <f>HYPERLINK("https://nhanchinh.thanhxuan.hanoi.gov.vn/", "UBND Ủy ban nhân dân phường Nhân Chính  thành phố Hà Nội")</f>
        <v>UBND Ủy ban nhân dân phường Nhân Chính  thành phố Hà Nội</v>
      </c>
      <c r="C865" s="6" t="s">
        <v>1197</v>
      </c>
      <c r="D865" s="6" t="s">
        <v>7</v>
      </c>
      <c r="E865" s="6" t="s">
        <v>7</v>
      </c>
      <c r="F865" s="6" t="s">
        <v>7</v>
      </c>
      <c r="G865" s="6" t="s">
        <v>7</v>
      </c>
    </row>
    <row r="866" spans="1:7" ht="31.5" hidden="1" x14ac:dyDescent="0.25">
      <c r="A866" s="6">
        <v>865</v>
      </c>
      <c r="B866" s="6" t="str">
        <f>HYPERLINK("-", "Công an phường Thượng Đình  thành phố Hà Nội")</f>
        <v>Công an phường Thượng Đình  thành phố Hà Nội</v>
      </c>
      <c r="C866" s="6" t="s">
        <v>7</v>
      </c>
      <c r="D866" s="6" t="s">
        <v>7</v>
      </c>
      <c r="E866" s="6" t="s">
        <v>12</v>
      </c>
      <c r="F866" s="6" t="s">
        <v>7</v>
      </c>
      <c r="G866" s="6" t="s">
        <v>7</v>
      </c>
    </row>
    <row r="867" spans="1:7" ht="31.5" hidden="1" x14ac:dyDescent="0.25">
      <c r="A867" s="6">
        <v>866</v>
      </c>
      <c r="B867" s="6" t="str">
        <f>HYPERLINK("https://thuongdinh.thanhxuan.hanoi.gov.vn/uy-ban-nhan-dan-phuong-thuong-inh", "UBND Ủy ban nhân dân phường Thượng Đình  thành phố Hà Nội")</f>
        <v>UBND Ủy ban nhân dân phường Thượng Đình  thành phố Hà Nội</v>
      </c>
      <c r="C867" s="6" t="s">
        <v>1198</v>
      </c>
      <c r="D867" s="6" t="s">
        <v>7</v>
      </c>
      <c r="E867" s="6" t="s">
        <v>7</v>
      </c>
      <c r="F867" s="6" t="s">
        <v>7</v>
      </c>
      <c r="G867" s="6" t="s">
        <v>7</v>
      </c>
    </row>
    <row r="868" spans="1:7" ht="31.5" hidden="1" x14ac:dyDescent="0.25">
      <c r="A868" s="6">
        <v>867</v>
      </c>
      <c r="B868" s="6" t="str">
        <f>HYPERLINK("https://www.facebook.com/conganphuongkhuongtrung/", "Công an phường Khương Trung  thành phố Hà Nội")</f>
        <v>Công an phường Khương Trung  thành phố Hà Nội</v>
      </c>
      <c r="C868" s="6" t="s">
        <v>1199</v>
      </c>
      <c r="D868" s="6" t="s">
        <v>7</v>
      </c>
      <c r="E868" s="6" t="s">
        <v>12</v>
      </c>
      <c r="F868" s="6" t="s">
        <v>7</v>
      </c>
      <c r="G868" s="6" t="s">
        <v>7</v>
      </c>
    </row>
    <row r="869" spans="1:7" ht="31.5" hidden="1" x14ac:dyDescent="0.25">
      <c r="A869" s="6">
        <v>868</v>
      </c>
      <c r="B869" s="6" t="str">
        <f>HYPERLINK("https://thanhxuan.hanoi.gov.vn/phuong-khuong-trung1", "UBND Ủy ban nhân dân phường Khương Trung  thành phố Hà Nội")</f>
        <v>UBND Ủy ban nhân dân phường Khương Trung  thành phố Hà Nội</v>
      </c>
      <c r="C869" s="6" t="s">
        <v>1200</v>
      </c>
      <c r="D869" s="6" t="s">
        <v>7</v>
      </c>
      <c r="E869" s="6" t="s">
        <v>7</v>
      </c>
      <c r="F869" s="6" t="s">
        <v>7</v>
      </c>
      <c r="G869" s="6" t="s">
        <v>7</v>
      </c>
    </row>
    <row r="870" spans="1:7" ht="47.25" hidden="1" x14ac:dyDescent="0.25">
      <c r="A870" s="6">
        <v>869</v>
      </c>
      <c r="B870" s="6" t="str">
        <f>HYPERLINK("https://www.facebook.com/p/C%C3%B4ng-An-ph%C6%B0%E1%BB%9Dng-Kh%C6%B0%C6%A1ng-Mai-100063648333285/", "Công an phường Khương Mai  thành phố Hà Nội")</f>
        <v>Công an phường Khương Mai  thành phố Hà Nội</v>
      </c>
      <c r="C870" s="6" t="s">
        <v>1201</v>
      </c>
      <c r="D870" s="6" t="s">
        <v>7</v>
      </c>
      <c r="E870" s="6" t="s">
        <v>12</v>
      </c>
      <c r="F870" s="6" t="s">
        <v>7</v>
      </c>
      <c r="G870" s="6" t="s">
        <v>7</v>
      </c>
    </row>
    <row r="871" spans="1:7" ht="31.5" hidden="1" x14ac:dyDescent="0.25">
      <c r="A871" s="6">
        <v>870</v>
      </c>
      <c r="B871" s="6" t="str">
        <f>HYPERLINK("https://khuongmai.thanhxuan.hanoi.gov.vn/", "UBND Ủy ban nhân dân phường Khương Mai  thành phố Hà Nội")</f>
        <v>UBND Ủy ban nhân dân phường Khương Mai  thành phố Hà Nội</v>
      </c>
      <c r="C871" s="6" t="s">
        <v>1202</v>
      </c>
      <c r="D871" s="6" t="s">
        <v>7</v>
      </c>
      <c r="E871" s="6" t="s">
        <v>7</v>
      </c>
      <c r="F871" s="6" t="s">
        <v>7</v>
      </c>
      <c r="G871" s="6" t="s">
        <v>7</v>
      </c>
    </row>
    <row r="872" spans="1:7" ht="31.5" hidden="1" x14ac:dyDescent="0.25">
      <c r="A872" s="6">
        <v>871</v>
      </c>
      <c r="B872" s="6" t="str">
        <f>HYPERLINK("https://www.facebook.com/CAQTX/", "Công an phường Thanh Xuân Trung  thành phố Hà Nội")</f>
        <v>Công an phường Thanh Xuân Trung  thành phố Hà Nội</v>
      </c>
      <c r="C872" s="6" t="s">
        <v>34</v>
      </c>
      <c r="D872" s="6" t="s">
        <v>7</v>
      </c>
      <c r="E872" s="6" t="s">
        <v>12</v>
      </c>
      <c r="F872" s="6" t="s">
        <v>7</v>
      </c>
      <c r="G872" s="6" t="s">
        <v>7</v>
      </c>
    </row>
    <row r="873" spans="1:7" ht="31.5" hidden="1" x14ac:dyDescent="0.25">
      <c r="A873" s="6">
        <v>872</v>
      </c>
      <c r="B873" s="6" t="str">
        <f>HYPERLINK("https://thanhxuan.hanoi.gov.vn/phuong-thanh-xuan-trung", "UBND Ủy ban nhân dân phường Thanh Xuân Trung  thành phố Hà Nội")</f>
        <v>UBND Ủy ban nhân dân phường Thanh Xuân Trung  thành phố Hà Nội</v>
      </c>
      <c r="C873" s="6" t="s">
        <v>1203</v>
      </c>
      <c r="D873" s="6" t="s">
        <v>7</v>
      </c>
      <c r="E873" s="6" t="s">
        <v>7</v>
      </c>
      <c r="F873" s="6" t="s">
        <v>7</v>
      </c>
      <c r="G873" s="6" t="s">
        <v>7</v>
      </c>
    </row>
    <row r="874" spans="1:7" ht="31.5" hidden="1" x14ac:dyDescent="0.25">
      <c r="A874" s="6">
        <v>873</v>
      </c>
      <c r="B874" s="6" t="str">
        <f>HYPERLINK("-", "Công an phường Phương Liệt  thành phố Hà Nội")</f>
        <v>Công an phường Phương Liệt  thành phố Hà Nội</v>
      </c>
      <c r="C874" s="6" t="s">
        <v>7</v>
      </c>
      <c r="D874" s="6" t="s">
        <v>7</v>
      </c>
      <c r="E874" s="6" t="s">
        <v>12</v>
      </c>
      <c r="F874" s="6" t="s">
        <v>7</v>
      </c>
      <c r="G874" s="6" t="s">
        <v>7</v>
      </c>
    </row>
    <row r="875" spans="1:7" ht="31.5" hidden="1" x14ac:dyDescent="0.25">
      <c r="A875" s="6">
        <v>874</v>
      </c>
      <c r="B875" s="6" t="str">
        <f>HYPERLINK("https://thanhxuan.hanoi.gov.vn/phuong-phuong-liet1", "UBND Ủy ban nhân dân phường Phương Liệt  thành phố Hà Nội")</f>
        <v>UBND Ủy ban nhân dân phường Phương Liệt  thành phố Hà Nội</v>
      </c>
      <c r="C875" s="6" t="s">
        <v>1204</v>
      </c>
      <c r="D875" s="6" t="s">
        <v>7</v>
      </c>
      <c r="E875" s="6" t="s">
        <v>7</v>
      </c>
      <c r="F875" s="6" t="s">
        <v>7</v>
      </c>
      <c r="G875" s="6" t="s">
        <v>7</v>
      </c>
    </row>
    <row r="876" spans="1:7" ht="31.5" hidden="1" x14ac:dyDescent="0.25">
      <c r="A876" s="6">
        <v>875</v>
      </c>
      <c r="B876" s="6" t="str">
        <f>HYPERLINK("https://www.facebook.com/groups/134863088729657/", "Công an phường Hạ Đình  thành phố Hà Nội")</f>
        <v>Công an phường Hạ Đình  thành phố Hà Nội</v>
      </c>
      <c r="C876" s="6" t="s">
        <v>1205</v>
      </c>
      <c r="D876" s="6" t="s">
        <v>7</v>
      </c>
      <c r="E876" s="6" t="s">
        <v>12</v>
      </c>
      <c r="F876" s="6" t="s">
        <v>7</v>
      </c>
      <c r="G876" s="6" t="s">
        <v>7</v>
      </c>
    </row>
    <row r="877" spans="1:7" ht="31.5" hidden="1" x14ac:dyDescent="0.25">
      <c r="A877" s="6">
        <v>876</v>
      </c>
      <c r="B877" s="6" t="str">
        <f>HYPERLINK("https://thanhxuan.hanoi.gov.vn/phuong-ha-inh", "UBND Ủy ban nhân dân phường Hạ Đình  thành phố Hà Nội")</f>
        <v>UBND Ủy ban nhân dân phường Hạ Đình  thành phố Hà Nội</v>
      </c>
      <c r="C877" s="6" t="s">
        <v>1206</v>
      </c>
      <c r="D877" s="6" t="s">
        <v>7</v>
      </c>
      <c r="E877" s="6" t="s">
        <v>7</v>
      </c>
      <c r="F877" s="6" t="s">
        <v>7</v>
      </c>
      <c r="G877" s="6" t="s">
        <v>7</v>
      </c>
    </row>
    <row r="878" spans="1:7" ht="31.5" hidden="1" x14ac:dyDescent="0.25">
      <c r="A878" s="6">
        <v>877</v>
      </c>
      <c r="B878" s="6" t="str">
        <f>HYPERLINK("https://www.facebook.com/1216604591883112", "Công an phường Khương Đình  thành phố Hà Nội")</f>
        <v>Công an phường Khương Đình  thành phố Hà Nội</v>
      </c>
      <c r="C878" s="6" t="s">
        <v>1207</v>
      </c>
      <c r="D878" s="6" t="s">
        <v>7</v>
      </c>
      <c r="E878" s="6" t="s">
        <v>12</v>
      </c>
      <c r="F878" s="6" t="s">
        <v>7</v>
      </c>
      <c r="G878" s="6" t="s">
        <v>7</v>
      </c>
    </row>
    <row r="879" spans="1:7" ht="31.5" hidden="1" x14ac:dyDescent="0.25">
      <c r="A879" s="6">
        <v>878</v>
      </c>
      <c r="B879" s="6" t="str">
        <f>HYPERLINK("https://thanhxuan.hanoi.gov.vn/phuong-khuong-inh", "UBND Ủy ban nhân dân phường Khương Đình  thành phố Hà Nội")</f>
        <v>UBND Ủy ban nhân dân phường Khương Đình  thành phố Hà Nội</v>
      </c>
      <c r="C879" s="6" t="s">
        <v>1208</v>
      </c>
      <c r="D879" s="6" t="s">
        <v>7</v>
      </c>
      <c r="E879" s="6" t="s">
        <v>7</v>
      </c>
      <c r="F879" s="6" t="s">
        <v>7</v>
      </c>
      <c r="G879" s="6" t="s">
        <v>7</v>
      </c>
    </row>
    <row r="880" spans="1:7" ht="31.5" hidden="1" x14ac:dyDescent="0.25">
      <c r="A880" s="6">
        <v>879</v>
      </c>
      <c r="B880" s="6" t="str">
        <f>HYPERLINK("https://www.facebook.com/CAQTX/", "Công an phường Thanh Xuân Bắc  thành phố Hà Nội")</f>
        <v>Công an phường Thanh Xuân Bắc  thành phố Hà Nội</v>
      </c>
      <c r="C880" s="6" t="s">
        <v>34</v>
      </c>
      <c r="D880" s="6" t="s">
        <v>7</v>
      </c>
      <c r="E880" s="6" t="s">
        <v>12</v>
      </c>
      <c r="F880" s="6" t="s">
        <v>7</v>
      </c>
      <c r="G880" s="6" t="s">
        <v>7</v>
      </c>
    </row>
    <row r="881" spans="1:7" ht="31.5" hidden="1" x14ac:dyDescent="0.25">
      <c r="A881" s="6">
        <v>880</v>
      </c>
      <c r="B881" s="6" t="str">
        <f>HYPERLINK("https://thanhxuan.hanoi.gov.vn/phuong-thanh-xuan-bac", "UBND Ủy ban nhân dân phường Thanh Xuân Bắc  thành phố Hà Nội")</f>
        <v>UBND Ủy ban nhân dân phường Thanh Xuân Bắc  thành phố Hà Nội</v>
      </c>
      <c r="C881" s="6" t="s">
        <v>1209</v>
      </c>
      <c r="D881" s="6" t="s">
        <v>7</v>
      </c>
      <c r="E881" s="6" t="s">
        <v>7</v>
      </c>
      <c r="F881" s="6" t="s">
        <v>7</v>
      </c>
      <c r="G881" s="6" t="s">
        <v>7</v>
      </c>
    </row>
    <row r="882" spans="1:7" ht="31.5" hidden="1" x14ac:dyDescent="0.25">
      <c r="A882" s="6">
        <v>881</v>
      </c>
      <c r="B882" s="6" t="str">
        <f>HYPERLINK("https://www.facebook.com/CAQTX/", "Công an phường Thanh Xuân Nam  thành phố Hà Nội")</f>
        <v>Công an phường Thanh Xuân Nam  thành phố Hà Nội</v>
      </c>
      <c r="C882" s="6" t="s">
        <v>34</v>
      </c>
      <c r="D882" s="6" t="s">
        <v>7</v>
      </c>
      <c r="E882" s="6" t="s">
        <v>12</v>
      </c>
      <c r="F882" s="6" t="s">
        <v>7</v>
      </c>
      <c r="G882" s="6" t="s">
        <v>7</v>
      </c>
    </row>
    <row r="883" spans="1:7" ht="31.5" hidden="1" x14ac:dyDescent="0.25">
      <c r="A883" s="6">
        <v>882</v>
      </c>
      <c r="B883" s="6" t="str">
        <f>HYPERLINK("https://thanhxuan.hanoi.gov.vn/phuong-thanh-xuan-nam", "UBND Ủy ban nhân dân phường Thanh Xuân Nam  thành phố Hà Nội")</f>
        <v>UBND Ủy ban nhân dân phường Thanh Xuân Nam  thành phố Hà Nội</v>
      </c>
      <c r="C883" s="6" t="s">
        <v>1210</v>
      </c>
      <c r="D883" s="6" t="s">
        <v>7</v>
      </c>
      <c r="E883" s="6" t="s">
        <v>7</v>
      </c>
      <c r="F883" s="6" t="s">
        <v>7</v>
      </c>
      <c r="G883" s="6" t="s">
        <v>7</v>
      </c>
    </row>
    <row r="884" spans="1:7" ht="31.5" hidden="1" x14ac:dyDescent="0.25">
      <c r="A884" s="6">
        <v>883</v>
      </c>
      <c r="B884" s="6" t="str">
        <f>HYPERLINK("-", "Công an phường Kim Giang  thành phố Hà Nội")</f>
        <v>Công an phường Kim Giang  thành phố Hà Nội</v>
      </c>
      <c r="C884" s="6" t="s">
        <v>7</v>
      </c>
      <c r="D884" s="6" t="s">
        <v>7</v>
      </c>
      <c r="E884" s="6" t="s">
        <v>12</v>
      </c>
      <c r="F884" s="6" t="s">
        <v>7</v>
      </c>
      <c r="G884" s="6" t="s">
        <v>7</v>
      </c>
    </row>
    <row r="885" spans="1:7" ht="31.5" hidden="1" x14ac:dyDescent="0.25">
      <c r="A885" s="6">
        <v>884</v>
      </c>
      <c r="B885" s="6" t="str">
        <f>HYPERLINK("https://thanhxuan.hanoi.gov.vn/phuong-kim-giang1", "UBND Ủy ban nhân dân phường Kim Giang  thành phố Hà Nội")</f>
        <v>UBND Ủy ban nhân dân phường Kim Giang  thành phố Hà Nội</v>
      </c>
      <c r="C885" s="6" t="s">
        <v>1211</v>
      </c>
      <c r="D885" s="6" t="s">
        <v>7</v>
      </c>
      <c r="E885" s="6" t="s">
        <v>7</v>
      </c>
      <c r="F885" s="6" t="s">
        <v>7</v>
      </c>
      <c r="G885" s="6" t="s">
        <v>7</v>
      </c>
    </row>
    <row r="886" spans="1:7" ht="31.5" hidden="1" x14ac:dyDescent="0.25">
      <c r="A886" s="6">
        <v>885</v>
      </c>
      <c r="B886" s="6" t="str">
        <f>HYPERLINK("-", "Công an thị trấn Sóc Sơn  thành phố Hà Nội")</f>
        <v>Công an thị trấn Sóc Sơn  thành phố Hà Nội</v>
      </c>
      <c r="C886" s="6" t="s">
        <v>7</v>
      </c>
      <c r="D886" s="6" t="s">
        <v>7</v>
      </c>
      <c r="E886" s="6" t="s">
        <v>12</v>
      </c>
      <c r="F886" s="6" t="s">
        <v>7</v>
      </c>
      <c r="G886" s="6" t="s">
        <v>7</v>
      </c>
    </row>
    <row r="887" spans="1:7" ht="31.5" hidden="1" x14ac:dyDescent="0.25">
      <c r="A887" s="6">
        <v>886</v>
      </c>
      <c r="B887" s="6" t="str">
        <f>HYPERLINK("https://socson.hanoi.gov.vn/", "UBND Ủy ban nhân dân thị trấn Sóc Sơn  thành phố Hà Nội")</f>
        <v>UBND Ủy ban nhân dân thị trấn Sóc Sơn  thành phố Hà Nội</v>
      </c>
      <c r="C887" s="6" t="s">
        <v>36</v>
      </c>
      <c r="D887" s="6" t="s">
        <v>7</v>
      </c>
      <c r="E887" s="6" t="s">
        <v>7</v>
      </c>
      <c r="F887" s="6" t="s">
        <v>7</v>
      </c>
      <c r="G887" s="6" t="s">
        <v>7</v>
      </c>
    </row>
    <row r="888" spans="1:7" ht="31.5" hidden="1" x14ac:dyDescent="0.25">
      <c r="A888" s="6">
        <v>887</v>
      </c>
      <c r="B888" s="6" t="str">
        <f>HYPERLINK("https://www.facebook.com/chidoan.congan/?locale=vi_VN", "Công an xã Bắc Sơn  thành phố Hà Nội")</f>
        <v>Công an xã Bắc Sơn  thành phố Hà Nội</v>
      </c>
      <c r="C888" s="6" t="s">
        <v>451</v>
      </c>
      <c r="D888" s="6" t="s">
        <v>7</v>
      </c>
      <c r="E888" s="6" t="s">
        <v>12</v>
      </c>
      <c r="F888" s="6" t="s">
        <v>7</v>
      </c>
      <c r="G888" s="6" t="s">
        <v>7</v>
      </c>
    </row>
    <row r="889" spans="1:7" ht="31.5" hidden="1" x14ac:dyDescent="0.25">
      <c r="A889" s="6">
        <v>888</v>
      </c>
      <c r="B889" s="6" t="str">
        <f>HYPERLINK("https://bacson.langson.gov.vn/", "UBND Ủy ban nhân dân xã Bắc Sơn  thành phố Hà Nội")</f>
        <v>UBND Ủy ban nhân dân xã Bắc Sơn  thành phố Hà Nội</v>
      </c>
      <c r="C889" s="6" t="s">
        <v>454</v>
      </c>
      <c r="D889" s="6" t="s">
        <v>7</v>
      </c>
      <c r="E889" s="6" t="s">
        <v>7</v>
      </c>
      <c r="F889" s="6" t="s">
        <v>7</v>
      </c>
      <c r="G889" s="6" t="s">
        <v>7</v>
      </c>
    </row>
    <row r="890" spans="1:7" ht="31.5" hidden="1" x14ac:dyDescent="0.25">
      <c r="A890" s="6">
        <v>889</v>
      </c>
      <c r="B890" s="6" t="str">
        <f>HYPERLINK("https://www.facebook.com/p/UBND-x%C3%A3-Minh-Tr%C3%AD-100066564339917/", "Công an xã Minh Trí  thành phố Hà Nội")</f>
        <v>Công an xã Minh Trí  thành phố Hà Nội</v>
      </c>
      <c r="C890" s="6" t="s">
        <v>1212</v>
      </c>
      <c r="D890" s="6" t="s">
        <v>7</v>
      </c>
      <c r="E890" s="6" t="s">
        <v>12</v>
      </c>
      <c r="F890" s="6" t="s">
        <v>7</v>
      </c>
      <c r="G890" s="6" t="s">
        <v>7</v>
      </c>
    </row>
    <row r="891" spans="1:7" ht="31.5" hidden="1" x14ac:dyDescent="0.25">
      <c r="A891" s="6">
        <v>890</v>
      </c>
      <c r="B891" s="6" t="str">
        <f>HYPERLINK("http://minhtri.socson.hanoi.gov.vn/", "UBND Ủy ban nhân dân xã Minh Trí  thành phố Hà Nội")</f>
        <v>UBND Ủy ban nhân dân xã Minh Trí  thành phố Hà Nội</v>
      </c>
      <c r="C891" s="6" t="s">
        <v>1213</v>
      </c>
      <c r="D891" s="6" t="s">
        <v>7</v>
      </c>
      <c r="E891" s="6" t="s">
        <v>7</v>
      </c>
      <c r="F891" s="6" t="s">
        <v>7</v>
      </c>
      <c r="G891" s="6" t="s">
        <v>7</v>
      </c>
    </row>
    <row r="892" spans="1:7" ht="15.75" hidden="1" x14ac:dyDescent="0.25">
      <c r="A892" s="6">
        <v>891</v>
      </c>
      <c r="B892" s="6" t="str">
        <f>HYPERLINK("https://www.facebook.com/doanxaHongKy/", "Công an xã Hồng Kỳ  thành phố Hà Nội")</f>
        <v>Công an xã Hồng Kỳ  thành phố Hà Nội</v>
      </c>
      <c r="C892" s="6" t="s">
        <v>1214</v>
      </c>
      <c r="D892" s="6" t="s">
        <v>7</v>
      </c>
      <c r="E892" s="6" t="s">
        <v>12</v>
      </c>
      <c r="F892" s="6" t="s">
        <v>7</v>
      </c>
      <c r="G892" s="6" t="s">
        <v>7</v>
      </c>
    </row>
    <row r="893" spans="1:7" ht="31.5" hidden="1" x14ac:dyDescent="0.25">
      <c r="A893" s="6">
        <v>892</v>
      </c>
      <c r="B893" s="6" t="str">
        <f>HYPERLINK("http://hongky.socson.hanoi.gov.vn/ubnd", "UBND Ủy ban nhân dân xã Hồng Kỳ  thành phố Hà Nội")</f>
        <v>UBND Ủy ban nhân dân xã Hồng Kỳ  thành phố Hà Nội</v>
      </c>
      <c r="C893" s="6" t="s">
        <v>1215</v>
      </c>
      <c r="D893" s="6" t="s">
        <v>7</v>
      </c>
      <c r="E893" s="6" t="s">
        <v>7</v>
      </c>
      <c r="F893" s="6" t="s">
        <v>7</v>
      </c>
      <c r="G893" s="6" t="s">
        <v>7</v>
      </c>
    </row>
    <row r="894" spans="1:7" ht="31.5" hidden="1" x14ac:dyDescent="0.25">
      <c r="A894" s="6">
        <v>893</v>
      </c>
      <c r="B894" s="6" t="str">
        <f>HYPERLINK("-", "Công an xã Nam Sơn  thành phố Hà Nội")</f>
        <v>Công an xã Nam Sơn  thành phố Hà Nội</v>
      </c>
      <c r="C894" s="6" t="s">
        <v>7</v>
      </c>
      <c r="D894" s="6" t="s">
        <v>7</v>
      </c>
      <c r="E894" s="6" t="s">
        <v>12</v>
      </c>
      <c r="F894" s="6" t="s">
        <v>7</v>
      </c>
      <c r="G894" s="6" t="s">
        <v>7</v>
      </c>
    </row>
    <row r="895" spans="1:7" ht="31.5" hidden="1" x14ac:dyDescent="0.25">
      <c r="A895" s="6">
        <v>894</v>
      </c>
      <c r="B895" s="6" t="str">
        <f>HYPERLINK("http://namson.socson.hanoi.gov.vn/uy-ban-nhan-dan", "UBND Ủy ban nhân dân xã Nam Sơn  thành phố Hà Nội")</f>
        <v>UBND Ủy ban nhân dân xã Nam Sơn  thành phố Hà Nội</v>
      </c>
      <c r="C895" s="6" t="s">
        <v>1216</v>
      </c>
      <c r="D895" s="6" t="s">
        <v>7</v>
      </c>
      <c r="E895" s="6" t="s">
        <v>7</v>
      </c>
      <c r="F895" s="6" t="s">
        <v>7</v>
      </c>
      <c r="G895" s="6" t="s">
        <v>7</v>
      </c>
    </row>
    <row r="896" spans="1:7" ht="31.5" hidden="1" x14ac:dyDescent="0.25">
      <c r="A896" s="6">
        <v>895</v>
      </c>
      <c r="B896" s="6" t="str">
        <f>HYPERLINK("https://www.facebook.com/doanthanhnien.1956/", "Công an xã Trung Giã  thành phố Hà Nội")</f>
        <v>Công an xã Trung Giã  thành phố Hà Nội</v>
      </c>
      <c r="C896" s="6" t="s">
        <v>1043</v>
      </c>
      <c r="D896" s="6" t="s">
        <v>7</v>
      </c>
      <c r="E896" s="6" t="s">
        <v>12</v>
      </c>
      <c r="F896" s="6" t="s">
        <v>7</v>
      </c>
      <c r="G896" s="6" t="s">
        <v>7</v>
      </c>
    </row>
    <row r="897" spans="1:7" ht="31.5" hidden="1" x14ac:dyDescent="0.25">
      <c r="A897" s="6">
        <v>896</v>
      </c>
      <c r="B897" s="6" t="str">
        <f>HYPERLINK("http://trunggia.socson.hanoi.gov.vn/", "UBND Ủy ban nhân dân xã Trung Giã  thành phố Hà Nội")</f>
        <v>UBND Ủy ban nhân dân xã Trung Giã  thành phố Hà Nội</v>
      </c>
      <c r="C897" s="6" t="s">
        <v>1217</v>
      </c>
      <c r="D897" s="6" t="s">
        <v>7</v>
      </c>
      <c r="E897" s="6" t="s">
        <v>7</v>
      </c>
      <c r="F897" s="6" t="s">
        <v>7</v>
      </c>
      <c r="G897" s="6" t="s">
        <v>7</v>
      </c>
    </row>
    <row r="898" spans="1:7" ht="31.5" hidden="1" x14ac:dyDescent="0.25">
      <c r="A898" s="6">
        <v>897</v>
      </c>
      <c r="B898" s="6" t="str">
        <f>HYPERLINK("https://www.facebook.com/TanHungpolice/", "Công an xã Tân Hưng  thành phố Hà Nội")</f>
        <v>Công an xã Tân Hưng  thành phố Hà Nội</v>
      </c>
      <c r="C898" s="6" t="s">
        <v>1218</v>
      </c>
      <c r="D898" s="6" t="s">
        <v>7</v>
      </c>
      <c r="E898" s="6" t="s">
        <v>12</v>
      </c>
      <c r="F898" s="6" t="s">
        <v>7</v>
      </c>
      <c r="G898" s="6" t="s">
        <v>7</v>
      </c>
    </row>
    <row r="899" spans="1:7" ht="31.5" hidden="1" x14ac:dyDescent="0.25">
      <c r="A899" s="6">
        <v>898</v>
      </c>
      <c r="B899" s="6" t="str">
        <f>HYPERLINK("http://tanhung.socson.hanoi.gov.vn/gioi-thieu", "UBND Ủy ban nhân dân xã Tân Hưng  thành phố Hà Nội")</f>
        <v>UBND Ủy ban nhân dân xã Tân Hưng  thành phố Hà Nội</v>
      </c>
      <c r="C899" s="6" t="s">
        <v>1219</v>
      </c>
      <c r="D899" s="6" t="s">
        <v>7</v>
      </c>
      <c r="E899" s="6" t="s">
        <v>7</v>
      </c>
      <c r="F899" s="6" t="s">
        <v>7</v>
      </c>
      <c r="G899" s="6" t="s">
        <v>7</v>
      </c>
    </row>
    <row r="900" spans="1:7" ht="31.5" hidden="1" x14ac:dyDescent="0.25">
      <c r="A900" s="6">
        <v>899</v>
      </c>
      <c r="B900" s="6" t="str">
        <f>HYPERLINK("-", "Công an xã Minh Phú  thành phố Hà Nội")</f>
        <v>Công an xã Minh Phú  thành phố Hà Nội</v>
      </c>
      <c r="C900" s="6" t="s">
        <v>7</v>
      </c>
      <c r="D900" s="6" t="s">
        <v>7</v>
      </c>
      <c r="E900" s="6" t="s">
        <v>12</v>
      </c>
      <c r="F900" s="6" t="s">
        <v>7</v>
      </c>
      <c r="G900" s="6" t="s">
        <v>7</v>
      </c>
    </row>
    <row r="901" spans="1:7" ht="31.5" hidden="1" x14ac:dyDescent="0.25">
      <c r="A901" s="6">
        <v>900</v>
      </c>
      <c r="B901" s="6" t="str">
        <f>HYPERLINK("http://phuminh.socson.hanoi.gov.vn/", "UBND Ủy ban nhân dân xã Minh Phú  thành phố Hà Nội")</f>
        <v>UBND Ủy ban nhân dân xã Minh Phú  thành phố Hà Nội</v>
      </c>
      <c r="C901" s="6" t="s">
        <v>1220</v>
      </c>
      <c r="D901" s="6" t="s">
        <v>7</v>
      </c>
      <c r="E901" s="6" t="s">
        <v>7</v>
      </c>
      <c r="F901" s="6" t="s">
        <v>7</v>
      </c>
      <c r="G901" s="6" t="s">
        <v>7</v>
      </c>
    </row>
    <row r="902" spans="1:7" ht="63" hidden="1" x14ac:dyDescent="0.25">
      <c r="A902" s="6">
        <v>901</v>
      </c>
      <c r="B902" s="6" t="str">
        <f>HYPERLINK("https://www.facebook.com/p/Tu%E1%BB%95i-tr%E1%BA%BB-C%C3%B4ng-an-Th%C3%A0nh-ph%E1%BB%91-V%C4%A9nh-Y%C3%AAn-100066497717181/?locale=vi_VN", "Công an xã Phù Linh  thành phố Hà Nội")</f>
        <v>Công an xã Phù Linh  thành phố Hà Nội</v>
      </c>
      <c r="C902" s="6" t="s">
        <v>571</v>
      </c>
      <c r="D902" s="6" t="s">
        <v>7</v>
      </c>
      <c r="E902" s="6" t="s">
        <v>12</v>
      </c>
      <c r="F902" s="6" t="s">
        <v>7</v>
      </c>
      <c r="G902" s="6" t="s">
        <v>7</v>
      </c>
    </row>
    <row r="903" spans="1:7" ht="31.5" hidden="1" x14ac:dyDescent="0.25">
      <c r="A903" s="6">
        <v>902</v>
      </c>
      <c r="B903" s="6" t="str">
        <f>HYPERLINK("http://phulinh.socson.hanoi.gov.vn/uy-ban-nhan-dan", "UBND Ủy ban nhân dân xã Phù Linh  thành phố Hà Nội")</f>
        <v>UBND Ủy ban nhân dân xã Phù Linh  thành phố Hà Nội</v>
      </c>
      <c r="C903" s="6" t="s">
        <v>1221</v>
      </c>
      <c r="D903" s="6" t="s">
        <v>7</v>
      </c>
      <c r="E903" s="6" t="s">
        <v>7</v>
      </c>
      <c r="F903" s="6" t="s">
        <v>7</v>
      </c>
      <c r="G903" s="6" t="s">
        <v>7</v>
      </c>
    </row>
    <row r="904" spans="1:7" ht="15.75" hidden="1" x14ac:dyDescent="0.25">
      <c r="A904" s="6">
        <v>903</v>
      </c>
      <c r="B904" s="6" t="str">
        <f>HYPERLINK("-", "Công an xã Bắc Phú  thành phố Hà Nội")</f>
        <v>Công an xã Bắc Phú  thành phố Hà Nội</v>
      </c>
      <c r="C904" s="6" t="s">
        <v>7</v>
      </c>
      <c r="D904" s="6" t="s">
        <v>7</v>
      </c>
      <c r="E904" s="6" t="s">
        <v>12</v>
      </c>
      <c r="F904" s="6" t="s">
        <v>7</v>
      </c>
      <c r="G904" s="6" t="s">
        <v>7</v>
      </c>
    </row>
    <row r="905" spans="1:7" ht="31.5" hidden="1" x14ac:dyDescent="0.25">
      <c r="A905" s="6">
        <v>904</v>
      </c>
      <c r="B905" s="6" t="str">
        <f>HYPERLINK("http://bacphu.socson.hanoi.gov.vn/", "UBND Ủy ban nhân dân xã Bắc Phú  thành phố Hà Nội")</f>
        <v>UBND Ủy ban nhân dân xã Bắc Phú  thành phố Hà Nội</v>
      </c>
      <c r="C905" s="6" t="s">
        <v>1222</v>
      </c>
      <c r="D905" s="6" t="s">
        <v>7</v>
      </c>
      <c r="E905" s="6" t="s">
        <v>7</v>
      </c>
      <c r="F905" s="6" t="s">
        <v>7</v>
      </c>
      <c r="G905" s="6" t="s">
        <v>7</v>
      </c>
    </row>
    <row r="906" spans="1:7" ht="31.5" hidden="1" x14ac:dyDescent="0.25">
      <c r="A906" s="6">
        <v>905</v>
      </c>
      <c r="B906" s="6" t="str">
        <f>HYPERLINK("https://www.facebook.com/thanhnientanbinh/", "Công an xã Tân Minh  thành phố Hà Nội")</f>
        <v>Công an xã Tân Minh  thành phố Hà Nội</v>
      </c>
      <c r="C906" s="6" t="s">
        <v>1223</v>
      </c>
      <c r="D906" s="6" t="s">
        <v>7</v>
      </c>
      <c r="E906" s="6" t="s">
        <v>12</v>
      </c>
      <c r="F906" s="6" t="s">
        <v>7</v>
      </c>
      <c r="G906" s="6" t="s">
        <v>7</v>
      </c>
    </row>
    <row r="907" spans="1:7" ht="31.5" hidden="1" x14ac:dyDescent="0.25">
      <c r="A907" s="6">
        <v>906</v>
      </c>
      <c r="B907" s="6" t="str">
        <f>HYPERLINK("http://thuongtin.hanoi.gov.vn/", "UBND Ủy ban nhân dân xã Tân Minh  thành phố Hà Nội")</f>
        <v>UBND Ủy ban nhân dân xã Tân Minh  thành phố Hà Nội</v>
      </c>
      <c r="C907" s="6" t="s">
        <v>87</v>
      </c>
      <c r="D907" s="6" t="s">
        <v>7</v>
      </c>
      <c r="E907" s="6" t="s">
        <v>7</v>
      </c>
      <c r="F907" s="6" t="s">
        <v>7</v>
      </c>
      <c r="G907" s="6" t="s">
        <v>7</v>
      </c>
    </row>
    <row r="908" spans="1:7" ht="31.5" hidden="1" x14ac:dyDescent="0.25">
      <c r="A908" s="6">
        <v>907</v>
      </c>
      <c r="B908" s="6" t="str">
        <f>HYPERLINK("https://www.facebook.com/doanthanhnien.1956/", "Công an xã Quang Tiến  thành phố Hà Nội")</f>
        <v>Công an xã Quang Tiến  thành phố Hà Nội</v>
      </c>
      <c r="C908" s="6" t="s">
        <v>1043</v>
      </c>
      <c r="D908" s="6" t="s">
        <v>7</v>
      </c>
      <c r="E908" s="6" t="s">
        <v>12</v>
      </c>
      <c r="F908" s="6" t="s">
        <v>7</v>
      </c>
      <c r="G908" s="6" t="s">
        <v>7</v>
      </c>
    </row>
    <row r="909" spans="1:7" ht="31.5" hidden="1" x14ac:dyDescent="0.25">
      <c r="A909" s="6">
        <v>908</v>
      </c>
      <c r="B909" s="6" t="str">
        <f>HYPERLINK("http://quangtien.socson.hanoi.gov.vn/uy-ban-nhan-dan", "UBND Ủy ban nhân dân xã Quang Tiến  thành phố Hà Nội")</f>
        <v>UBND Ủy ban nhân dân xã Quang Tiến  thành phố Hà Nội</v>
      </c>
      <c r="C909" s="6" t="s">
        <v>1224</v>
      </c>
      <c r="D909" s="6" t="s">
        <v>7</v>
      </c>
      <c r="E909" s="6" t="s">
        <v>7</v>
      </c>
      <c r="F909" s="6" t="s">
        <v>7</v>
      </c>
      <c r="G909" s="6" t="s">
        <v>7</v>
      </c>
    </row>
    <row r="910" spans="1:7" ht="31.5" hidden="1" x14ac:dyDescent="0.25">
      <c r="A910" s="6">
        <v>909</v>
      </c>
      <c r="B910" s="6" t="str">
        <f>HYPERLINK("-", "Công an xã Hiền Ninh  thành phố Hà Nội")</f>
        <v>Công an xã Hiền Ninh  thành phố Hà Nội</v>
      </c>
      <c r="C910" s="6" t="s">
        <v>7</v>
      </c>
      <c r="D910" s="6" t="s">
        <v>7</v>
      </c>
      <c r="E910" s="6" t="s">
        <v>12</v>
      </c>
      <c r="F910" s="6" t="s">
        <v>7</v>
      </c>
      <c r="G910" s="6" t="s">
        <v>7</v>
      </c>
    </row>
    <row r="911" spans="1:7" ht="31.5" hidden="1" x14ac:dyDescent="0.25">
      <c r="A911" s="6">
        <v>910</v>
      </c>
      <c r="B911" s="6" t="str">
        <f>HYPERLINK("http://hienninh.socson.hanoi.gov.vn/", "UBND Ủy ban nhân dân xã Hiền Ninh  thành phố Hà Nội")</f>
        <v>UBND Ủy ban nhân dân xã Hiền Ninh  thành phố Hà Nội</v>
      </c>
      <c r="C911" s="6" t="s">
        <v>1225</v>
      </c>
      <c r="D911" s="6" t="s">
        <v>7</v>
      </c>
      <c r="E911" s="6" t="s">
        <v>7</v>
      </c>
      <c r="F911" s="6" t="s">
        <v>7</v>
      </c>
      <c r="G911" s="6" t="s">
        <v>7</v>
      </c>
    </row>
    <row r="912" spans="1:7" ht="15.75" hidden="1" x14ac:dyDescent="0.25">
      <c r="A912" s="6">
        <v>911</v>
      </c>
      <c r="B912" s="6" t="str">
        <f>HYPERLINK("-", "Công an xã Tân Dân  thành phố Hà Nội")</f>
        <v>Công an xã Tân Dân  thành phố Hà Nội</v>
      </c>
      <c r="C912" s="6" t="s">
        <v>7</v>
      </c>
      <c r="D912" s="6" t="s">
        <v>7</v>
      </c>
      <c r="E912" s="6" t="s">
        <v>12</v>
      </c>
      <c r="F912" s="6" t="s">
        <v>7</v>
      </c>
      <c r="G912" s="6" t="s">
        <v>7</v>
      </c>
    </row>
    <row r="913" spans="1:7" ht="31.5" hidden="1" x14ac:dyDescent="0.25">
      <c r="A913" s="6">
        <v>912</v>
      </c>
      <c r="B913" s="6" t="str">
        <f>HYPERLINK("http://tandan.socson.hanoi.gov.vn/uy-ban-nhan-dan", "UBND Ủy ban nhân dân xã Tân Dân  thành phố Hà Nội")</f>
        <v>UBND Ủy ban nhân dân xã Tân Dân  thành phố Hà Nội</v>
      </c>
      <c r="C913" s="6" t="s">
        <v>1226</v>
      </c>
      <c r="D913" s="6" t="s">
        <v>7</v>
      </c>
      <c r="E913" s="6" t="s">
        <v>7</v>
      </c>
      <c r="F913" s="6" t="s">
        <v>7</v>
      </c>
      <c r="G913" s="6" t="s">
        <v>7</v>
      </c>
    </row>
    <row r="914" spans="1:7" ht="31.5" hidden="1" x14ac:dyDescent="0.25">
      <c r="A914" s="6">
        <v>913</v>
      </c>
      <c r="B914" s="6" t="str">
        <f>HYPERLINK("-", "Công an xã Tiên Dược  thành phố Hà Nội")</f>
        <v>Công an xã Tiên Dược  thành phố Hà Nội</v>
      </c>
      <c r="C914" s="6" t="s">
        <v>7</v>
      </c>
      <c r="D914" s="6" t="s">
        <v>7</v>
      </c>
      <c r="E914" s="6" t="s">
        <v>12</v>
      </c>
      <c r="F914" s="6" t="s">
        <v>7</v>
      </c>
      <c r="G914" s="6" t="s">
        <v>7</v>
      </c>
    </row>
    <row r="915" spans="1:7" ht="31.5" hidden="1" x14ac:dyDescent="0.25">
      <c r="A915" s="6">
        <v>914</v>
      </c>
      <c r="B915" s="6" t="str">
        <f>HYPERLINK("http://tienduoc.socson.hanoi.gov.vn/", "UBND Ủy ban nhân dân xã Tiên Dược  thành phố Hà Nội")</f>
        <v>UBND Ủy ban nhân dân xã Tiên Dược  thành phố Hà Nội</v>
      </c>
      <c r="C915" s="6" t="s">
        <v>1227</v>
      </c>
      <c r="D915" s="6" t="s">
        <v>7</v>
      </c>
      <c r="E915" s="6" t="s">
        <v>7</v>
      </c>
      <c r="F915" s="6" t="s">
        <v>7</v>
      </c>
      <c r="G915" s="6" t="s">
        <v>7</v>
      </c>
    </row>
    <row r="916" spans="1:7" ht="31.5" hidden="1" x14ac:dyDescent="0.25">
      <c r="A916" s="6">
        <v>915</v>
      </c>
      <c r="B916" s="6" t="str">
        <f>HYPERLINK("-", "Công an xã Việt Long  thành phố Hà Nội")</f>
        <v>Công an xã Việt Long  thành phố Hà Nội</v>
      </c>
      <c r="C916" s="6" t="s">
        <v>7</v>
      </c>
      <c r="D916" s="6" t="s">
        <v>7</v>
      </c>
      <c r="E916" s="6" t="s">
        <v>12</v>
      </c>
      <c r="F916" s="6" t="s">
        <v>7</v>
      </c>
      <c r="G916" s="6" t="s">
        <v>7</v>
      </c>
    </row>
    <row r="917" spans="1:7" ht="31.5" hidden="1" x14ac:dyDescent="0.25">
      <c r="A917" s="6">
        <v>916</v>
      </c>
      <c r="B917" s="6" t="str">
        <f>HYPERLINK("http://vietlong.socson.hanoi.gov.vn/", "UBND Ủy ban nhân dân xã Việt Long  thành phố Hà Nội")</f>
        <v>UBND Ủy ban nhân dân xã Việt Long  thành phố Hà Nội</v>
      </c>
      <c r="C917" s="6" t="s">
        <v>1228</v>
      </c>
      <c r="D917" s="6" t="s">
        <v>7</v>
      </c>
      <c r="E917" s="6" t="s">
        <v>7</v>
      </c>
      <c r="F917" s="6" t="s">
        <v>7</v>
      </c>
      <c r="G917" s="6" t="s">
        <v>7</v>
      </c>
    </row>
    <row r="918" spans="1:7" ht="47.25" hidden="1" x14ac:dyDescent="0.25">
      <c r="A918" s="6">
        <v>917</v>
      </c>
      <c r="B918" s="6" t="str">
        <f>HYPERLINK("https://www.facebook.com/p/C%C3%B4ng-an-x%C3%A3-Xu%C3%A2n-Giang-100069958610694/", "Công an xã Xuân Giang  thành phố Hà Nội")</f>
        <v>Công an xã Xuân Giang  thành phố Hà Nội</v>
      </c>
      <c r="C918" s="6" t="s">
        <v>1229</v>
      </c>
      <c r="D918" s="6" t="s">
        <v>7</v>
      </c>
      <c r="E918" s="6" t="s">
        <v>12</v>
      </c>
      <c r="F918" s="6" t="s">
        <v>7</v>
      </c>
      <c r="G918" s="6" t="s">
        <v>7</v>
      </c>
    </row>
    <row r="919" spans="1:7" ht="31.5" hidden="1" x14ac:dyDescent="0.25">
      <c r="A919" s="6">
        <v>918</v>
      </c>
      <c r="B919" s="6" t="str">
        <f>HYPERLINK("http://xuangiang.nghixuan.hatinh.gov.vn/", "UBND Ủy ban nhân dân xã Xuân Giang  thành phố Hà Nội")</f>
        <v>UBND Ủy ban nhân dân xã Xuân Giang  thành phố Hà Nội</v>
      </c>
      <c r="C919" s="6" t="s">
        <v>1230</v>
      </c>
      <c r="D919" s="6" t="s">
        <v>7</v>
      </c>
      <c r="E919" s="6" t="s">
        <v>7</v>
      </c>
      <c r="F919" s="6" t="s">
        <v>7</v>
      </c>
      <c r="G919" s="6" t="s">
        <v>7</v>
      </c>
    </row>
    <row r="920" spans="1:7" ht="63" hidden="1" x14ac:dyDescent="0.25">
      <c r="A920" s="6">
        <v>919</v>
      </c>
      <c r="B920" s="6" t="str">
        <f>HYPERLINK("https://www.facebook.com/p/Tu%E1%BB%95i-Tr%E1%BA%BB-C%C3%B4ng-An-Qu%E1%BA%ADn-T%C3%A2y-H%E1%BB%93-100080140217978/?locale=sw_KE", "Công an xã Mai Đình  thành phố Hà Nội")</f>
        <v>Công an xã Mai Đình  thành phố Hà Nội</v>
      </c>
      <c r="C920" s="6" t="s">
        <v>1092</v>
      </c>
      <c r="D920" s="6" t="s">
        <v>7</v>
      </c>
      <c r="E920" s="6" t="s">
        <v>12</v>
      </c>
      <c r="F920" s="6" t="s">
        <v>7</v>
      </c>
      <c r="G920" s="6" t="s">
        <v>7</v>
      </c>
    </row>
    <row r="921" spans="1:7" ht="31.5" hidden="1" x14ac:dyDescent="0.25">
      <c r="A921" s="6">
        <v>920</v>
      </c>
      <c r="B921" s="6" t="str">
        <f>HYPERLINK("http://maidinh.socson.hanoi.gov.vn/", "UBND Ủy ban nhân dân xã Mai Đình  thành phố Hà Nội")</f>
        <v>UBND Ủy ban nhân dân xã Mai Đình  thành phố Hà Nội</v>
      </c>
      <c r="C921" s="6" t="s">
        <v>1231</v>
      </c>
      <c r="D921" s="6" t="s">
        <v>7</v>
      </c>
      <c r="E921" s="6" t="s">
        <v>7</v>
      </c>
      <c r="F921" s="6" t="s">
        <v>7</v>
      </c>
      <c r="G921" s="6" t="s">
        <v>7</v>
      </c>
    </row>
    <row r="922" spans="1:7" ht="31.5" hidden="1" x14ac:dyDescent="0.25">
      <c r="A922" s="6">
        <v>921</v>
      </c>
      <c r="B922" s="6" t="str">
        <f>HYPERLINK("https://www.facebook.com/doanthanhnien.1956/", "Công an xã Đức Hoà  thành phố Hà Nội")</f>
        <v>Công an xã Đức Hoà  thành phố Hà Nội</v>
      </c>
      <c r="C922" s="6" t="s">
        <v>1043</v>
      </c>
      <c r="D922" s="6" t="s">
        <v>7</v>
      </c>
      <c r="E922" s="6" t="s">
        <v>12</v>
      </c>
      <c r="F922" s="6" t="s">
        <v>7</v>
      </c>
      <c r="G922" s="6" t="s">
        <v>7</v>
      </c>
    </row>
    <row r="923" spans="1:7" ht="31.5" hidden="1" x14ac:dyDescent="0.25">
      <c r="A923" s="6">
        <v>922</v>
      </c>
      <c r="B923" s="6" t="str">
        <f>HYPERLINK("http://duchoa.socson.hanoi.gov.vn/uy-ban-nhan-dan", "UBND Ủy ban nhân dân xã Đức Hoà  thành phố Hà Nội")</f>
        <v>UBND Ủy ban nhân dân xã Đức Hoà  thành phố Hà Nội</v>
      </c>
      <c r="C923" s="6" t="s">
        <v>1232</v>
      </c>
      <c r="D923" s="6" t="s">
        <v>7</v>
      </c>
      <c r="E923" s="6" t="s">
        <v>7</v>
      </c>
      <c r="F923" s="6" t="s">
        <v>7</v>
      </c>
      <c r="G923" s="6" t="s">
        <v>7</v>
      </c>
    </row>
    <row r="924" spans="1:7" ht="31.5" hidden="1" x14ac:dyDescent="0.25">
      <c r="A924" s="6">
        <v>923</v>
      </c>
      <c r="B924" s="6" t="str">
        <f>HYPERLINK("https://www.facebook.com/CAQTX/", "Công an xã Thanh Xuân  thành phố Hà Nội")</f>
        <v>Công an xã Thanh Xuân  thành phố Hà Nội</v>
      </c>
      <c r="C924" s="6" t="s">
        <v>34</v>
      </c>
      <c r="D924" s="6" t="s">
        <v>7</v>
      </c>
      <c r="E924" s="6" t="s">
        <v>12</v>
      </c>
      <c r="F924" s="6" t="s">
        <v>7</v>
      </c>
      <c r="G924" s="6" t="s">
        <v>7</v>
      </c>
    </row>
    <row r="925" spans="1:7" ht="31.5" hidden="1" x14ac:dyDescent="0.25">
      <c r="A925" s="6">
        <v>924</v>
      </c>
      <c r="B925" s="6" t="str">
        <f>HYPERLINK("https://thanhxuan.hanoi.gov.vn/uy-ban-nhan-dan", "UBND Ủy ban nhân dân xã Thanh Xuân  thành phố Hà Nội")</f>
        <v>UBND Ủy ban nhân dân xã Thanh Xuân  thành phố Hà Nội</v>
      </c>
      <c r="C925" s="6" t="s">
        <v>1233</v>
      </c>
      <c r="D925" s="6" t="s">
        <v>7</v>
      </c>
      <c r="E925" s="6" t="s">
        <v>7</v>
      </c>
      <c r="F925" s="6" t="s">
        <v>7</v>
      </c>
      <c r="G925" s="6" t="s">
        <v>7</v>
      </c>
    </row>
    <row r="926" spans="1:7" ht="31.5" hidden="1" x14ac:dyDescent="0.25">
      <c r="A926" s="6">
        <v>925</v>
      </c>
      <c r="B926" s="6" t="str">
        <f>HYPERLINK("https://www.facebook.com/CAQTX/", "Công an xã Đông Xuân  thành phố Hà Nội")</f>
        <v>Công an xã Đông Xuân  thành phố Hà Nội</v>
      </c>
      <c r="C926" s="6" t="s">
        <v>34</v>
      </c>
      <c r="D926" s="6" t="s">
        <v>7</v>
      </c>
      <c r="E926" s="6" t="s">
        <v>12</v>
      </c>
      <c r="F926" s="6" t="s">
        <v>7</v>
      </c>
      <c r="G926" s="6" t="s">
        <v>7</v>
      </c>
    </row>
    <row r="927" spans="1:7" ht="31.5" hidden="1" x14ac:dyDescent="0.25">
      <c r="A927" s="6">
        <v>926</v>
      </c>
      <c r="B927" s="6" t="str">
        <f>HYPERLINK("https://chuongmy.hanoi.gov.vn/", "UBND Ủy ban nhân dân xã Đông Xuân  thành phố Hà Nội")</f>
        <v>UBND Ủy ban nhân dân xã Đông Xuân  thành phố Hà Nội</v>
      </c>
      <c r="C927" s="6" t="s">
        <v>83</v>
      </c>
      <c r="D927" s="6" t="s">
        <v>7</v>
      </c>
      <c r="E927" s="6" t="s">
        <v>7</v>
      </c>
      <c r="F927" s="6" t="s">
        <v>7</v>
      </c>
      <c r="G927" s="6" t="s">
        <v>7</v>
      </c>
    </row>
    <row r="928" spans="1:7" ht="15.75" hidden="1" x14ac:dyDescent="0.25">
      <c r="A928" s="6">
        <v>927</v>
      </c>
      <c r="B928" s="6" t="str">
        <f>HYPERLINK("https://www.facebook.com/265963428377240", "Công an xã Kim Lũ  thành phố Hà Nội")</f>
        <v>Công an xã Kim Lũ  thành phố Hà Nội</v>
      </c>
      <c r="C928" s="6" t="s">
        <v>1234</v>
      </c>
      <c r="D928" s="6" t="s">
        <v>7</v>
      </c>
      <c r="E928" s="6" t="s">
        <v>12</v>
      </c>
      <c r="F928" s="6" t="s">
        <v>7</v>
      </c>
      <c r="G928" s="6" t="s">
        <v>7</v>
      </c>
    </row>
    <row r="929" spans="1:7" ht="31.5" hidden="1" x14ac:dyDescent="0.25">
      <c r="A929" s="6">
        <v>928</v>
      </c>
      <c r="B929" s="6" t="str">
        <f>HYPERLINK("http://kimlu.socson.hanoi.gov.vn/", "UBND Ủy ban nhân dân xã Kim Lũ  thành phố Hà Nội")</f>
        <v>UBND Ủy ban nhân dân xã Kim Lũ  thành phố Hà Nội</v>
      </c>
      <c r="C929" s="6" t="s">
        <v>1235</v>
      </c>
      <c r="D929" s="6" t="s">
        <v>7</v>
      </c>
      <c r="E929" s="6" t="s">
        <v>7</v>
      </c>
      <c r="F929" s="6" t="s">
        <v>7</v>
      </c>
      <c r="G929" s="6" t="s">
        <v>7</v>
      </c>
    </row>
    <row r="930" spans="1:7" ht="31.5" hidden="1" x14ac:dyDescent="0.25">
      <c r="A930" s="6">
        <v>929</v>
      </c>
      <c r="B930" s="6" t="str">
        <f>HYPERLINK("https://www.facebook.com/groups/toi.yeu.xa.phu.cuong.huyen.soc.son/", "Công an xã Phú Cường  thành phố Hà Nội")</f>
        <v>Công an xã Phú Cường  thành phố Hà Nội</v>
      </c>
      <c r="C930" s="6" t="s">
        <v>1236</v>
      </c>
      <c r="D930" s="6" t="s">
        <v>7</v>
      </c>
      <c r="E930" s="6" t="s">
        <v>12</v>
      </c>
      <c r="F930" s="6" t="s">
        <v>7</v>
      </c>
      <c r="G930" s="6" t="s">
        <v>7</v>
      </c>
    </row>
    <row r="931" spans="1:7" ht="63" hidden="1" x14ac:dyDescent="0.25">
      <c r="A931" s="6">
        <v>930</v>
      </c>
      <c r="B931" s="6" t="str">
        <f>HYPERLINK("https://bavi.hanoi.gov.vn/uy-ban-nhan-dan-xa-thi-tran/-/asset_publisher/BXvxOA8eYieu/content/xa-phu-cuong", "UBND Ủy ban nhân dân xã Phú Cường  thành phố Hà Nội")</f>
        <v>UBND Ủy ban nhân dân xã Phú Cường  thành phố Hà Nội</v>
      </c>
      <c r="C931" s="6" t="s">
        <v>1237</v>
      </c>
      <c r="D931" s="6" t="s">
        <v>7</v>
      </c>
      <c r="E931" s="6" t="s">
        <v>7</v>
      </c>
      <c r="F931" s="6" t="s">
        <v>7</v>
      </c>
      <c r="G931" s="6" t="s">
        <v>7</v>
      </c>
    </row>
    <row r="932" spans="1:7" ht="31.5" hidden="1" x14ac:dyDescent="0.25">
      <c r="A932" s="6">
        <v>931</v>
      </c>
      <c r="B932" s="6" t="str">
        <f>HYPERLINK("https://www.facebook.com/vanhoathongtin.phuminh/", "Công an xã Phú Minh  thành phố Hà Nội")</f>
        <v>Công an xã Phú Minh  thành phố Hà Nội</v>
      </c>
      <c r="C932" s="6" t="s">
        <v>1238</v>
      </c>
      <c r="D932" s="6" t="s">
        <v>7</v>
      </c>
      <c r="E932" s="6" t="s">
        <v>12</v>
      </c>
      <c r="F932" s="6" t="s">
        <v>7</v>
      </c>
      <c r="G932" s="6" t="s">
        <v>7</v>
      </c>
    </row>
    <row r="933" spans="1:7" ht="31.5" hidden="1" x14ac:dyDescent="0.25">
      <c r="A933" s="6">
        <v>932</v>
      </c>
      <c r="B933" s="6" t="str">
        <f>HYPERLINK("http://phuminh.socson.hanoi.gov.vn/", "UBND Ủy ban nhân dân xã Phú Minh  thành phố Hà Nội")</f>
        <v>UBND Ủy ban nhân dân xã Phú Minh  thành phố Hà Nội</v>
      </c>
      <c r="C933" s="6" t="s">
        <v>1220</v>
      </c>
      <c r="D933" s="6" t="s">
        <v>7</v>
      </c>
      <c r="E933" s="6" t="s">
        <v>7</v>
      </c>
      <c r="F933" s="6" t="s">
        <v>7</v>
      </c>
      <c r="G933" s="6" t="s">
        <v>7</v>
      </c>
    </row>
    <row r="934" spans="1:7" ht="63" hidden="1" x14ac:dyDescent="0.25">
      <c r="A934" s="6">
        <v>933</v>
      </c>
      <c r="B934" s="6" t="str">
        <f>HYPERLINK("https://www.facebook.com/p/Ph%C3%B9-L%E1%BB%97-V%C3%B9ng-%C4%90%E1%BA%A5t-Con-Ng%C6%B0%E1%BB%9Di-100065179714867/", "Công an xã Phù Lỗ  thành phố Hà Nội")</f>
        <v>Công an xã Phù Lỗ  thành phố Hà Nội</v>
      </c>
      <c r="C934" s="6" t="s">
        <v>1239</v>
      </c>
      <c r="D934" s="6" t="s">
        <v>7</v>
      </c>
      <c r="E934" s="6" t="s">
        <v>12</v>
      </c>
      <c r="F934" s="6" t="s">
        <v>7</v>
      </c>
      <c r="G934" s="6" t="s">
        <v>7</v>
      </c>
    </row>
    <row r="935" spans="1:7" ht="47.25" hidden="1" x14ac:dyDescent="0.25">
      <c r="A935" s="6">
        <v>934</v>
      </c>
      <c r="B935" s="6" t="str">
        <f>HYPERLINK("http://ttsocson.socson.hanoi.gov.vn/web/xa-phu-lo/trang-chu/-/view_content/325415-che-nhai-phu-lo.html?p_p_auth=i3UO3nxI", "UBND Ủy ban nhân dân xã Phù Lỗ  thành phố Hà Nội")</f>
        <v>UBND Ủy ban nhân dân xã Phù Lỗ  thành phố Hà Nội</v>
      </c>
      <c r="C935" s="6" t="s">
        <v>1240</v>
      </c>
      <c r="D935" s="6" t="s">
        <v>7</v>
      </c>
      <c r="E935" s="6" t="s">
        <v>7</v>
      </c>
      <c r="F935" s="6" t="s">
        <v>7</v>
      </c>
      <c r="G935" s="6" t="s">
        <v>7</v>
      </c>
    </row>
    <row r="936" spans="1:7" ht="31.5" hidden="1" x14ac:dyDescent="0.25">
      <c r="A936" s="6">
        <v>935</v>
      </c>
      <c r="B936" s="6" t="str">
        <f>HYPERLINK("https://www.facebook.com/CAQTX/", "Công an xã Xuân Thu  thành phố Hà Nội")</f>
        <v>Công an xã Xuân Thu  thành phố Hà Nội</v>
      </c>
      <c r="C936" s="6" t="s">
        <v>34</v>
      </c>
      <c r="D936" s="6" t="s">
        <v>7</v>
      </c>
      <c r="E936" s="6" t="s">
        <v>12</v>
      </c>
      <c r="F936" s="6" t="s">
        <v>7</v>
      </c>
      <c r="G936" s="6" t="s">
        <v>7</v>
      </c>
    </row>
    <row r="937" spans="1:7" ht="31.5" hidden="1" x14ac:dyDescent="0.25">
      <c r="A937" s="6">
        <v>936</v>
      </c>
      <c r="B937" s="6" t="str">
        <f>HYPERLINK("http://xuanthu.socson.hanoi.gov.vn/", "UBND Ủy ban nhân dân xã Xuân Thu  thành phố Hà Nội")</f>
        <v>UBND Ủy ban nhân dân xã Xuân Thu  thành phố Hà Nội</v>
      </c>
      <c r="C937" s="6" t="s">
        <v>1241</v>
      </c>
      <c r="D937" s="6" t="s">
        <v>7</v>
      </c>
      <c r="E937" s="6" t="s">
        <v>7</v>
      </c>
      <c r="F937" s="6" t="s">
        <v>7</v>
      </c>
      <c r="G937" s="6" t="s">
        <v>7</v>
      </c>
    </row>
    <row r="938" spans="1:7" ht="31.5" hidden="1" x14ac:dyDescent="0.25">
      <c r="A938" s="6">
        <v>937</v>
      </c>
      <c r="B938" s="6" t="str">
        <f>HYPERLINK("https://www.facebook.com/TTCAHDongAnh/?locale=vi_VN", "Công an thị trấn Đông Anh  thành phố Hà Nội")</f>
        <v>Công an thị trấn Đông Anh  thành phố Hà Nội</v>
      </c>
      <c r="C938" s="6" t="s">
        <v>37</v>
      </c>
      <c r="D938" s="6" t="s">
        <v>7</v>
      </c>
      <c r="E938" s="6" t="s">
        <v>12</v>
      </c>
      <c r="F938" s="6" t="s">
        <v>7</v>
      </c>
      <c r="G938" s="6" t="s">
        <v>7</v>
      </c>
    </row>
    <row r="939" spans="1:7" ht="31.5" hidden="1" x14ac:dyDescent="0.25">
      <c r="A939" s="6">
        <v>938</v>
      </c>
      <c r="B939" s="6" t="str">
        <f>HYPERLINK("https://thitran.donganh.hanoi.gov.vn/uy-ban-nhan-dan-thi-tran", "UBND Ủy ban nhân dân thị trấn Đông Anh  thành phố Hà Nội")</f>
        <v>UBND Ủy ban nhân dân thị trấn Đông Anh  thành phố Hà Nội</v>
      </c>
      <c r="C939" s="6" t="s">
        <v>1242</v>
      </c>
      <c r="D939" s="6" t="s">
        <v>7</v>
      </c>
      <c r="E939" s="6" t="s">
        <v>7</v>
      </c>
      <c r="F939" s="6" t="s">
        <v>7</v>
      </c>
      <c r="G939" s="6" t="s">
        <v>7</v>
      </c>
    </row>
    <row r="940" spans="1:7" ht="63" hidden="1" x14ac:dyDescent="0.25">
      <c r="A940" s="6">
        <v>939</v>
      </c>
      <c r="B940" s="6" t="str">
        <f>HYPERLINK("https://www.facebook.com/p/Tu%E1%BB%95i-tr%E1%BA%BB-C%C3%B4ng-an-huy%E1%BB%87n-Ph%C3%BAc-Th%E1%BB%8D-100066934373551/", "Công an xã Xuân Nộn  thành phố Hà Nội")</f>
        <v>Công an xã Xuân Nộn  thành phố Hà Nội</v>
      </c>
      <c r="C940" s="6" t="s">
        <v>60</v>
      </c>
      <c r="D940" s="6" t="s">
        <v>7</v>
      </c>
      <c r="E940" s="6" t="s">
        <v>12</v>
      </c>
      <c r="F940" s="6" t="s">
        <v>7</v>
      </c>
      <c r="G940" s="6" t="s">
        <v>7</v>
      </c>
    </row>
    <row r="941" spans="1:7" ht="31.5" hidden="1" x14ac:dyDescent="0.25">
      <c r="A941" s="6">
        <v>940</v>
      </c>
      <c r="B941" s="6" t="str">
        <f>HYPERLINK("https://xuannon.donganh.hanoi.gov.vn/", "UBND Ủy ban nhân dân xã Xuân Nộn  thành phố Hà Nội")</f>
        <v>UBND Ủy ban nhân dân xã Xuân Nộn  thành phố Hà Nội</v>
      </c>
      <c r="C941" s="6" t="s">
        <v>1243</v>
      </c>
      <c r="D941" s="6" t="s">
        <v>7</v>
      </c>
      <c r="E941" s="6" t="s">
        <v>7</v>
      </c>
      <c r="F941" s="6" t="s">
        <v>7</v>
      </c>
      <c r="G941" s="6" t="s">
        <v>7</v>
      </c>
    </row>
    <row r="942" spans="1:7" ht="31.5" hidden="1" x14ac:dyDescent="0.25">
      <c r="A942" s="6">
        <v>941</v>
      </c>
      <c r="B942" s="6" t="str">
        <f>HYPERLINK("https://www.facebook.com/ThcsThuyLam.da/", "Công an xã Thuỵ Lâm  thành phố Hà Nội")</f>
        <v>Công an xã Thuỵ Lâm  thành phố Hà Nội</v>
      </c>
      <c r="C942" s="6" t="s">
        <v>1244</v>
      </c>
      <c r="D942" s="6" t="s">
        <v>7</v>
      </c>
      <c r="E942" s="6" t="s">
        <v>12</v>
      </c>
      <c r="F942" s="6" t="s">
        <v>7</v>
      </c>
      <c r="G942" s="6" t="s">
        <v>7</v>
      </c>
    </row>
    <row r="943" spans="1:7" ht="31.5" hidden="1" x14ac:dyDescent="0.25">
      <c r="A943" s="6">
        <v>942</v>
      </c>
      <c r="B943" s="6" t="str">
        <f>HYPERLINK("https://thuylam.donganh.hanoi.gov.vn/", "UBND Ủy ban nhân dân xã Thuỵ Lâm  thành phố Hà Nội")</f>
        <v>UBND Ủy ban nhân dân xã Thuỵ Lâm  thành phố Hà Nội</v>
      </c>
      <c r="C943" s="6" t="s">
        <v>1245</v>
      </c>
      <c r="D943" s="6" t="s">
        <v>7</v>
      </c>
      <c r="E943" s="6" t="s">
        <v>7</v>
      </c>
      <c r="F943" s="6" t="s">
        <v>7</v>
      </c>
      <c r="G943" s="6" t="s">
        <v>7</v>
      </c>
    </row>
    <row r="944" spans="1:7" ht="31.5" hidden="1" x14ac:dyDescent="0.25">
      <c r="A944" s="6">
        <v>943</v>
      </c>
      <c r="B944" s="6" t="str">
        <f>HYPERLINK("https://www.facebook.com/groups/toi.yeu.xa.bac.hong.huyen.dong.anh/", "Công an xã Bắc Hồng  thành phố Hà Nội")</f>
        <v>Công an xã Bắc Hồng  thành phố Hà Nội</v>
      </c>
      <c r="C944" s="6" t="s">
        <v>1246</v>
      </c>
      <c r="D944" s="6" t="s">
        <v>7</v>
      </c>
      <c r="E944" s="6" t="s">
        <v>12</v>
      </c>
      <c r="F944" s="6" t="s">
        <v>7</v>
      </c>
      <c r="G944" s="6" t="s">
        <v>7</v>
      </c>
    </row>
    <row r="945" spans="1:7" ht="31.5" hidden="1" x14ac:dyDescent="0.25">
      <c r="A945" s="6">
        <v>944</v>
      </c>
      <c r="B945" s="6" t="str">
        <f>HYPERLINK("https://bachong.donganh.hanoi.gov.vn/", "UBND Ủy ban nhân dân xã Bắc Hồng  thành phố Hà Nội")</f>
        <v>UBND Ủy ban nhân dân xã Bắc Hồng  thành phố Hà Nội</v>
      </c>
      <c r="C945" s="6" t="s">
        <v>1247</v>
      </c>
      <c r="D945" s="6" t="s">
        <v>7</v>
      </c>
      <c r="E945" s="6" t="s">
        <v>7</v>
      </c>
      <c r="F945" s="6" t="s">
        <v>7</v>
      </c>
      <c r="G945" s="6" t="s">
        <v>7</v>
      </c>
    </row>
    <row r="946" spans="1:7" ht="63" hidden="1" x14ac:dyDescent="0.25">
      <c r="A946" s="6">
        <v>945</v>
      </c>
      <c r="B946" s="6" t="str">
        <f>HYPERLINK("https://www.facebook.com/p/Tu%E1%BB%95i-tr%E1%BA%BB-C%C3%B4ng-an-huy%E1%BB%87n-Ph%C3%BAc-Th%E1%BB%8D-100066934373551/", "Công an xã Nguyên Khê  thành phố Hà Nội")</f>
        <v>Công an xã Nguyên Khê  thành phố Hà Nội</v>
      </c>
      <c r="C946" s="6" t="s">
        <v>60</v>
      </c>
      <c r="D946" s="6" t="s">
        <v>7</v>
      </c>
      <c r="E946" s="6" t="s">
        <v>12</v>
      </c>
      <c r="F946" s="6" t="s">
        <v>7</v>
      </c>
      <c r="G946" s="6" t="s">
        <v>7</v>
      </c>
    </row>
    <row r="947" spans="1:7" ht="31.5" hidden="1" x14ac:dyDescent="0.25">
      <c r="A947" s="6">
        <v>946</v>
      </c>
      <c r="B947" s="6" t="str">
        <f>HYPERLINK("https://nguyenkhe.donganh.hanoi.gov.vn/", "UBND Ủy ban nhân dân xã Nguyên Khê  thành phố Hà Nội")</f>
        <v>UBND Ủy ban nhân dân xã Nguyên Khê  thành phố Hà Nội</v>
      </c>
      <c r="C947" s="6" t="s">
        <v>1248</v>
      </c>
      <c r="D947" s="6" t="s">
        <v>7</v>
      </c>
      <c r="E947" s="6" t="s">
        <v>7</v>
      </c>
      <c r="F947" s="6" t="s">
        <v>7</v>
      </c>
      <c r="G947" s="6" t="s">
        <v>7</v>
      </c>
    </row>
    <row r="948" spans="1:7" ht="31.5" hidden="1" x14ac:dyDescent="0.25">
      <c r="A948" s="6">
        <v>947</v>
      </c>
      <c r="B948" s="6" t="str">
        <f>HYPERLINK("-", "Công an xã Nam Hồng  thành phố Hà Nội")</f>
        <v>Công an xã Nam Hồng  thành phố Hà Nội</v>
      </c>
      <c r="C948" s="6" t="s">
        <v>7</v>
      </c>
      <c r="D948" s="6" t="s">
        <v>7</v>
      </c>
      <c r="E948" s="6" t="s">
        <v>12</v>
      </c>
      <c r="F948" s="6" t="s">
        <v>7</v>
      </c>
      <c r="G948" s="6" t="s">
        <v>7</v>
      </c>
    </row>
    <row r="949" spans="1:7" ht="31.5" hidden="1" x14ac:dyDescent="0.25">
      <c r="A949" s="6">
        <v>948</v>
      </c>
      <c r="B949" s="6" t="str">
        <f>HYPERLINK("https://namhong.donganh.hanoi.gov.vn/", "UBND Ủy ban nhân dân xã Nam Hồng  thành phố Hà Nội")</f>
        <v>UBND Ủy ban nhân dân xã Nam Hồng  thành phố Hà Nội</v>
      </c>
      <c r="C949" s="6" t="s">
        <v>1249</v>
      </c>
      <c r="D949" s="6" t="s">
        <v>7</v>
      </c>
      <c r="E949" s="6" t="s">
        <v>7</v>
      </c>
      <c r="F949" s="6" t="s">
        <v>7</v>
      </c>
      <c r="G949" s="6" t="s">
        <v>7</v>
      </c>
    </row>
    <row r="950" spans="1:7" ht="31.5" hidden="1" x14ac:dyDescent="0.25">
      <c r="A950" s="6">
        <v>949</v>
      </c>
      <c r="B950" s="6" t="str">
        <f>HYPERLINK("https://www.facebook.com/1181134665614608", "Công an xã Tiên Dương  thành phố Hà Nội")</f>
        <v>Công an xã Tiên Dương  thành phố Hà Nội</v>
      </c>
      <c r="C950" s="6" t="s">
        <v>1250</v>
      </c>
      <c r="D950" s="6" t="s">
        <v>7</v>
      </c>
      <c r="E950" s="6" t="s">
        <v>12</v>
      </c>
      <c r="F950" s="6" t="s">
        <v>7</v>
      </c>
      <c r="G950" s="6" t="s">
        <v>7</v>
      </c>
    </row>
    <row r="951" spans="1:7" ht="31.5" hidden="1" x14ac:dyDescent="0.25">
      <c r="A951" s="6">
        <v>950</v>
      </c>
      <c r="B951" s="6" t="str">
        <f>HYPERLINK("https://tienduong.donganh.hanoi.gov.vn/", "UBND Ủy ban nhân dân xã Tiên Dương  thành phố Hà Nội")</f>
        <v>UBND Ủy ban nhân dân xã Tiên Dương  thành phố Hà Nội</v>
      </c>
      <c r="C951" s="6" t="s">
        <v>1251</v>
      </c>
      <c r="D951" s="6" t="s">
        <v>7</v>
      </c>
      <c r="E951" s="6" t="s">
        <v>7</v>
      </c>
      <c r="F951" s="6" t="s">
        <v>7</v>
      </c>
      <c r="G951" s="6" t="s">
        <v>7</v>
      </c>
    </row>
    <row r="952" spans="1:7" ht="15.75" hidden="1" x14ac:dyDescent="0.25">
      <c r="A952" s="6">
        <v>951</v>
      </c>
      <c r="B952" s="6" t="str">
        <f>HYPERLINK("https://www.facebook.com/CAxVanHa/", "Công an xã Vân Hà  thành phố Hà Nội")</f>
        <v>Công an xã Vân Hà  thành phố Hà Nội</v>
      </c>
      <c r="C952" s="6" t="s">
        <v>1252</v>
      </c>
      <c r="D952" s="6" t="s">
        <v>7</v>
      </c>
      <c r="E952" s="6" t="s">
        <v>12</v>
      </c>
      <c r="F952" s="6" t="s">
        <v>7</v>
      </c>
      <c r="G952" s="6" t="s">
        <v>7</v>
      </c>
    </row>
    <row r="953" spans="1:7" ht="31.5" hidden="1" x14ac:dyDescent="0.25">
      <c r="A953" s="6">
        <v>952</v>
      </c>
      <c r="B953" s="6" t="str">
        <f>HYPERLINK("https://vanha.donganh.hanoi.gov.vn/", "UBND Ủy ban nhân dân xã Vân Hà  thành phố Hà Nội")</f>
        <v>UBND Ủy ban nhân dân xã Vân Hà  thành phố Hà Nội</v>
      </c>
      <c r="C953" s="6" t="s">
        <v>1253</v>
      </c>
      <c r="D953" s="6" t="s">
        <v>7</v>
      </c>
      <c r="E953" s="6" t="s">
        <v>7</v>
      </c>
      <c r="F953" s="6" t="s">
        <v>7</v>
      </c>
      <c r="G953" s="6" t="s">
        <v>7</v>
      </c>
    </row>
    <row r="954" spans="1:7" ht="31.5" hidden="1" x14ac:dyDescent="0.25">
      <c r="A954" s="6">
        <v>953</v>
      </c>
      <c r="B954" s="6" t="str">
        <f>HYPERLINK("https://www.facebook.com/TTCAHDongAnh/?locale=zh_HK", "Công an xã Uy Nỗ  thành phố Hà Nội")</f>
        <v>Công an xã Uy Nỗ  thành phố Hà Nội</v>
      </c>
      <c r="C954" s="6" t="s">
        <v>1254</v>
      </c>
      <c r="D954" s="6" t="s">
        <v>7</v>
      </c>
      <c r="E954" s="6" t="s">
        <v>12</v>
      </c>
      <c r="F954" s="6" t="s">
        <v>7</v>
      </c>
      <c r="G954" s="6" t="s">
        <v>7</v>
      </c>
    </row>
    <row r="955" spans="1:7" ht="31.5" hidden="1" x14ac:dyDescent="0.25">
      <c r="A955" s="6">
        <v>954</v>
      </c>
      <c r="B955" s="6" t="str">
        <f>HYPERLINK("https://uyno.donganh.hanoi.gov.vn/", "UBND Ủy ban nhân dân xã Uy Nỗ  thành phố Hà Nội")</f>
        <v>UBND Ủy ban nhân dân xã Uy Nỗ  thành phố Hà Nội</v>
      </c>
      <c r="C955" s="6" t="s">
        <v>1255</v>
      </c>
      <c r="D955" s="6" t="s">
        <v>7</v>
      </c>
      <c r="E955" s="6" t="s">
        <v>7</v>
      </c>
      <c r="F955" s="6" t="s">
        <v>7</v>
      </c>
      <c r="G955" s="6" t="s">
        <v>7</v>
      </c>
    </row>
    <row r="956" spans="1:7" ht="15.75" hidden="1" x14ac:dyDescent="0.25">
      <c r="A956" s="6">
        <v>955</v>
      </c>
      <c r="B956" s="6" t="str">
        <f>HYPERLINK("https://www.facebook.com/CAxVanHa/", "Công an xã Vân Nội  thành phố Hà Nội")</f>
        <v>Công an xã Vân Nội  thành phố Hà Nội</v>
      </c>
      <c r="C956" s="6" t="s">
        <v>1252</v>
      </c>
      <c r="D956" s="6" t="s">
        <v>7</v>
      </c>
      <c r="E956" s="6" t="s">
        <v>12</v>
      </c>
      <c r="F956" s="6" t="s">
        <v>7</v>
      </c>
      <c r="G956" s="6" t="s">
        <v>7</v>
      </c>
    </row>
    <row r="957" spans="1:7" ht="31.5" hidden="1" x14ac:dyDescent="0.25">
      <c r="A957" s="6">
        <v>956</v>
      </c>
      <c r="B957" s="6" t="str">
        <f>HYPERLINK("https://vannoi.donganh.hanoi.gov.vn/", "UBND Ủy ban nhân dân xã Vân Nội  thành phố Hà Nội")</f>
        <v>UBND Ủy ban nhân dân xã Vân Nội  thành phố Hà Nội</v>
      </c>
      <c r="C957" s="6" t="s">
        <v>1256</v>
      </c>
      <c r="D957" s="6" t="s">
        <v>7</v>
      </c>
      <c r="E957" s="6" t="s">
        <v>7</v>
      </c>
      <c r="F957" s="6" t="s">
        <v>7</v>
      </c>
      <c r="G957" s="6" t="s">
        <v>7</v>
      </c>
    </row>
    <row r="958" spans="1:7" ht="15.75" hidden="1" x14ac:dyDescent="0.25">
      <c r="A958" s="6">
        <v>957</v>
      </c>
      <c r="B958" s="6" t="str">
        <f>HYPERLINK("-", "Công an xã Liên Hà  thành phố Hà Nội")</f>
        <v>Công an xã Liên Hà  thành phố Hà Nội</v>
      </c>
      <c r="C958" s="6" t="s">
        <v>7</v>
      </c>
      <c r="D958" s="6" t="s">
        <v>7</v>
      </c>
      <c r="E958" s="6" t="s">
        <v>12</v>
      </c>
      <c r="F958" s="6" t="s">
        <v>7</v>
      </c>
      <c r="G958" s="6" t="s">
        <v>7</v>
      </c>
    </row>
    <row r="959" spans="1:7" ht="31.5" hidden="1" x14ac:dyDescent="0.25">
      <c r="A959" s="6">
        <v>958</v>
      </c>
      <c r="B959" s="6" t="str">
        <f>HYPERLINK("https://lienha.donganh.hanoi.gov.vn/", "UBND Ủy ban nhân dân xã Liên Hà  thành phố Hà Nội")</f>
        <v>UBND Ủy ban nhân dân xã Liên Hà  thành phố Hà Nội</v>
      </c>
      <c r="C959" s="6" t="s">
        <v>1257</v>
      </c>
      <c r="D959" s="6" t="s">
        <v>7</v>
      </c>
      <c r="E959" s="6" t="s">
        <v>7</v>
      </c>
      <c r="F959" s="6" t="s">
        <v>7</v>
      </c>
      <c r="G959" s="6" t="s">
        <v>7</v>
      </c>
    </row>
    <row r="960" spans="1:7" ht="31.5" hidden="1" x14ac:dyDescent="0.25">
      <c r="A960" s="6">
        <v>959</v>
      </c>
      <c r="B960" s="6" t="str">
        <f>HYPERLINK("https://www.facebook.com/thonducnoiviethung/", "Công an xã Việt Hùng  thành phố Hà Nội")</f>
        <v>Công an xã Việt Hùng  thành phố Hà Nội</v>
      </c>
      <c r="C960" s="6" t="s">
        <v>1258</v>
      </c>
      <c r="D960" s="6" t="s">
        <v>7</v>
      </c>
      <c r="E960" s="6" t="s">
        <v>12</v>
      </c>
      <c r="F960" s="6" t="s">
        <v>7</v>
      </c>
      <c r="G960" s="6" t="s">
        <v>7</v>
      </c>
    </row>
    <row r="961" spans="1:7" ht="31.5" hidden="1" x14ac:dyDescent="0.25">
      <c r="A961" s="6">
        <v>960</v>
      </c>
      <c r="B961" s="6" t="str">
        <f>HYPERLINK("https://viethung.donganh.hanoi.gov.vn/", "UBND Ủy ban nhân dân xã Việt Hùng  thành phố Hà Nội")</f>
        <v>UBND Ủy ban nhân dân xã Việt Hùng  thành phố Hà Nội</v>
      </c>
      <c r="C961" s="6" t="s">
        <v>1259</v>
      </c>
      <c r="D961" s="6" t="s">
        <v>7</v>
      </c>
      <c r="E961" s="6" t="s">
        <v>7</v>
      </c>
      <c r="F961" s="6" t="s">
        <v>7</v>
      </c>
      <c r="G961" s="6" t="s">
        <v>7</v>
      </c>
    </row>
    <row r="962" spans="1:7" ht="15.75" hidden="1" x14ac:dyDescent="0.25">
      <c r="A962" s="6">
        <v>961</v>
      </c>
      <c r="B962" s="6" t="str">
        <f>HYPERLINK("-", "Công an xã Kim Nỗ  thành phố Hà Nội")</f>
        <v>Công an xã Kim Nỗ  thành phố Hà Nội</v>
      </c>
      <c r="C962" s="6" t="s">
        <v>7</v>
      </c>
      <c r="D962" s="6" t="s">
        <v>7</v>
      </c>
      <c r="E962" s="6" t="s">
        <v>12</v>
      </c>
      <c r="F962" s="6" t="s">
        <v>7</v>
      </c>
      <c r="G962" s="6" t="s">
        <v>7</v>
      </c>
    </row>
    <row r="963" spans="1:7" ht="31.5" hidden="1" x14ac:dyDescent="0.25">
      <c r="A963" s="6">
        <v>962</v>
      </c>
      <c r="B963" s="6" t="str">
        <f>HYPERLINK("https://kimno.donganh.hanoi.gov.vn/", "UBND Ủy ban nhân dân xã Kim Nỗ  thành phố Hà Nội")</f>
        <v>UBND Ủy ban nhân dân xã Kim Nỗ  thành phố Hà Nội</v>
      </c>
      <c r="C963" s="6" t="s">
        <v>1260</v>
      </c>
      <c r="D963" s="6" t="s">
        <v>7</v>
      </c>
      <c r="E963" s="6" t="s">
        <v>7</v>
      </c>
      <c r="F963" s="6" t="s">
        <v>7</v>
      </c>
      <c r="G963" s="6" t="s">
        <v>7</v>
      </c>
    </row>
    <row r="964" spans="1:7" ht="31.5" hidden="1" x14ac:dyDescent="0.25">
      <c r="A964" s="6">
        <v>963</v>
      </c>
      <c r="B964" s="6" t="str">
        <f>HYPERLINK("-", "Công an xã Kim Chung  thành phố Hà Nội")</f>
        <v>Công an xã Kim Chung  thành phố Hà Nội</v>
      </c>
      <c r="C964" s="6" t="s">
        <v>7</v>
      </c>
      <c r="D964" s="6" t="s">
        <v>7</v>
      </c>
      <c r="E964" s="6" t="s">
        <v>12</v>
      </c>
      <c r="F964" s="6" t="s">
        <v>7</v>
      </c>
      <c r="G964" s="6" t="s">
        <v>7</v>
      </c>
    </row>
    <row r="965" spans="1:7" ht="31.5" hidden="1" x14ac:dyDescent="0.25">
      <c r="A965" s="6">
        <v>964</v>
      </c>
      <c r="B965" s="6" t="str">
        <f>HYPERLINK("https://kimchung.donganh.hanoi.gov.vn/uy-ban-nhan-dan-xa-kim-chung", "UBND Ủy ban nhân dân xã Kim Chung  thành phố Hà Nội")</f>
        <v>UBND Ủy ban nhân dân xã Kim Chung  thành phố Hà Nội</v>
      </c>
      <c r="C965" s="6" t="s">
        <v>1261</v>
      </c>
      <c r="D965" s="6" t="s">
        <v>7</v>
      </c>
      <c r="E965" s="6" t="s">
        <v>7</v>
      </c>
      <c r="F965" s="6" t="s">
        <v>7</v>
      </c>
      <c r="G965" s="6" t="s">
        <v>7</v>
      </c>
    </row>
    <row r="966" spans="1:7" ht="15.75" hidden="1" x14ac:dyDescent="0.25">
      <c r="A966" s="6">
        <v>965</v>
      </c>
      <c r="B966" s="6" t="str">
        <f>HYPERLINK("-", "Công an xã Dục Tú  thành phố Hà Nội")</f>
        <v>Công an xã Dục Tú  thành phố Hà Nội</v>
      </c>
      <c r="C966" s="6" t="s">
        <v>7</v>
      </c>
      <c r="D966" s="6" t="s">
        <v>7</v>
      </c>
      <c r="E966" s="6" t="s">
        <v>12</v>
      </c>
      <c r="F966" s="6" t="s">
        <v>7</v>
      </c>
      <c r="G966" s="6" t="s">
        <v>7</v>
      </c>
    </row>
    <row r="967" spans="1:7" ht="31.5" hidden="1" x14ac:dyDescent="0.25">
      <c r="A967" s="6">
        <v>966</v>
      </c>
      <c r="B967" s="6" t="str">
        <f>HYPERLINK("https://ductu.donganh.hanoi.gov.vn/uy-ban-nhan-dan-phuong-khuong-mai", "UBND Ủy ban nhân dân xã Dục Tú  thành phố Hà Nội")</f>
        <v>UBND Ủy ban nhân dân xã Dục Tú  thành phố Hà Nội</v>
      </c>
      <c r="C967" s="6" t="s">
        <v>1262</v>
      </c>
      <c r="D967" s="6" t="s">
        <v>7</v>
      </c>
      <c r="E967" s="6" t="s">
        <v>7</v>
      </c>
      <c r="F967" s="6" t="s">
        <v>7</v>
      </c>
      <c r="G967" s="6" t="s">
        <v>7</v>
      </c>
    </row>
    <row r="968" spans="1:7" ht="31.5" hidden="1" x14ac:dyDescent="0.25">
      <c r="A968" s="6">
        <v>967</v>
      </c>
      <c r="B968" s="6" t="str">
        <f>HYPERLINK("https://www.facebook.com/groups/toi.yeu.xa.dai.mach.huyen.dong.anh/", "Công an xã Đại Mạch  thành phố Hà Nội")</f>
        <v>Công an xã Đại Mạch  thành phố Hà Nội</v>
      </c>
      <c r="C968" s="6" t="s">
        <v>1263</v>
      </c>
      <c r="D968" s="6" t="s">
        <v>7</v>
      </c>
      <c r="E968" s="6" t="s">
        <v>12</v>
      </c>
      <c r="F968" s="6" t="s">
        <v>7</v>
      </c>
      <c r="G968" s="6" t="s">
        <v>7</v>
      </c>
    </row>
    <row r="969" spans="1:7" ht="31.5" hidden="1" x14ac:dyDescent="0.25">
      <c r="A969" s="6">
        <v>968</v>
      </c>
      <c r="B969" s="6" t="str">
        <f>HYPERLINK("https://daimach.donganh.hanoi.gov.vn/", "UBND Ủy ban nhân dân xã Đại Mạch  thành phố Hà Nội")</f>
        <v>UBND Ủy ban nhân dân xã Đại Mạch  thành phố Hà Nội</v>
      </c>
      <c r="C969" s="6" t="s">
        <v>1264</v>
      </c>
      <c r="D969" s="6" t="s">
        <v>7</v>
      </c>
      <c r="E969" s="6" t="s">
        <v>7</v>
      </c>
      <c r="F969" s="6" t="s">
        <v>7</v>
      </c>
      <c r="G969" s="6" t="s">
        <v>7</v>
      </c>
    </row>
    <row r="970" spans="1:7" ht="31.5" hidden="1" x14ac:dyDescent="0.25">
      <c r="A970" s="6">
        <v>969</v>
      </c>
      <c r="B970" s="6" t="str">
        <f>HYPERLINK("-", "Công an xã Vĩnh Ngọc  thành phố Hà Nội")</f>
        <v>Công an xã Vĩnh Ngọc  thành phố Hà Nội</v>
      </c>
      <c r="C970" s="6" t="s">
        <v>7</v>
      </c>
      <c r="D970" s="6" t="s">
        <v>7</v>
      </c>
      <c r="E970" s="6" t="s">
        <v>12</v>
      </c>
      <c r="F970" s="6" t="s">
        <v>7</v>
      </c>
      <c r="G970" s="6" t="s">
        <v>7</v>
      </c>
    </row>
    <row r="971" spans="1:7" ht="31.5" hidden="1" x14ac:dyDescent="0.25">
      <c r="A971" s="6">
        <v>970</v>
      </c>
      <c r="B971" s="6" t="str">
        <f>HYPERLINK("https://vinhngoc.donganh.hanoi.gov.vn/", "UBND Ủy ban nhân dân xã Vĩnh Ngọc  thành phố Hà Nội")</f>
        <v>UBND Ủy ban nhân dân xã Vĩnh Ngọc  thành phố Hà Nội</v>
      </c>
      <c r="C971" s="6" t="s">
        <v>1265</v>
      </c>
      <c r="D971" s="6" t="s">
        <v>7</v>
      </c>
      <c r="E971" s="6" t="s">
        <v>7</v>
      </c>
      <c r="F971" s="6" t="s">
        <v>7</v>
      </c>
      <c r="G971" s="6" t="s">
        <v>7</v>
      </c>
    </row>
    <row r="972" spans="1:7" ht="15.75" hidden="1" x14ac:dyDescent="0.25">
      <c r="A972" s="6">
        <v>971</v>
      </c>
      <c r="B972" s="6" t="str">
        <f>HYPERLINK("-", "Công an xã Cổ Loa  thành phố Hà Nội")</f>
        <v>Công an xã Cổ Loa  thành phố Hà Nội</v>
      </c>
      <c r="C972" s="6" t="s">
        <v>7</v>
      </c>
      <c r="D972" s="6" t="s">
        <v>7</v>
      </c>
      <c r="E972" s="6" t="s">
        <v>12</v>
      </c>
      <c r="F972" s="6" t="s">
        <v>7</v>
      </c>
      <c r="G972" s="6" t="s">
        <v>7</v>
      </c>
    </row>
    <row r="973" spans="1:7" ht="31.5" hidden="1" x14ac:dyDescent="0.25">
      <c r="A973" s="6">
        <v>972</v>
      </c>
      <c r="B973" s="6" t="str">
        <f>HYPERLINK("https://coloa.donganh.hanoi.gov.vn/uy-ban-nhan-dan-xa-co-loa", "UBND Ủy ban nhân dân xã Cổ Loa  thành phố Hà Nội")</f>
        <v>UBND Ủy ban nhân dân xã Cổ Loa  thành phố Hà Nội</v>
      </c>
      <c r="C973" s="6" t="s">
        <v>1266</v>
      </c>
      <c r="D973" s="6" t="s">
        <v>7</v>
      </c>
      <c r="E973" s="6" t="s">
        <v>7</v>
      </c>
      <c r="F973" s="6" t="s">
        <v>7</v>
      </c>
      <c r="G973" s="6" t="s">
        <v>7</v>
      </c>
    </row>
    <row r="974" spans="1:7" ht="15.75" hidden="1" x14ac:dyDescent="0.25">
      <c r="A974" s="6">
        <v>973</v>
      </c>
      <c r="B974" s="6" t="str">
        <f>HYPERLINK("-", "Công an xã Hải Bối  thành phố Hà Nội")</f>
        <v>Công an xã Hải Bối  thành phố Hà Nội</v>
      </c>
      <c r="C974" s="6" t="s">
        <v>7</v>
      </c>
      <c r="D974" s="6" t="s">
        <v>7</v>
      </c>
      <c r="E974" s="6" t="s">
        <v>12</v>
      </c>
      <c r="F974" s="6" t="s">
        <v>7</v>
      </c>
      <c r="G974" s="6" t="s">
        <v>7</v>
      </c>
    </row>
    <row r="975" spans="1:7" ht="31.5" hidden="1" x14ac:dyDescent="0.25">
      <c r="A975" s="6">
        <v>974</v>
      </c>
      <c r="B975" s="6" t="str">
        <f>HYPERLINK("https://haiboi.donganh.hanoi.gov.vn/", "UBND Ủy ban nhân dân xã Hải Bối  thành phố Hà Nội")</f>
        <v>UBND Ủy ban nhân dân xã Hải Bối  thành phố Hà Nội</v>
      </c>
      <c r="C975" s="6" t="s">
        <v>1267</v>
      </c>
      <c r="D975" s="6" t="s">
        <v>7</v>
      </c>
      <c r="E975" s="6" t="s">
        <v>7</v>
      </c>
      <c r="F975" s="6" t="s">
        <v>7</v>
      </c>
      <c r="G975" s="6" t="s">
        <v>7</v>
      </c>
    </row>
    <row r="976" spans="1:7" ht="31.5" hidden="1" x14ac:dyDescent="0.25">
      <c r="A976" s="6">
        <v>975</v>
      </c>
      <c r="B976" s="6" t="str">
        <f>HYPERLINK("-", "Công an xã Xuân Canh  thành phố Hà Nội")</f>
        <v>Công an xã Xuân Canh  thành phố Hà Nội</v>
      </c>
      <c r="C976" s="6" t="s">
        <v>7</v>
      </c>
      <c r="D976" s="6" t="s">
        <v>7</v>
      </c>
      <c r="E976" s="6" t="s">
        <v>12</v>
      </c>
      <c r="F976" s="6" t="s">
        <v>7</v>
      </c>
      <c r="G976" s="6" t="s">
        <v>7</v>
      </c>
    </row>
    <row r="977" spans="1:7" ht="31.5" hidden="1" x14ac:dyDescent="0.25">
      <c r="A977" s="6">
        <v>976</v>
      </c>
      <c r="B977" s="6" t="str">
        <f>HYPERLINK("https://xuancanh.donganh.hanoi.gov.vn/", "UBND Ủy ban nhân dân xã Xuân Canh  thành phố Hà Nội")</f>
        <v>UBND Ủy ban nhân dân xã Xuân Canh  thành phố Hà Nội</v>
      </c>
      <c r="C977" s="6" t="s">
        <v>1268</v>
      </c>
      <c r="D977" s="6" t="s">
        <v>7</v>
      </c>
      <c r="E977" s="6" t="s">
        <v>7</v>
      </c>
      <c r="F977" s="6" t="s">
        <v>7</v>
      </c>
      <c r="G977" s="6" t="s">
        <v>7</v>
      </c>
    </row>
    <row r="978" spans="1:7" ht="63" hidden="1" x14ac:dyDescent="0.25">
      <c r="A978" s="6">
        <v>977</v>
      </c>
      <c r="B978" s="6" t="str">
        <f>HYPERLINK("https://www.facebook.com/p/UBND-x%C3%A3-V%C3%B5ng-La-huy%E1%BB%87n-%C4%90%C3%B4ng-Anh-TP-H%C3%A0-N%E1%BB%99i-100068982827310/", "Công an xã Võng La  thành phố Hà Nội")</f>
        <v>Công an xã Võng La  thành phố Hà Nội</v>
      </c>
      <c r="C978" s="6" t="s">
        <v>1269</v>
      </c>
      <c r="D978" s="6" t="s">
        <v>7</v>
      </c>
      <c r="E978" s="6" t="s">
        <v>12</v>
      </c>
      <c r="F978" s="6" t="s">
        <v>7</v>
      </c>
      <c r="G978" s="6" t="s">
        <v>7</v>
      </c>
    </row>
    <row r="979" spans="1:7" ht="31.5" hidden="1" x14ac:dyDescent="0.25">
      <c r="A979" s="6">
        <v>978</v>
      </c>
      <c r="B979" s="6" t="str">
        <f>HYPERLINK("https://vongla.donganh.hanoi.gov.vn/", "UBND Ủy ban nhân dân xã Võng La  thành phố Hà Nội")</f>
        <v>UBND Ủy ban nhân dân xã Võng La  thành phố Hà Nội</v>
      </c>
      <c r="C979" s="6" t="s">
        <v>1270</v>
      </c>
      <c r="D979" s="6" t="s">
        <v>7</v>
      </c>
      <c r="E979" s="6" t="s">
        <v>7</v>
      </c>
      <c r="F979" s="6" t="s">
        <v>7</v>
      </c>
      <c r="G979" s="6" t="s">
        <v>7</v>
      </c>
    </row>
    <row r="980" spans="1:7" ht="15.75" hidden="1" x14ac:dyDescent="0.25">
      <c r="A980" s="6">
        <v>979</v>
      </c>
      <c r="B980" s="6" t="str">
        <f>HYPERLINK("-", "Công an xã Tàm Xá  thành phố Hà Nội")</f>
        <v>Công an xã Tàm Xá  thành phố Hà Nội</v>
      </c>
      <c r="C980" s="6" t="s">
        <v>7</v>
      </c>
      <c r="D980" s="6" t="s">
        <v>7</v>
      </c>
      <c r="E980" s="6" t="s">
        <v>12</v>
      </c>
      <c r="F980" s="6" t="s">
        <v>7</v>
      </c>
      <c r="G980" s="6" t="s">
        <v>7</v>
      </c>
    </row>
    <row r="981" spans="1:7" ht="31.5" hidden="1" x14ac:dyDescent="0.25">
      <c r="A981" s="6">
        <v>980</v>
      </c>
      <c r="B981" s="6" t="str">
        <f>HYPERLINK("https://donganh.hanoi.gov.vn/", "UBND Ủy ban nhân dân xã Tàm Xá  thành phố Hà Nội")</f>
        <v>UBND Ủy ban nhân dân xã Tàm Xá  thành phố Hà Nội</v>
      </c>
      <c r="C981" s="6" t="s">
        <v>40</v>
      </c>
      <c r="D981" s="6" t="s">
        <v>7</v>
      </c>
      <c r="E981" s="6" t="s">
        <v>7</v>
      </c>
      <c r="F981" s="6" t="s">
        <v>7</v>
      </c>
      <c r="G981" s="6" t="s">
        <v>7</v>
      </c>
    </row>
    <row r="982" spans="1:7" ht="15.75" hidden="1" x14ac:dyDescent="0.25">
      <c r="A982" s="6">
        <v>981</v>
      </c>
      <c r="B982" s="6" t="str">
        <f>HYPERLINK("-", "Công an xã Mai Lâm  thành phố Hà Nội")</f>
        <v>Công an xã Mai Lâm  thành phố Hà Nội</v>
      </c>
      <c r="C982" s="6" t="s">
        <v>7</v>
      </c>
      <c r="D982" s="6" t="s">
        <v>7</v>
      </c>
      <c r="E982" s="6" t="s">
        <v>12</v>
      </c>
      <c r="F982" s="6" t="s">
        <v>7</v>
      </c>
      <c r="G982" s="6" t="s">
        <v>7</v>
      </c>
    </row>
    <row r="983" spans="1:7" ht="31.5" hidden="1" x14ac:dyDescent="0.25">
      <c r="A983" s="6">
        <v>982</v>
      </c>
      <c r="B983" s="6" t="str">
        <f>HYPERLINK("https://mailam.donganh.hanoi.gov.vn/", "UBND Ủy ban nhân dân xã Mai Lâm  thành phố Hà Nội")</f>
        <v>UBND Ủy ban nhân dân xã Mai Lâm  thành phố Hà Nội</v>
      </c>
      <c r="C983" s="6" t="s">
        <v>1271</v>
      </c>
      <c r="D983" s="6" t="s">
        <v>7</v>
      </c>
      <c r="E983" s="6" t="s">
        <v>7</v>
      </c>
      <c r="F983" s="6" t="s">
        <v>7</v>
      </c>
      <c r="G983" s="6" t="s">
        <v>7</v>
      </c>
    </row>
    <row r="984" spans="1:7" ht="31.5" hidden="1" x14ac:dyDescent="0.25">
      <c r="A984" s="6">
        <v>983</v>
      </c>
      <c r="B984" s="6" t="str">
        <f>HYPERLINK("-", "Công an xã Đông Hội  thành phố Hà Nội")</f>
        <v>Công an xã Đông Hội  thành phố Hà Nội</v>
      </c>
      <c r="C984" s="6" t="s">
        <v>7</v>
      </c>
      <c r="D984" s="6" t="s">
        <v>7</v>
      </c>
      <c r="E984" s="6" t="s">
        <v>12</v>
      </c>
      <c r="F984" s="6" t="s">
        <v>7</v>
      </c>
      <c r="G984" s="6" t="s">
        <v>7</v>
      </c>
    </row>
    <row r="985" spans="1:7" ht="31.5" hidden="1" x14ac:dyDescent="0.25">
      <c r="A985" s="6">
        <v>984</v>
      </c>
      <c r="B985" s="6" t="str">
        <f>HYPERLINK("https://donghoi.donganh.hanoi.gov.vn/", "UBND Ủy ban nhân dân xã Đông Hội  thành phố Hà Nội")</f>
        <v>UBND Ủy ban nhân dân xã Đông Hội  thành phố Hà Nội</v>
      </c>
      <c r="C985" s="6" t="s">
        <v>1272</v>
      </c>
      <c r="D985" s="6" t="s">
        <v>7</v>
      </c>
      <c r="E985" s="6" t="s">
        <v>7</v>
      </c>
      <c r="F985" s="6" t="s">
        <v>7</v>
      </c>
      <c r="G985" s="6" t="s">
        <v>7</v>
      </c>
    </row>
    <row r="986" spans="1:7" ht="63" hidden="1" x14ac:dyDescent="0.25">
      <c r="A986" s="6">
        <v>985</v>
      </c>
      <c r="B986" s="6" t="str">
        <f>HYPERLINK("https://www.facebook.com/p/%E1%BB%A6y-Ban-Nh%C3%A2n-D%C3%A2n-th%E1%BB%8B-tr%E1%BA%A5n-Y%C3%AAn-Vi%C3%AAn-100069742186125/", "Công an thị trấn Yên Viên  thành phố Hà Nội")</f>
        <v>Công an thị trấn Yên Viên  thành phố Hà Nội</v>
      </c>
      <c r="C986" s="6" t="s">
        <v>1273</v>
      </c>
      <c r="D986" s="6" t="s">
        <v>7</v>
      </c>
      <c r="E986" s="6" t="s">
        <v>12</v>
      </c>
      <c r="F986" s="6" t="s">
        <v>7</v>
      </c>
      <c r="G986" s="6" t="s">
        <v>7</v>
      </c>
    </row>
    <row r="987" spans="1:7" ht="31.5" hidden="1" x14ac:dyDescent="0.25">
      <c r="A987" s="6">
        <v>986</v>
      </c>
      <c r="B987" s="6" t="str">
        <f>HYPERLINK("https://ttyenvien.gialam.hanoi.gov.vn/", "UBND Ủy ban nhân dân thị trấn Yên Viên  thành phố Hà Nội")</f>
        <v>UBND Ủy ban nhân dân thị trấn Yên Viên  thành phố Hà Nội</v>
      </c>
      <c r="C987" s="6" t="s">
        <v>1274</v>
      </c>
      <c r="D987" s="6" t="s">
        <v>7</v>
      </c>
      <c r="E987" s="6" t="s">
        <v>7</v>
      </c>
      <c r="F987" s="6" t="s">
        <v>7</v>
      </c>
      <c r="G987" s="6" t="s">
        <v>7</v>
      </c>
    </row>
    <row r="988" spans="1:7" ht="63" hidden="1" x14ac:dyDescent="0.25">
      <c r="A988" s="6">
        <v>987</v>
      </c>
      <c r="B988" s="6" t="str">
        <f>HYPERLINK("https://www.facebook.com/p/Tr%C6%B0%E1%BB%9Dng-Ti%E1%BB%83u-h%E1%BB%8Dc-Y%C3%AAn-Th%C6%B0%E1%BB%9Dng-Gia-L%C3%A2m-100057280846622/", "Công an xã Yên Thường  thành phố Hà Nội")</f>
        <v>Công an xã Yên Thường  thành phố Hà Nội</v>
      </c>
      <c r="C988" s="6" t="s">
        <v>1275</v>
      </c>
      <c r="D988" s="6" t="s">
        <v>7</v>
      </c>
      <c r="E988" s="6" t="s">
        <v>12</v>
      </c>
      <c r="F988" s="6" t="s">
        <v>7</v>
      </c>
      <c r="G988" s="6" t="s">
        <v>7</v>
      </c>
    </row>
    <row r="989" spans="1:7" ht="31.5" hidden="1" x14ac:dyDescent="0.25">
      <c r="A989" s="6">
        <v>988</v>
      </c>
      <c r="B989" s="6" t="str">
        <f>HYPERLINK("https://yenthuong.gialam.hanoi.gov.vn/", "UBND Ủy ban nhân dân xã Yên Thường  thành phố Hà Nội")</f>
        <v>UBND Ủy ban nhân dân xã Yên Thường  thành phố Hà Nội</v>
      </c>
      <c r="C989" s="6" t="s">
        <v>1276</v>
      </c>
      <c r="D989" s="6" t="s">
        <v>7</v>
      </c>
      <c r="E989" s="6" t="s">
        <v>7</v>
      </c>
      <c r="F989" s="6" t="s">
        <v>7</v>
      </c>
      <c r="G989" s="6" t="s">
        <v>7</v>
      </c>
    </row>
    <row r="990" spans="1:7" ht="63" hidden="1" x14ac:dyDescent="0.25">
      <c r="A990" s="6">
        <v>989</v>
      </c>
      <c r="B990" s="6" t="str">
        <f>HYPERLINK("https://www.facebook.com/p/Tu%E1%BB%95i-tr%E1%BA%BB-C%C3%B4ng-an-Th%C3%A0nh-ph%E1%BB%91-V%C4%A9nh-Y%C3%AAn-100066497717181/", "Công an xã Yên Viên  thành phố Hà Nội")</f>
        <v>Công an xã Yên Viên  thành phố Hà Nội</v>
      </c>
      <c r="C990" s="6" t="s">
        <v>1037</v>
      </c>
      <c r="D990" s="6" t="s">
        <v>7</v>
      </c>
      <c r="E990" s="6" t="s">
        <v>12</v>
      </c>
      <c r="F990" s="6" t="s">
        <v>7</v>
      </c>
      <c r="G990" s="6" t="s">
        <v>7</v>
      </c>
    </row>
    <row r="991" spans="1:7" ht="31.5" hidden="1" x14ac:dyDescent="0.25">
      <c r="A991" s="6">
        <v>990</v>
      </c>
      <c r="B991" s="6" t="str">
        <f>HYPERLINK("https://xayenvien.gialam.hanoi.gov.vn/danh-ba-dien-thoai", "UBND Ủy ban nhân dân xã Yên Viên  thành phố Hà Nội")</f>
        <v>UBND Ủy ban nhân dân xã Yên Viên  thành phố Hà Nội</v>
      </c>
      <c r="C991" s="6" t="s">
        <v>1277</v>
      </c>
      <c r="D991" s="6" t="s">
        <v>7</v>
      </c>
      <c r="E991" s="6" t="s">
        <v>7</v>
      </c>
      <c r="F991" s="6" t="s">
        <v>7</v>
      </c>
      <c r="G991" s="6" t="s">
        <v>7</v>
      </c>
    </row>
    <row r="992" spans="1:7" ht="31.5" hidden="1" x14ac:dyDescent="0.25">
      <c r="A992" s="6">
        <v>991</v>
      </c>
      <c r="B992" s="6" t="str">
        <f>HYPERLINK("https://www.facebook.com/2784661765192661", "Công an xã Ninh Hiệp  thành phố Hà Nội")</f>
        <v>Công an xã Ninh Hiệp  thành phố Hà Nội</v>
      </c>
      <c r="C992" s="6" t="s">
        <v>1278</v>
      </c>
      <c r="D992" s="6" t="s">
        <v>7</v>
      </c>
      <c r="E992" s="6" t="s">
        <v>12</v>
      </c>
      <c r="F992" s="6" t="s">
        <v>7</v>
      </c>
      <c r="G992" s="6" t="s">
        <v>7</v>
      </c>
    </row>
    <row r="993" spans="1:7" ht="31.5" hidden="1" x14ac:dyDescent="0.25">
      <c r="A993" s="6">
        <v>992</v>
      </c>
      <c r="B993" s="6" t="str">
        <f>HYPERLINK("https://ninhhiep.gialam.hanoi.gov.vn/ubnd1", "UBND Ủy ban nhân dân xã Ninh Hiệp  thành phố Hà Nội")</f>
        <v>UBND Ủy ban nhân dân xã Ninh Hiệp  thành phố Hà Nội</v>
      </c>
      <c r="C993" s="6" t="s">
        <v>1279</v>
      </c>
      <c r="D993" s="6" t="s">
        <v>7</v>
      </c>
      <c r="E993" s="6" t="s">
        <v>7</v>
      </c>
      <c r="F993" s="6" t="s">
        <v>7</v>
      </c>
      <c r="G993" s="6" t="s">
        <v>7</v>
      </c>
    </row>
    <row r="994" spans="1:7" ht="63" hidden="1" x14ac:dyDescent="0.25">
      <c r="A994" s="6">
        <v>993</v>
      </c>
      <c r="B994" s="6" t="str">
        <f>HYPERLINK("https://www.facebook.com/p/Tr%C6%B0%E1%BB%9Dng-Ti%E1%BB%83u-H%E1%BB%8Dc-%C4%90%C3%ACnh-Xuy%C3%AAn-100061039292349/", "Công an xã Đình Xuyên  thành phố Hà Nội")</f>
        <v>Công an xã Đình Xuyên  thành phố Hà Nội</v>
      </c>
      <c r="C994" s="6" t="s">
        <v>1280</v>
      </c>
      <c r="D994" s="6" t="s">
        <v>7</v>
      </c>
      <c r="E994" s="6" t="s">
        <v>12</v>
      </c>
      <c r="F994" s="6" t="s">
        <v>7</v>
      </c>
      <c r="G994" s="6" t="s">
        <v>7</v>
      </c>
    </row>
    <row r="995" spans="1:7" ht="94.5" hidden="1" x14ac:dyDescent="0.25">
      <c r="A995" s="6">
        <v>994</v>
      </c>
      <c r="B995" s="6" t="str">
        <f>HYPERLINK("https://vanban.hanoi.gov.vn/ru/giaiquyetkhieunaitocao/-/hn/uxPHaGQkvD8x/7801/131281/7/giai-quyet-khieu-nai-cua-ba-tran-thi-nga-o-huyen-gia-lam.html;jsessionid=fIRESPhuzyq1Ry8ivDmUYSkb.undefined", "UBND Ủy ban nhân dân xã Đình Xuyên  thành phố Hà Nội")</f>
        <v>UBND Ủy ban nhân dân xã Đình Xuyên  thành phố Hà Nội</v>
      </c>
      <c r="C995" s="6" t="s">
        <v>1281</v>
      </c>
      <c r="D995" s="6" t="s">
        <v>7</v>
      </c>
      <c r="E995" s="6" t="s">
        <v>7</v>
      </c>
      <c r="F995" s="6" t="s">
        <v>7</v>
      </c>
      <c r="G995" s="6" t="s">
        <v>7</v>
      </c>
    </row>
    <row r="996" spans="1:7" ht="31.5" hidden="1" x14ac:dyDescent="0.25">
      <c r="A996" s="6">
        <v>995</v>
      </c>
      <c r="B996" s="6" t="str">
        <f>HYPERLINK("https://www.facebook.com/doanthanhnien.1956/", "Công an xã Dương Hà  thành phố Hà Nội")</f>
        <v>Công an xã Dương Hà  thành phố Hà Nội</v>
      </c>
      <c r="C996" s="6" t="s">
        <v>1043</v>
      </c>
      <c r="D996" s="6" t="s">
        <v>7</v>
      </c>
      <c r="E996" s="6" t="s">
        <v>12</v>
      </c>
      <c r="F996" s="6" t="s">
        <v>7</v>
      </c>
      <c r="G996" s="6" t="s">
        <v>7</v>
      </c>
    </row>
    <row r="997" spans="1:7" ht="31.5" hidden="1" x14ac:dyDescent="0.25">
      <c r="A997" s="6">
        <v>996</v>
      </c>
      <c r="B997" s="6" t="str">
        <f>HYPERLINK("https://duongha.gialam.hanoi.gov.vn/", "UBND Ủy ban nhân dân xã Dương Hà  thành phố Hà Nội")</f>
        <v>UBND Ủy ban nhân dân xã Dương Hà  thành phố Hà Nội</v>
      </c>
      <c r="C997" s="6" t="s">
        <v>1282</v>
      </c>
      <c r="D997" s="6" t="s">
        <v>7</v>
      </c>
      <c r="E997" s="6" t="s">
        <v>7</v>
      </c>
      <c r="F997" s="6" t="s">
        <v>7</v>
      </c>
      <c r="G997" s="6" t="s">
        <v>7</v>
      </c>
    </row>
    <row r="998" spans="1:7" ht="31.5" hidden="1" x14ac:dyDescent="0.25">
      <c r="A998" s="6">
        <v>997</v>
      </c>
      <c r="B998" s="6" t="str">
        <f>HYPERLINK("https://www.facebook.com/tuoitreconganquanhadong/", "Công an xã Phù Đổng  thành phố Hà Nội")</f>
        <v>Công an xã Phù Đổng  thành phố Hà Nội</v>
      </c>
      <c r="C998" s="6" t="s">
        <v>1163</v>
      </c>
      <c r="D998" s="6" t="s">
        <v>7</v>
      </c>
      <c r="E998" s="6" t="s">
        <v>12</v>
      </c>
      <c r="F998" s="6" t="s">
        <v>7</v>
      </c>
      <c r="G998" s="6" t="s">
        <v>7</v>
      </c>
    </row>
    <row r="999" spans="1:7" ht="31.5" hidden="1" x14ac:dyDescent="0.25">
      <c r="A999" s="6">
        <v>998</v>
      </c>
      <c r="B999" s="6" t="str">
        <f>HYPERLINK("https://moet.gov.vn/tintuc/Pages/chi-tiet.aspx?ItemID=9392", "UBND Ủy ban nhân dân xã Phù Đổng  thành phố Hà Nội")</f>
        <v>UBND Ủy ban nhân dân xã Phù Đổng  thành phố Hà Nội</v>
      </c>
      <c r="C999" s="7" t="s">
        <v>1283</v>
      </c>
      <c r="D999" s="6" t="s">
        <v>7</v>
      </c>
      <c r="E999" s="6" t="s">
        <v>7</v>
      </c>
      <c r="F999" s="6" t="s">
        <v>7</v>
      </c>
      <c r="G999" s="6" t="s">
        <v>7</v>
      </c>
    </row>
    <row r="1000" spans="1:7" ht="31.5" hidden="1" x14ac:dyDescent="0.25">
      <c r="A1000" s="6">
        <v>999</v>
      </c>
      <c r="B1000" s="6" t="str">
        <f>HYPERLINK("-", "Công an xã Trung Mầu  thành phố Hà Nội")</f>
        <v>Công an xã Trung Mầu  thành phố Hà Nội</v>
      </c>
      <c r="C1000" s="6" t="s">
        <v>7</v>
      </c>
      <c r="D1000" s="6" t="s">
        <v>7</v>
      </c>
      <c r="E1000" s="6" t="s">
        <v>12</v>
      </c>
      <c r="F1000" s="6" t="s">
        <v>7</v>
      </c>
      <c r="G1000" s="6" t="s">
        <v>7</v>
      </c>
    </row>
  </sheetData>
  <autoFilter ref="A1:G1000">
    <filterColumn colId="3">
      <filters>
        <filter val="0348262666"/>
        <filter val="0363438888"/>
        <filter val="0812668468"/>
        <filter val="0822565777"/>
        <filter val="0854202156"/>
      </filters>
    </filterColumn>
  </autoFilter>
  <pageMargins left="0.7" right="0.7" top="0.75" bottom="0.75" header="0.3" footer="0.3"/>
  <ignoredErrors>
    <ignoredError sqref="A2:G296 A298:G1000 A297 C297:G297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2024-12-07T17:03:18Z</dcterms:modified>
</cp:coreProperties>
</file>