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Data>
    <row r="1">
      <c r="A1">
        <v>10000</v>
      </c>
      <c r="B1" t="str">
        <v>UBND Ủy ban nhân dân xã Minh Thuận  tỉnh Nam Định</v>
      </c>
    </row>
    <row r="2">
      <c r="A2">
        <v>10001</v>
      </c>
      <c r="B2" t="str">
        <f>HYPERLINK("https://www.facebook.com/p/An-ninh-Hi%E1%BB%83n-Kh%C3%A1nh-100075732109601/", "Công an xã Hiển Khánh  tỉnh Nam Định")</f>
        <v>Công an xã Hiển Khánh  tỉnh Nam Định</v>
      </c>
      <c r="C2" t="str">
        <v>https://www.facebook.com/p/An-ninh-Hi%E1%BB%83n-Kh%C3%A1nh-100075732109601/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10002</v>
      </c>
      <c r="B3" t="str">
        <f>HYPERLINK("https://hienkhanh.namdinh.gov.vn/", "UBND Ủy ban nhân dân xã Hiển Khánh  tỉnh Nam Định")</f>
        <v>UBND Ủy ban nhân dân xã Hiển Khánh  tỉnh Nam Định</v>
      </c>
      <c r="C3" t="str">
        <v>https://hienkhanh.namdinh.gov.vn/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10003</v>
      </c>
      <c r="B4" t="str">
        <v>Công an xã Quang Trung   tỉnh Nam Định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10004</v>
      </c>
      <c r="B5" t="str">
        <f>HYPERLINK("https://dichvucong.namdinh.gov.vn/portaldvc/KenhTin/dich-vu-cong-truc-tuyen.aspx?_dv=DF4850ED-1515-B7E6-4C22-92D618504C50", "UBND Ủy ban nhân dân xã Quang Trung   tỉnh Nam Định")</f>
        <v>UBND Ủy ban nhân dân xã Quang Trung   tỉnh Nam Định</v>
      </c>
      <c r="C5" t="str">
        <v>https://dichvucong.namdinh.gov.vn/portaldvc/KenhTin/dich-vu-cong-truc-tuyen.aspx?_dv=DF4850ED-1515-B7E6-4C22-92D618504C50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10005</v>
      </c>
      <c r="B6" t="str">
        <f>HYPERLINK("https://www.facebook.com/p/C%C3%B4ng-an-x%C3%A3-H%E1%BB%A3p-H%C6%B0ng-V%E1%BB%A5-B%E1%BA%A3n-Nam-%C4%90%E1%BB%8Bnh-100066147215578/", "Công an xã Hợp Hưng  tỉnh Nam Định")</f>
        <v>Công an xã Hợp Hưng  tỉnh Nam Định</v>
      </c>
      <c r="C6" t="str">
        <v>https://www.facebook.com/p/C%C3%B4ng-an-x%C3%A3-H%E1%BB%A3p-H%C6%B0ng-V%E1%BB%A5-B%E1%BA%A3n-Nam-%C4%90%E1%BB%8Bnh-100066147215578/</v>
      </c>
      <c r="D6" t="str">
        <v>-</v>
      </c>
      <c r="E6" t="str">
        <v/>
      </c>
      <c r="F6" t="str">
        <v>-</v>
      </c>
      <c r="G6" t="str">
        <v>Hợp Hưng, Nam Định, Vietnam</v>
      </c>
    </row>
    <row r="7">
      <c r="A7">
        <v>10006</v>
      </c>
      <c r="B7" t="str">
        <f>HYPERLINK("https://hophung.namdinh.gov.vn/", "UBND Ủy ban nhân dân xã Hợp Hưng  tỉnh Nam Định")</f>
        <v>UBND Ủy ban nhân dân xã Hợp Hưng  tỉnh Nam Định</v>
      </c>
      <c r="C7" t="str">
        <v>https://hophung.namdinh.gov.vn/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10007</v>
      </c>
      <c r="B8" t="str">
        <f>HYPERLINK("https://www.facebook.com/100072448896378", "Công an xã Đại An  tỉnh Nam Định")</f>
        <v>Công an xã Đại An  tỉnh Nam Định</v>
      </c>
      <c r="C8" t="str">
        <v>https://www.facebook.com/100072448896378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10008</v>
      </c>
      <c r="B9" t="str">
        <f>HYPERLINK("https://daian.namdinh.gov.vn/", "UBND Ủy ban nhân dân xã Đại An  tỉnh Nam Định")</f>
        <v>UBND Ủy ban nhân dân xã Đại An  tỉnh Nam Định</v>
      </c>
      <c r="C9" t="str">
        <v>https://daian.namdinh.gov.vn/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10009</v>
      </c>
      <c r="B10" t="str">
        <v>Công an xã Tân Thành  tỉnh Nam Định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10010</v>
      </c>
      <c r="B11" t="str">
        <f>HYPERLINK("https://tanthanh.tpcamau.camau.gov.vn/", "UBND Ủy ban nhân dân xã Tân Thành  tỉnh Nam Định")</f>
        <v>UBND Ủy ban nhân dân xã Tân Thành  tỉnh Nam Định</v>
      </c>
      <c r="C11" t="str">
        <v>https://tanthanh.tpcamau.camau.gov.vn/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10011</v>
      </c>
      <c r="B12" t="str">
        <v>Công an xã Cộng Hòa  tỉnh Nam Định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10012</v>
      </c>
      <c r="B13" t="str">
        <f>HYPERLINK("https://conghoa.namdinh.gov.vn/", "UBND Ủy ban nhân dân xã Cộng Hòa  tỉnh Nam Định")</f>
        <v>UBND Ủy ban nhân dân xã Cộng Hòa  tỉnh Nam Định</v>
      </c>
      <c r="C13" t="str">
        <v>https://conghoa.namdinh.gov.vn/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10013</v>
      </c>
      <c r="B14" t="str">
        <v>Công an xã Quang Trung   tỉnh Nam Định</v>
      </c>
      <c r="C14" t="str">
        <v>-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10014</v>
      </c>
      <c r="B15" t="str">
        <f>HYPERLINK("https://dichvucong.namdinh.gov.vn/portaldvc/KenhTin/dich-vu-cong-truc-tuyen.aspx?_dv=DF4850ED-1515-B7E6-4C22-92D618504C50", "UBND Ủy ban nhân dân xã Quang Trung   tỉnh Nam Định")</f>
        <v>UBND Ủy ban nhân dân xã Quang Trung   tỉnh Nam Định</v>
      </c>
      <c r="C15" t="str">
        <v>https://dichvucong.namdinh.gov.vn/portaldvc/KenhTin/dich-vu-cong-truc-tuyen.aspx?_dv=DF4850ED-1515-B7E6-4C22-92D618504C50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10015</v>
      </c>
      <c r="B16" t="str">
        <v>Công an xã Quang Trung  tỉnh Nam Định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10016</v>
      </c>
      <c r="B17" t="str">
        <f>HYPERLINK("https://dichvucong.namdinh.gov.vn/portaldvc/KenhTin/dich-vu-cong-truc-tuyen.aspx?_dv=DF4850ED-1515-B7E6-4C22-92D618504C50", "UBND Ủy ban nhân dân xã Quang Trung  tỉnh Nam Định")</f>
        <v>UBND Ủy ban nhân dân xã Quang Trung  tỉnh Nam Định</v>
      </c>
      <c r="C17" t="str">
        <v>https://dichvucong.namdinh.gov.vn/portaldvc/KenhTin/dich-vu-cong-truc-tuyen.aspx?_dv=DF4850ED-1515-B7E6-4C22-92D618504C50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10017</v>
      </c>
      <c r="B18" t="str">
        <v>Công an xã Minh Tân  tỉnh Nam Định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10018</v>
      </c>
      <c r="B19" t="str">
        <f>HYPERLINK("https://minhtan.namdinh.gov.vn/", "UBND Ủy ban nhân dân xã Minh Tân  tỉnh Nam Định")</f>
        <v>UBND Ủy ban nhân dân xã Minh Tân  tỉnh Nam Định</v>
      </c>
      <c r="C19" t="str">
        <v>https://minhtan.namdinh.gov.vn/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10019</v>
      </c>
      <c r="B20" t="str">
        <f>HYPERLINK("https://www.facebook.com/AdminCAX/?locale=vi_VN", "Công an xã Thành Lợi  tỉnh Nam Định")</f>
        <v>Công an xã Thành Lợi  tỉnh Nam Định</v>
      </c>
      <c r="C20" t="str">
        <v>https://www.facebook.com/AdminCAX/?locale=vi_VN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10020</v>
      </c>
      <c r="B21" t="str">
        <f>HYPERLINK("https://thanhloi.namdinh.gov.vn/", "UBND Ủy ban nhân dân xã Thành Lợi  tỉnh Nam Định")</f>
        <v>UBND Ủy ban nhân dân xã Thành Lợi  tỉnh Nam Định</v>
      </c>
      <c r="C21" t="str">
        <v>https://thanhloi.namdinh.gov.vn/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10021</v>
      </c>
      <c r="B22" t="str">
        <f>HYPERLINK("https://www.facebook.com/people/C%C3%B4ng-an-x%C3%A3-Kim-Th%C3%A1i/100072039630020/", "Công an xã Kim Thái  tỉnh Nam Định")</f>
        <v>Công an xã Kim Thái  tỉnh Nam Định</v>
      </c>
      <c r="C22" t="str">
        <v>https://www.facebook.com/people/C%C3%B4ng-an-x%C3%A3-Kim-Th%C3%A1i/100072039630020/</v>
      </c>
      <c r="D22" t="str">
        <v>-</v>
      </c>
      <c r="E22" t="str">
        <v>02283822281</v>
      </c>
      <c r="F22" t="str">
        <f>HYPERLINK("mailto:conganxakimthai@gmail.com", "conganxakimthai@gmail.com")</f>
        <v>conganxakimthai@gmail.com</v>
      </c>
      <c r="G22" t="str">
        <v>Công an xã Kim Thái, Vu Ban, Vietnam</v>
      </c>
    </row>
    <row r="23">
      <c r="A23">
        <v>10022</v>
      </c>
      <c r="B23" t="str">
        <f>HYPERLINK("https://kimthai.namdinh.gov.vn/", "UBND Ủy ban nhân dân xã Kim Thái  tỉnh Nam Định")</f>
        <v>UBND Ủy ban nhân dân xã Kim Thái  tỉnh Nam Định</v>
      </c>
      <c r="C23" t="str">
        <v>https://kimthai.namdinh.gov.vn/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10023</v>
      </c>
      <c r="B24" t="str">
        <f>HYPERLINK("https://www.facebook.com/tuoitrecongansonla/", "Công an xã Liên Minh  tỉnh Nam Định")</f>
        <v>Công an xã Liên Minh  tỉnh Nam Định</v>
      </c>
      <c r="C24" t="str">
        <v>https://www.facebook.com/tuoitrecongansonla/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10024</v>
      </c>
      <c r="B25" t="str">
        <f>HYPERLINK("https://lienminh.namdinh.gov.vn/", "UBND Ủy ban nhân dân xã Liên Minh  tỉnh Nam Định")</f>
        <v>UBND Ủy ban nhân dân xã Liên Minh  tỉnh Nam Định</v>
      </c>
      <c r="C25" t="str">
        <v>https://lienminh.namdinh.gov.vn/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10025</v>
      </c>
      <c r="B26" t="str">
        <v>Công an xã Đại Thắng  tỉnh Nam Định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10026</v>
      </c>
      <c r="B27" t="str">
        <f>HYPERLINK("https://daithang.namdinh.gov.vn/", "UBND Ủy ban nhân dân xã Đại Thắng  tỉnh Nam Định")</f>
        <v>UBND Ủy ban nhân dân xã Đại Thắng  tỉnh Nam Định</v>
      </c>
      <c r="C27" t="str">
        <v>https://daithang.namdinh.gov.vn/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10027</v>
      </c>
      <c r="B28" t="str">
        <f>HYPERLINK("https://www.facebook.com/p/C%C3%B4ng-an-x%C3%A3-Tam-Thanh-V%E1%BB%A5-B%E1%BA%A3n-Nam-%C4%90%E1%BB%8Bnh-100071344872117/", "Công an xã Tam Thanh  tỉnh Nam Định")</f>
        <v>Công an xã Tam Thanh  tỉnh Nam Định</v>
      </c>
      <c r="C28" t="str">
        <v>https://www.facebook.com/p/C%C3%B4ng-an-x%C3%A3-Tam-Thanh-V%E1%BB%A5-B%E1%BA%A3n-Nam-%C4%90%E1%BB%8Bnh-100071344872117/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10028</v>
      </c>
      <c r="B29" t="str">
        <f>HYPERLINK("https://tamthanh.namdinh.gov.vn/", "UBND Ủy ban nhân dân xã Tam Thanh  tỉnh Nam Định")</f>
        <v>UBND Ủy ban nhân dân xã Tam Thanh  tỉnh Nam Định</v>
      </c>
      <c r="C29" t="str">
        <v>https://tamthanh.namdinh.gov.vn/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10029</v>
      </c>
      <c r="B30" t="str">
        <f>HYPERLINK("https://www.facebook.com/CAXVH/", "Công an xã Vĩnh Hào  tỉnh Nam Định")</f>
        <v>Công an xã Vĩnh Hào  tỉnh Nam Định</v>
      </c>
      <c r="C30" t="str">
        <v>https://www.facebook.com/CAXVH/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10030</v>
      </c>
      <c r="B31" t="str">
        <f>HYPERLINK("https://vinhhao.namdinh.gov.vn/", "UBND Ủy ban nhân dân xã Vĩnh Hào  tỉnh Nam Định")</f>
        <v>UBND Ủy ban nhân dân xã Vĩnh Hào  tỉnh Nam Định</v>
      </c>
      <c r="C31" t="str">
        <v>https://vinhhao.namdinh.gov.vn/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10031</v>
      </c>
      <c r="B32" t="str">
        <f>HYPERLINK("https://www.facebook.com/p/C%C3%B4ng-an-Th%E1%BB%8B-tr%E1%BA%A5n-L%C3%A2m-%C3%9D-Y%C3%AAn-Nam-%C4%90%E1%BB%8Bnh-100080254186975/", "Công an thị trấn Lâm  tỉnh Nam Định")</f>
        <v>Công an thị trấn Lâm  tỉnh Nam Định</v>
      </c>
      <c r="C32" t="str">
        <v>https://www.facebook.com/p/C%C3%B4ng-an-Th%E1%BB%8B-tr%E1%BA%A5n-L%C3%A2m-%C3%9D-Y%C3%AAn-Nam-%C4%90%E1%BB%8Bnh-100080254186975/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10032</v>
      </c>
      <c r="B33" t="str">
        <f>HYPERLINK("https://ttlam.namdinh.gov.vn/ubnd", "UBND Ủy ban nhân dân thị trấn Lâm  tỉnh Nam Định")</f>
        <v>UBND Ủy ban nhân dân thị trấn Lâm  tỉnh Nam Định</v>
      </c>
      <c r="C33" t="str">
        <v>https://ttlam.namdinh.gov.vn/ubnd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10033</v>
      </c>
      <c r="B34" t="str">
        <f>HYPERLINK("https://www.facebook.com/p/C%C3%B4ng-an-x%C3%A3-Y%C3%AAn-Trung-%C3%9D-Y%C3%AAn-Nam-%C4%90%E1%BB%8Bnh-100066534833248/", "Công an xã Yên Trung  tỉnh Nam Định")</f>
        <v>Công an xã Yên Trung  tỉnh Nam Định</v>
      </c>
      <c r="C34" t="str">
        <v>https://www.facebook.com/p/C%C3%B4ng-an-x%C3%A3-Y%C3%AAn-Trung-%C3%9D-Y%C3%AAn-Nam-%C4%90%E1%BB%8Bnh-100066534833248/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10034</v>
      </c>
      <c r="B35" t="str">
        <f>HYPERLINK("https://yenphuc.namdinh.gov.vn/uy-ban-nhan-dan", "UBND Ủy ban nhân dân xã Yên Trung  tỉnh Nam Định")</f>
        <v>UBND Ủy ban nhân dân xã Yên Trung  tỉnh Nam Định</v>
      </c>
      <c r="C35" t="str">
        <v>https://yenphuc.namdinh.gov.vn/uy-ban-nhan-dan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10035</v>
      </c>
      <c r="B36" t="str">
        <f>HYPERLINK("https://www.facebook.com/p/Tu%E1%BB%95i-tr%E1%BA%BB-C%C3%B4ng-an-Th%C3%A0nh-ph%E1%BB%91-V%C4%A9nh-Y%C3%AAn-100066497717181/?locale=nl_BE", "Công an xã Yên Thành  tỉnh Nam Định")</f>
        <v>Công an xã Yên Thành  tỉnh Nam Định</v>
      </c>
      <c r="C36" t="str">
        <v>https://www.facebook.com/p/Tu%E1%BB%95i-tr%E1%BA%BB-C%C3%B4ng-an-Th%C3%A0nh-ph%E1%BB%91-V%C4%A9nh-Y%C3%AAn-100066497717181/?locale=nl_BE</v>
      </c>
      <c r="D36" t="str">
        <v>-</v>
      </c>
      <c r="E36" t="str">
        <v>02113861204</v>
      </c>
      <c r="F36" t="str">
        <v>-</v>
      </c>
      <c r="G36" t="str">
        <v>Lê Xoay - Ngô Quyền - Vĩnh Yên, Yen, Vietnam</v>
      </c>
    </row>
    <row r="37">
      <c r="A37">
        <v>10036</v>
      </c>
      <c r="B37" t="str">
        <f>HYPERLINK("https://yyen.namdinh.gov.vn/", "UBND Ủy ban nhân dân xã Yên Thành  tỉnh Nam Định")</f>
        <v>UBND Ủy ban nhân dân xã Yên Thành  tỉnh Nam Định</v>
      </c>
      <c r="C37" t="str">
        <v>https://yyen.namdinh.gov.vn/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10037</v>
      </c>
      <c r="B38" t="str">
        <f>HYPERLINK("https://www.facebook.com/people/C%C3%B4ng-an-X%C3%A3-T%C3%A2n-Minh-%C3%9D-Y%C3%AAn-Nam-%C4%90%E1%BB%8Bnh/100066970965336/", "Công an xã Yên Tân  tỉnh Nam Định")</f>
        <v>Công an xã Yên Tân  tỉnh Nam Định</v>
      </c>
      <c r="C38" t="str">
        <v>https://www.facebook.com/people/C%C3%B4ng-an-X%C3%A3-T%C3%A2n-Minh-%C3%9D-Y%C3%AAn-Nam-%C4%90%E1%BB%8Bnh/100066970965336/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10038</v>
      </c>
      <c r="B39" t="str">
        <f>HYPERLINK("https://yenloc.namdinh.gov.vn/ubnd-xa", "UBND Ủy ban nhân dân xã Yên Tân  tỉnh Nam Định")</f>
        <v>UBND Ủy ban nhân dân xã Yên Tân  tỉnh Nam Định</v>
      </c>
      <c r="C39" t="str">
        <v>https://yenloc.namdinh.gov.vn/ubnd-xa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10039</v>
      </c>
      <c r="B40" t="str">
        <f>HYPERLINK("https://www.facebook.com/TuoitreConganVinhPhuc/", "Công an xã Yên Lợi  tỉnh Nam Định")</f>
        <v>Công an xã Yên Lợi  tỉnh Nam Định</v>
      </c>
      <c r="C40" t="str">
        <v>https://www.facebook.com/TuoitreConganVinhPhuc/</v>
      </c>
      <c r="D40" t="str">
        <v>-</v>
      </c>
      <c r="E40" t="str">
        <v/>
      </c>
      <c r="F40" t="str">
        <f>HYPERLINK("mailto:doanconganvp@gmail.com", "doanconganvp@gmail.com")</f>
        <v>doanconganvp@gmail.com</v>
      </c>
      <c r="G40" t="str">
        <v>số 1 đường tôn đức thắng, Vinh Yen, Vietnam</v>
      </c>
    </row>
    <row r="41">
      <c r="A41">
        <v>10040</v>
      </c>
      <c r="B41" t="str">
        <f>HYPERLINK("https://yyen.namdinh.gov.vn/ubnd-cac-xa-thi-tran/xa-tan-minh-di-vao-hoat-dong-on-dinh-sau-sap-xep-sap-nhap-don-vi-hanh-chinh-cap-xa-383272", "UBND Ủy ban nhân dân xã Yên Lợi  tỉnh Nam Định")</f>
        <v>UBND Ủy ban nhân dân xã Yên Lợi  tỉnh Nam Định</v>
      </c>
      <c r="C41" t="str">
        <v>https://yyen.namdinh.gov.vn/ubnd-cac-xa-thi-tran/xa-tan-minh-di-vao-hoat-dong-on-dinh-sau-sap-xep-sap-nhap-don-vi-hanh-chinh-cap-xa-383272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10041</v>
      </c>
      <c r="B42" t="str">
        <f>HYPERLINK("https://www.facebook.com/p/C%C3%B4ng-an-x%C3%A3-Y%C3%AAn-Th%E1%BB%8D-%C3%9D-Y%C3%AAn-Nam-%C4%90%E1%BB%8Bnh-100066994927287/", "Công an xã Yên Thọ  tỉnh Nam Định")</f>
        <v>Công an xã Yên Thọ  tỉnh Nam Định</v>
      </c>
      <c r="C42" t="str">
        <v>https://www.facebook.com/p/C%C3%B4ng-an-x%C3%A3-Y%C3%AAn-Th%E1%BB%8D-%C3%9D-Y%C3%AAn-Nam-%C4%90%E1%BB%8Bnh-100066994927287/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10042</v>
      </c>
      <c r="B43" t="str">
        <f>HYPERLINK("https://yentho.namdinh.gov.vn/", "UBND Ủy ban nhân dân xã Yên Thọ  tỉnh Nam Định")</f>
        <v>UBND Ủy ban nhân dân xã Yên Thọ  tỉnh Nam Định</v>
      </c>
      <c r="C43" t="str">
        <v>https://yentho.namdinh.gov.vn/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10043</v>
      </c>
      <c r="B44" t="str">
        <v>Công an xã Yên Nghĩa  tỉnh Nam Định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10044</v>
      </c>
      <c r="B45" t="str">
        <f>HYPERLINK("https://yenchinh.namdinh.gov.vn/uy-ban-nhan-dan-51754", "UBND Ủy ban nhân dân xã Yên Nghĩa  tỉnh Nam Định")</f>
        <v>UBND Ủy ban nhân dân xã Yên Nghĩa  tỉnh Nam Định</v>
      </c>
      <c r="C45" t="str">
        <v>https://yenchinh.namdinh.gov.vn/uy-ban-nhan-dan-51754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10045</v>
      </c>
      <c r="B46" t="str">
        <v>Công an xã Yên Minh  tỉnh Nam Định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10046</v>
      </c>
      <c r="B47" t="str">
        <f>HYPERLINK("https://dichvucong.namdinh.gov.vn/portaldvc/KenhTin/dich-vu-cong-truc-tuyen.aspx?_dv=3985D1DE-4D2E-95F1-F089-608FB7211EEC&amp;_tk=", "UBND Ủy ban nhân dân xã Yên Minh  tỉnh Nam Định")</f>
        <v>UBND Ủy ban nhân dân xã Yên Minh  tỉnh Nam Định</v>
      </c>
      <c r="C47" t="str">
        <v>https://dichvucong.namdinh.gov.vn/portaldvc/KenhTin/dich-vu-cong-truc-tuyen.aspx?_dv=3985D1DE-4D2E-95F1-F089-608FB7211EEC&amp;_tk=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10047</v>
      </c>
      <c r="B48" t="str">
        <v>Công an xã Yên Phương  tỉnh Nam Định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10048</v>
      </c>
      <c r="B49" t="str">
        <f>HYPERLINK("https://yendong.namdinh.gov.vn/uy-ban-nhan-dan", "UBND Ủy ban nhân dân xã Yên Phương  tỉnh Nam Định")</f>
        <v>UBND Ủy ban nhân dân xã Yên Phương  tỉnh Nam Định</v>
      </c>
      <c r="C49" t="str">
        <v>https://yendong.namdinh.gov.vn/uy-ban-nhan-dan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10049</v>
      </c>
      <c r="B50" t="str">
        <f>HYPERLINK("https://www.facebook.com/people/C%C3%B4ng-an-x%C3%A3-Y%C3%AAn-Ch%C3%ADnh/100071867406660/", "Công an xã Yên Chính  tỉnh Nam Định")</f>
        <v>Công an xã Yên Chính  tỉnh Nam Định</v>
      </c>
      <c r="C50" t="str">
        <v>https://www.facebook.com/people/C%C3%B4ng-an-x%C3%A3-Y%C3%AAn-Ch%C3%ADnh/100071867406660/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10050</v>
      </c>
      <c r="B51" t="str">
        <f>HYPERLINK("https://yenchinh.namdinh.gov.vn/uy-ban-nhan-dan-51754", "UBND Ủy ban nhân dân xã Yên Chính  tỉnh Nam Định")</f>
        <v>UBND Ủy ban nhân dân xã Yên Chính  tỉnh Nam Định</v>
      </c>
      <c r="C51" t="str">
        <v>https://yenchinh.namdinh.gov.vn/uy-ban-nhan-dan-51754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10051</v>
      </c>
      <c r="B52" t="str">
        <v>Công an xã Yên Bình  tỉnh Nam Định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10052</v>
      </c>
      <c r="B53" t="str">
        <f>HYPERLINK("https://yenbinh.namdinh.gov.vn/uy-ban-nhan-dan", "UBND Ủy ban nhân dân xã Yên Bình  tỉnh Nam Định")</f>
        <v>UBND Ủy ban nhân dân xã Yên Bình  tỉnh Nam Định</v>
      </c>
      <c r="C53" t="str">
        <v>https://yenbinh.namdinh.gov.vn/uy-ban-nhan-dan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10053</v>
      </c>
      <c r="B54" t="str">
        <v>Công an xã Yên Phú  tỉnh Nam Định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10054</v>
      </c>
      <c r="B55" t="str">
        <f>HYPERLINK("https://yendong.namdinh.gov.vn/uy-ban-nhan-dan", "UBND Ủy ban nhân dân xã Yên Phú  tỉnh Nam Định")</f>
        <v>UBND Ủy ban nhân dân xã Yên Phú  tỉnh Nam Định</v>
      </c>
      <c r="C55" t="str">
        <v>https://yendong.namdinh.gov.vn/uy-ban-nhan-dan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10055</v>
      </c>
      <c r="B56" t="str">
        <f>HYPERLINK("https://www.facebook.com/p/C%C3%B4ng-an-x%C3%A3-Y%C3%AAn-M%E1%BB%B9-huy%E1%BB%87n-N%C3%B4ng-C%E1%BB%91ng-100063982177806/", "Công an xã Yên Mỹ  tỉnh Nam Định")</f>
        <v>Công an xã Yên Mỹ  tỉnh Nam Định</v>
      </c>
      <c r="C56" t="str">
        <v>https://www.facebook.com/p/C%C3%B4ng-an-x%C3%A3-Y%C3%AAn-M%E1%BB%B9-huy%E1%BB%87n-N%C3%B4ng-C%E1%BB%91ng-100063982177806/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10056</v>
      </c>
      <c r="B57" t="str">
        <f>HYPERLINK("https://yenmy.namdinh.gov.vn/", "UBND Ủy ban nhân dân xã Yên Mỹ  tỉnh Nam Định")</f>
        <v>UBND Ủy ban nhân dân xã Yên Mỹ  tỉnh Nam Định</v>
      </c>
      <c r="C57" t="str">
        <v>https://yenmy.namdinh.gov.vn/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10057</v>
      </c>
      <c r="B58" t="str">
        <f>HYPERLINK("https://www.facebook.com/groups/403645153954945/", "Công an xã Yên Dương  tỉnh Nam Định")</f>
        <v>Công an xã Yên Dương  tỉnh Nam Định</v>
      </c>
      <c r="C58" t="str">
        <v>https://www.facebook.com/groups/403645153954945/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10058</v>
      </c>
      <c r="B59" t="str">
        <f>HYPERLINK("https://yenduong.namdinh.gov.vn/", "UBND Ủy ban nhân dân xã Yên Dương  tỉnh Nam Định")</f>
        <v>UBND Ủy ban nhân dân xã Yên Dương  tỉnh Nam Định</v>
      </c>
      <c r="C59" t="str">
        <v>https://yenduong.namdinh.gov.vn/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10059</v>
      </c>
      <c r="B60" t="str">
        <v>Công an xã Yên Xá  tỉnh Nam Định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10060</v>
      </c>
      <c r="B61" t="str">
        <f>HYPERLINK("https://yenchinh.namdinh.gov.vn/uy-ban-nhan-dan-51754", "UBND Ủy ban nhân dân xã Yên Xá  tỉnh Nam Định")</f>
        <v>UBND Ủy ban nhân dân xã Yên Xá  tỉnh Nam Định</v>
      </c>
      <c r="C61" t="str">
        <v>https://yenchinh.namdinh.gov.vn/uy-ban-nhan-dan-51754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10061</v>
      </c>
      <c r="B62" t="str">
        <v>Công an xã Yên Hưng  tỉnh Nam Định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10062</v>
      </c>
      <c r="B63" t="str">
        <f>HYPERLINK("https://yentien.namdinh.gov.vn/ubnd/thuong-truc-ubnd-xa-yen-tien-236273", "UBND Ủy ban nhân dân xã Yên Hưng  tỉnh Nam Định")</f>
        <v>UBND Ủy ban nhân dân xã Yên Hưng  tỉnh Nam Định</v>
      </c>
      <c r="C63" t="str">
        <v>https://yentien.namdinh.gov.vn/ubnd/thuong-truc-ubnd-xa-yen-tien-236273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10063</v>
      </c>
      <c r="B64" t="str">
        <v>Công an xã Yên Khánh  tỉnh Nam Định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10064</v>
      </c>
      <c r="B65" t="str">
        <f>HYPERLINK("https://yenkhanh.namdinh.gov.vn/uy-ban-nhan-dan", "UBND Ủy ban nhân dân xã Yên Khánh  tỉnh Nam Định")</f>
        <v>UBND Ủy ban nhân dân xã Yên Khánh  tỉnh Nam Định</v>
      </c>
      <c r="C65" t="str">
        <v>https://yenkhanh.namdinh.gov.vn/uy-ban-nhan-dan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10065</v>
      </c>
      <c r="B66" t="str">
        <v>Công an xã Yên Phong  tỉnh Nam Định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10066</v>
      </c>
      <c r="B67" t="str">
        <f>HYPERLINK("https://yenphong.namdinh.gov.vn/", "UBND Ủy ban nhân dân xã Yên Phong  tỉnh Nam Định")</f>
        <v>UBND Ủy ban nhân dân xã Yên Phong  tỉnh Nam Định</v>
      </c>
      <c r="C67" t="str">
        <v>https://yenphong.namdinh.gov.vn/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10067</v>
      </c>
      <c r="B68" t="str">
        <f>HYPERLINK("https://www.facebook.com/p/C%C3%B4ng-an-x%C3%A3-Y%C3%AAn-Ninh-%C3%9D-Y%C3%AAn-Nam-%C4%90%E1%BB%8Bnh-100071185885211/", "Công an xã Yên Ninh  tỉnh Nam Định")</f>
        <v>Công an xã Yên Ninh  tỉnh Nam Định</v>
      </c>
      <c r="C68" t="str">
        <v>https://www.facebook.com/p/C%C3%B4ng-an-x%C3%A3-Y%C3%AAn-Ninh-%C3%9D-Y%C3%AAn-Nam-%C4%90%E1%BB%8Bnh-100071185885211/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10068</v>
      </c>
      <c r="B69" t="str">
        <f>HYPERLINK("https://yenninh.namdinh.gov.vn/gioi-thieu", "UBND Ủy ban nhân dân xã Yên Ninh  tỉnh Nam Định")</f>
        <v>UBND Ủy ban nhân dân xã Yên Ninh  tỉnh Nam Định</v>
      </c>
      <c r="C69" t="str">
        <v>https://yenninh.namdinh.gov.vn/gioi-thieu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10069</v>
      </c>
      <c r="B70" t="str">
        <v>Công an xã Yên Lương  tỉnh Nam Định</v>
      </c>
      <c r="C70" t="str">
        <v>-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10070</v>
      </c>
      <c r="B71" t="str">
        <f>HYPERLINK("https://yenluong.namdinh.gov.vn/", "UBND Ủy ban nhân dân xã Yên Lương  tỉnh Nam Định")</f>
        <v>UBND Ủy ban nhân dân xã Yên Lương  tỉnh Nam Định</v>
      </c>
      <c r="C71" t="str">
        <v>https://yenluong.namdinh.gov.vn/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10071</v>
      </c>
      <c r="B72" t="str">
        <v>Công an xã Yên Hồng  tỉnh Nam Định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10072</v>
      </c>
      <c r="B73" t="str">
        <f>HYPERLINK("https://yyen.namdinh.gov.vn/sap-xep-cac-don-vi-hanh-chinh/ky-hop-thu-nhat-hdnd-xa-hong-quang-khoa-i-nhiem-ky-2021-2026-379790", "UBND Ủy ban nhân dân xã Yên Hồng  tỉnh Nam Định")</f>
        <v>UBND Ủy ban nhân dân xã Yên Hồng  tỉnh Nam Định</v>
      </c>
      <c r="C73" t="str">
        <v>https://yyen.namdinh.gov.vn/sap-xep-cac-don-vi-hanh-chinh/ky-hop-thu-nhat-hdnd-xa-hong-quang-khoa-i-nhiem-ky-2021-2026-379790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10073</v>
      </c>
      <c r="B74" t="str">
        <f>HYPERLINK("https://www.facebook.com/p/Tu%E1%BB%95i-tr%E1%BA%BB-C%C3%B4ng-an-Th%C3%A0nh-ph%E1%BB%91-V%C4%A9nh-Y%C3%AAn-100066497717181/?locale=nl_BE", "Công an xã Yên Quang  tỉnh Nam Định")</f>
        <v>Công an xã Yên Quang  tỉnh Nam Định</v>
      </c>
      <c r="C74" t="str">
        <v>https://www.facebook.com/p/Tu%E1%BB%95i-tr%E1%BA%BB-C%C3%B4ng-an-Th%C3%A0nh-ph%E1%BB%91-V%C4%A9nh-Y%C3%AAn-100066497717181/?locale=nl_BE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10074</v>
      </c>
      <c r="B75" t="str">
        <f>HYPERLINK("https://yenphuc.namdinh.gov.vn/uy-ban-nhan-dan", "UBND Ủy ban nhân dân xã Yên Quang  tỉnh Nam Định")</f>
        <v>UBND Ủy ban nhân dân xã Yên Quang  tỉnh Nam Định</v>
      </c>
      <c r="C75" t="str">
        <v>https://yenphuc.namdinh.gov.vn/uy-ban-nhan-dan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10075</v>
      </c>
      <c r="B76" t="str">
        <f>HYPERLINK("https://www.facebook.com/p/Tu%E1%BB%95i-tr%E1%BA%BB-C%C3%B4ng-an-Th%C3%A0nh-ph%E1%BB%91-V%C4%A9nh-Y%C3%AAn-100066497717181/", "Công an xã Yên Tiến  tỉnh Nam Định")</f>
        <v>Công an xã Yên Tiến  tỉnh Nam Định</v>
      </c>
      <c r="C76" t="str">
        <v>https://www.facebook.com/p/Tu%E1%BB%95i-tr%E1%BA%BB-C%C3%B4ng-an-Th%C3%A0nh-ph%E1%BB%91-V%C4%A9nh-Y%C3%AAn-100066497717181/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10076</v>
      </c>
      <c r="B77" t="str">
        <f>HYPERLINK("https://yentien.namdinh.gov.vn/ubnd/thuong-truc-ubnd-xa-yen-tien-236273", "UBND Ủy ban nhân dân xã Yên Tiến  tỉnh Nam Định")</f>
        <v>UBND Ủy ban nhân dân xã Yên Tiến  tỉnh Nam Định</v>
      </c>
      <c r="C77" t="str">
        <v>https://yentien.namdinh.gov.vn/ubnd/thuong-truc-ubnd-xa-yen-tien-236273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10077</v>
      </c>
      <c r="B78" t="str">
        <v>Công an xã Yên Thắng  tỉnh Nam Định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10078</v>
      </c>
      <c r="B79" t="str">
        <f>HYPERLINK("https://yenthang.namdinh.gov.vn/uy-ban-nhan-dan/ubnd-xa-yen-thang-218106", "UBND Ủy ban nhân dân xã Yên Thắng  tỉnh Nam Định")</f>
        <v>UBND Ủy ban nhân dân xã Yên Thắng  tỉnh Nam Định</v>
      </c>
      <c r="C79" t="str">
        <v>https://yenthang.namdinh.gov.vn/uy-ban-nhan-dan/ubnd-xa-yen-thang-218106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10079</v>
      </c>
      <c r="B80" t="str">
        <f>HYPERLINK("https://www.facebook.com/xayenphuc111/?locale=vi_VN", "Công an xã Yên Phúc  tỉnh Nam Định")</f>
        <v>Công an xã Yên Phúc  tỉnh Nam Định</v>
      </c>
      <c r="C80" t="str">
        <v>https://www.facebook.com/xayenphuc111/?locale=vi_VN</v>
      </c>
      <c r="D80" t="str">
        <v>-</v>
      </c>
      <c r="E80" t="str">
        <v/>
      </c>
      <c r="F80" t="str">
        <v>-</v>
      </c>
      <c r="G80" t="str">
        <v>Đường 57b, Nam Định, Vietnam</v>
      </c>
    </row>
    <row r="81">
      <c r="A81">
        <v>10080</v>
      </c>
      <c r="B81" t="str">
        <f>HYPERLINK("https://yenphuc.namdinh.gov.vn/uy-ban-nhan-dan", "UBND Ủy ban nhân dân xã Yên Phúc  tỉnh Nam Định")</f>
        <v>UBND Ủy ban nhân dân xã Yên Phúc  tỉnh Nam Định</v>
      </c>
      <c r="C81" t="str">
        <v>https://yenphuc.namdinh.gov.vn/uy-ban-nhan-dan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10081</v>
      </c>
      <c r="B82" t="str">
        <f>HYPERLINK("https://www.facebook.com/p/C%C3%B4ng-an-x%C3%A3-Y%C3%AAn-C%C6%B0%E1%BB%9Dng-100083547871524/", "Công an xã Yên Cường  tỉnh Nam Định")</f>
        <v>Công an xã Yên Cường  tỉnh Nam Định</v>
      </c>
      <c r="C82" t="str">
        <v>https://www.facebook.com/p/C%C3%B4ng-an-x%C3%A3-Y%C3%AAn-C%C6%B0%E1%BB%9Dng-100083547871524/</v>
      </c>
      <c r="D82" t="str">
        <v>0943493993</v>
      </c>
      <c r="E82" t="str">
        <v>-</v>
      </c>
      <c r="F82" t="str">
        <v>-</v>
      </c>
      <c r="G82" t="str">
        <v>thôn Phúc Xá, Nam Ninh, Vietnam</v>
      </c>
    </row>
    <row r="83">
      <c r="A83">
        <v>10082</v>
      </c>
      <c r="B83" t="str">
        <f>HYPERLINK("https://dichvucong.namdinh.gov.vn/portaldvc/KenhTin/dich-vu-cong-truc-tuyen.aspx?_dv=6FF93B72-6F06-FAA1-75B2-AA2271A5021B", "UBND Ủy ban nhân dân xã Yên Cường  tỉnh Nam Định")</f>
        <v>UBND Ủy ban nhân dân xã Yên Cường  tỉnh Nam Định</v>
      </c>
      <c r="C83" t="str">
        <v>https://dichvucong.namdinh.gov.vn/portaldvc/KenhTin/dich-vu-cong-truc-tuyen.aspx?_dv=6FF93B72-6F06-FAA1-75B2-AA2271A5021B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10083</v>
      </c>
      <c r="B84" t="str">
        <f>HYPERLINK("https://www.facebook.com/p/C%C3%B4ng-an-x%C3%A3-Y%C3%AAn-L%E1%BB%99c-%C3%9D-Y%C3%AAn-Nam-%C4%90%E1%BB%8Bnh-100066355458012/", "Công an xã Yên Lộc  tỉnh Nam Định")</f>
        <v>Công an xã Yên Lộc  tỉnh Nam Định</v>
      </c>
      <c r="C84" t="str">
        <v>https://www.facebook.com/p/C%C3%B4ng-an-x%C3%A3-Y%C3%AAn-L%E1%BB%99c-%C3%9D-Y%C3%AAn-Nam-%C4%90%E1%BB%8Bnh-100066355458012/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10084</v>
      </c>
      <c r="B85" t="str">
        <f>HYPERLINK("https://yenloc.namdinh.gov.vn/ubnd-xa", "UBND Ủy ban nhân dân xã Yên Lộc  tỉnh Nam Định")</f>
        <v>UBND Ủy ban nhân dân xã Yên Lộc  tỉnh Nam Định</v>
      </c>
      <c r="C85" t="str">
        <v>https://yenloc.namdinh.gov.vn/ubnd-xa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10085</v>
      </c>
      <c r="B86" t="str">
        <f>HYPERLINK("https://www.facebook.com/yenbangcand/", "Công an xã Yên Bằng  tỉnh Nam Định")</f>
        <v>Công an xã Yên Bằng  tỉnh Nam Định</v>
      </c>
      <c r="C86" t="str">
        <v>https://www.facebook.com/yenbangcand/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10086</v>
      </c>
      <c r="B87" t="str">
        <f>HYPERLINK("https://yendong.namdinh.gov.vn/uy-ban-nhan-dan", "UBND Ủy ban nhân dân xã Yên Bằng  tỉnh Nam Định")</f>
        <v>UBND Ủy ban nhân dân xã Yên Bằng  tỉnh Nam Định</v>
      </c>
      <c r="C87" t="str">
        <v>https://yendong.namdinh.gov.vn/uy-ban-nhan-dan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10087</v>
      </c>
      <c r="B88" t="str">
        <v>Công an xã Yên Đồng  tỉnh Nam Định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10088</v>
      </c>
      <c r="B89" t="str">
        <f>HYPERLINK("https://yendong.namdinh.gov.vn/uy-ban-nhan-dan", "UBND Ủy ban nhân dân xã Yên Đồng  tỉnh Nam Định")</f>
        <v>UBND Ủy ban nhân dân xã Yên Đồng  tỉnh Nam Định</v>
      </c>
      <c r="C89" t="str">
        <v>https://yendong.namdinh.gov.vn/uy-ban-nhan-dan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10089</v>
      </c>
      <c r="B90" t="str">
        <v>Công an xã Yên Khang  tỉnh Nam Định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10090</v>
      </c>
      <c r="B91" t="str">
        <f>HYPERLINK("https://yenkhang.namdinh.gov.vn/ubnd/danh-sach-thuong-truc-ubnd-xa-yen-khang-nhiem-ky-2020-2025-222786", "UBND Ủy ban nhân dân xã Yên Khang  tỉnh Nam Định")</f>
        <v>UBND Ủy ban nhân dân xã Yên Khang  tỉnh Nam Định</v>
      </c>
      <c r="C91" t="str">
        <v>https://yenkhang.namdinh.gov.vn/ubnd/danh-sach-thuong-truc-ubnd-xa-yen-khang-nhiem-ky-2020-2025-222786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10091</v>
      </c>
      <c r="B92" t="str">
        <f>HYPERLINK("https://www.facebook.com/p/C%C3%B4ng-an-x%C3%A3-Y%C3%AAn-Nh%C3%A2n-%C3%9D-Y%C3%AAn-Nam-%C4%90%E1%BB%8Bnh-100070160472364/", "Công an xã Yên Nhân  tỉnh Nam Định")</f>
        <v>Công an xã Yên Nhân  tỉnh Nam Định</v>
      </c>
      <c r="C92" t="str">
        <v>https://www.facebook.com/p/C%C3%B4ng-an-x%C3%A3-Y%C3%AAn-Nh%C3%A2n-%C3%9D-Y%C3%AAn-Nam-%C4%90%E1%BB%8Bnh-100070160472364/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10092</v>
      </c>
      <c r="B93" t="str">
        <v>UBND Ủy ban nhân dân xã Yên Nhân  tỉnh Nam Định</v>
      </c>
      <c r="C93" t="str">
        <v>-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10093</v>
      </c>
      <c r="B94" t="str">
        <v>Công an xã Yên Trị  tỉnh Nam Định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10094</v>
      </c>
      <c r="B95" t="str">
        <v>UBND Ủy ban nhân dân xã Yên Trị  tỉnh Nam Định</v>
      </c>
      <c r="C95" t="str">
        <v>-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10095</v>
      </c>
      <c r="B96" t="str">
        <v>Công an thị trấn Liễu Đề  tỉnh Nam Định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10096</v>
      </c>
      <c r="B97" t="str">
        <f>HYPERLINK("https://ttlieude.namdinh.gov.vn/", "UBND Ủy ban nhân dân thị trấn Liễu Đề  tỉnh Nam Định")</f>
        <v>UBND Ủy ban nhân dân thị trấn Liễu Đề  tỉnh Nam Định</v>
      </c>
      <c r="C97" t="str">
        <v>https://ttlieude.namdinh.gov.vn/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10097</v>
      </c>
      <c r="B98" t="str">
        <v>Công an thị trấn Rạng Đông  tỉnh Nam Định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10098</v>
      </c>
      <c r="B99" t="str">
        <v>UBND Ủy ban nhân dân thị trấn Rạng Đông  tỉnh Nam Định</v>
      </c>
      <c r="C99" t="str">
        <v>-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10099</v>
      </c>
      <c r="B100" t="str">
        <v>Công an xã Nghĩa Đồng  tỉnh Nam Định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10100</v>
      </c>
      <c r="B101" t="str">
        <f>HYPERLINK("https://dichvucong.namdinh.gov.vn/portaldvc/KenhTin/dich-vu-cong-truc-tuyen.aspx?_dv=DB9767F9-10CD-D2BC-52A9-50654D7506D9", "UBND Ủy ban nhân dân xã Nghĩa Đồng  tỉnh Nam Định")</f>
        <v>UBND Ủy ban nhân dân xã Nghĩa Đồng  tỉnh Nam Định</v>
      </c>
      <c r="C101" t="str">
        <v>https://dichvucong.namdinh.gov.vn/portaldvc/KenhTin/dich-vu-cong-truc-tuyen.aspx?_dv=DB9767F9-10CD-D2BC-52A9-50654D7506D9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10101</v>
      </c>
      <c r="B102" t="str">
        <f>HYPERLINK("https://www.facebook.com/conganxanghiathinh.nghiadan.nghean/", "Công an xã Nghĩa Thịnh  tỉnh Nam Định")</f>
        <v>Công an xã Nghĩa Thịnh  tỉnh Nam Định</v>
      </c>
      <c r="C102" t="str">
        <v>https://www.facebook.com/conganxanghiathinh.nghiadan.nghean/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10102</v>
      </c>
      <c r="B103" t="str">
        <f>HYPERLINK("https://dichvucong.namdinh.gov.vn/portaldvc/KenhTin/dich-vu-cong-truc-tuyen.aspx?_dv=39D4841F-5F5E-2549-DB5C-B145D09CD595", "UBND Ủy ban nhân dân xã Nghĩa Thịnh  tỉnh Nam Định")</f>
        <v>UBND Ủy ban nhân dân xã Nghĩa Thịnh  tỉnh Nam Định</v>
      </c>
      <c r="C103" t="str">
        <v>https://dichvucong.namdinh.gov.vn/portaldvc/KenhTin/dich-vu-cong-truc-tuyen.aspx?_dv=39D4841F-5F5E-2549-DB5C-B145D09CD595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10103</v>
      </c>
      <c r="B104" t="str">
        <v>Công an xã Nghĩa Minh  tỉnh Nam Định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10104</v>
      </c>
      <c r="B105" t="str">
        <f>HYPERLINK("https://dichvucong.namdinh.gov.vn/portaldvc/KenhTin/dich-vu-cong-truc-tuyen.aspx?_dv=04E2F1AE-2A82-61DB-5B05-B1BF7CC45532", "UBND Ủy ban nhân dân xã Nghĩa Minh  tỉnh Nam Định")</f>
        <v>UBND Ủy ban nhân dân xã Nghĩa Minh  tỉnh Nam Định</v>
      </c>
      <c r="C105" t="str">
        <v>https://dichvucong.namdinh.gov.vn/portaldvc/KenhTin/dich-vu-cong-truc-tuyen.aspx?_dv=04E2F1AE-2A82-61DB-5B05-B1BF7CC45532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10105</v>
      </c>
      <c r="B106" t="str">
        <v>Công an xã Nghĩa Thái  tỉnh Nam Định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10106</v>
      </c>
      <c r="B107" t="str">
        <f>HYPERLINK("https://nghiathai.namdinh.gov.vn/", "UBND Ủy ban nhân dân xã Nghĩa Thái  tỉnh Nam Định")</f>
        <v>UBND Ủy ban nhân dân xã Nghĩa Thái  tỉnh Nam Định</v>
      </c>
      <c r="C107" t="str">
        <v>https://nghiathai.namdinh.gov.vn/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10107</v>
      </c>
      <c r="B108" t="str">
        <v>Công an xã Hoàng Nam  tỉnh Nam Định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10108</v>
      </c>
      <c r="B109" t="str">
        <f>HYPERLINK("https://hoangnam.namdinh.gov.vn/", "UBND Ủy ban nhân dân xã Hoàng Nam  tỉnh Nam Định")</f>
        <v>UBND Ủy ban nhân dân xã Hoàng Nam  tỉnh Nam Định</v>
      </c>
      <c r="C109" t="str">
        <v>https://hoangnam.namdinh.gov.vn/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10109</v>
      </c>
      <c r="B110" t="str">
        <v>Công an xã Nghĩa Châu  tỉnh Nam Định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10110</v>
      </c>
      <c r="B111" t="str">
        <f>HYPERLINK("https://nghiachau.namdinh.gov.vn/", "UBND Ủy ban nhân dân xã Nghĩa Châu  tỉnh Nam Định")</f>
        <v>UBND Ủy ban nhân dân xã Nghĩa Châu  tỉnh Nam Định</v>
      </c>
      <c r="C111" t="str">
        <v>https://nghiachau.namdinh.gov.vn/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10111</v>
      </c>
      <c r="B112" t="str">
        <v>Công an xã Nghĩa Trung  tỉnh Nam Định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10112</v>
      </c>
      <c r="B113" t="str">
        <f>HYPERLINK("https://nghiatrung.namdinh.gov.vn/", "UBND Ủy ban nhân dân xã Nghĩa Trung  tỉnh Nam Định")</f>
        <v>UBND Ủy ban nhân dân xã Nghĩa Trung  tỉnh Nam Định</v>
      </c>
      <c r="C113" t="str">
        <v>https://nghiatrung.namdinh.gov.vn/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10113</v>
      </c>
      <c r="B114" t="str">
        <f>HYPERLINK("https://www.facebook.com/tuoitrecongansonla/", "Công an xã Nghĩa Sơn  tỉnh Nam Định")</f>
        <v>Công an xã Nghĩa Sơn  tỉnh Nam Định</v>
      </c>
      <c r="C114" t="str">
        <v>https://www.facebook.com/tuoitrecongansonla/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10114</v>
      </c>
      <c r="B115" t="str">
        <f>HYPERLINK("https://nghiason.namdinh.gov.vn/", "UBND Ủy ban nhân dân xã Nghĩa Sơn  tỉnh Nam Định")</f>
        <v>UBND Ủy ban nhân dân xã Nghĩa Sơn  tỉnh Nam Định</v>
      </c>
      <c r="C115" t="str">
        <v>https://nghiason.namdinh.gov.vn/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10115</v>
      </c>
      <c r="B116" t="str">
        <v>Công an xã Nghĩa Lạc  tỉnh Nam Định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10116</v>
      </c>
      <c r="B117" t="str">
        <f>HYPERLINK("https://nghialac.namdinh.gov.vn/", "UBND Ủy ban nhân dân xã Nghĩa Lạc  tỉnh Nam Định")</f>
        <v>UBND Ủy ban nhân dân xã Nghĩa Lạc  tỉnh Nam Định</v>
      </c>
      <c r="C117" t="str">
        <v>https://nghialac.namdinh.gov.vn/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10117</v>
      </c>
      <c r="B118" t="str">
        <f>HYPERLINK("https://www.facebook.com/tuoitredongthap/?locale=id_ID", "Công an xã Nghĩa Hồng  tỉnh Nam Định")</f>
        <v>Công an xã Nghĩa Hồng  tỉnh Nam Định</v>
      </c>
      <c r="C118" t="str">
        <v>https://www.facebook.com/tuoitredongthap/?locale=id_ID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10118</v>
      </c>
      <c r="B119" t="str">
        <f>HYPERLINK("https://nghiahong.namdinh.gov.vn/", "UBND Ủy ban nhân dân xã Nghĩa Hồng  tỉnh Nam Định")</f>
        <v>UBND Ủy ban nhân dân xã Nghĩa Hồng  tỉnh Nam Định</v>
      </c>
      <c r="C119" t="str">
        <v>https://nghiahong.namdinh.gov.vn/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10119</v>
      </c>
      <c r="B120" t="str">
        <v>Công an xã Nghĩa Phong  tỉnh Nam Định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10120</v>
      </c>
      <c r="B121" t="str">
        <f>HYPERLINK("https://nghiaphong.namdinh.gov.vn/", "UBND Ủy ban nhân dân xã Nghĩa Phong  tỉnh Nam Định")</f>
        <v>UBND Ủy ban nhân dân xã Nghĩa Phong  tỉnh Nam Định</v>
      </c>
      <c r="C121" t="str">
        <v>https://nghiaphong.namdinh.gov.vn/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10121</v>
      </c>
      <c r="B122" t="str">
        <v>Công an xã Nghĩa Phú  tỉnh Nam Định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10122</v>
      </c>
      <c r="B123" t="str">
        <f>HYPERLINK("https://dichvucong.namdinh.gov.vn/portaldvc/KenhTin/dich-vu-cong-truc-tuyen.aspx?_dv=5FC81341-6604-5EF0-0F6C-ED6A54CA2AD3", "UBND Ủy ban nhân dân xã Nghĩa Phú  tỉnh Nam Định")</f>
        <v>UBND Ủy ban nhân dân xã Nghĩa Phú  tỉnh Nam Định</v>
      </c>
      <c r="C123" t="str">
        <v>https://dichvucong.namdinh.gov.vn/portaldvc/KenhTin/dich-vu-cong-truc-tuyen.aspx?_dv=5FC81341-6604-5EF0-0F6C-ED6A54CA2AD3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10123</v>
      </c>
      <c r="B124" t="str">
        <f>HYPERLINK("https://www.facebook.com/TuoitreCongantinhBinhDinh/", "Công an xã Nghĩa Bình  tỉnh Nam Định")</f>
        <v>Công an xã Nghĩa Bình  tỉnh Nam Định</v>
      </c>
      <c r="C124" t="str">
        <v>https://www.facebook.com/TuoitreCongantinhBinhDinh/</v>
      </c>
      <c r="D124" t="str">
        <v>-</v>
      </c>
      <c r="E124" t="str">
        <v/>
      </c>
      <c r="F124" t="str">
        <f>HYPERLINK("mailto:Tuoitrecongantinhbinhdinh@gmail.com", "Tuoitrecongantinhbinhdinh@gmail.com")</f>
        <v>Tuoitrecongantinhbinhdinh@gmail.com</v>
      </c>
      <c r="G124" t="str">
        <v>Số 01A, Đường Trần Phú, Quy Nhơn, Bình Định, Việt Nam, Quy Nhon, Vietnam</v>
      </c>
    </row>
    <row r="125">
      <c r="A125">
        <v>10124</v>
      </c>
      <c r="B125" t="str">
        <f>HYPERLINK("https://dichvucong.namdinh.gov.vn/portaldvc/KenhTin/dich-vu-cong-truc-tuyen.aspx?_dv=0368E5D7-BABF-1A79-10ED-3EA36CBFBF88", "UBND Ủy ban nhân dân xã Nghĩa Bình  tỉnh Nam Định")</f>
        <v>UBND Ủy ban nhân dân xã Nghĩa Bình  tỉnh Nam Định</v>
      </c>
      <c r="C125" t="str">
        <v>https://dichvucong.namdinh.gov.vn/portaldvc/KenhTin/dich-vu-cong-truc-tuyen.aspx?_dv=0368E5D7-BABF-1A79-10ED-3EA36CBFBF88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10125</v>
      </c>
      <c r="B126" t="str">
        <f>HYPERLINK("https://www.facebook.com/groups/xanghiatan/", "Công an thị trấn Quỹ Nhất  tỉnh Nam Định")</f>
        <v>Công an thị trấn Quỹ Nhất  tỉnh Nam Định</v>
      </c>
      <c r="C126" t="str">
        <v>https://www.facebook.com/groups/xanghiatan/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10126</v>
      </c>
      <c r="B127" t="str">
        <f>HYPERLINK("https://ttquynhat.namdinh.gov.vn/", "UBND Ủy ban nhân dân thị trấn Quỹ Nhất  tỉnh Nam Định")</f>
        <v>UBND Ủy ban nhân dân thị trấn Quỹ Nhất  tỉnh Nam Định</v>
      </c>
      <c r="C127" t="str">
        <v>https://ttquynhat.namdinh.gov.vn/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10127</v>
      </c>
      <c r="B128" t="str">
        <v>Công an xã Nghĩa Tân  tỉnh Nam Định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10128</v>
      </c>
      <c r="B129" t="str">
        <f>HYPERLINK("https://dichvucong.namdinh.gov.vn/portaldvc/KenhTin/dich-vu-cong-truc-tuyen.aspx?_dv=9A78DD6A-D136-98F1-E6D5-292BD37ED277", "UBND Ủy ban nhân dân xã Nghĩa Tân  tỉnh Nam Định")</f>
        <v>UBND Ủy ban nhân dân xã Nghĩa Tân  tỉnh Nam Định</v>
      </c>
      <c r="C129" t="str">
        <v>https://dichvucong.namdinh.gov.vn/portaldvc/KenhTin/dich-vu-cong-truc-tuyen.aspx?_dv=9A78DD6A-D136-98F1-E6D5-292BD37ED277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10129</v>
      </c>
      <c r="B130" t="str">
        <v>Công an xã Nghĩa Hùng  tỉnh Nam Định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10130</v>
      </c>
      <c r="B131" t="str">
        <f>HYPERLINK("https://nghiahung.namdinh.gov.vn/", "UBND Ủy ban nhân dân xã Nghĩa Hùng  tỉnh Nam Định")</f>
        <v>UBND Ủy ban nhân dân xã Nghĩa Hùng  tỉnh Nam Định</v>
      </c>
      <c r="C131" t="str">
        <v>https://nghiahung.namdinh.gov.vn/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10131</v>
      </c>
      <c r="B132" t="str">
        <v>Công an xã Nghĩa Lâm  tỉnh Nam Định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10132</v>
      </c>
      <c r="B133" t="str">
        <f>HYPERLINK("https://nghialam.namdinh.gov.vn/", "UBND Ủy ban nhân dân xã Nghĩa Lâm  tỉnh Nam Định")</f>
        <v>UBND Ủy ban nhân dân xã Nghĩa Lâm  tỉnh Nam Định</v>
      </c>
      <c r="C133" t="str">
        <v>https://nghialam.namdinh.gov.vn/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10133</v>
      </c>
      <c r="B134" t="str">
        <v>Công an xã Nghĩa Thành  tỉnh Nam Định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10134</v>
      </c>
      <c r="B135" t="str">
        <f>HYPERLINK("https://dichvucong.namdinh.gov.vn/portaldvc/KenhTin/dich-vu-cong-truc-tuyen.aspx?_dv=333DD579-9EB6-2E40-1C99-E50C6E50541E", "UBND Ủy ban nhân dân xã Nghĩa Thành  tỉnh Nam Định")</f>
        <v>UBND Ủy ban nhân dân xã Nghĩa Thành  tỉnh Nam Định</v>
      </c>
      <c r="C135" t="str">
        <v>https://dichvucong.namdinh.gov.vn/portaldvc/KenhTin/dich-vu-cong-truc-tuyen.aspx?_dv=333DD579-9EB6-2E40-1C99-E50C6E50541E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10135</v>
      </c>
      <c r="B136" t="str">
        <f>HYPERLINK("https://www.facebook.com/groups/XaPhucThang/", "Công an xã Nghĩa Thắng  tỉnh Nam Định")</f>
        <v>Công an xã Nghĩa Thắng  tỉnh Nam Định</v>
      </c>
      <c r="C136" t="str">
        <v>https://www.facebook.com/groups/XaPhucThang/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10136</v>
      </c>
      <c r="B137" t="str">
        <f>HYPERLINK("https://xanghiathang.tunghia.quangngai.gov.vn/", "UBND Ủy ban nhân dân xã Nghĩa Thắng  tỉnh Nam Định")</f>
        <v>UBND Ủy ban nhân dân xã Nghĩa Thắng  tỉnh Nam Định</v>
      </c>
      <c r="C137" t="str">
        <v>https://xanghiathang.tunghia.quangngai.gov.vn/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10137</v>
      </c>
      <c r="B138" t="str">
        <v>Công an xã Nghĩa Lợi  tỉnh Nam Định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10138</v>
      </c>
      <c r="B139" t="str">
        <f>HYPERLINK("https://nghialoi.namdinh.gov.vn/", "UBND Ủy ban nhân dân xã Nghĩa Lợi  tỉnh Nam Định")</f>
        <v>UBND Ủy ban nhân dân xã Nghĩa Lợi  tỉnh Nam Định</v>
      </c>
      <c r="C139" t="str">
        <v>https://nghialoi.namdinh.gov.vn/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10139</v>
      </c>
      <c r="B140" t="str">
        <v>Công an xã Nghĩa Hải  tỉnh Nam Định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10140</v>
      </c>
      <c r="B141" t="str">
        <f>HYPERLINK("https://dichvucong.namdinh.gov.vn/portaldvc/KenhTin/dich-vu-cong-truc-tuyen.aspx?_dv=E5F3D330-8E4C-D2A8-C8C5-1C5CBA41B5BE", "UBND Ủy ban nhân dân xã Nghĩa Hải  tỉnh Nam Định")</f>
        <v>UBND Ủy ban nhân dân xã Nghĩa Hải  tỉnh Nam Định</v>
      </c>
      <c r="C141" t="str">
        <v>https://dichvucong.namdinh.gov.vn/portaldvc/KenhTin/dich-vu-cong-truc-tuyen.aspx?_dv=E5F3D330-8E4C-D2A8-C8C5-1C5CBA41B5BE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10141</v>
      </c>
      <c r="B142" t="str">
        <f>HYPERLINK("https://www.facebook.com/groups/XaPhucThang/", "Công an xã Nghĩa Phúc  tỉnh Nam Định")</f>
        <v>Công an xã Nghĩa Phúc  tỉnh Nam Định</v>
      </c>
      <c r="C142" t="str">
        <v>https://www.facebook.com/groups/XaPhucThang/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10142</v>
      </c>
      <c r="B143" t="str">
        <f>HYPERLINK("https://nghialo.yenbai.gov.vn/xa-phuong/xa-nghia-phuc", "UBND Ủy ban nhân dân xã Nghĩa Phúc  tỉnh Nam Định")</f>
        <v>UBND Ủy ban nhân dân xã Nghĩa Phúc  tỉnh Nam Định</v>
      </c>
      <c r="C143" t="str">
        <v>https://nghialo.yenbai.gov.vn/xa-phuong/xa-nghia-phuc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10143</v>
      </c>
      <c r="B144" t="str">
        <v>Công an xã Nam Điền  tỉnh Nam Định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10144</v>
      </c>
      <c r="B145" t="str">
        <f>HYPERLINK("https://namdien.namdinh.gov.vn/", "UBND Ủy ban nhân dân xã Nam Điền  tỉnh Nam Định")</f>
        <v>UBND Ủy ban nhân dân xã Nam Điền  tỉnh Nam Định</v>
      </c>
      <c r="C145" t="str">
        <v>https://namdien.namdinh.gov.vn/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10145</v>
      </c>
      <c r="B146" t="str">
        <f>HYPERLINK("https://www.facebook.com/p/Th%E1%BB%8B-Tr%E1%BA%A5n-Nam-Giang-Nam-Tr%E1%BB%B1c-Nam-%C4%90%E1%BB%8Bnh-100066907095179/", "Công an thị trấn Nam Giang  tỉnh Nam Định")</f>
        <v>Công an thị trấn Nam Giang  tỉnh Nam Định</v>
      </c>
      <c r="C146" t="str">
        <v>https://www.facebook.com/p/Th%E1%BB%8B-Tr%E1%BA%A5n-Nam-Giang-Nam-Tr%E1%BB%B1c-Nam-%C4%90%E1%BB%8Bnh-100066907095179/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10146</v>
      </c>
      <c r="B147" t="str">
        <f>HYPERLINK("https://namgiang-namtruc.namdinh.gov.vn/", "UBND Ủy ban nhân dân thị trấn Nam Giang  tỉnh Nam Định")</f>
        <v>UBND Ủy ban nhân dân thị trấn Nam Giang  tỉnh Nam Định</v>
      </c>
      <c r="C147" t="str">
        <v>https://namgiang-namtruc.namdinh.gov.vn/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10147</v>
      </c>
      <c r="B148" t="str">
        <v>Công an xã Nam Mỹ  tỉnh Nam Định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10148</v>
      </c>
      <c r="B149" t="str">
        <f>HYPERLINK("https://dichvucong.namdinh.gov.vn/portaldvc/KenhTin/dich-vu-cong-truc-tuyen.aspx?_dv=1984F7D5-4A64-D74D-3DCE-48AFB432B5AF", "UBND Ủy ban nhân dân xã Nam Mỹ  tỉnh Nam Định")</f>
        <v>UBND Ủy ban nhân dân xã Nam Mỹ  tỉnh Nam Định</v>
      </c>
      <c r="C149" t="str">
        <v>https://dichvucong.namdinh.gov.vn/portaldvc/KenhTin/dich-vu-cong-truc-tuyen.aspx?_dv=1984F7D5-4A64-D74D-3DCE-48AFB432B5AF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10149</v>
      </c>
      <c r="B150" t="str">
        <v>Công an xã Điền Xá  tỉnh Nam Định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10150</v>
      </c>
      <c r="B151" t="str">
        <f>HYPERLINK("https://dichvucong.namdinh.gov.vn/portaldvc/KenhTin/dich-vu-cong-truc-tuyen.aspx?_dv=5D10ED69-CE62-3422-9944-1609262E83F2", "UBND Ủy ban nhân dân xã Điền Xá  tỉnh Nam Định")</f>
        <v>UBND Ủy ban nhân dân xã Điền Xá  tỉnh Nam Định</v>
      </c>
      <c r="C151" t="str">
        <v>https://dichvucong.namdinh.gov.vn/portaldvc/KenhTin/dich-vu-cong-truc-tuyen.aspx?_dv=5D10ED69-CE62-3422-9944-1609262E83F2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10151</v>
      </c>
      <c r="B152" t="str">
        <v>Công an xã Nghĩa An  tỉnh Nam Định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10152</v>
      </c>
      <c r="B153" t="str">
        <f>HYPERLINK("https://dichvucong.namdinh.gov.vn/portaldvc/KenhTin/dich-vu-cong-truc-tuyen.aspx?_dv=DB9767F9-10CD-D2BC-52A9-50654D7506D9", "UBND Ủy ban nhân dân xã Nghĩa An  tỉnh Nam Định")</f>
        <v>UBND Ủy ban nhân dân xã Nghĩa An  tỉnh Nam Định</v>
      </c>
      <c r="C153" t="str">
        <v>https://dichvucong.namdinh.gov.vn/portaldvc/KenhTin/dich-vu-cong-truc-tuyen.aspx?_dv=DB9767F9-10CD-D2BC-52A9-50654D7506D9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10153</v>
      </c>
      <c r="B154" t="str">
        <v>Công an xã Nam Thắng  tỉnh Nam Định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10154</v>
      </c>
      <c r="B155" t="str">
        <f>HYPERLINK("https://namthang-namtruc.namdinh.gov.vn/", "UBND Ủy ban nhân dân xã Nam Thắng  tỉnh Nam Định")</f>
        <v>UBND Ủy ban nhân dân xã Nam Thắng  tỉnh Nam Định</v>
      </c>
      <c r="C155" t="str">
        <v>https://namthang-namtruc.namdinh.gov.vn/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10155</v>
      </c>
      <c r="B156" t="str">
        <v>Công an xã Nam Toàn  tỉnh Nam Định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10156</v>
      </c>
      <c r="B157" t="str">
        <f>HYPERLINK("https://dichvucong.namdinh.gov.vn/portaldvc/KenhTin/dich-vu-cong-truc-tuyen.aspx?_dv=B841FF74-89B4-82E4-79FF-BCCB8B9BDF0E", "UBND Ủy ban nhân dân xã Nam Toàn  tỉnh Nam Định")</f>
        <v>UBND Ủy ban nhân dân xã Nam Toàn  tỉnh Nam Định</v>
      </c>
      <c r="C157" t="str">
        <v>https://dichvucong.namdinh.gov.vn/portaldvc/KenhTin/dich-vu-cong-truc-tuyen.aspx?_dv=B841FF74-89B4-82E4-79FF-BCCB8B9BDF0E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10157</v>
      </c>
      <c r="B158" t="str">
        <f>HYPERLINK("https://www.facebook.com/p/H%E1%BB%93ng-Quang-Nam-Tr%E1%BB%B1c-Nam-%C4%90%E1%BB%8Bnh-100082242906461/", "Công an xã Hồng Quang  tỉnh Nam Định")</f>
        <v>Công an xã Hồng Quang  tỉnh Nam Định</v>
      </c>
      <c r="C158" t="str">
        <v>https://www.facebook.com/p/H%E1%BB%93ng-Quang-Nam-Tr%E1%BB%B1c-Nam-%C4%90%E1%BB%8Bnh-100082242906461/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10158</v>
      </c>
      <c r="B159" t="str">
        <f>HYPERLINK("https://dichvucong.namdinh.gov.vn/portaldvc/KenhTin/dich-vu-cong-truc-tuyen.aspx?_dv=4284B5CC-ABA9-377A-83C7-14E8075CC074", "UBND Ủy ban nhân dân xã Hồng Quang  tỉnh Nam Định")</f>
        <v>UBND Ủy ban nhân dân xã Hồng Quang  tỉnh Nam Định</v>
      </c>
      <c r="C159" t="str">
        <v>https://dichvucong.namdinh.gov.vn/portaldvc/KenhTin/dich-vu-cong-truc-tuyen.aspx?_dv=4284B5CC-ABA9-377A-83C7-14E8075CC074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10159</v>
      </c>
      <c r="B160" t="str">
        <f>HYPERLINK("https://www.facebook.com/tanthinhntnd/", "Công an xã Tân Thịnh  tỉnh Nam Định")</f>
        <v>Công an xã Tân Thịnh  tỉnh Nam Định</v>
      </c>
      <c r="C160" t="str">
        <v>https://www.facebook.com/tanthinhntnd/</v>
      </c>
      <c r="D160" t="str">
        <v>0846586828</v>
      </c>
      <c r="E160" t="str">
        <v>-</v>
      </c>
      <c r="F160" t="str">
        <f>HYPERLINK("mailto:Phongcanh1987@gmail.com", "Phongcanh1987@gmail.com")</f>
        <v>Phongcanh1987@gmail.com</v>
      </c>
      <c r="G160" t="str">
        <v>-</v>
      </c>
    </row>
    <row r="161">
      <c r="A161">
        <v>10160</v>
      </c>
      <c r="B161" t="str">
        <f>HYPERLINK("https://dichvucong.namdinh.gov.vn/portaldvc/KenhTin/dich-vu-cong-truc-tuyen.aspx?_dv=B18AE6B4-54BC-4178-5345-F7D866DB8519", "UBND Ủy ban nhân dân xã Tân Thịnh  tỉnh Nam Định")</f>
        <v>UBND Ủy ban nhân dân xã Tân Thịnh  tỉnh Nam Định</v>
      </c>
      <c r="C161" t="str">
        <v>https://dichvucong.namdinh.gov.vn/portaldvc/KenhTin/dich-vu-cong-truc-tuyen.aspx?_dv=B18AE6B4-54BC-4178-5345-F7D866DB8519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10161</v>
      </c>
      <c r="B162" t="str">
        <v>Công an xã Nam Cường  tỉnh Nam Định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10162</v>
      </c>
      <c r="B163" t="str">
        <f>HYPERLINK("https://dichvucong.namdinh.gov.vn/portaldvc/KenhTin/dich-vu-cong-truc-tuyen.aspx?_dv=B771C044-97BF-5879-78A3-A07E2CF46B1E", "UBND Ủy ban nhân dân xã Nam Cường  tỉnh Nam Định")</f>
        <v>UBND Ủy ban nhân dân xã Nam Cường  tỉnh Nam Định</v>
      </c>
      <c r="C163" t="str">
        <v>https://dichvucong.namdinh.gov.vn/portaldvc/KenhTin/dich-vu-cong-truc-tuyen.aspx?_dv=B771C044-97BF-5879-78A3-A07E2CF46B1E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10163</v>
      </c>
      <c r="B164" t="str">
        <f>HYPERLINK("https://www.facebook.com/CAXNH/", "Công an xã Nam Hồng  tỉnh Nam Định")</f>
        <v>Công an xã Nam Hồng  tỉnh Nam Định</v>
      </c>
      <c r="C164" t="str">
        <v>https://www.facebook.com/CAXNH/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10164</v>
      </c>
      <c r="B165" t="str">
        <f>HYPERLINK("https://dichvucong.namdinh.gov.vn/portaldvc/KenhTin/dich-vu-cong-truc-tuyen.aspx?_dv=C78DE14F-E063-9CEE-026B-9F3F49675801", "UBND Ủy ban nhân dân xã Nam Hồng  tỉnh Nam Định")</f>
        <v>UBND Ủy ban nhân dân xã Nam Hồng  tỉnh Nam Định</v>
      </c>
      <c r="C165" t="str">
        <v>https://dichvucong.namdinh.gov.vn/portaldvc/KenhTin/dich-vu-cong-truc-tuyen.aspx?_dv=C78DE14F-E063-9CEE-026B-9F3F49675801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10165</v>
      </c>
      <c r="B166" t="str">
        <v>Công an xã Nam Hùng  tỉnh Nam Định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10166</v>
      </c>
      <c r="B167" t="str">
        <f>HYPERLINK("https://namhung-namtruc.namdinh.gov.vn/", "UBND Ủy ban nhân dân xã Nam Hùng  tỉnh Nam Định")</f>
        <v>UBND Ủy ban nhân dân xã Nam Hùng  tỉnh Nam Định</v>
      </c>
      <c r="C167" t="str">
        <v>https://namhung-namtruc.namdinh.gov.vn/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10167</v>
      </c>
      <c r="B168" t="str">
        <v>Công an xã Nam Hoa  tỉnh Nam Định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10168</v>
      </c>
      <c r="B169" t="str">
        <f>HYPERLINK("https://dichvucong.namdinh.gov.vn/portaldvc/KenhTin/dich-vu-cong-truc-tuyen.aspx?_dv=5D10ED69-CE62-3422-9944-1609262E83F2", "UBND Ủy ban nhân dân xã Nam Hoa  tỉnh Nam Định")</f>
        <v>UBND Ủy ban nhân dân xã Nam Hoa  tỉnh Nam Định</v>
      </c>
      <c r="C169" t="str">
        <v>https://dichvucong.namdinh.gov.vn/portaldvc/KenhTin/dich-vu-cong-truc-tuyen.aspx?_dv=5D10ED69-CE62-3422-9944-1609262E83F2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10169</v>
      </c>
      <c r="B170" t="str">
        <v>Công an xã Nam Dương  tỉnh Nam Định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10170</v>
      </c>
      <c r="B171" t="str">
        <f>HYPERLINK("https://dichvucong.namdinh.gov.vn/portaldvc/KenhTin/dich-vu-cong-truc-tuyen.aspx?_dv=10C6C3D6-5C02-556B-BD97-24DF6A4E86AD", "UBND Ủy ban nhân dân xã Nam Dương  tỉnh Nam Định")</f>
        <v>UBND Ủy ban nhân dân xã Nam Dương  tỉnh Nam Định</v>
      </c>
      <c r="C171" t="str">
        <v>https://dichvucong.namdinh.gov.vn/portaldvc/KenhTin/dich-vu-cong-truc-tuyen.aspx?_dv=10C6C3D6-5C02-556B-BD97-24DF6A4E86AD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10171</v>
      </c>
      <c r="B172" t="str">
        <v>Công an xã Nam Thanh  tỉnh Nam Định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10172</v>
      </c>
      <c r="B173" t="str">
        <f>HYPERLINK("https://dichvucong.namdinh.gov.vn/portaldvc/KenhTin/dich-vu-cong-truc-tuyen.aspx?_dv=B841FF74-89B4-82E4-79FF-BCCB8B9BDF0E", "UBND Ủy ban nhân dân xã Nam Thanh  tỉnh Nam Định")</f>
        <v>UBND Ủy ban nhân dân xã Nam Thanh  tỉnh Nam Định</v>
      </c>
      <c r="C173" t="str">
        <v>https://dichvucong.namdinh.gov.vn/portaldvc/KenhTin/dich-vu-cong-truc-tuyen.aspx?_dv=B841FF74-89B4-82E4-79FF-BCCB8B9BDF0E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10173</v>
      </c>
      <c r="B174" t="str">
        <v>Công an xã Nam Lợi  tỉnh Nam Định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10174</v>
      </c>
      <c r="B175" t="str">
        <f>HYPERLINK("https://namloi-namtruc.namdinh.gov.vn/", "UBND Ủy ban nhân dân xã Nam Lợi  tỉnh Nam Định")</f>
        <v>UBND Ủy ban nhân dân xã Nam Lợi  tỉnh Nam Định</v>
      </c>
      <c r="C175" t="str">
        <v>https://namloi-namtruc.namdinh.gov.vn/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10175</v>
      </c>
      <c r="B176" t="str">
        <f>HYPERLINK("https://www.facebook.com/TuoitreCongantinhBinhDinh/", "Công an xã Bình Minh  tỉnh Nam Định")</f>
        <v>Công an xã Bình Minh  tỉnh Nam Định</v>
      </c>
      <c r="C176" t="str">
        <v>https://www.facebook.com/TuoitreCongantinhBinhDinh/</v>
      </c>
      <c r="D176" t="str">
        <v>-</v>
      </c>
      <c r="E176" t="str">
        <v/>
      </c>
      <c r="F176" t="str">
        <f>HYPERLINK("mailto:Tuoitrecongantinhbinhdinh@gmail.com", "Tuoitrecongantinhbinhdinh@gmail.com")</f>
        <v>Tuoitrecongantinhbinhdinh@gmail.com</v>
      </c>
      <c r="G176" t="str">
        <v>Số 01A, Đường Trần Phú, Quy Nhơn, Bình Định, Việt Nam, Quy Nhon, Vietnam</v>
      </c>
    </row>
    <row r="177">
      <c r="A177">
        <v>10176</v>
      </c>
      <c r="B177" t="str">
        <f>HYPERLINK("https://dichvucong.namdinh.gov.vn/portaldvc/KenhTin/dich-vu-cong-truc-tuyen.aspx?_dv=ADE0BDEC-F132-BC08-7DA7-847A136E1930", "UBND Ủy ban nhân dân xã Bình Minh  tỉnh Nam Định")</f>
        <v>UBND Ủy ban nhân dân xã Bình Minh  tỉnh Nam Định</v>
      </c>
      <c r="C177" t="str">
        <v>https://dichvucong.namdinh.gov.vn/portaldvc/KenhTin/dich-vu-cong-truc-tuyen.aspx?_dv=ADE0BDEC-F132-BC08-7DA7-847A136E1930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10177</v>
      </c>
      <c r="B178" t="str">
        <f>HYPERLINK("https://www.facebook.com/p/Tr%C6%B0%E1%BB%9Dng-THCS-%C4%90%E1%BB%93ng-S%C6%A1n-H-Nam-Tr%E1%BB%B1c-T-Nam-%C4%90%E1%BB%8Bnh-100064154528264/", "Công an xã Đồng Sơn  tỉnh Nam Định")</f>
        <v>Công an xã Đồng Sơn  tỉnh Nam Định</v>
      </c>
      <c r="C178" t="str">
        <v>https://www.facebook.com/p/Tr%C6%B0%E1%BB%9Dng-THCS-%C4%90%E1%BB%93ng-S%C6%A1n-H-Nam-Tr%E1%BB%B1c-T-Nam-%C4%90%E1%BB%8Bnh-100064154528264/</v>
      </c>
      <c r="D178" t="str">
        <v>-</v>
      </c>
      <c r="E178" t="str">
        <v/>
      </c>
      <c r="F178" t="str">
        <v>-</v>
      </c>
      <c r="G178" t="str">
        <v>xã Đồng Sơn, Nam Định, Vietnam</v>
      </c>
    </row>
    <row r="179">
      <c r="A179">
        <v>10178</v>
      </c>
      <c r="B179" t="str">
        <f>HYPERLINK("https://dichvucong.namdinh.gov.vn/portaldvc/KenhTin/dich-vu-cong-truc-tuyen.aspx?_dv=B4F3B21D-592A-39A4-256E-A2D8A4BE7006", "UBND Ủy ban nhân dân xã Đồng Sơn  tỉnh Nam Định")</f>
        <v>UBND Ủy ban nhân dân xã Đồng Sơn  tỉnh Nam Định</v>
      </c>
      <c r="C179" t="str">
        <v>https://dichvucong.namdinh.gov.vn/portaldvc/KenhTin/dich-vu-cong-truc-tuyen.aspx?_dv=B4F3B21D-592A-39A4-256E-A2D8A4BE7006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10179</v>
      </c>
      <c r="B180" t="str">
        <f>HYPERLINK("https://www.facebook.com/namtruc.vn/", "Công an xã Nam Tiến  tỉnh Nam Định")</f>
        <v>Công an xã Nam Tiến  tỉnh Nam Định</v>
      </c>
      <c r="C180" t="str">
        <v>https://www.facebook.com/namtruc.vn/</v>
      </c>
      <c r="D180" t="str">
        <v>0914430292</v>
      </c>
      <c r="E180" t="str">
        <v>-</v>
      </c>
      <c r="F180" t="str">
        <f>HYPERLINK("mailto:khathaco@gmail.com", "khathaco@gmail.com")</f>
        <v>khathaco@gmail.com</v>
      </c>
      <c r="G180" t="str">
        <v>Thôn Nam Trực, Xã Nam Tiến, Huyện Nam Trực, Tỉnh Nam Định, Nam Định, Vietnam</v>
      </c>
    </row>
    <row r="181">
      <c r="A181">
        <v>10180</v>
      </c>
      <c r="B181" t="str">
        <f>HYPERLINK("https://dichvucong.namdinh.gov.vn/portaldvc/KenhTin/dich-vu-cong-truc-tuyen.aspx?_dv=2286728F-AE91-3016-4970-7F755BB6F389", "UBND Ủy ban nhân dân xã Nam Tiến  tỉnh Nam Định")</f>
        <v>UBND Ủy ban nhân dân xã Nam Tiến  tỉnh Nam Định</v>
      </c>
      <c r="C181" t="str">
        <v>https://dichvucong.namdinh.gov.vn/portaldvc/KenhTin/dich-vu-cong-truc-tuyen.aspx?_dv=2286728F-AE91-3016-4970-7F755BB6F389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10181</v>
      </c>
      <c r="B182" t="str">
        <v>Công an xã Nam Hải  tỉnh Nam Định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10182</v>
      </c>
      <c r="B183" t="str">
        <f>HYPERLINK("https://dichvucong.namdinh.gov.vn/portaldvc/KenhTin/dich-vu-cong-truc-tuyen.aspx?_dv=B771C044-97BF-5879-78A3-A07E2CF46B1E", "UBND Ủy ban nhân dân xã Nam Hải  tỉnh Nam Định")</f>
        <v>UBND Ủy ban nhân dân xã Nam Hải  tỉnh Nam Định</v>
      </c>
      <c r="C183" t="str">
        <v>https://dichvucong.namdinh.gov.vn/portaldvc/KenhTin/dich-vu-cong-truc-tuyen.aspx?_dv=B771C044-97BF-5879-78A3-A07E2CF46B1E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10183</v>
      </c>
      <c r="B184" t="str">
        <f>HYPERLINK("https://www.facebook.com/NamThaiVillage/?locale=vi_VN", "Công an xã Nam Thái  tỉnh Nam Định")</f>
        <v>Công an xã Nam Thái  tỉnh Nam Định</v>
      </c>
      <c r="C184" t="str">
        <v>https://www.facebook.com/NamThaiVillage/?locale=vi_VN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10184</v>
      </c>
      <c r="B185" t="str">
        <f>HYPERLINK("https://namthai-namtruc.namdinh.gov.vn/", "UBND Ủy ban nhân dân xã Nam Thái  tỉnh Nam Định")</f>
        <v>UBND Ủy ban nhân dân xã Nam Thái  tỉnh Nam Định</v>
      </c>
      <c r="C185" t="str">
        <v>https://namthai-namtruc.namdinh.gov.vn/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10185</v>
      </c>
      <c r="B186" t="str">
        <f>HYPERLINK("https://www.facebook.com/p/C%C3%B4ng-an-th%E1%BB%8B-tr%E1%BA%A5n-C%E1%BB%95-L%E1%BB%85-100069913269136/", "Công an thị trấn Cổ Lễ  tỉnh Nam Định")</f>
        <v>Công an thị trấn Cổ Lễ  tỉnh Nam Định</v>
      </c>
      <c r="C186" t="str">
        <v>https://www.facebook.com/p/C%C3%B4ng-an-th%E1%BB%8B-tr%E1%BA%A5n-C%E1%BB%95-L%E1%BB%85-100069913269136/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10186</v>
      </c>
      <c r="B187" t="str">
        <f>HYPERLINK("https://ttcole.namdinh.gov.vn/", "UBND Ủy ban nhân dân thị trấn Cổ Lễ  tỉnh Nam Định")</f>
        <v>UBND Ủy ban nhân dân thị trấn Cổ Lễ  tỉnh Nam Định</v>
      </c>
      <c r="C187" t="str">
        <v>https://ttcole.namdinh.gov.vn/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10187</v>
      </c>
      <c r="B188" t="str">
        <f>HYPERLINK("https://www.facebook.com/p/An-Ninh-Ph%C6%B0%C6%A1ng-%C4%90%E1%BB%8Bnh-100069585191262/?locale=ms_MY", "Công an xã Phương Định  tỉnh Nam Định")</f>
        <v>Công an xã Phương Định  tỉnh Nam Định</v>
      </c>
      <c r="C188" t="str">
        <v>https://www.facebook.com/p/An-Ninh-Ph%C6%B0%C6%A1ng-%C4%90%E1%BB%8Bnh-100069585191262/?locale=ms_MY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10188</v>
      </c>
      <c r="B189" t="str">
        <f>HYPERLINK("https://dichvucong.namdinh.gov.vn/portaldvc/KenhTin/dich-vu-cong-truc-tuyen.aspx?_dv=7A48DC22-CECF-ACBE-4F94-08E4F8713977", "UBND Ủy ban nhân dân xã Phương Định  tỉnh Nam Định")</f>
        <v>UBND Ủy ban nhân dân xã Phương Định  tỉnh Nam Định</v>
      </c>
      <c r="C189" t="str">
        <v>https://dichvucong.namdinh.gov.vn/portaldvc/KenhTin/dich-vu-cong-truc-tuyen.aspx?_dv=7A48DC22-CECF-ACBE-4F94-08E4F8713977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10189</v>
      </c>
      <c r="B190" t="str">
        <v>Công an xã Trực Chính  tỉnh Nam Định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10190</v>
      </c>
      <c r="B191" t="str">
        <f>HYPERLINK("https://trucchinh.namdinh.gov.vn/", "UBND Ủy ban nhân dân xã Trực Chính  tỉnh Nam Định")</f>
        <v>UBND Ủy ban nhân dân xã Trực Chính  tỉnh Nam Định</v>
      </c>
      <c r="C191" t="str">
        <v>https://trucchinh.namdinh.gov.vn/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10191</v>
      </c>
      <c r="B192" t="str">
        <v>Công an xã Trung Đông  tỉnh Nam Định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10192</v>
      </c>
      <c r="B193" t="str">
        <f>HYPERLINK("https://trungdong.namdinh.gov.vn/", "UBND Ủy ban nhân dân xã Trung Đông  tỉnh Nam Định")</f>
        <v>UBND Ủy ban nhân dân xã Trung Đông  tỉnh Nam Định</v>
      </c>
      <c r="C193" t="str">
        <v>https://trungdong.namdinh.gov.vn/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10193</v>
      </c>
      <c r="B194" t="str">
        <v>Công an xã Liêm Hải  tỉnh Nam Định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10194</v>
      </c>
      <c r="B195" t="str">
        <f>HYPERLINK("https://dichvucong.namdinh.gov.vn/portaldvc/KenhTin/dich-vu-cong-truc-tuyen.aspx?_dv=84E81800-2F85-82CA-C2BA-231B5D4F8BB0", "UBND Ủy ban nhân dân xã Liêm Hải  tỉnh Nam Định")</f>
        <v>UBND Ủy ban nhân dân xã Liêm Hải  tỉnh Nam Định</v>
      </c>
      <c r="C195" t="str">
        <v>https://dichvucong.namdinh.gov.vn/portaldvc/KenhTin/dich-vu-cong-truc-tuyen.aspx?_dv=84E81800-2F85-82CA-C2BA-231B5D4F8BB0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10195</v>
      </c>
      <c r="B196" t="str">
        <f>HYPERLINK("https://www.facebook.com/p/Th%C3%B4ng-tin-An-ninh-Tr%E1%BB%B1c-Tu%E1%BA%A5n-100066786433399/", "Công an xã Trực Tuấn  tỉnh Nam Định")</f>
        <v>Công an xã Trực Tuấn  tỉnh Nam Định</v>
      </c>
      <c r="C196" t="str">
        <v>https://www.facebook.com/p/Th%C3%B4ng-tin-An-ninh-Tr%E1%BB%B1c-Tu%E1%BA%A5n-100066786433399/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10196</v>
      </c>
      <c r="B197" t="str">
        <f>HYPERLINK("https://dichvucong.namdinh.gov.vn/portaldvc/KenhTin/dich-vu-cong-truc-tuyen.aspx?_dv=06FDD247-9A0B-0E9C-7906-B27CE749E745", "UBND Ủy ban nhân dân xã Trực Tuấn  tỉnh Nam Định")</f>
        <v>UBND Ủy ban nhân dân xã Trực Tuấn  tỉnh Nam Định</v>
      </c>
      <c r="C197" t="str">
        <v>https://dichvucong.namdinh.gov.vn/portaldvc/KenhTin/dich-vu-cong-truc-tuyen.aspx?_dv=06FDD247-9A0B-0E9C-7906-B27CE749E745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10197</v>
      </c>
      <c r="B198" t="str">
        <f>HYPERLINK("https://www.facebook.com/UBNDXaVietHung/", "Công an xã Việt Hùng  tỉnh Nam Định")</f>
        <v>Công an xã Việt Hùng  tỉnh Nam Định</v>
      </c>
      <c r="C198" t="str">
        <v>https://www.facebook.com/UBNDXaVietHung/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10198</v>
      </c>
      <c r="B199" t="str">
        <f>HYPERLINK("https://viethung.namdinh.gov.vn/", "UBND Ủy ban nhân dân xã Việt Hùng  tỉnh Nam Định")</f>
        <v>UBND Ủy ban nhân dân xã Việt Hùng  tỉnh Nam Định</v>
      </c>
      <c r="C199" t="str">
        <v>https://viethung.namdinh.gov.vn/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10199</v>
      </c>
      <c r="B200" t="str">
        <f>HYPERLINK("https://www.facebook.com/p/X%C3%A3-Tr%E1%BB%B1c-%C4%90%E1%BA%A1o-Huy%E1%BB%87n-Tr%E1%BB%B1c-Ninh-T%E1%BB%89nh-Nam-%C4%90%E1%BB%8Bnh-100046095555990/", "Công an xã Trực Đạo  tỉnh Nam Định")</f>
        <v>Công an xã Trực Đạo  tỉnh Nam Định</v>
      </c>
      <c r="C200" t="str">
        <v>https://www.facebook.com/p/X%C3%A3-Tr%E1%BB%B1c-%C4%90%E1%BA%A1o-Huy%E1%BB%87n-Tr%E1%BB%B1c-Ninh-T%E1%BB%89nh-Nam-%C4%90%E1%BB%8Bnh-100046095555990/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10200</v>
      </c>
      <c r="B201" t="str">
        <f>HYPERLINK("https://trucdao.namdinh.gov.vn/", "UBND Ủy ban nhân dân xã Trực Đạo  tỉnh Nam Định")</f>
        <v>UBND Ủy ban nhân dân xã Trực Đạo  tỉnh Nam Định</v>
      </c>
      <c r="C201" t="str">
        <v>https://trucdao.namdinh.gov.vn/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10201</v>
      </c>
      <c r="B202" t="str">
        <f>HYPERLINK("https://www.facebook.com/p/An-ninh-tr%E1%BA%ADt-t%E1%BB%B1-x%C3%A3-Tr%E1%BB%B1c-H%C3%B9ng-100071263414324/", "Công an xã Trực Hưng  tỉnh Nam Định")</f>
        <v>Công an xã Trực Hưng  tỉnh Nam Định</v>
      </c>
      <c r="C202" t="str">
        <v>https://www.facebook.com/p/An-ninh-tr%E1%BA%ADt-t%E1%BB%B1-x%C3%A3-Tr%E1%BB%B1c-H%C3%B9ng-100071263414324/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10202</v>
      </c>
      <c r="B203" t="str">
        <f>HYPERLINK("https://truchung4.namdinh.gov.vn/", "UBND Ủy ban nhân dân xã Trực Hưng  tỉnh Nam Định")</f>
        <v>UBND Ủy ban nhân dân xã Trực Hưng  tỉnh Nam Định</v>
      </c>
      <c r="C203" t="str">
        <v>https://truchung4.namdinh.gov.vn/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10203</v>
      </c>
      <c r="B204" t="str">
        <v>Công an xã Trực Nội  tỉnh Nam Định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10204</v>
      </c>
      <c r="B205" t="str">
        <f>HYPERLINK("https://trucnoi.namdinh.gov.vn/", "UBND Ủy ban nhân dân xã Trực Nội  tỉnh Nam Định")</f>
        <v>UBND Ủy ban nhân dân xã Trực Nội  tỉnh Nam Định</v>
      </c>
      <c r="C205" t="str">
        <v>https://trucnoi.namdinh.gov.vn/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10205</v>
      </c>
      <c r="B206" t="str">
        <f>HYPERLINK("https://www.facebook.com/CATTCATTHANH/", "Công an thị trấn Cát Thành  tỉnh Nam Định")</f>
        <v>Công an thị trấn Cát Thành  tỉnh Nam Định</v>
      </c>
      <c r="C206" t="str">
        <v>https://www.facebook.com/CATTCATTHANH/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10206</v>
      </c>
      <c r="B207" t="str">
        <f>HYPERLINK("https://ttcatthanh.namdinh.gov.vn/", "UBND Ủy ban nhân dân thị trấn Cát Thành  tỉnh Nam Định")</f>
        <v>UBND Ủy ban nhân dân thị trấn Cát Thành  tỉnh Nam Định</v>
      </c>
      <c r="C207" t="str">
        <v>https://ttcatthanh.namdinh.gov.vn/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10207</v>
      </c>
      <c r="B208" t="str">
        <v>Công an xã Trực Thanh  tỉnh Nam Định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10208</v>
      </c>
      <c r="B209" t="str">
        <f>HYPERLINK("https://trucninh.namdinh.gov.vn/", "UBND Ủy ban nhân dân xã Trực Thanh  tỉnh Nam Định")</f>
        <v>UBND Ủy ban nhân dân xã Trực Thanh  tỉnh Nam Định</v>
      </c>
      <c r="C209" t="str">
        <v>https://trucninh.namdinh.gov.vn/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10209</v>
      </c>
      <c r="B210" t="str">
        <v>Công an xã Trực Khang  tỉnh Nam Định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10210</v>
      </c>
      <c r="B211" t="str">
        <f>HYPERLINK("https://truckhang.namdinh.gov.vn/", "UBND Ủy ban nhân dân xã Trực Khang  tỉnh Nam Định")</f>
        <v>UBND Ủy ban nhân dân xã Trực Khang  tỉnh Nam Định</v>
      </c>
      <c r="C211" t="str">
        <v>https://truckhang.namdinh.gov.vn/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10211</v>
      </c>
      <c r="B212" t="str">
        <f>HYPERLINK("https://www.facebook.com/p/Tu%E1%BB%95i-tr%E1%BA%BB-C%C3%B4ng-an-huy%E1%BB%87n-Ninh-Ph%C6%B0%E1%BB%9Bc-100068114569027/", "Công an xã Trực Thuận  tỉnh Nam Định")</f>
        <v>Công an xã Trực Thuận  tỉnh Nam Định</v>
      </c>
      <c r="C212" t="str">
        <v>https://www.facebook.com/p/Tu%E1%BB%95i-tr%E1%BA%BB-C%C3%B4ng-an-huy%E1%BB%87n-Ninh-Ph%C6%B0%E1%BB%9Bc-100068114569027/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10212</v>
      </c>
      <c r="B213" t="str">
        <f>HYPERLINK("https://tructhuan.namdinh.gov.vn/", "UBND Ủy ban nhân dân xã Trực Thuận  tỉnh Nam Định")</f>
        <v>UBND Ủy ban nhân dân xã Trực Thuận  tỉnh Nam Định</v>
      </c>
      <c r="C213" t="str">
        <v>https://tructhuan.namdinh.gov.vn/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10213</v>
      </c>
      <c r="B214" t="str">
        <f>HYPERLINK("https://www.facebook.com/p/Tu%E1%BB%95i-tr%E1%BA%BB-C%C3%B4ng-an-huy%E1%BB%87n-Ninh-Ph%C6%B0%E1%BB%9Bc-100068114569027/", "Công an xã Trực Mỹ  tỉnh Nam Định")</f>
        <v>Công an xã Trực Mỹ  tỉnh Nam Định</v>
      </c>
      <c r="C214" t="str">
        <v>https://www.facebook.com/p/Tu%E1%BB%95i-tr%E1%BA%BB-C%C3%B4ng-an-huy%E1%BB%87n-Ninh-Ph%C6%B0%E1%BB%9Bc-100068114569027/</v>
      </c>
      <c r="D214" t="str">
        <v>-</v>
      </c>
      <c r="E214" t="str">
        <v>02593864529</v>
      </c>
      <c r="F214" t="str">
        <v>-</v>
      </c>
      <c r="G214" t="str">
        <v>Quốc lộ 1A</v>
      </c>
    </row>
    <row r="215">
      <c r="A215">
        <v>10214</v>
      </c>
      <c r="B215" t="str">
        <f>HYPERLINK("https://dichvucong.namdinh.gov.vn/portaldvc/KenhTin/dich-vu-cong-truc-tuyen.aspx?_dv=1984F7D5-4A64-D74D-3DCE-48AFB432B5AF", "UBND Ủy ban nhân dân xã Trực Mỹ  tỉnh Nam Định")</f>
        <v>UBND Ủy ban nhân dân xã Trực Mỹ  tỉnh Nam Định</v>
      </c>
      <c r="C215" t="str">
        <v>https://dichvucong.namdinh.gov.vn/portaldvc/KenhTin/dich-vu-cong-truc-tuyen.aspx?_dv=1984F7D5-4A64-D74D-3DCE-48AFB432B5AF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10215</v>
      </c>
      <c r="B216" t="str">
        <v>Công an xã Trực Đại  tỉnh Nam Định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10216</v>
      </c>
      <c r="B217" t="str">
        <f>HYPERLINK("https://trucninh.namdinh.gov.vn/", "UBND Ủy ban nhân dân xã Trực Đại  tỉnh Nam Định")</f>
        <v>UBND Ủy ban nhân dân xã Trực Đại  tỉnh Nam Định</v>
      </c>
      <c r="C217" t="str">
        <v>https://trucninh.namdinh.gov.vn/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10217</v>
      </c>
      <c r="B218" t="str">
        <v>Công an xã Trực Cường  tỉnh Nam Định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10218</v>
      </c>
      <c r="B219" t="str">
        <f>HYPERLINK("https://truccuong.namdinh.gov.vn/", "UBND Ủy ban nhân dân xã Trực Cường  tỉnh Nam Định")</f>
        <v>UBND Ủy ban nhân dân xã Trực Cường  tỉnh Nam Định</v>
      </c>
      <c r="C219" t="str">
        <v>https://truccuong.namdinh.gov.vn/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10219</v>
      </c>
      <c r="B220" t="str">
        <v>Công an xã Trực Phú  tỉnh Nam Định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10220</v>
      </c>
      <c r="B221" t="str">
        <f>HYPERLINK("https://trucninh.namdinh.gov.vn/", "UBND Ủy ban nhân dân xã Trực Phú  tỉnh Nam Định")</f>
        <v>UBND Ủy ban nhân dân xã Trực Phú  tỉnh Nam Định</v>
      </c>
      <c r="C221" t="str">
        <v>https://trucninh.namdinh.gov.vn/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10221</v>
      </c>
      <c r="B222" t="str">
        <f>HYPERLINK("https://www.facebook.com/p/C%C3%B4ng-an-x%C3%A3-Tr%E1%BB%B1c-Th%C3%A1i-100072039308025/", "Công an xã Trực Thái  tỉnh Nam Định")</f>
        <v>Công an xã Trực Thái  tỉnh Nam Định</v>
      </c>
      <c r="C222" t="str">
        <v>https://www.facebook.com/p/C%C3%B4ng-an-x%C3%A3-Tr%E1%BB%B1c-Th%C3%A1i-100072039308025/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10222</v>
      </c>
      <c r="B223" t="str">
        <f>HYPERLINK("https://dichvucong.namdinh.gov.vn/portaldvc/KenhTin/dich-vu-cong-truc-tuyen.aspx?_dv=66985F40-11AF-1CAA-934C-2C0FCFDCDECE", "UBND Ủy ban nhân dân xã Trực Thái  tỉnh Nam Định")</f>
        <v>UBND Ủy ban nhân dân xã Trực Thái  tỉnh Nam Định</v>
      </c>
      <c r="C223" t="str">
        <v>https://dichvucong.namdinh.gov.vn/portaldvc/KenhTin/dich-vu-cong-truc-tuyen.aspx?_dv=66985F40-11AF-1CAA-934C-2C0FCFDCDECE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10223</v>
      </c>
      <c r="B224" t="str">
        <f>HYPERLINK("https://www.facebook.com/p/An-ninh-tr%E1%BA%ADt-t%E1%BB%B1-x%C3%A3-Tr%E1%BB%B1c-H%C3%B9ng-100071263414324/", "Công an xã Trực Hùng  tỉnh Nam Định")</f>
        <v>Công an xã Trực Hùng  tỉnh Nam Định</v>
      </c>
      <c r="C224" t="str">
        <v>https://www.facebook.com/p/An-ninh-tr%E1%BA%ADt-t%E1%BB%B1-x%C3%A3-Tr%E1%BB%B1c-H%C3%B9ng-100071263414324/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10224</v>
      </c>
      <c r="B225" t="str">
        <f>HYPERLINK("https://truchung4.namdinh.gov.vn/", "UBND Ủy ban nhân dân xã Trực Hùng  tỉnh Nam Định")</f>
        <v>UBND Ủy ban nhân dân xã Trực Hùng  tỉnh Nam Định</v>
      </c>
      <c r="C225" t="str">
        <v>https://truchung4.namdinh.gov.vn/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10225</v>
      </c>
      <c r="B226" t="str">
        <v>Công an xã Trực Thắng  tỉnh Nam Định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10226</v>
      </c>
      <c r="B227" t="str">
        <f>HYPERLINK("https://dichvucong.namdinh.gov.vn/portaldvc/KenhTin/dich-vu-cong-truc-tuyen.aspx?_dv=56E4A98C-A953-862F-6651-54DD8E1E6E31", "UBND Ủy ban nhân dân xã Trực Thắng  tỉnh Nam Định")</f>
        <v>UBND Ủy ban nhân dân xã Trực Thắng  tỉnh Nam Định</v>
      </c>
      <c r="C227" t="str">
        <v>https://dichvucong.namdinh.gov.vn/portaldvc/KenhTin/dich-vu-cong-truc-tuyen.aspx?_dv=56E4A98C-A953-862F-6651-54DD8E1E6E31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10227</v>
      </c>
      <c r="B228" t="str">
        <f>HYPERLINK("https://www.facebook.com/tuoitrexuantruong/", "Công an thị trấn Xuân Trường  tỉnh Nam Định")</f>
        <v>Công an thị trấn Xuân Trường  tỉnh Nam Định</v>
      </c>
      <c r="C228" t="str">
        <v>https://www.facebook.com/tuoitrexuantruong/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10228</v>
      </c>
      <c r="B229" t="str">
        <f>HYPERLINK("https://xuantruong.namdinh.gov.vn/", "UBND Ủy ban nhân dân thị trấn Xuân Trường  tỉnh Nam Định")</f>
        <v>UBND Ủy ban nhân dân thị trấn Xuân Trường  tỉnh Nam Định</v>
      </c>
      <c r="C229" t="str">
        <v>https://xuantruong.namdinh.gov.vn/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10229</v>
      </c>
      <c r="B230" t="str">
        <f>HYPERLINK("https://www.facebook.com/quehuongXuanChau/", "Công an xã Xuân Châu  tỉnh Nam Định")</f>
        <v>Công an xã Xuân Châu  tỉnh Nam Định</v>
      </c>
      <c r="C230" t="str">
        <v>https://www.facebook.com/quehuongXuanChau/</v>
      </c>
      <c r="D230" t="str">
        <v>0355902148</v>
      </c>
      <c r="E230" t="str">
        <v>-</v>
      </c>
      <c r="F230" t="str">
        <f>HYPERLINK("mailto:quehuongxuanchau@gmail.com", "quehuongxuanchau@gmail.com")</f>
        <v>quehuongxuanchau@gmail.com</v>
      </c>
      <c r="G230" t="str">
        <v>-</v>
      </c>
    </row>
    <row r="231">
      <c r="A231">
        <v>10230</v>
      </c>
      <c r="B231" t="str">
        <f>HYPERLINK("https://xuanchau-xuantruong.namdinh.gov.vn/uy-ban-nhan-dan", "UBND Ủy ban nhân dân xã Xuân Châu  tỉnh Nam Định")</f>
        <v>UBND Ủy ban nhân dân xã Xuân Châu  tỉnh Nam Định</v>
      </c>
      <c r="C231" t="str">
        <v>https://xuanchau-xuantruong.namdinh.gov.vn/uy-ban-nhan-dan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10231</v>
      </c>
      <c r="B232" t="str">
        <v>Công an xã Xuân Hồng  tỉnh Nam Định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10232</v>
      </c>
      <c r="B233" t="str">
        <f>HYPERLINK("https://xuanhong-xuantruong.namdinh.gov.vn/", "UBND Ủy ban nhân dân xã Xuân Hồng  tỉnh Nam Định")</f>
        <v>UBND Ủy ban nhân dân xã Xuân Hồng  tỉnh Nam Định</v>
      </c>
      <c r="C233" t="str">
        <v>https://xuanhong-xuantruong.namdinh.gov.vn/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10233</v>
      </c>
      <c r="B234" t="str">
        <v>Công an xã Xuân Thành  tỉnh Nam Định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10234</v>
      </c>
      <c r="B235" t="str">
        <f>HYPERLINK("https://dichvucong.namdinh.gov.vn/portaldvc/KenhTin/dich-vu-cong-truc-tuyen.aspx?_dv=1A6A9988-F251-7A04-2D7C-74CA88752A47", "UBND Ủy ban nhân dân xã Xuân Thành  tỉnh Nam Định")</f>
        <v>UBND Ủy ban nhân dân xã Xuân Thành  tỉnh Nam Định</v>
      </c>
      <c r="C235" t="str">
        <v>https://dichvucong.namdinh.gov.vn/portaldvc/KenhTin/dich-vu-cong-truc-tuyen.aspx?_dv=1A6A9988-F251-7A04-2D7C-74CA88752A47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10235</v>
      </c>
      <c r="B236" t="str">
        <v>Công an xã Xuân Thượng  tỉnh Nam Định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10236</v>
      </c>
      <c r="B237" t="str">
        <f>HYPERLINK("https://xuanthuong-xuantruong.namdinh.gov.vn/", "UBND Ủy ban nhân dân xã Xuân Thượng  tỉnh Nam Định")</f>
        <v>UBND Ủy ban nhân dân xã Xuân Thượng  tỉnh Nam Định</v>
      </c>
      <c r="C237" t="str">
        <v>https://xuanthuong-xuantruong.namdinh.gov.vn/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10237</v>
      </c>
      <c r="B238" t="str">
        <f>HYPERLINK("https://www.facebook.com/p/X%C3%A3-Xu%C3%A2n-Phong-100072015386393/", "Công an xã Xuân Phong  tỉnh Nam Định")</f>
        <v>Công an xã Xuân Phong  tỉnh Nam Định</v>
      </c>
      <c r="C238" t="str">
        <v>https://www.facebook.com/p/X%C3%A3-Xu%C3%A2n-Phong-100072015386393/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10238</v>
      </c>
      <c r="B239" t="str">
        <f>HYPERLINK("https://xuantruong.namdinh.gov.vn/", "UBND Ủy ban nhân dân xã Xuân Phong  tỉnh Nam Định")</f>
        <v>UBND Ủy ban nhân dân xã Xuân Phong  tỉnh Nam Định</v>
      </c>
      <c r="C239" t="str">
        <v>https://xuantruong.namdinh.gov.vn/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10239</v>
      </c>
      <c r="B240" t="str">
        <f>HYPERLINK("https://www.facebook.com/tuoitrecongansonla/", "Công an xã Xuân Đài  tỉnh Nam Định")</f>
        <v>Công an xã Xuân Đài  tỉnh Nam Định</v>
      </c>
      <c r="C240" t="str">
        <v>https://www.facebook.com/tuoitrecongansonla/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10240</v>
      </c>
      <c r="B241" t="str">
        <f>HYPERLINK("https://hcc.namdinh.gov.vn/portaldvc/KenhTin/dich-vu-cong-truc-tuyen.aspx?_dv=2C8120D9-D2A7-474B-A431-AA043BE304D9", "UBND Ủy ban nhân dân xã Xuân Đài  tỉnh Nam Định")</f>
        <v>UBND Ủy ban nhân dân xã Xuân Đài  tỉnh Nam Định</v>
      </c>
      <c r="C241" t="str">
        <v>https://hcc.namdinh.gov.vn/portaldvc/KenhTin/dich-vu-cong-truc-tuyen.aspx?_dv=2C8120D9-D2A7-474B-A431-AA043BE304D9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10241</v>
      </c>
      <c r="B242" t="str">
        <f>HYPERLINK("https://www.facebook.com/p/C%C3%B4ng-an-X%C3%A3-Xu%C3%A2n-T%C3%A2n-Xu%C3%A2n-Tr%C6%B0%E1%BB%9Dng-Nam-%C4%90%E1%BB%8Bnh-100081772332944/", "Công an xã Xuân Tân  tỉnh Nam Định")</f>
        <v>Công an xã Xuân Tân  tỉnh Nam Định</v>
      </c>
      <c r="C242" t="str">
        <v>https://www.facebook.com/p/C%C3%B4ng-an-X%C3%A3-Xu%C3%A2n-T%C3%A2n-Xu%C3%A2n-Tr%C6%B0%E1%BB%9Dng-Nam-%C4%90%E1%BB%8Bnh-100081772332944/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10242</v>
      </c>
      <c r="B243" t="str">
        <f>HYPERLINK("https://xuantan-xuantruong.namdinh.gov.vn/uy-ban-nhan-dan/uy-ban-nhan-dan-xa-xuan-tan-296894", "UBND Ủy ban nhân dân xã Xuân Tân  tỉnh Nam Định")</f>
        <v>UBND Ủy ban nhân dân xã Xuân Tân  tỉnh Nam Định</v>
      </c>
      <c r="C243" t="str">
        <v>https://xuantan-xuantruong.namdinh.gov.vn/uy-ban-nhan-dan/uy-ban-nhan-dan-xa-xuan-tan-296894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10243</v>
      </c>
      <c r="B244" t="str">
        <v>Công an xã Xuân Thủy  tỉnh Nam Định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10244</v>
      </c>
      <c r="B245" t="str">
        <f>HYPERLINK("https://dichvucong.namdinh.gov.vn/portaldvc/KenhTin/dich-vu-cong-truc-tuyen.aspx?_dv=E4662776-0DAA-C999-A752-B2C23C32899B", "UBND Ủy ban nhân dân xã Xuân Thủy  tỉnh Nam Định")</f>
        <v>UBND Ủy ban nhân dân xã Xuân Thủy  tỉnh Nam Định</v>
      </c>
      <c r="C245" t="str">
        <v>https://dichvucong.namdinh.gov.vn/portaldvc/KenhTin/dich-vu-cong-truc-tuyen.aspx?_dv=E4662776-0DAA-C999-A752-B2C23C32899B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10245</v>
      </c>
      <c r="B246" t="str">
        <f>HYPERLINK("https://www.facebook.com/p/C%C3%B4ng-an-x%C3%A3-Xu%C3%A2n-Ng%E1%BB%8Dc-Xu%C3%A2n-Tr%C6%B0%E1%BB%9Dng-Nam-%C4%90%E1%BB%8Bnh-100072429159631/", "Công an xã Xuân Ngọc  tỉnh Nam Định")</f>
        <v>Công an xã Xuân Ngọc  tỉnh Nam Định</v>
      </c>
      <c r="C246" t="str">
        <v>https://www.facebook.com/p/C%C3%B4ng-an-x%C3%A3-Xu%C3%A2n-Ng%E1%BB%8Dc-Xu%C3%A2n-Tr%C6%B0%E1%BB%9Dng-Nam-%C4%90%E1%BB%8Bnh-100072429159631/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10246</v>
      </c>
      <c r="B247" t="str">
        <f>HYPERLINK("https://xuanngoc-xuantruong.namdinh.gov.vn/", "UBND Ủy ban nhân dân xã Xuân Ngọc  tỉnh Nam Định")</f>
        <v>UBND Ủy ban nhân dân xã Xuân Ngọc  tỉnh Nam Định</v>
      </c>
      <c r="C247" t="str">
        <v>https://xuanngoc-xuantruong.namdinh.gov.vn/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10247</v>
      </c>
      <c r="B248" t="str">
        <f>HYPERLINK("https://www.facebook.com/groups/776885065848889/", "Công an xã Xuân Bắc  tỉnh Nam Định")</f>
        <v>Công an xã Xuân Bắc  tỉnh Nam Định</v>
      </c>
      <c r="C248" t="str">
        <v>https://www.facebook.com/groups/776885065848889/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10248</v>
      </c>
      <c r="B249" t="str">
        <f>HYPERLINK("https://xuanloc.dongnai.gov.vn/Pages/gioithieuchitiet.aspx?IDxa=45", "UBND Ủy ban nhân dân xã Xuân Bắc  tỉnh Nam Định")</f>
        <v>UBND Ủy ban nhân dân xã Xuân Bắc  tỉnh Nam Định</v>
      </c>
      <c r="C249" t="str">
        <v>https://xuanloc.dongnai.gov.vn/Pages/gioithieuchitiet.aspx?IDxa=45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10249</v>
      </c>
      <c r="B250" t="str">
        <f>HYPERLINK("https://www.facebook.com/1657015647810953", "Công an xã Xuân Phương  tỉnh Nam Định")</f>
        <v>Công an xã Xuân Phương  tỉnh Nam Định</v>
      </c>
      <c r="C250" t="str">
        <v>https://www.facebook.com/1657015647810953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10250</v>
      </c>
      <c r="B251" t="str">
        <f>HYPERLINK("https://xuantruong.namdinh.gov.vn/thong-tin-dau-thau-mua-sam-cong/thong-bao-so-154-tb-ubnd-v-v-cong-khai-ket-qua-trung-dau-gia-quyen-su-dung-dat-cho-nhan-dan-lam--378505", "UBND Ủy ban nhân dân xã Xuân Phương  tỉnh Nam Định")</f>
        <v>UBND Ủy ban nhân dân xã Xuân Phương  tỉnh Nam Định</v>
      </c>
      <c r="C251" t="str">
        <v>https://xuantruong.namdinh.gov.vn/thong-tin-dau-thau-mua-sam-cong/thong-bao-so-154-tb-ubnd-v-v-cong-khai-ket-qua-trung-dau-gia-quyen-su-dung-dat-cho-nhan-dan-lam--378505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10251</v>
      </c>
      <c r="B252" t="str">
        <f>HYPERLINK("https://www.facebook.com/TNXTND/?locale=vi_VN", "Công an xã Thọ Nghiệp  tỉnh Nam Định")</f>
        <v>Công an xã Thọ Nghiệp  tỉnh Nam Định</v>
      </c>
      <c r="C252" t="str">
        <v>https://www.facebook.com/TNXTND/?locale=vi_VN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10252</v>
      </c>
      <c r="B253" t="str">
        <f>HYPERLINK("https://thonghiep-xuantruong.namdinh.gov.vn/uy-ban-nhan-dan", "UBND Ủy ban nhân dân xã Thọ Nghiệp  tỉnh Nam Định")</f>
        <v>UBND Ủy ban nhân dân xã Thọ Nghiệp  tỉnh Nam Định</v>
      </c>
      <c r="C253" t="str">
        <v>https://thonghiep-xuantruong.namdinh.gov.vn/uy-ban-nhan-dan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10253</v>
      </c>
      <c r="B254" t="str">
        <f>HYPERLINK("https://www.facebook.com/anninhxuanphu/", "Công an xã Xuân Phú  tỉnh Nam Định")</f>
        <v>Công an xã Xuân Phú  tỉnh Nam Định</v>
      </c>
      <c r="C254" t="str">
        <v>https://www.facebook.com/anninhxuanphu/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10254</v>
      </c>
      <c r="B255" t="str">
        <f>HYPERLINK("https://xuanphu-xuantruong.namdinh.gov.vn/uy-ban-nhan-dan/uy-ban-nhan-dan-xa-xuan-phu-289181", "UBND Ủy ban nhân dân xã Xuân Phú  tỉnh Nam Định")</f>
        <v>UBND Ủy ban nhân dân xã Xuân Phú  tỉnh Nam Định</v>
      </c>
      <c r="C255" t="str">
        <v>https://xuanphu-xuantruong.namdinh.gov.vn/uy-ban-nhan-dan/uy-ban-nhan-dan-xa-xuan-phu-289181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10255</v>
      </c>
      <c r="B256" t="str">
        <v>Công an xã Xuân Trung  tỉnh Nam Định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10256</v>
      </c>
      <c r="B257" t="str">
        <f>HYPERLINK("https://dichvucong.namdinh.gov.vn/portaldvc/KenhTin/dich-vu-cong-truc-tuyen.aspx?_dv=3B7C0934-DBBB-4144-9C92-CC25BB3C269E", "UBND Ủy ban nhân dân xã Xuân Trung  tỉnh Nam Định")</f>
        <v>UBND Ủy ban nhân dân xã Xuân Trung  tỉnh Nam Định</v>
      </c>
      <c r="C257" t="str">
        <v>https://dichvucong.namdinh.gov.vn/portaldvc/KenhTin/dich-vu-cong-truc-tuyen.aspx?_dv=3B7C0934-DBBB-4144-9C92-CC25BB3C269E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10257</v>
      </c>
      <c r="B258" t="str">
        <f>HYPERLINK("https://www.facebook.com/groups/125508250971572/", "Công an xã Xuân Vinh  tỉnh Nam Định")</f>
        <v>Công an xã Xuân Vinh  tỉnh Nam Định</v>
      </c>
      <c r="C258" t="str">
        <v>https://www.facebook.com/groups/125508250971572/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10258</v>
      </c>
      <c r="B259" t="str">
        <f>HYPERLINK("https://xuanvinh-xuantruong.namdinh.gov.vn/uy-ban-nhan-dan", "UBND Ủy ban nhân dân xã Xuân Vinh  tỉnh Nam Định")</f>
        <v>UBND Ủy ban nhân dân xã Xuân Vinh  tỉnh Nam Định</v>
      </c>
      <c r="C259" t="str">
        <v>https://xuanvinh-xuantruong.namdinh.gov.vn/uy-ban-nhan-dan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10259</v>
      </c>
      <c r="B260" t="str">
        <f>HYPERLINK("https://www.facebook.com/groups/xuankien/", "Công an xã Xuân Kiên  tỉnh Nam Định")</f>
        <v>Công an xã Xuân Kiên  tỉnh Nam Định</v>
      </c>
      <c r="C260" t="str">
        <v>https://www.facebook.com/groups/xuankien/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10260</v>
      </c>
      <c r="B261" t="str">
        <f>HYPERLINK("https://dichvucong.namdinh.gov.vn/portaldvc/KenhTin/dich-vu-cong-truc-tuyen.aspx?_dv=A747713C-4D73-3599-7ED3-317FE3C7FD0D", "UBND Ủy ban nhân dân xã Xuân Kiên  tỉnh Nam Định")</f>
        <v>UBND Ủy ban nhân dân xã Xuân Kiên  tỉnh Nam Định</v>
      </c>
      <c r="C261" t="str">
        <v>https://dichvucong.namdinh.gov.vn/portaldvc/KenhTin/dich-vu-cong-truc-tuyen.aspx?_dv=A747713C-4D73-3599-7ED3-317FE3C7FD0D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10261</v>
      </c>
      <c r="B262" t="str">
        <v>Công an xã Xuân Tiến  tỉnh Nam Định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10262</v>
      </c>
      <c r="B263" t="str">
        <f>HYPERLINK("https://dichvucong.namdinh.gov.vn/portaldvc/KenhTin/dich-vu-cong-truc-tuyen.aspx?_dv=5B761C7D-EC0A-EB37-1A90-80E52C7B9F19", "UBND Ủy ban nhân dân xã Xuân Tiến  tỉnh Nam Định")</f>
        <v>UBND Ủy ban nhân dân xã Xuân Tiến  tỉnh Nam Định</v>
      </c>
      <c r="C263" t="str">
        <v>https://dichvucong.namdinh.gov.vn/portaldvc/KenhTin/dich-vu-cong-truc-tuyen.aspx?_dv=5B761C7D-EC0A-EB37-1A90-80E52C7B9F19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10263</v>
      </c>
      <c r="B264" t="str">
        <f>HYPERLINK("https://www.facebook.com/p/C%C3%B4ng-an-x%C3%A3-Xu%C3%A2n-Ninh-100066546561529/", "Công an xã Xuân Ninh  tỉnh Nam Định")</f>
        <v>Công an xã Xuân Ninh  tỉnh Nam Định</v>
      </c>
      <c r="C264" t="str">
        <v>https://www.facebook.com/p/C%C3%B4ng-an-x%C3%A3-Xu%C3%A2n-Ninh-100066546561529/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10264</v>
      </c>
      <c r="B265" t="str">
        <f>HYPERLINK("https://xuanninh-xuantruong.namdinh.gov.vn/uy-ban-nhan-dan", "UBND Ủy ban nhân dân xã Xuân Ninh  tỉnh Nam Định")</f>
        <v>UBND Ủy ban nhân dân xã Xuân Ninh  tỉnh Nam Định</v>
      </c>
      <c r="C265" t="str">
        <v>https://xuanninh-xuantruong.namdinh.gov.vn/uy-ban-nhan-dan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10265</v>
      </c>
      <c r="B266" t="str">
        <f>HYPERLINK("https://www.facebook.com/quehuongxuanhoa/?locale=vi_VN", "Công an xã Xuân Hòa  tỉnh Nam Định")</f>
        <v>Công an xã Xuân Hòa  tỉnh Nam Định</v>
      </c>
      <c r="C266" t="str">
        <v>https://www.facebook.com/quehuongxuanhoa/?locale=vi_VN</v>
      </c>
      <c r="D266" t="str">
        <v>-</v>
      </c>
      <c r="E266" t="str">
        <v/>
      </c>
      <c r="F266" t="str">
        <f>HYPERLINK("mailto:quehuongxuanhoa@gmail.com", "quehuongxuanhoa@gmail.com")</f>
        <v>quehuongxuanhoa@gmail.com</v>
      </c>
      <c r="G266" t="str">
        <v>Nam Định, Nam Định, Vietnam, Nam Định, Vietnam</v>
      </c>
    </row>
    <row r="267">
      <c r="A267">
        <v>10266</v>
      </c>
      <c r="B267" t="str">
        <f>HYPERLINK("https://dichvucong.namdinh.gov.vn/portaldvc/KenhTin/dich-vu-cong-truc-tuyen.aspx?_dv=2508817C-FF04-94E3-278C-71B346AA0ED3", "UBND Ủy ban nhân dân xã Xuân Hòa  tỉnh Nam Định")</f>
        <v>UBND Ủy ban nhân dân xã Xuân Hòa  tỉnh Nam Định</v>
      </c>
      <c r="C267" t="str">
        <v>https://dichvucong.namdinh.gov.vn/portaldvc/KenhTin/dich-vu-cong-truc-tuyen.aspx?_dv=2508817C-FF04-94E3-278C-71B346AA0ED3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10267</v>
      </c>
      <c r="B268" t="str">
        <f>HYPERLINK("https://www.facebook.com/p/Tu%E1%BB%95i-tr%E1%BA%BB-C%C3%B4ng-an-huy%E1%BB%87n-Ninh-Ph%C6%B0%E1%BB%9Bc-100068114569027/", "Công an thị trấn Ngô Đồng  tỉnh Nam Định")</f>
        <v>Công an thị trấn Ngô Đồng  tỉnh Nam Định</v>
      </c>
      <c r="C268" t="str">
        <v>https://www.facebook.com/p/Tu%E1%BB%95i-tr%E1%BA%BB-C%C3%B4ng-an-huy%E1%BB%87n-Ninh-Ph%C6%B0%E1%BB%9Bc-100068114569027/</v>
      </c>
      <c r="D268" t="str">
        <v>-</v>
      </c>
      <c r="E268" t="str">
        <v>02593864529</v>
      </c>
      <c r="F268" t="str">
        <v>-</v>
      </c>
      <c r="G268" t="str">
        <v>Quốc lộ 1A</v>
      </c>
    </row>
    <row r="269">
      <c r="A269">
        <v>10268</v>
      </c>
      <c r="B269" t="str">
        <f>HYPERLINK("https://giaothuy.namdinh.gov.vn/cac-xa-thi-tran", "UBND Ủy ban nhân dân thị trấn Ngô Đồng  tỉnh Nam Định")</f>
        <v>UBND Ủy ban nhân dân thị trấn Ngô Đồng  tỉnh Nam Định</v>
      </c>
      <c r="C269" t="str">
        <v>https://giaothuy.namdinh.gov.vn/cac-xa-thi-tran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10269</v>
      </c>
      <c r="B270" t="str">
        <v>Công an thị trấn Quất Lâm  tỉnh Nam Định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10270</v>
      </c>
      <c r="B271" t="str">
        <f>HYPERLINK("https://quatlam.namdinh.gov.vn/co-cau-to-chuc", "UBND Ủy ban nhân dân thị trấn Quất Lâm  tỉnh Nam Định")</f>
        <v>UBND Ủy ban nhân dân thị trấn Quất Lâm  tỉnh Nam Định</v>
      </c>
      <c r="C271" t="str">
        <v>https://quatlam.namdinh.gov.vn/co-cau-to-chuc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10271</v>
      </c>
      <c r="B272" t="str">
        <v>Công an xã Giao Hương  tỉnh Nam Định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10272</v>
      </c>
      <c r="B273" t="str">
        <f>HYPERLINK("https://giaohuong.namdinh.gov.vn/to-chuc-bo-may", "UBND Ủy ban nhân dân xã Giao Hương  tỉnh Nam Định")</f>
        <v>UBND Ủy ban nhân dân xã Giao Hương  tỉnh Nam Định</v>
      </c>
      <c r="C273" t="str">
        <v>https://giaohuong.namdinh.gov.vn/to-chuc-bo-may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10273</v>
      </c>
      <c r="B274" t="str">
        <f>HYPERLINK("https://www.facebook.com/p/C%C3%B4ng-an-x%C3%A3-H%E1%BB%93ng-Thu%E1%BA%ADn-100093064050922/?locale=vi_VN", "Công an xã Hồng Thuận  tỉnh Nam Định")</f>
        <v>Công an xã Hồng Thuận  tỉnh Nam Định</v>
      </c>
      <c r="C274" t="str">
        <v>https://www.facebook.com/p/C%C3%B4ng-an-x%C3%A3-H%E1%BB%93ng-Thu%E1%BA%ADn-100093064050922/?locale=vi_VN</v>
      </c>
      <c r="D274" t="str">
        <v>0989558832</v>
      </c>
      <c r="E274" t="str">
        <v>-</v>
      </c>
      <c r="F274" t="str">
        <v>-</v>
      </c>
      <c r="G274" t="str">
        <v>TL489, Nam Định, Vietnam</v>
      </c>
    </row>
    <row r="275">
      <c r="A275">
        <v>10274</v>
      </c>
      <c r="B275" t="str">
        <f>HYPERLINK("https://hongthuan.namdinh.gov.vn/to-chuc-bo-may", "UBND Ủy ban nhân dân xã Hồng Thuận  tỉnh Nam Định")</f>
        <v>UBND Ủy ban nhân dân xã Hồng Thuận  tỉnh Nam Định</v>
      </c>
      <c r="C275" t="str">
        <v>https://hongthuan.namdinh.gov.vn/to-chuc-bo-may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10275</v>
      </c>
      <c r="B276" t="str">
        <f>HYPERLINK("https://www.facebook.com/p/An-ninh-x%C3%A3-Giao-Thi%E1%BB%87n-Giao-Thu%E1%BB%B7-Nam-%C4%90%E1%BB%8Bnh-100079906964613/?locale=bg_BG", "Công an xã Giao Thiện  tỉnh Nam Định")</f>
        <v>Công an xã Giao Thiện  tỉnh Nam Định</v>
      </c>
      <c r="C276" t="str">
        <v>https://www.facebook.com/p/An-ninh-x%C3%A3-Giao-Thi%E1%BB%87n-Giao-Thu%E1%BB%B7-Nam-%C4%90%E1%BB%8Bnh-100079906964613/?locale=bg_BG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10276</v>
      </c>
      <c r="B277" t="str">
        <f>HYPERLINK("https://giaothien.namdinh.gov.vn/to-chuc-bo-may", "UBND Ủy ban nhân dân xã Giao Thiện  tỉnh Nam Định")</f>
        <v>UBND Ủy ban nhân dân xã Giao Thiện  tỉnh Nam Định</v>
      </c>
      <c r="C277" t="str">
        <v>https://giaothien.namdinh.gov.vn/to-chuc-bo-may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10277</v>
      </c>
      <c r="B278" t="str">
        <f>HYPERLINK("https://www.facebook.com/congangiaothanh/", "Công an xã Giao Thanh  tỉnh Nam Định")</f>
        <v>Công an xã Giao Thanh  tỉnh Nam Định</v>
      </c>
      <c r="C278" t="str">
        <v>https://www.facebook.com/congangiaothanh/</v>
      </c>
      <c r="D278" t="str">
        <v>0913472990</v>
      </c>
      <c r="E278" t="str">
        <v>-</v>
      </c>
      <c r="F278" t="str">
        <v>-</v>
      </c>
      <c r="G278" t="str">
        <v>Giao Thuy, Vietnam</v>
      </c>
    </row>
    <row r="279">
      <c r="A279">
        <v>10278</v>
      </c>
      <c r="B279" t="str">
        <f>HYPERLINK("https://giaothanh.namdinh.gov.vn/co-cau-to-chuc", "UBND Ủy ban nhân dân xã Giao Thanh  tỉnh Nam Định")</f>
        <v>UBND Ủy ban nhân dân xã Giao Thanh  tỉnh Nam Định</v>
      </c>
      <c r="C279" t="str">
        <v>https://giaothanh.namdinh.gov.vn/co-cau-to-chuc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10279</v>
      </c>
      <c r="B280" t="str">
        <f>HYPERLINK("https://www.facebook.com/conganxahoanhson/", "Công an xã Hoành Sơn  tỉnh Nam Định")</f>
        <v>Công an xã Hoành Sơn  tỉnh Nam Định</v>
      </c>
      <c r="C280" t="str">
        <v>https://www.facebook.com/conganxahoanhson/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10280</v>
      </c>
      <c r="B281" t="str">
        <f>HYPERLINK("https://dichvucong.namdinh.gov.vn/portaldvc/KenhTin/dich-vu-cong-truc-tuyen.aspx?_dv=50149574-6FC6-65AD-5AC5-9F1678CFA032", "UBND Ủy ban nhân dân xã Hoành Sơn  tỉnh Nam Định")</f>
        <v>UBND Ủy ban nhân dân xã Hoành Sơn  tỉnh Nam Định</v>
      </c>
      <c r="C281" t="str">
        <v>https://dichvucong.namdinh.gov.vn/portaldvc/KenhTin/dich-vu-cong-truc-tuyen.aspx?_dv=50149574-6FC6-65AD-5AC5-9F1678CFA032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10281</v>
      </c>
      <c r="B282" t="str">
        <f>HYPERLINK("https://www.facebook.com/CaxBH/?locale=vi_VN", "Công an xã Bình Hòa  tỉnh Nam Định")</f>
        <v>Công an xã Bình Hòa  tỉnh Nam Định</v>
      </c>
      <c r="C282" t="str">
        <v>https://www.facebook.com/CaxBH/?locale=vi_VN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10282</v>
      </c>
      <c r="B283" t="str">
        <f>HYPERLINK("https://binhhoa.namdinh.gov.vn/to-chuc-co-cau-bo-may", "UBND Ủy ban nhân dân xã Bình Hòa  tỉnh Nam Định")</f>
        <v>UBND Ủy ban nhân dân xã Bình Hòa  tỉnh Nam Định</v>
      </c>
      <c r="C283" t="str">
        <v>https://binhhoa.namdinh.gov.vn/to-chuc-co-cau-bo-may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10283</v>
      </c>
      <c r="B284" t="str">
        <f>HYPERLINK("https://www.facebook.com/p/C%C3%B4ng-an-x%C3%A3-Giao-Ti%E1%BA%BFn-Giao-Th%E1%BB%A7y-Nam-%C4%90%E1%BB%8Bnh-100071210200064/", "Công an xã Giao Tiến  tỉnh Nam Định")</f>
        <v>Công an xã Giao Tiến  tỉnh Nam Định</v>
      </c>
      <c r="C284" t="str">
        <v>https://www.facebook.com/p/C%C3%B4ng-an-x%C3%A3-Giao-Ti%E1%BA%BFn-Giao-Th%E1%BB%A7y-Nam-%C4%90%E1%BB%8Bnh-100071210200064/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10284</v>
      </c>
      <c r="B285" t="str">
        <f>HYPERLINK("https://giaothuy.namdinh.gov.vn/quoc-phong-an-ninh/xa-giao-tien-to-chuc-ngay-hoi-toan-dan-bao-ve-an-ninh-to-quoc-nam-2024-376011", "UBND Ủy ban nhân dân xã Giao Tiến  tỉnh Nam Định")</f>
        <v>UBND Ủy ban nhân dân xã Giao Tiến  tỉnh Nam Định</v>
      </c>
      <c r="C285" t="str">
        <v>https://giaothuy.namdinh.gov.vn/quoc-phong-an-ninh/xa-giao-tien-to-chuc-ngay-hoi-toan-dan-bao-ve-an-ninh-to-quoc-nam-2024-376011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10285</v>
      </c>
      <c r="B286" t="str">
        <f>HYPERLINK("https://www.facebook.com/doanthanhnienconganhanam/", "Công an xã Giao Hà  tỉnh Nam Định")</f>
        <v>Công an xã Giao Hà  tỉnh Nam Định</v>
      </c>
      <c r="C286" t="str">
        <v>https://www.facebook.com/doanthanhnienconganhanam/</v>
      </c>
      <c r="D286" t="str">
        <v>-</v>
      </c>
      <c r="E286" t="str">
        <v/>
      </c>
      <c r="F286" t="str">
        <f>HYPERLINK("mailto:doancahanam@gmail.com", "doancahanam@gmail.com")</f>
        <v>doancahanam@gmail.com</v>
      </c>
      <c r="G286" t="str">
        <v>-</v>
      </c>
    </row>
    <row r="287">
      <c r="A287">
        <v>10286</v>
      </c>
      <c r="B287" t="str">
        <f>HYPERLINK("https://giaoha.namdinh.gov.vn/to-chuc-bo-may", "UBND Ủy ban nhân dân xã Giao Hà  tỉnh Nam Định")</f>
        <v>UBND Ủy ban nhân dân xã Giao Hà  tỉnh Nam Định</v>
      </c>
      <c r="C287" t="str">
        <v>https://giaoha.namdinh.gov.vn/to-chuc-bo-may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10287</v>
      </c>
      <c r="B288" t="str">
        <v>Công an xã Giao Nhân  tỉnh Nam Định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10288</v>
      </c>
      <c r="B289" t="str">
        <f>HYPERLINK("https://giaonhan.namdinh.gov.vn/", "UBND Ủy ban nhân dân xã Giao Nhân  tỉnh Nam Định")</f>
        <v>UBND Ủy ban nhân dân xã Giao Nhân  tỉnh Nam Định</v>
      </c>
      <c r="C289" t="str">
        <v>https://giaonhan.namdinh.gov.vn/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10289</v>
      </c>
      <c r="B290" t="str">
        <v>Công an xã Giao An  tỉnh Nam Định</v>
      </c>
      <c r="C290" t="str">
        <v>-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10290</v>
      </c>
      <c r="B291" t="str">
        <f>HYPERLINK("https://giaoha.namdinh.gov.vn/to-chuc-bo-may", "UBND Ủy ban nhân dân xã Giao An  tỉnh Nam Định")</f>
        <v>UBND Ủy ban nhân dân xã Giao An  tỉnh Nam Định</v>
      </c>
      <c r="C291" t="str">
        <v>https://giaoha.namdinh.gov.vn/to-chuc-bo-may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10291</v>
      </c>
      <c r="B292" t="str">
        <v>Công an xã Giao Lạc  tỉnh Nam Định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10292</v>
      </c>
      <c r="B293" t="str">
        <f>HYPERLINK("https://giaolac.namdinh.gov.vn/to-chuc-bo-may", "UBND Ủy ban nhân dân xã Giao Lạc  tỉnh Nam Định")</f>
        <v>UBND Ủy ban nhân dân xã Giao Lạc  tỉnh Nam Định</v>
      </c>
      <c r="C293" t="str">
        <v>https://giaolac.namdinh.gov.vn/to-chuc-bo-may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10293</v>
      </c>
      <c r="B294" t="str">
        <f>HYPERLINK("https://www.facebook.com/p/An-Ninh-Giao-Ch%C3%A2u-100071764098176/", "Công an xã Giao Châu  tỉnh Nam Định")</f>
        <v>Công an xã Giao Châu  tỉnh Nam Định</v>
      </c>
      <c r="C294" t="str">
        <v>https://www.facebook.com/p/An-Ninh-Giao-Ch%C3%A2u-100071764098176/</v>
      </c>
      <c r="D294" t="str">
        <v>0912563000</v>
      </c>
      <c r="E294" t="str">
        <v>-</v>
      </c>
      <c r="F294" t="str">
        <f>HYPERLINK("mailto:tranngoctan04021991@gmail.com", "tranngoctan04021991@gmail.com")</f>
        <v>tranngoctan04021991@gmail.com</v>
      </c>
      <c r="G294" t="str">
        <v>Giao Thuy, Vietnam</v>
      </c>
    </row>
    <row r="295">
      <c r="A295">
        <v>10294</v>
      </c>
      <c r="B295" t="str">
        <f>HYPERLINK("https://giaochau.namdinh.gov.vn/to-chuc-bo-may", "UBND Ủy ban nhân dân xã Giao Châu  tỉnh Nam Định")</f>
        <v>UBND Ủy ban nhân dân xã Giao Châu  tỉnh Nam Định</v>
      </c>
      <c r="C295" t="str">
        <v>https://giaochau.namdinh.gov.vn/to-chuc-bo-may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10295</v>
      </c>
      <c r="B296" t="str">
        <f>HYPERLINK("https://www.facebook.com/p/C%C3%B4ng-an-x%C3%A3-Giao-T%C3%A2n-Giao-Th%E1%BB%A7y-Nam-%C4%90%E1%BB%8Bnh-100071876779388/", "Công an xã Giao Tân  tỉnh Nam Định")</f>
        <v>Công an xã Giao Tân  tỉnh Nam Định</v>
      </c>
      <c r="C296" t="str">
        <v>https://www.facebook.com/p/C%C3%B4ng-an-x%C3%A3-Giao-T%C3%A2n-Giao-Th%E1%BB%A7y-Nam-%C4%90%E1%BB%8Bnh-100071876779388/</v>
      </c>
      <c r="D296" t="str">
        <v>0825688788</v>
      </c>
      <c r="E296" t="str">
        <v>-</v>
      </c>
      <c r="F296" t="str">
        <f>HYPERLINK("mailto:chinh0915303369@gmail.com", "chinh0915303369@gmail.com")</f>
        <v>chinh0915303369@gmail.com</v>
      </c>
      <c r="G296" t="str">
        <v>Giao Thuy, Vietnam</v>
      </c>
    </row>
    <row r="297">
      <c r="A297">
        <v>10296</v>
      </c>
      <c r="B297" t="str">
        <f>HYPERLINK("https://giaotan.namdinh.gov.vn/to-chuc-bo-may", "UBND Ủy ban nhân dân xã Giao Tân  tỉnh Nam Định")</f>
        <v>UBND Ủy ban nhân dân xã Giao Tân  tỉnh Nam Định</v>
      </c>
      <c r="C297" t="str">
        <v>https://giaotan.namdinh.gov.vn/to-chuc-bo-may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10297</v>
      </c>
      <c r="B298" t="str">
        <v>Công an xã Giao Yến  tỉnh Nam Định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10298</v>
      </c>
      <c r="B299" t="str">
        <f>HYPERLINK("https://giaoyen.namdinh.gov.vn/to-chuc-bo-may", "UBND Ủy ban nhân dân xã Giao Yến  tỉnh Nam Định")</f>
        <v>UBND Ủy ban nhân dân xã Giao Yến  tỉnh Nam Định</v>
      </c>
      <c r="C299" t="str">
        <v>https://giaoyen.namdinh.gov.vn/to-chuc-bo-may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10299</v>
      </c>
      <c r="B300" t="str">
        <v>Công an xã Giao Xuân  tỉnh Nam Định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10300</v>
      </c>
      <c r="B301" t="str">
        <f>HYPERLINK("https://giaoxuan.namdinh.gov.vn/to-chuc-bo-may", "UBND Ủy ban nhân dân xã Giao Xuân  tỉnh Nam Định")</f>
        <v>UBND Ủy ban nhân dân xã Giao Xuân  tỉnh Nam Định</v>
      </c>
      <c r="C301" t="str">
        <v>https://giaoxuan.namdinh.gov.vn/to-chuc-bo-may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10301</v>
      </c>
      <c r="B302" t="str">
        <f>HYPERLINK("https://www.facebook.com/p/C%C3%B4ng-an-x%C3%A3-Giao-Th%E1%BB%8Bnh-Giao-Th%E1%BB%A7y-Nam-%C4%90%E1%BB%8Bnh-100071767944737/", "Công an xã Giao Thịnh  tỉnh Nam Định")</f>
        <v>Công an xã Giao Thịnh  tỉnh Nam Định</v>
      </c>
      <c r="C302" t="str">
        <v>https://www.facebook.com/p/C%C3%B4ng-an-x%C3%A3-Giao-Th%E1%BB%8Bnh-Giao-Th%E1%BB%A7y-Nam-%C4%90%E1%BB%8Bnh-100071767944737/</v>
      </c>
      <c r="D302" t="str">
        <v>0915326622</v>
      </c>
      <c r="E302" t="str">
        <v>-</v>
      </c>
      <c r="F302" t="str">
        <f>HYPERLINK("mailto:cagiaothinh@gmail.com", "cagiaothinh@gmail.com")</f>
        <v>cagiaothinh@gmail.com</v>
      </c>
      <c r="G302" t="str">
        <v>Giao thịnh, giao thuỷ, năm định</v>
      </c>
    </row>
    <row r="303">
      <c r="A303">
        <v>10302</v>
      </c>
      <c r="B303" t="str">
        <f>HYPERLINK("https://giaothinh.namdinh.gov.vn/to-chuc-bo-may", "UBND Ủy ban nhân dân xã Giao Thịnh  tỉnh Nam Định")</f>
        <v>UBND Ủy ban nhân dân xã Giao Thịnh  tỉnh Nam Định</v>
      </c>
      <c r="C303" t="str">
        <v>https://giaothinh.namdinh.gov.vn/to-chuc-bo-may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10303</v>
      </c>
      <c r="B304" t="str">
        <f>HYPERLINK("https://www.facebook.com/p/C%C3%B4ng-an-x%C3%A3-Giao-H%E1%BA%A3i-Giao-Thu%E1%BB%B7-Nam-%C4%90%E1%BB%8Bnh-100063358928324/", "Công an xã Giao Hải  tỉnh Nam Định")</f>
        <v>Công an xã Giao Hải  tỉnh Nam Định</v>
      </c>
      <c r="C304" t="str">
        <v>https://www.facebook.com/p/C%C3%B4ng-an-x%C3%A3-Giao-H%E1%BA%A3i-Giao-Thu%E1%BB%B7-Nam-%C4%90%E1%BB%8Bnh-100063358928324/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10304</v>
      </c>
      <c r="B305" t="str">
        <f>HYPERLINK("https://giaohai.namdinh.gov.vn/to-chuc-bo-may", "UBND Ủy ban nhân dân xã Giao Hải  tỉnh Nam Định")</f>
        <v>UBND Ủy ban nhân dân xã Giao Hải  tỉnh Nam Định</v>
      </c>
      <c r="C305" t="str">
        <v>https://giaohai.namdinh.gov.vn/to-chuc-bo-may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10305</v>
      </c>
      <c r="B306" t="str">
        <f>HYPERLINK("https://www.facebook.com/p/C%C3%B4ng-an-x%C3%A3-B%E1%BA%A1ch-Long-100083207503327/", "Công an xã Bạch Long  tỉnh Nam Định")</f>
        <v>Công an xã Bạch Long  tỉnh Nam Định</v>
      </c>
      <c r="C306" t="str">
        <v>https://www.facebook.com/p/C%C3%B4ng-an-x%C3%A3-B%E1%BA%A1ch-Long-100083207503327/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10306</v>
      </c>
      <c r="B307" t="str">
        <f>HYPERLINK("https://bachlong.namdinh.gov.vn/co-cau-to-chuc", "UBND Ủy ban nhân dân xã Bạch Long  tỉnh Nam Định")</f>
        <v>UBND Ủy ban nhân dân xã Bạch Long  tỉnh Nam Định</v>
      </c>
      <c r="C307" t="str">
        <v>https://bachlong.namdinh.gov.vn/co-cau-to-chuc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10307</v>
      </c>
      <c r="B308" t="str">
        <f>HYPERLINK("https://www.facebook.com/xagiaolong/?locale=vi_VN", "Công an xã Giao Long  tỉnh Nam Định")</f>
        <v>Công an xã Giao Long  tỉnh Nam Định</v>
      </c>
      <c r="C308" t="str">
        <v>https://www.facebook.com/xagiaolong/?locale=vi_VN</v>
      </c>
      <c r="D308" t="str">
        <v>-</v>
      </c>
      <c r="E308" t="str">
        <v/>
      </c>
      <c r="F308" t="str">
        <f>HYPERLINK("mailto:xagiaolong@gmail.com", "xagiaolong@gmail.com")</f>
        <v>xagiaolong@gmail.com</v>
      </c>
      <c r="G308" t="str">
        <v>-</v>
      </c>
    </row>
    <row r="309">
      <c r="A309">
        <v>10308</v>
      </c>
      <c r="B309" t="str">
        <f>HYPERLINK("https://giaolong.namdinh.gov.vn/co-cau-to-chuc", "UBND Ủy ban nhân dân xã Giao Long  tỉnh Nam Định")</f>
        <v>UBND Ủy ban nhân dân xã Giao Long  tỉnh Nam Định</v>
      </c>
      <c r="C309" t="str">
        <v>https://giaolong.namdinh.gov.vn/co-cau-to-chuc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10309</v>
      </c>
      <c r="B310" t="str">
        <v>Công an xã Giao Phong  tỉnh Nam Định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10310</v>
      </c>
      <c r="B311" t="str">
        <f>HYPERLINK("https://giaophong.namdinh.gov.vn/to-chuc-bo-may", "UBND Ủy ban nhân dân xã Giao Phong  tỉnh Nam Định")</f>
        <v>UBND Ủy ban nhân dân xã Giao Phong  tỉnh Nam Định</v>
      </c>
      <c r="C311" t="str">
        <v>https://giaophong.namdinh.gov.vn/to-chuc-bo-may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10311</v>
      </c>
      <c r="B312" t="str">
        <v>Công an thị trấn Yên Định  tỉnh Nam Định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10312</v>
      </c>
      <c r="B313" t="str">
        <f>HYPERLINK("https://ttyendinh-haihau.namdinh.gov.vn/", "UBND Ủy ban nhân dân thị trấn Yên Định  tỉnh Nam Định")</f>
        <v>UBND Ủy ban nhân dân thị trấn Yên Định  tỉnh Nam Định</v>
      </c>
      <c r="C313" t="str">
        <v>https://ttyendinh-haihau.namdinh.gov.vn/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10313</v>
      </c>
      <c r="B314" t="str">
        <v>Công an thị trấn Cồn  tỉnh Nam Định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10314</v>
      </c>
      <c r="B315" t="str">
        <f>HYPERLINK("https://ttcon-haihau.namdinh.gov.vn/", "UBND Ủy ban nhân dân thị trấn Cồn  tỉnh Nam Định")</f>
        <v>UBND Ủy ban nhân dân thị trấn Cồn  tỉnh Nam Định</v>
      </c>
      <c r="C315" t="str">
        <v>https://ttcon-haihau.namdinh.gov.vn/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10315</v>
      </c>
      <c r="B316" t="str">
        <f>HYPERLINK("https://www.facebook.com/THCS.ThinhLong/", "Công an thị trấn Thịnh Long  tỉnh Nam Định")</f>
        <v>Công an thị trấn Thịnh Long  tỉnh Nam Định</v>
      </c>
      <c r="C316" t="str">
        <v>https://www.facebook.com/THCS.ThinhLong/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10316</v>
      </c>
      <c r="B317" t="str">
        <f>HYPERLINK("https://ttthinhlong-haihau.namdinh.gov.vn/", "UBND Ủy ban nhân dân thị trấn Thịnh Long  tỉnh Nam Định")</f>
        <v>UBND Ủy ban nhân dân thị trấn Thịnh Long  tỉnh Nam Định</v>
      </c>
      <c r="C317" t="str">
        <v>https://ttthinhlong-haihau.namdinh.gov.vn/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10317</v>
      </c>
      <c r="B318" t="str">
        <f>HYPERLINK("https://www.facebook.com/p/C%C3%B4ng-an-x%C3%A3-H%E1%BA%A3i-Nam-100083580162539/", "Công an xã Hải Nam  tỉnh Nam Định")</f>
        <v>Công an xã Hải Nam  tỉnh Nam Định</v>
      </c>
      <c r="C318" t="str">
        <v>https://www.facebook.com/p/C%C3%B4ng-an-x%C3%A3-H%E1%BA%A3i-Nam-100083580162539/</v>
      </c>
      <c r="D318" t="str">
        <v>0915838315</v>
      </c>
      <c r="E318" t="str">
        <v>-</v>
      </c>
      <c r="F318" t="str">
        <v>-</v>
      </c>
      <c r="G318" t="str">
        <v>-</v>
      </c>
    </row>
    <row r="319">
      <c r="A319">
        <v>10318</v>
      </c>
      <c r="B319" t="str">
        <f>HYPERLINK("https://hainam-haihau.namdinh.gov.vn/", "UBND Ủy ban nhân dân xã Hải Nam  tỉnh Nam Định")</f>
        <v>UBND Ủy ban nhân dân xã Hải Nam  tỉnh Nam Định</v>
      </c>
      <c r="C319" t="str">
        <v>https://hainam-haihau.namdinh.gov.vn/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10319</v>
      </c>
      <c r="B320" t="str">
        <f>HYPERLINK("https://www.facebook.com/doanthanhnien.1956/", "Công an xã Hải Trung  tỉnh Nam Định")</f>
        <v>Công an xã Hải Trung  tỉnh Nam Định</v>
      </c>
      <c r="C320" t="str">
        <v>https://www.facebook.com/doanthanhnien.1956/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10320</v>
      </c>
      <c r="B321" t="str">
        <f>HYPERLINK("https://haitrung-haihau.namdinh.gov.vn/", "UBND Ủy ban nhân dân xã Hải Trung  tỉnh Nam Định")</f>
        <v>UBND Ủy ban nhân dân xã Hải Trung  tỉnh Nam Định</v>
      </c>
      <c r="C321" t="str">
        <v>https://haitrung-haihau.namdinh.gov.vn/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10321</v>
      </c>
      <c r="B322" t="str">
        <v>Công an xã Hải Vân  tỉnh Nam Định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10322</v>
      </c>
      <c r="B323" t="str">
        <f>HYPERLINK("https://dichvucong.namdinh.gov.vn/portaldvc/KenhTin/dich-vu-cong-truc-tuyen.aspx?_dv=B8911E8B-5B88-3AEE-FC4B-00387983DE3B", "UBND Ủy ban nhân dân xã Hải Vân  tỉnh Nam Định")</f>
        <v>UBND Ủy ban nhân dân xã Hải Vân  tỉnh Nam Định</v>
      </c>
      <c r="C323" t="str">
        <v>https://dichvucong.namdinh.gov.vn/portaldvc/KenhTin/dich-vu-cong-truc-tuyen.aspx?_dv=B8911E8B-5B88-3AEE-FC4B-00387983DE3B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10323</v>
      </c>
      <c r="B324" t="str">
        <f>HYPERLINK("https://www.facebook.com/p/C%C3%B4ng-an-x%C3%A3-H%E1%BA%A3i-Minh-100083555441480/", "Công an xã Hải Minh  tỉnh Nam Định")</f>
        <v>Công an xã Hải Minh  tỉnh Nam Định</v>
      </c>
      <c r="C324" t="str">
        <v>https://www.facebook.com/p/C%C3%B4ng-an-x%C3%A3-H%E1%BA%A3i-Minh-100083555441480/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10324</v>
      </c>
      <c r="B325" t="str">
        <f>HYPERLINK("https://dichvucong.namdinh.gov.vn/portaldvc/KenhTin/dich-vu-cong-truc-tuyen.aspx?_dv=C666E67E-8F0F-EEA2-2BE7-12096309819B", "UBND Ủy ban nhân dân xã Hải Minh  tỉnh Nam Định")</f>
        <v>UBND Ủy ban nhân dân xã Hải Minh  tỉnh Nam Định</v>
      </c>
      <c r="C325" t="str">
        <v>https://dichvucong.namdinh.gov.vn/portaldvc/KenhTin/dich-vu-cong-truc-tuyen.aspx?_dv=C666E67E-8F0F-EEA2-2BE7-12096309819B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10325</v>
      </c>
      <c r="B326" t="str">
        <v>Công an xã Hải Anh  tỉnh Nam Định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10326</v>
      </c>
      <c r="B327" t="str">
        <f>HYPERLINK("https://haianh-haihau.namdinh.gov.vn/", "UBND Ủy ban nhân dân xã Hải Anh  tỉnh Nam Định")</f>
        <v>UBND Ủy ban nhân dân xã Hải Anh  tỉnh Nam Định</v>
      </c>
      <c r="C327" t="str">
        <v>https://haianh-haihau.namdinh.gov.vn/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10327</v>
      </c>
      <c r="B328" t="str">
        <f>HYPERLINK("https://www.facebook.com/p/C%C3%B4ng-an-X%C3%A3-H%E1%BA%A3i-H%C6%B0ng-100072486316808/?locale=vi_VN", "Công an xã Hải Hưng  tỉnh Nam Định")</f>
        <v>Công an xã Hải Hưng  tỉnh Nam Định</v>
      </c>
      <c r="C328" t="str">
        <v>https://www.facebook.com/p/C%C3%B4ng-an-X%C3%A3-H%E1%BA%A3i-H%C6%B0ng-100072486316808/?locale=vi_VN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10328</v>
      </c>
      <c r="B329" t="str">
        <f>HYPERLINK("https://haihung-haihau.namdinh.gov.vn/", "UBND Ủy ban nhân dân xã Hải Hưng  tỉnh Nam Định")</f>
        <v>UBND Ủy ban nhân dân xã Hải Hưng  tỉnh Nam Định</v>
      </c>
      <c r="C329" t="str">
        <v>https://haihung-haihau.namdinh.gov.vn/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10329</v>
      </c>
      <c r="B330" t="str">
        <f>HYPERLINK("https://www.facebook.com/tuoitrecongansonla/", "Công an xã Hải Bắc  tỉnh Nam Định")</f>
        <v>Công an xã Hải Bắc  tỉnh Nam Định</v>
      </c>
      <c r="C330" t="str">
        <v>https://www.facebook.com/tuoitrecongansonla/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10330</v>
      </c>
      <c r="B331" t="str">
        <f>HYPERLINK("https://haihau.namdinh.gov.vn/", "UBND Ủy ban nhân dân xã Hải Bắc  tỉnh Nam Định")</f>
        <v>UBND Ủy ban nhân dân xã Hải Bắc  tỉnh Nam Định</v>
      </c>
      <c r="C331" t="str">
        <v>https://haihau.namdinh.gov.vn/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10331</v>
      </c>
      <c r="B332" t="str">
        <f>HYPERLINK("https://www.facebook.com/p/C%C3%B4ng-an-x%C3%A3-H%E1%BA%A3i-Ph%C3%BAc-100082844531282/", "Công an xã Hải Phúc  tỉnh Nam Định")</f>
        <v>Công an xã Hải Phúc  tỉnh Nam Định</v>
      </c>
      <c r="C332" t="str">
        <v>https://www.facebook.com/p/C%C3%B4ng-an-x%C3%A3-H%E1%BA%A3i-Ph%C3%BAc-100082844531282/</v>
      </c>
      <c r="D332" t="str">
        <v>0972770828</v>
      </c>
      <c r="E332" t="str">
        <v>-</v>
      </c>
      <c r="F332" t="str">
        <f>HYPERLINK("mailto:hoangde0512@gmail.com", "hoangde0512@gmail.com")</f>
        <v>hoangde0512@gmail.com</v>
      </c>
      <c r="G332" t="str">
        <v>Nam Định, Vietnam</v>
      </c>
    </row>
    <row r="333">
      <c r="A333">
        <v>10332</v>
      </c>
      <c r="B333" t="str">
        <f>HYPERLINK("https://dichvucong.namdinh.gov.vn/portaldvc/KenhTin/dich-vu-cong-truc-tuyen.aspx?_dv=D07E43AF-AAB8-18D8-01CA-24DC89019F0D", "UBND Ủy ban nhân dân xã Hải Phúc  tỉnh Nam Định")</f>
        <v>UBND Ủy ban nhân dân xã Hải Phúc  tỉnh Nam Định</v>
      </c>
      <c r="C333" t="str">
        <v>https://dichvucong.namdinh.gov.vn/portaldvc/KenhTin/dich-vu-cong-truc-tuyen.aspx?_dv=D07E43AF-AAB8-18D8-01CA-24DC89019F0D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10333</v>
      </c>
      <c r="B334" t="str">
        <v>Công an xã Hải Thanh  tỉnh Nam Định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10334</v>
      </c>
      <c r="B335" t="str">
        <f>HYPERLINK("https://haihau.namdinh.gov.vn/", "UBND Ủy ban nhân dân xã Hải Thanh  tỉnh Nam Định")</f>
        <v>UBND Ủy ban nhân dân xã Hải Thanh  tỉnh Nam Định</v>
      </c>
      <c r="C335" t="str">
        <v>https://haihau.namdinh.gov.vn/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10335</v>
      </c>
      <c r="B336" t="str">
        <v>Công an xã Hải Hà  tỉnh Nam Định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10336</v>
      </c>
      <c r="B337" t="str">
        <f>HYPERLINK("https://dichvucong.namdinh.gov.vn/portaldvc/KenhTin/dich-vu-cong-truc-tuyen.aspx?_dv=137CA739-E514-3A7C-D1E6-C7D19BE904C3", "UBND Ủy ban nhân dân xã Hải Hà  tỉnh Nam Định")</f>
        <v>UBND Ủy ban nhân dân xã Hải Hà  tỉnh Nam Định</v>
      </c>
      <c r="C337" t="str">
        <v>https://dichvucong.namdinh.gov.vn/portaldvc/KenhTin/dich-vu-cong-truc-tuyen.aspx?_dv=137CA739-E514-3A7C-D1E6-C7D19BE904C3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10337</v>
      </c>
      <c r="B338" t="str">
        <v>Công an xã Hải Long  tỉnh Nam Định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10338</v>
      </c>
      <c r="B339" t="str">
        <f>HYPERLINK("https://hcc.namdinh.gov.vn/portaldvc/KenhTin/dich-vu-cong-truc-tuyen.aspx?_dv=88D0C22F-B216-E062-0BD3-72E284FD509F", "UBND Ủy ban nhân dân xã Hải Long  tỉnh Nam Định")</f>
        <v>UBND Ủy ban nhân dân xã Hải Long  tỉnh Nam Định</v>
      </c>
      <c r="C339" t="str">
        <v>https://hcc.namdinh.gov.vn/portaldvc/KenhTin/dich-vu-cong-truc-tuyen.aspx?_dv=88D0C22F-B216-E062-0BD3-72E284FD509F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10339</v>
      </c>
      <c r="B340" t="str">
        <v>Công an xã Hải Phương  tỉnh Nam Định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10340</v>
      </c>
      <c r="B341" t="str">
        <f>HYPERLINK("https://dichvucong.namdinh.gov.vn/portaldvc/KenhTin/dich-vu-cong-truc-tuyen.aspx?_dv=E45026D9-2255-FA13-012E-8DFA6152FFB3", "UBND Ủy ban nhân dân xã Hải Phương  tỉnh Nam Định")</f>
        <v>UBND Ủy ban nhân dân xã Hải Phương  tỉnh Nam Định</v>
      </c>
      <c r="C341" t="str">
        <v>https://dichvucong.namdinh.gov.vn/portaldvc/KenhTin/dich-vu-cong-truc-tuyen.aspx?_dv=E45026D9-2255-FA13-012E-8DFA6152FFB3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10341</v>
      </c>
      <c r="B342" t="str">
        <v>Công an xã Hải Đường  tỉnh Nam Định</v>
      </c>
      <c r="C342" t="str">
        <v>-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10342</v>
      </c>
      <c r="B343" t="str">
        <f>HYPERLINK("https://haiduong-haihau.namdinh.gov.vn/", "UBND Ủy ban nhân dân xã Hải Đường  tỉnh Nam Định")</f>
        <v>UBND Ủy ban nhân dân xã Hải Đường  tỉnh Nam Định</v>
      </c>
      <c r="C343" t="str">
        <v>https://haiduong-haihau.namdinh.gov.vn/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10343</v>
      </c>
      <c r="B344" t="str">
        <v>Công an xã Hải Lộc  tỉnh Nam Định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10344</v>
      </c>
      <c r="B345" t="str">
        <f>HYPERLINK("https://haihau.namdinh.gov.vn/", "UBND Ủy ban nhân dân xã Hải Lộc  tỉnh Nam Định")</f>
        <v>UBND Ủy ban nhân dân xã Hải Lộc  tỉnh Nam Định</v>
      </c>
      <c r="C345" t="str">
        <v>https://haihau.namdinh.gov.vn/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10345</v>
      </c>
      <c r="B346" t="str">
        <v>Công an xã Hải Quang  tỉnh Nam Định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10346</v>
      </c>
      <c r="B347" t="str">
        <f>HYPERLINK("https://haiquang-haihau.namdinh.gov.vn/", "UBND Ủy ban nhân dân xã Hải Quang  tỉnh Nam Định")</f>
        <v>UBND Ủy ban nhân dân xã Hải Quang  tỉnh Nam Định</v>
      </c>
      <c r="C347" t="str">
        <v>https://haiquang-haihau.namdinh.gov.vn/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10347</v>
      </c>
      <c r="B348" t="str">
        <v>Công an xã Hải Đông  tỉnh Nam Định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10348</v>
      </c>
      <c r="B349" t="str">
        <f>HYPERLINK("https://haidong-haihau.namdinh.gov.vn/", "UBND Ủy ban nhân dân xã Hải Đông  tỉnh Nam Định")</f>
        <v>UBND Ủy ban nhân dân xã Hải Đông  tỉnh Nam Định</v>
      </c>
      <c r="C349" t="str">
        <v>https://haidong-haihau.namdinh.gov.vn/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10349</v>
      </c>
      <c r="B350" t="str">
        <f>HYPERLINK("https://www.facebook.com/p/C%C3%B4ng-an-x%C3%A3-H%E1%BA%A3i-S%C6%A1n-100083117122927/", "Công an xã Hải Sơn  tỉnh Nam Định")</f>
        <v>Công an xã Hải Sơn  tỉnh Nam Định</v>
      </c>
      <c r="C350" t="str">
        <v>https://www.facebook.com/p/C%C3%B4ng-an-x%C3%A3-H%E1%BA%A3i-S%C6%A1n-100083117122927/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10350</v>
      </c>
      <c r="B351" t="str">
        <f>HYPERLINK("https://haison-haihau.namdinh.gov.vn/", "UBND Ủy ban nhân dân xã Hải Sơn  tỉnh Nam Định")</f>
        <v>UBND Ủy ban nhân dân xã Hải Sơn  tỉnh Nam Định</v>
      </c>
      <c r="C351" t="str">
        <v>https://haison-haihau.namdinh.gov.vn/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10351</v>
      </c>
      <c r="B352" t="str">
        <v>Công an xã Hải Tân  tỉnh Nam Định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10352</v>
      </c>
      <c r="B353" t="str">
        <f>HYPERLINK("https://dichvucong.namdinh.gov.vn/portaldvc/KenhTin/dich-vu-cong-truc-tuyen.aspx?_dv=642CEE6C-959C-92EE-E898-7C8A1B50713D", "UBND Ủy ban nhân dân xã Hải Tân  tỉnh Nam Định")</f>
        <v>UBND Ủy ban nhân dân xã Hải Tân  tỉnh Nam Định</v>
      </c>
      <c r="C353" t="str">
        <v>https://dichvucong.namdinh.gov.vn/portaldvc/KenhTin/dich-vu-cong-truc-tuyen.aspx?_dv=642CEE6C-959C-92EE-E898-7C8A1B50713D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10353</v>
      </c>
      <c r="B354" t="str">
        <f>HYPERLINK("https://www.facebook.com/tuoitrecongansonla/", "Công an xã Hải Toàn  tỉnh Nam Định")</f>
        <v>Công an xã Hải Toàn  tỉnh Nam Định</v>
      </c>
      <c r="C354" t="str">
        <v>https://www.facebook.com/tuoitrecongansonla/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10354</v>
      </c>
      <c r="B355" t="str">
        <f>HYPERLINK("https://haihau.namdinh.gov.vn/", "UBND Ủy ban nhân dân xã Hải Toàn  tỉnh Nam Định")</f>
        <v>UBND Ủy ban nhân dân xã Hải Toàn  tỉnh Nam Định</v>
      </c>
      <c r="C355" t="str">
        <v>https://haihau.namdinh.gov.vn/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10355</v>
      </c>
      <c r="B356" t="str">
        <f>HYPERLINK("https://www.facebook.com/dtncatphp/", "Công an xã Hải Phong  tỉnh Nam Định")</f>
        <v>Công an xã Hải Phong  tỉnh Nam Định</v>
      </c>
      <c r="C356" t="str">
        <v>https://www.facebook.com/dtncatphp/</v>
      </c>
      <c r="D356" t="str">
        <v>0964989490</v>
      </c>
      <c r="E356" t="str">
        <v>-</v>
      </c>
      <c r="F356" t="str">
        <f>HYPERLINK("mailto:dtn.catp.tdhp@gmail.com", "dtn.catp.tdhp@gmail.com")</f>
        <v>dtn.catp.tdhp@gmail.com</v>
      </c>
      <c r="G356" t="str">
        <v>03 Lê Đại Hành, Minh Khai, Hồng Bàng, Hai Phong, Vietnam</v>
      </c>
    </row>
    <row r="357">
      <c r="A357">
        <v>10356</v>
      </c>
      <c r="B357" t="str">
        <f>HYPERLINK("https://haiphong-haihau.namdinh.gov.vn/", "UBND Ủy ban nhân dân xã Hải Phong  tỉnh Nam Định")</f>
        <v>UBND Ủy ban nhân dân xã Hải Phong  tỉnh Nam Định</v>
      </c>
      <c r="C357" t="str">
        <v>https://haiphong-haihau.namdinh.gov.vn/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10357</v>
      </c>
      <c r="B358" t="str">
        <v>Công an xã Hải An  tỉnh Nam Định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10358</v>
      </c>
      <c r="B359" t="str">
        <f>HYPERLINK("https://haihau.namdinh.gov.vn/", "UBND Ủy ban nhân dân xã Hải An  tỉnh Nam Định")</f>
        <v>UBND Ủy ban nhân dân xã Hải An  tỉnh Nam Định</v>
      </c>
      <c r="C359" t="str">
        <v>https://haihau.namdinh.gov.vn/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10359</v>
      </c>
      <c r="B360" t="str">
        <f>HYPERLINK("https://www.facebook.com/p/Tu%E1%BB%95i-Tr%E1%BA%BB-C%C3%B4ng-An-Qu%E1%BA%ADn-T%C3%A2y-H%E1%BB%93-100080140217978/", "Công an xã Hải Tây  tỉnh Nam Định")</f>
        <v>Công an xã Hải Tây  tỉnh Nam Định</v>
      </c>
      <c r="C360" t="str">
        <v>https://www.facebook.com/p/Tu%E1%BB%95i-Tr%E1%BA%BB-C%C3%B4ng-An-Qu%E1%BA%ADn-T%C3%A2y-H%E1%BB%93-100080140217978/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10360</v>
      </c>
      <c r="B361" t="str">
        <f>HYPERLINK("https://dichvucong.namdinh.gov.vn/portaldvc/KenhTin/dich-vu-cong-truc-tuyen.aspx?_dv=B37CBD08-5D15-59A6-F62E-DFEE7E3D2997", "UBND Ủy ban nhân dân xã Hải Tây  tỉnh Nam Định")</f>
        <v>UBND Ủy ban nhân dân xã Hải Tây  tỉnh Nam Định</v>
      </c>
      <c r="C361" t="str">
        <v>https://dichvucong.namdinh.gov.vn/portaldvc/KenhTin/dich-vu-cong-truc-tuyen.aspx?_dv=B37CBD08-5D15-59A6-F62E-DFEE7E3D2997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10361</v>
      </c>
      <c r="B362" t="str">
        <f>HYPERLINK("https://www.facebook.com/p/Tu%E1%BB%95i-tr%E1%BA%BB-C%C3%B4ng-an-huy%E1%BB%87n-Ninh-Ph%C6%B0%E1%BB%9Bc-100068114569027/", "Công an xã Hải Lý  tỉnh Nam Định")</f>
        <v>Công an xã Hải Lý  tỉnh Nam Định</v>
      </c>
      <c r="C362" t="str">
        <v>https://www.facebook.com/p/Tu%E1%BB%95i-tr%E1%BA%BB-C%C3%B4ng-an-huy%E1%BB%87n-Ninh-Ph%C6%B0%E1%BB%9Bc-100068114569027/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10362</v>
      </c>
      <c r="B363" t="str">
        <f>HYPERLINK("https://dichvucong.namdinh.gov.vn/portaldvc/KenhTin/dich-vu-cong-truc-tuyen.aspx?_dv=9631E451-C374-28A9-274B-6D966033B93F", "UBND Ủy ban nhân dân xã Hải Lý  tỉnh Nam Định")</f>
        <v>UBND Ủy ban nhân dân xã Hải Lý  tỉnh Nam Định</v>
      </c>
      <c r="C363" t="str">
        <v>https://dichvucong.namdinh.gov.vn/portaldvc/KenhTin/dich-vu-cong-truc-tuyen.aspx?_dv=9631E451-C374-28A9-274B-6D966033B93F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10363</v>
      </c>
      <c r="B364" t="str">
        <v>Công an xã Hải Phú  tỉnh Nam Định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10364</v>
      </c>
      <c r="B365" t="str">
        <f>HYPERLINK("https://haihau.namdinh.gov.vn/", "UBND Ủy ban nhân dân xã Hải Phú  tỉnh Nam Định")</f>
        <v>UBND Ủy ban nhân dân xã Hải Phú  tỉnh Nam Định</v>
      </c>
      <c r="C365" t="str">
        <v>https://haihau.namdinh.gov.vn/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10365</v>
      </c>
      <c r="B366" t="str">
        <f>HYPERLINK("https://www.facebook.com/p/C%C3%B4ng-an-x%C3%A3-H%E1%BA%A3i-Giang-H%E1%BA%A3i-H%E1%BA%ADu-Nam-%C4%90%E1%BB%8Bnh-100083638155590/", "Công an xã Hải Giang  tỉnh Nam Định")</f>
        <v>Công an xã Hải Giang  tỉnh Nam Định</v>
      </c>
      <c r="C366" t="str">
        <v>https://www.facebook.com/p/C%C3%B4ng-an-x%C3%A3-H%E1%BA%A3i-Giang-H%E1%BA%A3i-H%E1%BA%ADu-Nam-%C4%90%E1%BB%8Bnh-100083638155590/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10366</v>
      </c>
      <c r="B367" t="str">
        <f>HYPERLINK("https://haigiang-haihau.namdinh.gov.vn/", "UBND Ủy ban nhân dân xã Hải Giang  tỉnh Nam Định")</f>
        <v>UBND Ủy ban nhân dân xã Hải Giang  tỉnh Nam Định</v>
      </c>
      <c r="C367" t="str">
        <v>https://haigiang-haihau.namdinh.gov.vn/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10367</v>
      </c>
      <c r="B368" t="str">
        <v>Công an xã Hải Cường  tỉnh Nam Định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10368</v>
      </c>
      <c r="B369" t="str">
        <f>HYPERLINK("https://dichvucong.namdinh.gov.vn/portaldvc/KenhTin/dich-vu-cong-truc-tuyen.aspx?_dv=B771C044-97BF-5879-78A3-A07E2CF46B1E", "UBND Ủy ban nhân dân xã Hải Cường  tỉnh Nam Định")</f>
        <v>UBND Ủy ban nhân dân xã Hải Cường  tỉnh Nam Định</v>
      </c>
      <c r="C369" t="str">
        <v>https://dichvucong.namdinh.gov.vn/portaldvc/KenhTin/dich-vu-cong-truc-tuyen.aspx?_dv=B771C044-97BF-5879-78A3-A07E2CF46B1E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10369</v>
      </c>
      <c r="B370" t="str">
        <f>HYPERLINK("https://www.facebook.com/p/Tu%E1%BB%95i-tr%E1%BA%BB-C%C3%B4ng-an-huy%E1%BB%87n-Ninh-Ph%C6%B0%E1%BB%9Bc-100068114569027/", "Công an xã Hải Ninh  tỉnh Nam Định")</f>
        <v>Công an xã Hải Ninh  tỉnh Nam Định</v>
      </c>
      <c r="C370" t="str">
        <v>https://www.facebook.com/p/Tu%E1%BB%95i-tr%E1%BA%BB-C%C3%B4ng-an-huy%E1%BB%87n-Ninh-Ph%C6%B0%E1%BB%9Bc-100068114569027/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10370</v>
      </c>
      <c r="B371" t="str">
        <f>HYPERLINK("https://haihau.namdinh.gov.vn/", "UBND Ủy ban nhân dân xã Hải Ninh  tỉnh Nam Định")</f>
        <v>UBND Ủy ban nhân dân xã Hải Ninh  tỉnh Nam Định</v>
      </c>
      <c r="C371" t="str">
        <v>https://haihau.namdinh.gov.vn/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10371</v>
      </c>
      <c r="B372" t="str">
        <v>Công an xã Hải Chính  tỉnh Nam Định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10372</v>
      </c>
      <c r="B373" t="str">
        <f>HYPERLINK("https://haihau.namdinh.gov.vn/", "UBND Ủy ban nhân dân xã Hải Chính  tỉnh Nam Định")</f>
        <v>UBND Ủy ban nhân dân xã Hải Chính  tỉnh Nam Định</v>
      </c>
      <c r="C373" t="str">
        <v>https://haihau.namdinh.gov.vn/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10373</v>
      </c>
      <c r="B374" t="str">
        <v>Công an xã Hải Xuân  tỉnh Nam Định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10374</v>
      </c>
      <c r="B375" t="str">
        <f>HYPERLINK("https://haixuan-haihau.namdinh.gov.vn/", "UBND Ủy ban nhân dân xã Hải Xuân  tỉnh Nam Định")</f>
        <v>UBND Ủy ban nhân dân xã Hải Xuân  tỉnh Nam Định</v>
      </c>
      <c r="C375" t="str">
        <v>https://haixuan-haihau.namdinh.gov.vn/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10375</v>
      </c>
      <c r="B376" t="str">
        <f>HYPERLINK("https://www.facebook.com/p/C%C3%B4ng-an-x%C3%A3-H%E1%BA%A3i-Ch%C3%A2u-100083214740199/", "Công an xã Hải Châu  tỉnh Nam Định")</f>
        <v>Công an xã Hải Châu  tỉnh Nam Định</v>
      </c>
      <c r="C376" t="str">
        <v>https://www.facebook.com/p/C%C3%B4ng-an-x%C3%A3-H%E1%BA%A3i-Ch%C3%A2u-100083214740199/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10376</v>
      </c>
      <c r="B377" t="str">
        <f>HYPERLINK("https://haichau-haihau.namdinh.gov.vn/", "UBND Ủy ban nhân dân xã Hải Châu  tỉnh Nam Định")</f>
        <v>UBND Ủy ban nhân dân xã Hải Châu  tỉnh Nam Định</v>
      </c>
      <c r="C377" t="str">
        <v>https://haichau-haihau.namdinh.gov.vn/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10377</v>
      </c>
      <c r="B378" t="str">
        <f>HYPERLINK("https://www.facebook.com/p/C%C3%B4ng-an-x%C3%A3-H%E1%BA%A3i-Tri%E1%BB%81u-100083625345354/", "Công an xã Hải Triều  tỉnh Nam Định")</f>
        <v>Công an xã Hải Triều  tỉnh Nam Định</v>
      </c>
      <c r="C378" t="str">
        <v>https://www.facebook.com/p/C%C3%B4ng-an-x%C3%A3-H%E1%BA%A3i-Tri%E1%BB%81u-100083625345354/</v>
      </c>
      <c r="D378" t="str">
        <v>-</v>
      </c>
      <c r="E378" t="str">
        <v/>
      </c>
      <c r="F378" t="str">
        <f>HYPERLINK("mailto:caxhaitrieu123@gmail.com", "caxhaitrieu123@gmail.com")</f>
        <v>caxhaitrieu123@gmail.com</v>
      </c>
      <c r="G378" t="str">
        <v>xã hải triều, huyện hải hậu, tỉnh nam định</v>
      </c>
    </row>
    <row r="379">
      <c r="A379">
        <v>10378</v>
      </c>
      <c r="B379" t="str">
        <f>HYPERLINK("https://haihau.namdinh.gov.vn/", "UBND Ủy ban nhân dân xã Hải Triều  tỉnh Nam Định")</f>
        <v>UBND Ủy ban nhân dân xã Hải Triều  tỉnh Nam Định</v>
      </c>
      <c r="C379" t="str">
        <v>https://haihau.namdinh.gov.vn/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10379</v>
      </c>
      <c r="B380" t="str">
        <f>HYPERLINK("https://www.facebook.com/1460699017666651", "Công an xã Hải Hòa  tỉnh Nam Định")</f>
        <v>Công an xã Hải Hòa  tỉnh Nam Định</v>
      </c>
      <c r="C380" t="str">
        <v>https://www.facebook.com/1460699017666651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10380</v>
      </c>
      <c r="B381" t="str">
        <f>HYPERLINK("https://haihoa-haihau.namdinh.gov.vn/", "UBND Ủy ban nhân dân xã Hải Hòa  tỉnh Nam Định")</f>
        <v>UBND Ủy ban nhân dân xã Hải Hòa  tỉnh Nam Định</v>
      </c>
      <c r="C381" t="str">
        <v>https://haihoa-haihau.namdinh.gov.vn/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10381</v>
      </c>
      <c r="B382" t="str">
        <f>HYPERLINK("https://www.facebook.com/p/C%C3%B4ng-an-ph%C6%B0%E1%BB%9Dng-%C4%90%C3%B4ng-Th%C3%A0nh-100061038304353/", "Công an phường Đông Thành  tỉnh Ninh Bình")</f>
        <v>Công an phường Đông Thành  tỉnh Ninh Bình</v>
      </c>
      <c r="C382" t="str">
        <v>https://www.facebook.com/p/C%C3%B4ng-an-ph%C6%B0%E1%BB%9Dng-%C4%90%C3%B4ng-Th%C3%A0nh-100061038304353/</v>
      </c>
      <c r="D382" t="str">
        <v>-</v>
      </c>
      <c r="E382" t="str">
        <v>02293874321</v>
      </c>
      <c r="F382" t="str">
        <v>-</v>
      </c>
      <c r="G382" t="str">
        <v>Ninh Bình, Vietnam</v>
      </c>
    </row>
    <row r="383">
      <c r="A383">
        <v>10382</v>
      </c>
      <c r="B383" t="str">
        <f>HYPERLINK("https://dongthanh.tpninhbinh.ninhbinh.gov.vn/", "UBND Ủy ban nhân dân phường Đông Thành  tỉnh Ninh Bình")</f>
        <v>UBND Ủy ban nhân dân phường Đông Thành  tỉnh Ninh Bình</v>
      </c>
      <c r="C383" t="str">
        <v>https://dongthanh.tpninhbinh.ninhbinh.gov.vn/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10383</v>
      </c>
      <c r="B384" t="str">
        <f>HYPERLINK("https://www.facebook.com/conganphuongtanthanhtpninhbinh/?locale=vi_VN", "Công an phường Tân Thành  tỉnh Ninh Bình")</f>
        <v>Công an phường Tân Thành  tỉnh Ninh Bình</v>
      </c>
      <c r="C384" t="str">
        <v>https://www.facebook.com/conganphuongtanthanhtpninhbinh/?locale=vi_VN</v>
      </c>
      <c r="D384" t="str">
        <v>-</v>
      </c>
      <c r="E384" t="str">
        <v/>
      </c>
      <c r="F384" t="str">
        <v>-</v>
      </c>
      <c r="G384" t="str">
        <v>đường Cát Linh; phố Phúc Tân, Ninh Bình, Vietnam</v>
      </c>
    </row>
    <row r="385">
      <c r="A385">
        <v>10384</v>
      </c>
      <c r="B385" t="str">
        <f>HYPERLINK("https://tanthanh.tpninhbinh.ninhbinh.gov.vn/", "UBND Ủy ban nhân dân phường Tân Thành  tỉnh Ninh Bình")</f>
        <v>UBND Ủy ban nhân dân phường Tân Thành  tỉnh Ninh Bình</v>
      </c>
      <c r="C385" t="str">
        <v>https://tanthanh.tpninhbinh.ninhbinh.gov.vn/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10385</v>
      </c>
      <c r="B386" t="str">
        <f>HYPERLINK("https://www.facebook.com/p/C%C3%B4ng-an-ph%C6%B0%E1%BB%9Dng-Thanh-B%C3%ACnh-C%C3%B4ng-an-th%C3%A0nh-ph%E1%BB%91-%C4%90i%E1%BB%87n-Bi%C3%AAn-Ph%E1%BB%A7-100069849813294/?locale=vi_VN", "Công an phường Thanh Bình  tỉnh Ninh Bình")</f>
        <v>Công an phường Thanh Bình  tỉnh Ninh Bình</v>
      </c>
      <c r="C386" t="str">
        <v>https://www.facebook.com/p/C%C3%B4ng-an-ph%C6%B0%E1%BB%9Dng-Thanh-B%C3%ACnh-C%C3%B4ng-an-th%C3%A0nh-ph%E1%BB%91-%C4%90i%E1%BB%87n-Bi%C3%AAn-Ph%E1%BB%A7-100069849813294/?locale=vi_VN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10386</v>
      </c>
      <c r="B387" t="str">
        <f>HYPERLINK("https://thanhbinh.tpninhbinh.ninhbinh.gov.vn/", "UBND Ủy ban nhân dân phường Thanh Bình  tỉnh Ninh Bình")</f>
        <v>UBND Ủy ban nhân dân phường Thanh Bình  tỉnh Ninh Bình</v>
      </c>
      <c r="C387" t="str">
        <v>https://thanhbinh.tpninhbinh.ninhbinh.gov.vn/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10387</v>
      </c>
      <c r="B388" t="str">
        <v>Công an phường Vân Giang  tỉnh Ninh Bình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10388</v>
      </c>
      <c r="B389" t="str">
        <f>HYPERLINK("https://vangiang.tpninhbinh.ninhbinh.gov.vn/", "UBND Ủy ban nhân dân phường Vân Giang  tỉnh Ninh Bình")</f>
        <v>UBND Ủy ban nhân dân phường Vân Giang  tỉnh Ninh Bình</v>
      </c>
      <c r="C389" t="str">
        <v>https://vangiang.tpninhbinh.ninhbinh.gov.vn/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10389</v>
      </c>
      <c r="B390" t="str">
        <v>Công an phường Bích Đào  tỉnh Ninh Bình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10390</v>
      </c>
      <c r="B391" t="str">
        <f>HYPERLINK("https://bichdao.tpninhbinh.ninhbinh.gov.vn/", "UBND Ủy ban nhân dân phường Bích Đào  tỉnh Ninh Bình")</f>
        <v>UBND Ủy ban nhân dân phường Bích Đào  tỉnh Ninh Bình</v>
      </c>
      <c r="C391" t="str">
        <v>https://bichdao.tpninhbinh.ninhbinh.gov.vn/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10391</v>
      </c>
      <c r="B392" t="str">
        <v>Công an phường Phúc Thành  tỉnh Ninh Bình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10392</v>
      </c>
      <c r="B393" t="str">
        <f>HYPERLINK("https://phucthanh.tpninhbinh.ninhbinh.gov.vn/", "UBND Ủy ban nhân dân phường Phúc Thành  tỉnh Ninh Bình")</f>
        <v>UBND Ủy ban nhân dân phường Phúc Thành  tỉnh Ninh Bình</v>
      </c>
      <c r="C393" t="str">
        <v>https://phucthanh.tpninhbinh.ninhbinh.gov.vn/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10393</v>
      </c>
      <c r="B394" t="str">
        <v>Công an phường Nam Bình  tỉnh Ninh Bình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10394</v>
      </c>
      <c r="B395" t="str">
        <f>HYPERLINK("https://nambinh.tpninhbinh.ninhbinh.gov.vn/", "UBND Ủy ban nhân dân phường Nam Bình  tỉnh Ninh Bình")</f>
        <v>UBND Ủy ban nhân dân phường Nam Bình  tỉnh Ninh Bình</v>
      </c>
      <c r="C395" t="str">
        <v>https://nambinh.tpninhbinh.ninhbinh.gov.vn/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10395</v>
      </c>
      <c r="B396" t="str">
        <v>Công an phường Nam Thành  tỉnh Ninh Bình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10396</v>
      </c>
      <c r="B397" t="str">
        <f>HYPERLINK("https://namthanh.tpninhbinh.ninhbinh.gov.vn/", "UBND Ủy ban nhân dân phường Nam Thành  tỉnh Ninh Bình")</f>
        <v>UBND Ủy ban nhân dân phường Nam Thành  tỉnh Ninh Bình</v>
      </c>
      <c r="C397" t="str">
        <v>https://namthanh.tpninhbinh.ninhbinh.gov.vn/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10397</v>
      </c>
      <c r="B398" t="str">
        <f>HYPERLINK("https://www.facebook.com/capninhkhanh/", "Công an phường Ninh Khánh  tỉnh Ninh Bình")</f>
        <v>Công an phường Ninh Khánh  tỉnh Ninh Bình</v>
      </c>
      <c r="C398" t="str">
        <v>https://www.facebook.com/capninhkhanh/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10398</v>
      </c>
      <c r="B399" t="str">
        <f>HYPERLINK("https://ninhkhanh.tpninhbinh.ninhbinh.gov.vn/", "UBND Ủy ban nhân dân phường Ninh Khánh  tỉnh Ninh Bình")</f>
        <v>UBND Ủy ban nhân dân phường Ninh Khánh  tỉnh Ninh Bình</v>
      </c>
      <c r="C399" t="str">
        <v>https://ninhkhanh.tpninhbinh.ninhbinh.gov.vn/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10399</v>
      </c>
      <c r="B400" t="str">
        <f>HYPERLINK("https://www.facebook.com/tuoitreconganninhbinh/", "Công an xã Ninh Nhất  tỉnh Ninh Bình")</f>
        <v>Công an xã Ninh Nhất  tỉnh Ninh Bình</v>
      </c>
      <c r="C400" t="str">
        <v>https://www.facebook.com/tuoitreconganninhbinh/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10400</v>
      </c>
      <c r="B401" t="str">
        <f>HYPERLINK("https://ninhnhat.tpninhbinh.ninhbinh.gov.vn/", "UBND Ủy ban nhân dân xã Ninh Nhất  tỉnh Ninh Bình")</f>
        <v>UBND Ủy ban nhân dân xã Ninh Nhất  tỉnh Ninh Bình</v>
      </c>
      <c r="C401" t="str">
        <v>https://ninhnhat.tpninhbinh.ninhbinh.gov.vn/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10401</v>
      </c>
      <c r="B402" t="str">
        <f>HYPERLINK("https://www.facebook.com/tuoitreconganninhbinh/", "Công an xã Ninh Tiến  tỉnh Ninh Bình")</f>
        <v>Công an xã Ninh Tiến  tỉnh Ninh Bình</v>
      </c>
      <c r="C402" t="str">
        <v>https://www.facebook.com/tuoitreconganninhbinh/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10402</v>
      </c>
      <c r="B403" t="str">
        <f>HYPERLINK("https://ninhtien.ninhbinh.gov.vn/", "UBND Ủy ban nhân dân xã Ninh Tiến  tỉnh Ninh Bình")</f>
        <v>UBND Ủy ban nhân dân xã Ninh Tiến  tỉnh Ninh Bình</v>
      </c>
      <c r="C403" t="str">
        <v>https://ninhtien.ninhbinh.gov.vn/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10403</v>
      </c>
      <c r="B404" t="str">
        <v>Công an xã Ninh Phúc  tỉnh Ninh Bình</v>
      </c>
      <c r="C404" t="str">
        <v>-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10404</v>
      </c>
      <c r="B405" t="str">
        <f>HYPERLINK("https://ninhphuc.tpninhbinh.ninhbinh.gov.vn/", "UBND Ủy ban nhân dân xã Ninh Phúc  tỉnh Ninh Bình")</f>
        <v>UBND Ủy ban nhân dân xã Ninh Phúc  tỉnh Ninh Bình</v>
      </c>
      <c r="C405" t="str">
        <v>https://ninhphuc.tpninhbinh.ninhbinh.gov.vn/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10405</v>
      </c>
      <c r="B406" t="str">
        <f>HYPERLINK("https://www.facebook.com/p/C%C3%B4ng-an-ph%C6%B0%E1%BB%9Dng-Ninh-S%C6%A1n-100071464517830/", "Công an phường Ninh Sơn  tỉnh Ninh Bình")</f>
        <v>Công an phường Ninh Sơn  tỉnh Ninh Bình</v>
      </c>
      <c r="C406" t="str">
        <v>https://www.facebook.com/p/C%C3%B4ng-an-ph%C6%B0%E1%BB%9Dng-Ninh-S%C6%A1n-100071464517830/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10406</v>
      </c>
      <c r="B407" t="str">
        <f>HYPERLINK("https://ninhson.tpninhbinh.ninhbinh.gov.vn/", "UBND Ủy ban nhân dân phường Ninh Sơn  tỉnh Ninh Bình")</f>
        <v>UBND Ủy ban nhân dân phường Ninh Sơn  tỉnh Ninh Bình</v>
      </c>
      <c r="C407" t="str">
        <v>https://ninhson.tpninhbinh.ninhbinh.gov.vn/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10407</v>
      </c>
      <c r="B408" t="str">
        <f>HYPERLINK("https://www.facebook.com/p/C%C3%B4ng-an-Ph%C6%B0%E1%BB%9Dng-Ninh-Phong-100071801581074/", "Công an phường Ninh Phong  tỉnh Ninh Bình")</f>
        <v>Công an phường Ninh Phong  tỉnh Ninh Bình</v>
      </c>
      <c r="C408" t="str">
        <v>https://www.facebook.com/p/C%C3%B4ng-an-Ph%C6%B0%E1%BB%9Dng-Ninh-Phong-100071801581074/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10408</v>
      </c>
      <c r="B409" t="str">
        <f>HYPERLINK("https://ninhphong.tpninhbinh.ninhbinh.gov.vn/", "UBND Ủy ban nhân dân phường Ninh Phong  tỉnh Ninh Bình")</f>
        <v>UBND Ủy ban nhân dân phường Ninh Phong  tỉnh Ninh Bình</v>
      </c>
      <c r="C409" t="str">
        <v>https://ninhphong.tpninhbinh.ninhbinh.gov.vn/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10409</v>
      </c>
      <c r="B410" t="str">
        <f>HYPERLINK("https://www.facebook.com/p/C%C3%B4ng-an-ph%C6%B0%E1%BB%9Dng-B%E1%BA%AFc-S%C6%A1n-TP-Tam-%C4%90i%E1%BB%87p-100069946128643/", "Công an phường Bắc Sơn  tỉnh Ninh Bình")</f>
        <v>Công an phường Bắc Sơn  tỉnh Ninh Bình</v>
      </c>
      <c r="C410" t="str">
        <v>https://www.facebook.com/p/C%C3%B4ng-an-ph%C6%B0%E1%BB%9Dng-B%E1%BA%AFc-S%C6%A1n-TP-Tam-%C4%90i%E1%BB%87p-100069946128643/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10410</v>
      </c>
      <c r="B411" t="str">
        <f>HYPERLINK("https://bacson.tamdiep.ninhbinh.gov.vn/", "UBND Ủy ban nhân dân phường Bắc Sơn  tỉnh Ninh Bình")</f>
        <v>UBND Ủy ban nhân dân phường Bắc Sơn  tỉnh Ninh Bình</v>
      </c>
      <c r="C411" t="str">
        <v>https://bacson.tamdiep.ninhbinh.gov.vn/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10411</v>
      </c>
      <c r="B412" t="str">
        <f>HYPERLINK("https://www.facebook.com/ConganTrungSonTpTamDiep/?locale=vi_VN", "Công an phường Trung Sơn  tỉnh Ninh Bình")</f>
        <v>Công an phường Trung Sơn  tỉnh Ninh Bình</v>
      </c>
      <c r="C412" t="str">
        <v>https://www.facebook.com/ConganTrungSonTpTamDiep/?locale=vi_VN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10412</v>
      </c>
      <c r="B413" t="str">
        <f>HYPERLINK("https://trungson.tamdiep.ninhbinh.gov.vn/", "UBND Ủy ban nhân dân phường Trung Sơn  tỉnh Ninh Bình")</f>
        <v>UBND Ủy ban nhân dân phường Trung Sơn  tỉnh Ninh Bình</v>
      </c>
      <c r="C413" t="str">
        <v>https://trungson.tamdiep.ninhbinh.gov.vn/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10413</v>
      </c>
      <c r="B414" t="str">
        <v>Công an phường Nam Sơn  tỉnh Ninh Bình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10414</v>
      </c>
      <c r="B415" t="str">
        <f>HYPERLINK("https://namson.tamdiep.ninhbinh.gov.vn/", "UBND Ủy ban nhân dân phường Nam Sơn  tỉnh Ninh Bình")</f>
        <v>UBND Ủy ban nhân dân phường Nam Sơn  tỉnh Ninh Bình</v>
      </c>
      <c r="C415" t="str">
        <v>https://namson.tamdiep.ninhbinh.gov.vn/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10415</v>
      </c>
      <c r="B416" t="str">
        <f>HYPERLINK("https://www.facebook.com/p/C%C3%B4ng-an-ph%C6%B0%E1%BB%9Dng-T%C3%A2y-S%C6%A1n-100063658414851/", "Công an phường Tây Sơn  tỉnh Ninh Bình")</f>
        <v>Công an phường Tây Sơn  tỉnh Ninh Bình</v>
      </c>
      <c r="C416" t="str">
        <v>https://www.facebook.com/p/C%C3%B4ng-an-ph%C6%B0%E1%BB%9Dng-T%C3%A2y-S%C6%A1n-100063658414851/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10416</v>
      </c>
      <c r="B417" t="str">
        <f>HYPERLINK("https://tayson.tamdiep.ninhbinh.gov.vn/", "UBND Ủy ban nhân dân phường Tây Sơn  tỉnh Ninh Bình")</f>
        <v>UBND Ủy ban nhân dân phường Tây Sơn  tỉnh Ninh Bình</v>
      </c>
      <c r="C417" t="str">
        <v>https://tayson.tamdiep.ninhbinh.gov.vn/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10417</v>
      </c>
      <c r="B418" t="str">
        <f>HYPERLINK("https://www.facebook.com/p/C%C3%B4ng-an-huy%E1%BB%87n-Y%C3%AAn-S%C6%A1n-t%E1%BB%89nh-Tuy%C3%AAn-Quang-100064458052002/", "Công an xã Yên Sơn  tỉnh Ninh Bình")</f>
        <v>Công an xã Yên Sơn  tỉnh Ninh Bình</v>
      </c>
      <c r="C418" t="str">
        <v>https://www.facebook.com/p/C%C3%B4ng-an-huy%E1%BB%87n-Y%C3%AAn-S%C6%A1n-t%E1%BB%89nh-Tuy%C3%AAn-Quang-100064458052002/</v>
      </c>
      <c r="D418" t="str">
        <v>-</v>
      </c>
      <c r="E418" t="str">
        <v>02073872214</v>
      </c>
      <c r="F418" t="str">
        <f>HYPERLINK("mailto:conganhuyenyenson@gmail.com", "conganhuyenyenson@gmail.com")</f>
        <v>conganhuyenyenson@gmail.com</v>
      </c>
      <c r="G418" t="str">
        <v>-</v>
      </c>
    </row>
    <row r="419">
      <c r="A419">
        <v>10418</v>
      </c>
      <c r="B419" t="str">
        <f>HYPERLINK("https://kimson.ninhbinh.gov.vn/gioi-thieu/xa-yen-loc", "UBND Ủy ban nhân dân xã Yên Sơn  tỉnh Ninh Bình")</f>
        <v>UBND Ủy ban nhân dân xã Yên Sơn  tỉnh Ninh Bình</v>
      </c>
      <c r="C419" t="str">
        <v>https://kimson.ninhbinh.gov.vn/gioi-thieu/xa-yen-loc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10419</v>
      </c>
      <c r="B420" t="str">
        <v>Công an phường Yên Bình  tỉnh Ninh Bình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10420</v>
      </c>
      <c r="B421" t="str">
        <f>HYPERLINK("https://yenbinh.tamdiep.ninhbinh.gov.vn/", "UBND Ủy ban nhân dân phường Yên Bình  tỉnh Ninh Bình")</f>
        <v>UBND Ủy ban nhân dân phường Yên Bình  tỉnh Ninh Bình</v>
      </c>
      <c r="C421" t="str">
        <v>https://yenbinh.tamdiep.ninhbinh.gov.vn/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10421</v>
      </c>
      <c r="B422" t="str">
        <f>HYPERLINK("https://www.facebook.com/TuoitrePhuong12TanBinh/", "Công an phường Tân Bình  tỉnh Ninh Bình")</f>
        <v>Công an phường Tân Bình  tỉnh Ninh Bình</v>
      </c>
      <c r="C422" t="str">
        <v>https://www.facebook.com/TuoitrePhuong12TanBinh/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10422</v>
      </c>
      <c r="B423" t="str">
        <f>HYPERLINK("https://tanbinh.tamdiep.ninhbinh.gov.vn/", "UBND Ủy ban nhân dân phường Tân Bình  tỉnh Ninh Bình")</f>
        <v>UBND Ủy ban nhân dân phường Tân Bình  tỉnh Ninh Bình</v>
      </c>
      <c r="C423" t="str">
        <v>https://tanbinh.tamdiep.ninhbinh.gov.vn/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10423</v>
      </c>
      <c r="B424" t="str">
        <f>HYPERLINK("https://www.facebook.com/p/C%C3%B4ng-an-x%C3%A3-Quang-S%C6%A1n-TP-Tam-%C4%90i%E1%BB%87p-100076387173032/", "Công an xã Quang Sơn  tỉnh Ninh Bình")</f>
        <v>Công an xã Quang Sơn  tỉnh Ninh Bình</v>
      </c>
      <c r="C424" t="str">
        <v>https://www.facebook.com/p/C%C3%B4ng-an-x%C3%A3-Quang-S%C6%A1n-TP-Tam-%C4%90i%E1%BB%87p-100076387173032/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10424</v>
      </c>
      <c r="B425" t="str">
        <f>HYPERLINK("https://quangson.tamdiep.ninhbinh.gov.vn/", "UBND Ủy ban nhân dân xã Quang Sơn  tỉnh Ninh Bình")</f>
        <v>UBND Ủy ban nhân dân xã Quang Sơn  tỉnh Ninh Bình</v>
      </c>
      <c r="C425" t="str">
        <v>https://quangson.tamdiep.ninhbinh.gov.vn/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10425</v>
      </c>
      <c r="B426" t="str">
        <f>HYPERLINK("https://www.facebook.com/p/C%C3%B4ng-an-x%C3%A3-%C4%90%C3%B4ng-S%C6%A1n-TP-Tam-%C4%90i%E1%BB%87p-100080080608702/", "Công an xã Đông Sơn  tỉnh Ninh Bình")</f>
        <v>Công an xã Đông Sơn  tỉnh Ninh Bình</v>
      </c>
      <c r="C426" t="str">
        <v>https://www.facebook.com/p/C%C3%B4ng-an-x%C3%A3-%C4%90%C3%B4ng-S%C6%A1n-TP-Tam-%C4%90i%E1%BB%87p-100080080608702/</v>
      </c>
      <c r="D426" t="str">
        <v>-</v>
      </c>
      <c r="E426" t="str">
        <v>0869589901</v>
      </c>
      <c r="F426" t="str">
        <v>-</v>
      </c>
      <c r="G426" t="str">
        <v>-</v>
      </c>
    </row>
    <row r="427">
      <c r="A427">
        <v>10426</v>
      </c>
      <c r="B427" t="str">
        <f>HYPERLINK("https://dongson.tamdiep.ninhbinh.gov.vn/", "UBND Ủy ban nhân dân xã Đông Sơn  tỉnh Ninh Bình")</f>
        <v>UBND Ủy ban nhân dân xã Đông Sơn  tỉnh Ninh Bình</v>
      </c>
      <c r="C427" t="str">
        <v>https://dongson.tamdiep.ninhbinh.gov.vn/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10427</v>
      </c>
      <c r="B428" t="str">
        <f>HYPERLINK("https://www.facebook.com/CAHNhoQuan/", "Công an thị trấn Nho Quan  tỉnh Ninh Bình")</f>
        <v>Công an thị trấn Nho Quan  tỉnh Ninh Bình</v>
      </c>
      <c r="C428" t="str">
        <v>https://www.facebook.com/CAHNhoQuan/</v>
      </c>
      <c r="D428" t="str">
        <v>-</v>
      </c>
      <c r="E428" t="str">
        <v>02293866007</v>
      </c>
      <c r="F428" t="str">
        <f>HYPERLINK("mailto:congannhoquan@hotmail.com", "congannhoquan@hotmail.com")</f>
        <v>congannhoquan@hotmail.com</v>
      </c>
      <c r="G428" t="str">
        <v>-</v>
      </c>
    </row>
    <row r="429">
      <c r="A429">
        <v>10428</v>
      </c>
      <c r="B429" t="str">
        <f>HYPERLINK("https://nhoquan.ninhbinh.gov.vn/", "UBND Ủy ban nhân dân thị trấn Nho Quan  tỉnh Ninh Bình")</f>
        <v>UBND Ủy ban nhân dân thị trấn Nho Quan  tỉnh Ninh Bình</v>
      </c>
      <c r="C429" t="str">
        <v>https://nhoquan.ninhbinh.gov.vn/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10429</v>
      </c>
      <c r="B430" t="str">
        <f>HYPERLINK("https://www.facebook.com/p/C%C3%B4ng-An-X%C3%A3-X%C3%ADch-Th%E1%BB%95-huy%E1%BB%87n-Nho-Quan-100071329603605/", "Công an xã Xích Thổ  tỉnh Ninh Bình")</f>
        <v>Công an xã Xích Thổ  tỉnh Ninh Bình</v>
      </c>
      <c r="C430" t="str">
        <v>https://www.facebook.com/p/C%C3%B4ng-An-X%C3%A3-X%C3%ADch-Th%E1%BB%95-huy%E1%BB%87n-Nho-Quan-100071329603605/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10430</v>
      </c>
      <c r="B431" t="str">
        <f>HYPERLINK("https://xichtho.nhoquan.ninhbinh.gov.vn/", "UBND Ủy ban nhân dân xã Xích Thổ  tỉnh Ninh Bình")</f>
        <v>UBND Ủy ban nhân dân xã Xích Thổ  tỉnh Ninh Bình</v>
      </c>
      <c r="C431" t="str">
        <v>https://xichtho.nhoquan.ninhbinh.gov.vn/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10431</v>
      </c>
      <c r="B432" t="str">
        <f>HYPERLINK("https://www.facebook.com/p/C%C3%B4ng-an-x%C3%A3-Gia-L%C3%A2m-huy%E1%BB%87n-Nho-Quan-100079998546542/", "Công an xã Gia Lâm  tỉnh Ninh Bình")</f>
        <v>Công an xã Gia Lâm  tỉnh Ninh Bình</v>
      </c>
      <c r="C432" t="str">
        <v>https://www.facebook.com/p/C%C3%B4ng-an-x%C3%A3-Gia-L%C3%A2m-huy%E1%BB%87n-Nho-Quan-100079998546542/</v>
      </c>
      <c r="D432" t="str">
        <v>-</v>
      </c>
      <c r="E432" t="str">
        <v/>
      </c>
      <c r="F432" t="str">
        <f>HYPERLINK("mailto:caxgialam1102@gmail.com", "caxgialam1102@gmail.com")</f>
        <v>caxgialam1102@gmail.com</v>
      </c>
      <c r="G432" t="str">
        <v>Ninh Bình, Vietnam</v>
      </c>
    </row>
    <row r="433">
      <c r="A433">
        <v>10432</v>
      </c>
      <c r="B433" t="str">
        <f>HYPERLINK("https://nhoquan.ninhbinh.gov.vn/xa-gia-lam", "UBND Ủy ban nhân dân xã Gia Lâm  tỉnh Ninh Bình")</f>
        <v>UBND Ủy ban nhân dân xã Gia Lâm  tỉnh Ninh Bình</v>
      </c>
      <c r="C433" t="str">
        <v>https://nhoquan.ninhbinh.gov.vn/xa-gia-lam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10433</v>
      </c>
      <c r="B434" t="str">
        <f>HYPERLINK("https://www.facebook.com/p/Tu%E1%BB%95i-tr%E1%BA%BB-C%C3%B4ng-an-huy%E1%BB%87n-B%C3%ACnh-Gia-100070618760059/", "Công an xã Gia Sơn  tỉnh Ninh Bình")</f>
        <v>Công an xã Gia Sơn  tỉnh Ninh Bình</v>
      </c>
      <c r="C434" t="str">
        <v>https://www.facebook.com/p/Tu%E1%BB%95i-tr%E1%BA%BB-C%C3%B4ng-an-huy%E1%BB%87n-B%C3%ACnh-Gia-100070618760059/</v>
      </c>
      <c r="D434" t="str">
        <v>-</v>
      </c>
      <c r="E434" t="str">
        <v>02053834202</v>
      </c>
      <c r="F434" t="str">
        <f>HYPERLINK("mailto:chidoanconganbinhgia@gmail.com", "chidoanconganbinhgia@gmail.com")</f>
        <v>chidoanconganbinhgia@gmail.com</v>
      </c>
      <c r="G434" t="str">
        <v>Lang Son, Vietnam</v>
      </c>
    </row>
    <row r="435">
      <c r="A435">
        <v>10434</v>
      </c>
      <c r="B435" t="str">
        <f>HYPERLINK("http://giaphong.giavien.ninhbinh.gov.vn/", "UBND Ủy ban nhân dân xã Gia Sơn  tỉnh Ninh Bình")</f>
        <v>UBND Ủy ban nhân dân xã Gia Sơn  tỉnh Ninh Bình</v>
      </c>
      <c r="C435" t="str">
        <v>http://giaphong.giavien.ninhbinh.gov.vn/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10435</v>
      </c>
      <c r="B436" t="str">
        <f>HYPERLINK("https://www.facebook.com/p/C%C3%B4ng-an-x%C3%A3-Th%E1%BA%A1ch-B%C3%ACnh-huy%E1%BB%87n-Th%E1%BA%A1ch-Th%C3%A0nh-t%E1%BB%89nh-Thanh-Ho%C3%A1-100068119171056/", "Công an xã Thạch Bình  tỉnh Ninh Bình")</f>
        <v>Công an xã Thạch Bình  tỉnh Ninh Bình</v>
      </c>
      <c r="C436" t="str">
        <v>https://www.facebook.com/p/C%C3%B4ng-an-x%C3%A3-Th%E1%BA%A1ch-B%C3%ACnh-huy%E1%BB%87n-Th%E1%BA%A1ch-Th%C3%A0nh-t%E1%BB%89nh-Thanh-Ho%C3%A1-100068119171056/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10436</v>
      </c>
      <c r="B437" t="str">
        <f>HYPERLINK("http://thachbinh.nhoquan.ninhbinh.gov.vn/", "UBND Ủy ban nhân dân xã Thạch Bình  tỉnh Ninh Bình")</f>
        <v>UBND Ủy ban nhân dân xã Thạch Bình  tỉnh Ninh Bình</v>
      </c>
      <c r="C437" t="str">
        <v>http://thachbinh.nhoquan.ninhbinh.gov.vn/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10437</v>
      </c>
      <c r="B438" t="str">
        <v>Công an xã Gia Thủy  tỉnh Ninh Bình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10438</v>
      </c>
      <c r="B439" t="str">
        <f>HYPERLINK("https://nhoquan.ninhbinh.gov.vn/xa-gia-thuy", "UBND Ủy ban nhân dân xã Gia Thủy  tỉnh Ninh Bình")</f>
        <v>UBND Ủy ban nhân dân xã Gia Thủy  tỉnh Ninh Bình</v>
      </c>
      <c r="C439" t="str">
        <v>https://nhoquan.ninhbinh.gov.vn/xa-gia-thuy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10439</v>
      </c>
      <c r="B440" t="str">
        <f>HYPERLINK("https://www.facebook.com/tuoitreconganquangbinh/", "Công an xã Gia Tường  tỉnh Ninh Bình")</f>
        <v>Công an xã Gia Tường  tỉnh Ninh Bình</v>
      </c>
      <c r="C440" t="str">
        <v>https://www.facebook.com/tuoitreconganquangbinh/</v>
      </c>
      <c r="D440" t="str">
        <v>-</v>
      </c>
      <c r="E440" t="str">
        <v/>
      </c>
      <c r="F440" t="str">
        <f>HYPERLINK("mailto:doanthanhniencaqb@gmail.com", "doanthanhniencaqb@gmail.com")</f>
        <v>doanthanhniencaqb@gmail.com</v>
      </c>
      <c r="G440" t="str">
        <v>-</v>
      </c>
    </row>
    <row r="441">
      <c r="A441">
        <v>10440</v>
      </c>
      <c r="B441" t="str">
        <f>HYPERLINK("http://giatuong.nhoquan.ninhbinh.gov.vn/", "UBND Ủy ban nhân dân xã Gia Tường  tỉnh Ninh Bình")</f>
        <v>UBND Ủy ban nhân dân xã Gia Tường  tỉnh Ninh Bình</v>
      </c>
      <c r="C441" t="str">
        <v>http://giatuong.nhoquan.ninhbinh.gov.vn/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10441</v>
      </c>
      <c r="B442" t="str">
        <f>HYPERLINK("https://www.facebook.com/silvercloudretreat/", "Công an xã Cúc Phương  tỉnh Ninh Bình")</f>
        <v>Công an xã Cúc Phương  tỉnh Ninh Bình</v>
      </c>
      <c r="C442" t="str">
        <v>https://www.facebook.com/silvercloudretreat/</v>
      </c>
      <c r="D442" t="str">
        <v>0357778686</v>
      </c>
      <c r="E442" t="str">
        <v>-</v>
      </c>
      <c r="F442" t="str">
        <v>-</v>
      </c>
      <c r="G442" t="str">
        <v>Thôn Đồng Tâm, Nho Quan, Vietnam</v>
      </c>
    </row>
    <row r="443">
      <c r="A443">
        <v>10442</v>
      </c>
      <c r="B443" t="str">
        <f>HYPERLINK("http://cucphuong.nhoquan.ninhbinh.gov.vn/", "UBND Ủy ban nhân dân xã Cúc Phương  tỉnh Ninh Bình")</f>
        <v>UBND Ủy ban nhân dân xã Cúc Phương  tỉnh Ninh Bình</v>
      </c>
      <c r="C443" t="str">
        <v>http://cucphuong.nhoquan.ninhbinh.gov.vn/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10443</v>
      </c>
      <c r="B444" t="str">
        <v>Công an xã Phú Sơn  tỉnh Ninh Bình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10444</v>
      </c>
      <c r="B445" t="str">
        <f>HYPERLINK("https://phuson.nhoquan.ninhbinh.gov.vn/", "UBND Ủy ban nhân dân xã Phú Sơn  tỉnh Ninh Bình")</f>
        <v>UBND Ủy ban nhân dân xã Phú Sơn  tỉnh Ninh Bình</v>
      </c>
      <c r="C445" t="str">
        <v>https://phuson.nhoquan.ninhbinh.gov.vn/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10445</v>
      </c>
      <c r="B446" t="str">
        <f>HYPERLINK("https://www.facebook.com/tuoitreconganninhbinh/", "Công an xã Đức Long  tỉnh Ninh Bình")</f>
        <v>Công an xã Đức Long  tỉnh Ninh Bình</v>
      </c>
      <c r="C446" t="str">
        <v>https://www.facebook.com/tuoitreconganninhbinh/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10446</v>
      </c>
      <c r="B447" t="str">
        <f>HYPERLINK("http://duclong.nhoquan.ninhbinh.gov.vn/", "UBND Ủy ban nhân dân xã Đức Long  tỉnh Ninh Bình")</f>
        <v>UBND Ủy ban nhân dân xã Đức Long  tỉnh Ninh Bình</v>
      </c>
      <c r="C447" t="str">
        <v>http://duclong.nhoquan.ninhbinh.gov.vn/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10447</v>
      </c>
      <c r="B448" t="str">
        <f>HYPERLINK("https://www.facebook.com/p/C%C3%B4ng-an-x%C3%A3-L%E1%BA%A1c-V%C3%A2n-huy%E1%BB%87n-Nho-Quan-Ninh-B%C3%ACnh-100083142559874/", "Công an xã Lạc Vân  tỉnh Ninh Bình")</f>
        <v>Công an xã Lạc Vân  tỉnh Ninh Bình</v>
      </c>
      <c r="C448" t="str">
        <v>https://www.facebook.com/p/C%C3%B4ng-an-x%C3%A3-L%E1%BA%A1c-V%C3%A2n-huy%E1%BB%87n-Nho-Quan-Ninh-B%C3%ACnh-100083142559874/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10448</v>
      </c>
      <c r="B449" t="str">
        <f>HYPERLINK("https://nhoquan.ninhbinh.gov.vn/xa-lac-van", "UBND Ủy ban nhân dân xã Lạc Vân  tỉnh Ninh Bình")</f>
        <v>UBND Ủy ban nhân dân xã Lạc Vân  tỉnh Ninh Bình</v>
      </c>
      <c r="C449" t="str">
        <v>https://nhoquan.ninhbinh.gov.vn/xa-lac-van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10449</v>
      </c>
      <c r="B450" t="str">
        <f>HYPERLINK("https://www.facebook.com/tuoitreconganquangbinh/", "Công an xã Đồng Phong  tỉnh Ninh Bình")</f>
        <v>Công an xã Đồng Phong  tỉnh Ninh Bình</v>
      </c>
      <c r="C450" t="str">
        <v>https://www.facebook.com/tuoitreconganquangbinh/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10450</v>
      </c>
      <c r="B451" t="str">
        <f>HYPERLINK("https://dongphong.nhoquan.ninhbinh.gov.vn/", "UBND Ủy ban nhân dân xã Đồng Phong  tỉnh Ninh Bình")</f>
        <v>UBND Ủy ban nhân dân xã Đồng Phong  tỉnh Ninh Bình</v>
      </c>
      <c r="C451" t="str">
        <v>https://dongphong.nhoquan.ninhbinh.gov.vn/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10451</v>
      </c>
      <c r="B452" t="str">
        <f>HYPERLINK("https://www.facebook.com/p/C%C3%B4ng-An-x%C3%A3-Y%C3%AAn-Quang-huy%E1%BB%87n-Nho-Quan-t%E1%BB%89nh-Ninh-B%C3%ACnh-100092041623191/", "Công an xã Yên Quang  tỉnh Ninh Bình")</f>
        <v>Công an xã Yên Quang  tỉnh Ninh Bình</v>
      </c>
      <c r="C452" t="str">
        <v>https://www.facebook.com/p/C%C3%B4ng-An-x%C3%A3-Y%C3%AAn-Quang-huy%E1%BB%87n-Nho-Quan-t%E1%BB%89nh-Ninh-B%C3%ACnh-100092041623191/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10452</v>
      </c>
      <c r="B453" t="str">
        <f>HYPERLINK("https://nhoquan.ninhbinh.gov.vn/", "UBND Ủy ban nhân dân xã Yên Quang  tỉnh Ninh Bình")</f>
        <v>UBND Ủy ban nhân dân xã Yên Quang  tỉnh Ninh Bình</v>
      </c>
      <c r="C453" t="str">
        <v>https://nhoquan.ninhbinh.gov.vn/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10453</v>
      </c>
      <c r="B454" t="str">
        <f>HYPERLINK("https://www.facebook.com/p/C%C3%B4ng-an-x%C3%A3-L%E1%BA%A1ng-Phong-huy%E1%BB%87n-Nho-Quan-100071408089953/", "Công an xã Lạng Phong  tỉnh Ninh Bình")</f>
        <v>Công an xã Lạng Phong  tỉnh Ninh Bình</v>
      </c>
      <c r="C454" t="str">
        <v>https://www.facebook.com/p/C%C3%B4ng-an-x%C3%A3-L%E1%BA%A1ng-Phong-huy%E1%BB%87n-Nho-Quan-100071408089953/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10454</v>
      </c>
      <c r="B455" t="str">
        <f>HYPERLINK("https://nhoquan.ninhbinh.gov.vn/", "UBND Ủy ban nhân dân xã Lạng Phong  tỉnh Ninh Bình")</f>
        <v>UBND Ủy ban nhân dân xã Lạng Phong  tỉnh Ninh Bình</v>
      </c>
      <c r="C455" t="str">
        <v>https://nhoquan.ninhbinh.gov.vn/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10455</v>
      </c>
      <c r="B456" t="str">
        <f>HYPERLINK("https://www.facebook.com/caxth/", "Công an xã Thượng Hòa  tỉnh Ninh Bình")</f>
        <v>Công an xã Thượng Hòa  tỉnh Ninh Bình</v>
      </c>
      <c r="C456" t="str">
        <v>https://www.facebook.com/caxth/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10456</v>
      </c>
      <c r="B457" t="str">
        <f>HYPERLINK("https://nhoquan.ninhbinh.gov.vn/xa-thuong-hoa", "UBND Ủy ban nhân dân xã Thượng Hòa  tỉnh Ninh Bình")</f>
        <v>UBND Ủy ban nhân dân xã Thượng Hòa  tỉnh Ninh Bình</v>
      </c>
      <c r="C457" t="str">
        <v>https://nhoquan.ninhbinh.gov.vn/xa-thuong-hoa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10457</v>
      </c>
      <c r="B458" t="str">
        <f>HYPERLINK("https://www.facebook.com/tuoitreconganninhbinh/", "Công an xã Văn Phong  tỉnh Ninh Bình")</f>
        <v>Công an xã Văn Phong  tỉnh Ninh Bình</v>
      </c>
      <c r="C458" t="str">
        <v>https://www.facebook.com/tuoitreconganninhbinh/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10458</v>
      </c>
      <c r="B459" t="str">
        <f>HYPERLINK("https://ninhbinh.gov.vn/van-phong-ubnd-tinh", "UBND Ủy ban nhân dân xã Văn Phong  tỉnh Ninh Bình")</f>
        <v>UBND Ủy ban nhân dân xã Văn Phong  tỉnh Ninh Bình</v>
      </c>
      <c r="C459" t="str">
        <v>https://ninhbinh.gov.vn/van-phong-ubnd-tinh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10459</v>
      </c>
      <c r="B460" t="str">
        <f>HYPERLINK("https://www.facebook.com/dungpolicer/", "Công an xã Văn Phương  tỉnh Ninh Bình")</f>
        <v>Công an xã Văn Phương  tỉnh Ninh Bình</v>
      </c>
      <c r="C460" t="str">
        <v>https://www.facebook.com/dungpolicer/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10460</v>
      </c>
      <c r="B461" t="str">
        <f>HYPERLINK("http://vanphuong.nhoquan.ninhbinh.gov.vn/", "UBND Ủy ban nhân dân xã Văn Phương  tỉnh Ninh Bình")</f>
        <v>UBND Ủy ban nhân dân xã Văn Phương  tỉnh Ninh Bình</v>
      </c>
      <c r="C461" t="str">
        <v>http://vanphuong.nhoquan.ninhbinh.gov.vn/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10461</v>
      </c>
      <c r="B462" t="str">
        <f>HYPERLINK("https://www.facebook.com/Conganthanhlac/", "Công an xã Thanh Lạc  tỉnh Ninh Bình")</f>
        <v>Công an xã Thanh Lạc  tỉnh Ninh Bình</v>
      </c>
      <c r="C462" t="str">
        <v>https://www.facebook.com/Conganthanhlac/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10462</v>
      </c>
      <c r="B463" t="str">
        <f>HYPERLINK("http://thanhlac.nhoquan.ninhbinh.gov.vn/", "UBND Ủy ban nhân dân xã Thanh Lạc  tỉnh Ninh Bình")</f>
        <v>UBND Ủy ban nhân dân xã Thanh Lạc  tỉnh Ninh Bình</v>
      </c>
      <c r="C463" t="str">
        <v>http://thanhlac.nhoquan.ninhbinh.gov.vn/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10463</v>
      </c>
      <c r="B464" t="str">
        <f>HYPERLINK("https://www.facebook.com/p/C%C3%B4ng-an-x%C3%A3-S%C6%A1n-Lai-huy%E1%BB%87n-Nho-Quan-100075958032045/", "Công an xã Sơn Lai  tỉnh Ninh Bình")</f>
        <v>Công an xã Sơn Lai  tỉnh Ninh Bình</v>
      </c>
      <c r="C464" t="str">
        <v>https://www.facebook.com/p/C%C3%B4ng-an-x%C3%A3-S%C6%A1n-Lai-huy%E1%BB%87n-Nho-Quan-100075958032045/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10464</v>
      </c>
      <c r="B465" t="str">
        <f>HYPERLINK("http://sonlai.nhoquan.ninhbinh.gov.vn/", "UBND Ủy ban nhân dân xã Sơn Lai  tỉnh Ninh Bình")</f>
        <v>UBND Ủy ban nhân dân xã Sơn Lai  tỉnh Ninh Bình</v>
      </c>
      <c r="C465" t="str">
        <v>http://sonlai.nhoquan.ninhbinh.gov.vn/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10465</v>
      </c>
      <c r="B466" t="str">
        <f>HYPERLINK("https://www.facebook.com/tuoitreconganninhbinh/", "Công an xã Sơn Thành  tỉnh Ninh Bình")</f>
        <v>Công an xã Sơn Thành  tỉnh Ninh Bình</v>
      </c>
      <c r="C466" t="str">
        <v>https://www.facebook.com/tuoitreconganninhbinh/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10466</v>
      </c>
      <c r="B467" t="str">
        <f>HYPERLINK("https://nhoquan.ninhbinh.gov.vn/xa-son-thanh", "UBND Ủy ban nhân dân xã Sơn Thành  tỉnh Ninh Bình")</f>
        <v>UBND Ủy ban nhân dân xã Sơn Thành  tỉnh Ninh Bình</v>
      </c>
      <c r="C467" t="str">
        <v>https://nhoquan.ninhbinh.gov.vn/xa-son-thanh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10467</v>
      </c>
      <c r="B468" t="str">
        <f>HYPERLINK("https://www.facebook.com/p/C%C3%B4ng-an-x%C3%A3-V%C4%83n-Ph%C3%BA-TP-Y%C3%AAn-B%C3%A1i-100067045363307/", "Công an xã Văn Phú  tỉnh Ninh Bình")</f>
        <v>Công an xã Văn Phú  tỉnh Ninh Bình</v>
      </c>
      <c r="C468" t="str">
        <v>https://www.facebook.com/p/C%C3%B4ng-an-x%C3%A3-V%C4%83n-Ph%C3%BA-TP-Y%C3%AAn-B%C3%A1i-100067045363307/</v>
      </c>
      <c r="D468" t="str">
        <v>-</v>
      </c>
      <c r="E468" t="str">
        <v/>
      </c>
      <c r="F468" t="str">
        <v>-</v>
      </c>
      <c r="G468" t="str">
        <v>Thôn Văn Liên, xã Văn Phú, TP Yên Bái, Yên Bái, Vietnam</v>
      </c>
    </row>
    <row r="469">
      <c r="A469">
        <v>10468</v>
      </c>
      <c r="B469" t="str">
        <f>HYPERLINK("https://nhoquan.ninhbinh.gov.vn/xa-van-phu", "UBND Ủy ban nhân dân xã Văn Phú  tỉnh Ninh Bình")</f>
        <v>UBND Ủy ban nhân dân xã Văn Phú  tỉnh Ninh Bình</v>
      </c>
      <c r="C469" t="str">
        <v>https://nhoquan.ninhbinh.gov.vn/xa-van-phu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10469</v>
      </c>
      <c r="B470" t="str">
        <f>HYPERLINK("https://www.facebook.com/p/C%C3%B4ng-an-x%C3%A3-Ph%C3%BA-L%E1%BB%99c-huy%E1%BB%87n-Nho-Quan-100067067992551/", "Công an xã Phú Lộc  tỉnh Ninh Bình")</f>
        <v>Công an xã Phú Lộc  tỉnh Ninh Bình</v>
      </c>
      <c r="C470" t="str">
        <v>https://www.facebook.com/p/C%C3%B4ng-an-x%C3%A3-Ph%C3%BA-L%E1%BB%99c-huy%E1%BB%87n-Nho-Quan-100067067992551/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10470</v>
      </c>
      <c r="B471" t="str">
        <f>HYPERLINK("https://nhoquan.ninhbinh.gov.vn/xa-phu-loc", "UBND Ủy ban nhân dân xã Phú Lộc  tỉnh Ninh Bình")</f>
        <v>UBND Ủy ban nhân dân xã Phú Lộc  tỉnh Ninh Bình</v>
      </c>
      <c r="C471" t="str">
        <v>https://nhoquan.ninhbinh.gov.vn/xa-phu-loc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10471</v>
      </c>
      <c r="B472" t="str">
        <f>HYPERLINK("https://www.facebook.com/tuoitreconganninhbinh/", "Công an xã Kỳ Phú  tỉnh Ninh Bình")</f>
        <v>Công an xã Kỳ Phú  tỉnh Ninh Bình</v>
      </c>
      <c r="C472" t="str">
        <v>https://www.facebook.com/tuoitreconganninhbinh/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10472</v>
      </c>
      <c r="B473" t="str">
        <f>HYPERLINK("https://nhoquan.ninhbinh.gov.vn/cong-khai-khieu-nai-to-cao/ubnd-huyen-nho-quan-thong-bao-cong-khai-ket-luan-giai-quyet-to-cao-doi-voi-chu-tich-ubnd-xa-ky-p-332272", "UBND Ủy ban nhân dân xã Kỳ Phú  tỉnh Ninh Bình")</f>
        <v>UBND Ủy ban nhân dân xã Kỳ Phú  tỉnh Ninh Bình</v>
      </c>
      <c r="C473" t="str">
        <v>https://nhoquan.ninhbinh.gov.vn/cong-khai-khieu-nai-to-cao/ubnd-huyen-nho-quan-thong-bao-cong-khai-ket-luan-giai-quyet-to-cao-doi-voi-chu-tich-ubnd-xa-ky-p-332272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10473</v>
      </c>
      <c r="B474" t="str">
        <v>Công an xã Quỳnh Lưu  tỉnh Ninh Bình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10474</v>
      </c>
      <c r="B475" t="str">
        <f>HYPERLINK("https://nhoquan.ninhbinh.gov.vn/xa-quynh-luu", "UBND Ủy ban nhân dân xã Quỳnh Lưu  tỉnh Ninh Bình")</f>
        <v>UBND Ủy ban nhân dân xã Quỳnh Lưu  tỉnh Ninh Bình</v>
      </c>
      <c r="C475" t="str">
        <v>https://nhoquan.ninhbinh.gov.vn/xa-quynh-luu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10475</v>
      </c>
      <c r="B476" t="str">
        <f>HYPERLINK("https://www.facebook.com/p/C%C3%B4ng-an-x%C3%A3-S%C6%A1n-Tr%C3%A0-100063467105701/", "Công an xã Sơn Hà  tỉnh Ninh Bình")</f>
        <v>Công an xã Sơn Hà  tỉnh Ninh Bình</v>
      </c>
      <c r="C476" t="str">
        <v>https://www.facebook.com/p/C%C3%B4ng-an-x%C3%A3-S%C6%A1n-Tr%C3%A0-100063467105701/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10476</v>
      </c>
      <c r="B477" t="str">
        <f>HYPERLINK("https://nhoquan.ninhbinh.gov.vn/xa-son-ha", "UBND Ủy ban nhân dân xã Sơn Hà  tỉnh Ninh Bình")</f>
        <v>UBND Ủy ban nhân dân xã Sơn Hà  tỉnh Ninh Bình</v>
      </c>
      <c r="C477" t="str">
        <v>https://nhoquan.ninhbinh.gov.vn/xa-son-ha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10477</v>
      </c>
      <c r="B478" t="str">
        <f>HYPERLINK("https://www.facebook.com/tuoitreconganninhbinh/", "Công an xã Phú Long  tỉnh Ninh Bình")</f>
        <v>Công an xã Phú Long  tỉnh Ninh Bình</v>
      </c>
      <c r="C478" t="str">
        <v>https://www.facebook.com/tuoitreconganninhbinh/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10478</v>
      </c>
      <c r="B479" t="str">
        <f>HYPERLINK("http://phulong.nhoquan.ninhbinh.gov.vn/", "UBND Ủy ban nhân dân xã Phú Long  tỉnh Ninh Bình")</f>
        <v>UBND Ủy ban nhân dân xã Phú Long  tỉnh Ninh Bình</v>
      </c>
      <c r="C479" t="str">
        <v>http://phulong.nhoquan.ninhbinh.gov.vn/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10479</v>
      </c>
      <c r="B480" t="str">
        <f>HYPERLINK("https://www.facebook.com/p/C%C3%B4ng-an-X%C3%A3-Qu%E1%BA%A3ng-L%E1%BA%A1c-Huy%E1%BB%87n-Nho-Quan-100080957610196/", "Công an xã Quảng Lạc  tỉnh Ninh Bình")</f>
        <v>Công an xã Quảng Lạc  tỉnh Ninh Bình</v>
      </c>
      <c r="C480" t="str">
        <v>https://www.facebook.com/p/C%C3%B4ng-an-X%C3%A3-Qu%E1%BA%A3ng-L%E1%BA%A1c-Huy%E1%BB%87n-Nho-Quan-100080957610196/</v>
      </c>
      <c r="D480" t="str">
        <v>0986742626</v>
      </c>
      <c r="E480" t="str">
        <v>-</v>
      </c>
      <c r="F480" t="str">
        <f>HYPERLINK("mailto:manhluong150490@gmail.com", "manhluong150490@gmail.com")</f>
        <v>manhluong150490@gmail.com</v>
      </c>
      <c r="G480" t="str">
        <v>thôn Quảng Cư</v>
      </c>
    </row>
    <row r="481">
      <c r="A481">
        <v>10480</v>
      </c>
      <c r="B481" t="str">
        <f>HYPERLINK("https://congan.ninhbinh.gov.vn/uy-ban-nhan-dan-xa-quang-lac-huyen-nho-quan-to-chuc-hoi-nghi-so-ket-3-nam-xay-dung-phong-trao-giao-xu-giao-ho-an-toan-ve-antt-giai-doan-2019-2022", "UBND Ủy ban nhân dân xã Quảng Lạc  tỉnh Ninh Bình")</f>
        <v>UBND Ủy ban nhân dân xã Quảng Lạc  tỉnh Ninh Bình</v>
      </c>
      <c r="C481" t="str">
        <v>https://congan.ninhbinh.gov.vn/uy-ban-nhan-dan-xa-quang-lac-huyen-nho-quan-to-chuc-hoi-nghi-so-ket-3-nam-xay-dung-phong-trao-giao-xu-giao-ho-an-toan-ve-antt-giai-doan-2019-2022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10481</v>
      </c>
      <c r="B482" t="str">
        <f>HYPERLINK("https://www.facebook.com/CAHGiaVien/", "Công an thị trấn Me  tỉnh Ninh Bình")</f>
        <v>Công an thị trấn Me  tỉnh Ninh Bình</v>
      </c>
      <c r="C482" t="str">
        <v>https://www.facebook.com/CAHGiaVien/</v>
      </c>
      <c r="D482" t="str">
        <v>-</v>
      </c>
      <c r="E482" t="str">
        <v>02293868018</v>
      </c>
      <c r="F482" t="str">
        <v>-</v>
      </c>
      <c r="G482" t="str">
        <v>Phố Me, thị trấn Me, huyện Gia Viễn, tỉnh Ninh Bình, Ninh Bình, Vietnam</v>
      </c>
    </row>
    <row r="483">
      <c r="A483">
        <v>10482</v>
      </c>
      <c r="B483" t="str">
        <f>HYPERLINK("https://thitranme.giavien.ninhbinh.gov.vn/", "UBND Ủy ban nhân dân thị trấn Me  tỉnh Ninh Bình")</f>
        <v>UBND Ủy ban nhân dân thị trấn Me  tỉnh Ninh Bình</v>
      </c>
      <c r="C483" t="str">
        <v>https://thitranme.giavien.ninhbinh.gov.vn/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10483</v>
      </c>
      <c r="B484" t="str">
        <f>HYPERLINK("https://www.facebook.com/tuoitreconganquangbinh/", "Công an xã Gia Hòa  tỉnh Ninh Bình")</f>
        <v>Công an xã Gia Hòa  tỉnh Ninh Bình</v>
      </c>
      <c r="C484" t="str">
        <v>https://www.facebook.com/tuoitreconganquangbinh/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10484</v>
      </c>
      <c r="B485" t="str">
        <f>HYPERLINK("https://giahoa.giavien.ninhbinh.gov.vn/", "UBND Ủy ban nhân dân xã Gia Hòa  tỉnh Ninh Bình")</f>
        <v>UBND Ủy ban nhân dân xã Gia Hòa  tỉnh Ninh Bình</v>
      </c>
      <c r="C485" t="str">
        <v>https://giahoa.giavien.ninhbinh.gov.vn/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10485</v>
      </c>
      <c r="B486" t="str">
        <f>HYPERLINK("https://www.facebook.com/groups/1893111974341038/", "Công an xã Gia Hưng  tỉnh Ninh Bình")</f>
        <v>Công an xã Gia Hưng  tỉnh Ninh Bình</v>
      </c>
      <c r="C486" t="str">
        <v>https://www.facebook.com/groups/1893111974341038/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10486</v>
      </c>
      <c r="B487" t="str">
        <f>HYPERLINK("https://giahung.giavien.ninhbinh.gov.vn/", "UBND Ủy ban nhân dân xã Gia Hưng  tỉnh Ninh Bình")</f>
        <v>UBND Ủy ban nhân dân xã Gia Hưng  tỉnh Ninh Bình</v>
      </c>
      <c r="C487" t="str">
        <v>https://giahung.giavien.ninhbinh.gov.vn/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10487</v>
      </c>
      <c r="B488" t="str">
        <f>HYPERLINK("https://www.facebook.com/p/X%C3%A3-Li%C3%AAn-S%C6%A1n-huy%E1%BB%87n-Gia-Vi%E1%BB%85n-t%E1%BB%89nh-Ninh-B%C3%ACnh-100063579130806/?locale=vi_VN", "Công an xã Liên Sơn  tỉnh Ninh Bình")</f>
        <v>Công an xã Liên Sơn  tỉnh Ninh Bình</v>
      </c>
      <c r="C488" t="str">
        <v>https://www.facebook.com/p/X%C3%A3-Li%C3%AAn-S%C6%A1n-huy%E1%BB%87n-Gia-Vi%E1%BB%85n-t%E1%BB%89nh-Ninh-B%C3%ACnh-100063579130806/?locale=vi_VN</v>
      </c>
      <c r="D488" t="str">
        <v>-</v>
      </c>
      <c r="E488" t="str">
        <v>+12293868025</v>
      </c>
      <c r="F488" t="str">
        <f>HYPERLINK("mailto:giavien@ninhbinh.gov.vn", "giavien@ninhbinh.gov.vn")</f>
        <v>giavien@ninhbinh.gov.vn</v>
      </c>
      <c r="G488" t="str">
        <v>Xã Liên Sơn huyện Gia Viễn, Ninh Bình, Vietnam</v>
      </c>
    </row>
    <row r="489">
      <c r="A489">
        <v>10488</v>
      </c>
      <c r="B489" t="str">
        <f>HYPERLINK("https://lienson.giavien.ninhbinh.gov.vn/", "UBND Ủy ban nhân dân xã Liên Sơn  tỉnh Ninh Bình")</f>
        <v>UBND Ủy ban nhân dân xã Liên Sơn  tỉnh Ninh Bình</v>
      </c>
      <c r="C489" t="str">
        <v>https://lienson.giavien.ninhbinh.gov.vn/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10489</v>
      </c>
      <c r="B490" t="str">
        <f>HYPERLINK("https://www.facebook.com/tuoitreconganninhbinh/", "Công an xã Gia Thanh  tỉnh Ninh Bình")</f>
        <v>Công an xã Gia Thanh  tỉnh Ninh Bình</v>
      </c>
      <c r="C490" t="str">
        <v>https://www.facebook.com/tuoitreconganninhbinh/</v>
      </c>
      <c r="D490" t="str">
        <v>-</v>
      </c>
      <c r="E490" t="str">
        <v/>
      </c>
      <c r="F490" t="str">
        <f>HYPERLINK("mailto:dtncanb@gmail.com", "dtncanb@gmail.com")</f>
        <v>dtncanb@gmail.com</v>
      </c>
      <c r="G490" t="str">
        <v>Đường Đinh Tất Miễn, Phường Đông Thành, Ninh Bình, Vietnam</v>
      </c>
    </row>
    <row r="491">
      <c r="A491">
        <v>10490</v>
      </c>
      <c r="B491" t="str">
        <f>HYPERLINK("https://giathanh.giavien.ninhbinh.gov.vn/", "UBND Ủy ban nhân dân xã Gia Thanh  tỉnh Ninh Bình")</f>
        <v>UBND Ủy ban nhân dân xã Gia Thanh  tỉnh Ninh Bình</v>
      </c>
      <c r="C491" t="str">
        <v>https://giathanh.giavien.ninhbinh.gov.vn/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10491</v>
      </c>
      <c r="B492" t="str">
        <f>HYPERLINK("https://www.facebook.com/CAHGiaVien/", "Công an xã Gia Vân  tỉnh Ninh Bình")</f>
        <v>Công an xã Gia Vân  tỉnh Ninh Bình</v>
      </c>
      <c r="C492" t="str">
        <v>https://www.facebook.com/CAHGiaVien/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10492</v>
      </c>
      <c r="B493" t="str">
        <f>HYPERLINK("https://giavan.giavien.ninhbinh.gov.vn/", "UBND Ủy ban nhân dân xã Gia Vân  tỉnh Ninh Bình")</f>
        <v>UBND Ủy ban nhân dân xã Gia Vân  tỉnh Ninh Bình</v>
      </c>
      <c r="C493" t="str">
        <v>https://giavan.giavien.ninhbinh.gov.vn/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10493</v>
      </c>
      <c r="B494" t="str">
        <f>HYPERLINK("https://www.facebook.com/tuoitreconganquangbinh/", "Công an xã Gia Phú  tỉnh Ninh Bình")</f>
        <v>Công an xã Gia Phú  tỉnh Ninh Bình</v>
      </c>
      <c r="C494" t="str">
        <v>https://www.facebook.com/tuoitreconganquangbinh/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10494</v>
      </c>
      <c r="B495" t="str">
        <f>HYPERLINK("http://giaphu.giavien.ninhbinh.gov.vn/", "UBND Ủy ban nhân dân xã Gia Phú  tỉnh Ninh Bình")</f>
        <v>UBND Ủy ban nhân dân xã Gia Phú  tỉnh Ninh Bình</v>
      </c>
      <c r="C495" t="str">
        <v>http://giaphu.giavien.ninhbinh.gov.vn/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10495</v>
      </c>
      <c r="B496" t="str">
        <f>HYPERLINK("https://www.facebook.com/p/C%C3%B4ng-an-x%C3%A3-Gia-Xu%C3%A2n-100071425931849/", "Công an xã Gia Xuân  tỉnh Ninh Bình")</f>
        <v>Công an xã Gia Xuân  tỉnh Ninh Bình</v>
      </c>
      <c r="C496" t="str">
        <v>https://www.facebook.com/p/C%C3%B4ng-an-x%C3%A3-Gia-Xu%C3%A2n-100071425931849/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10496</v>
      </c>
      <c r="B497" t="str">
        <f>HYPERLINK("https://giaxuan.giavien.ninhbinh.gov.vn/", "UBND Ủy ban nhân dân xã Gia Xuân  tỉnh Ninh Bình")</f>
        <v>UBND Ủy ban nhân dân xã Gia Xuân  tỉnh Ninh Bình</v>
      </c>
      <c r="C497" t="str">
        <v>https://giaxuan.giavien.ninhbinh.gov.vn/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10497</v>
      </c>
      <c r="B498" t="str">
        <v>Công an xã Gia Lập  tỉnh Ninh Bình</v>
      </c>
      <c r="C498" t="str">
        <v>-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10498</v>
      </c>
      <c r="B499" t="str">
        <f>HYPERLINK("https://gialap.giavien.ninhbinh.gov.vn/", "UBND Ủy ban nhân dân xã Gia Lập  tỉnh Ninh Bình")</f>
        <v>UBND Ủy ban nhân dân xã Gia Lập  tỉnh Ninh Bình</v>
      </c>
      <c r="C499" t="str">
        <v>https://gialap.giavien.ninhbinh.gov.vn/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10499</v>
      </c>
      <c r="B500" t="str">
        <v>Công an xã Gia Vượng  tỉnh Ninh Bình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10500</v>
      </c>
      <c r="B501" t="str">
        <f>HYPERLINK("https://giavuong.giavien.ninhbinh.gov.vn/", "UBND Ủy ban nhân dân xã Gia Vượng  tỉnh Ninh Bình")</f>
        <v>UBND Ủy ban nhân dân xã Gia Vượng  tỉnh Ninh Bình</v>
      </c>
      <c r="C501" t="str">
        <v>https://giavuong.giavien.ninhbinh.gov.vn/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10501</v>
      </c>
      <c r="B502" t="str">
        <f>HYPERLINK("https://www.facebook.com/CAHGiaVien/", "Công an xã Gia Trấn  tỉnh Ninh Bình")</f>
        <v>Công an xã Gia Trấn  tỉnh Ninh Bình</v>
      </c>
      <c r="C502" t="str">
        <v>https://www.facebook.com/CAHGiaVien/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10502</v>
      </c>
      <c r="B503" t="str">
        <f>HYPERLINK("https://giatran.giavien.ninhbinh.gov.vn/", "UBND Ủy ban nhân dân xã Gia Trấn  tỉnh Ninh Bình")</f>
        <v>UBND Ủy ban nhân dân xã Gia Trấn  tỉnh Ninh Bình</v>
      </c>
      <c r="C503" t="str">
        <v>https://giatran.giavien.ninhbinh.gov.vn/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10503</v>
      </c>
      <c r="B504" t="str">
        <f>HYPERLINK("https://www.facebook.com/p/C%C3%B4ng-an-X%C3%A3-Gia-Th%E1%BB%8Bnh-Huy%E1%BB%87n-Gia-Vi%E1%BB%85n-100079168254164/", "Công an xã Gia Thịnh  tỉnh Ninh Bình")</f>
        <v>Công an xã Gia Thịnh  tỉnh Ninh Bình</v>
      </c>
      <c r="C504" t="str">
        <v>https://www.facebook.com/p/C%C3%B4ng-an-X%C3%A3-Gia-Th%E1%BB%8Bnh-Huy%E1%BB%87n-Gia-Vi%E1%BB%85n-100079168254164/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10504</v>
      </c>
      <c r="B505" t="str">
        <f>HYPERLINK("https://giathinh.giavien.ninhbinh.gov.vn/", "UBND Ủy ban nhân dân xã Gia Thịnh  tỉnh Ninh Bình")</f>
        <v>UBND Ủy ban nhân dân xã Gia Thịnh  tỉnh Ninh Bình</v>
      </c>
      <c r="C505" t="str">
        <v>https://giathinh.giavien.ninhbinh.gov.vn/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10505</v>
      </c>
      <c r="B506" t="str">
        <f>HYPERLINK("https://www.facebook.com/p/C%C3%B4ng-an-x%C3%A3-Gia-Ph%C6%B0%C6%A1ng-100076347844664/", "Công an xã Gia Phương  tỉnh Ninh Bình")</f>
        <v>Công an xã Gia Phương  tỉnh Ninh Bình</v>
      </c>
      <c r="C506" t="str">
        <v>https://www.facebook.com/p/C%C3%B4ng-an-x%C3%A3-Gia-Ph%C6%B0%C6%A1ng-100076347844664/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10506</v>
      </c>
      <c r="B507" t="str">
        <f>HYPERLINK("https://giaphuong.giavien.ninhbinh.gov.vn/", "UBND Ủy ban nhân dân xã Gia Phương  tỉnh Ninh Bình")</f>
        <v>UBND Ủy ban nhân dân xã Gia Phương  tỉnh Ninh Bình</v>
      </c>
      <c r="C507" t="str">
        <v>https://giaphuong.giavien.ninhbinh.gov.vn/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10507</v>
      </c>
      <c r="B508" t="str">
        <f>HYPERLINK("https://www.facebook.com/291925665632295", "Công an xã Gia Tân  tỉnh Ninh Bình")</f>
        <v>Công an xã Gia Tân  tỉnh Ninh Bình</v>
      </c>
      <c r="C508" t="str">
        <v>https://www.facebook.com/291925665632295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10508</v>
      </c>
      <c r="B509" t="str">
        <f>HYPERLINK("http://giatan.giavien.ninhbinh.gov.vn/", "UBND Ủy ban nhân dân xã Gia Tân  tỉnh Ninh Bình")</f>
        <v>UBND Ủy ban nhân dân xã Gia Tân  tỉnh Ninh Bình</v>
      </c>
      <c r="C509" t="str">
        <v>http://giatan.giavien.ninhbinh.gov.vn/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10509</v>
      </c>
      <c r="B510" t="str">
        <f>HYPERLINK("https://www.facebook.com/p/C%C3%B4ng-an-X%C3%A3-Gia-Th%E1%BA%AFng-huy%E1%BB%87n-Gia-Vi%E1%BB%85n-t%E1%BB%89nh-Ninh-B%C3%ACnh-100076327599000/", "Công an xã Gia Thắng  tỉnh Ninh Bình")</f>
        <v>Công an xã Gia Thắng  tỉnh Ninh Bình</v>
      </c>
      <c r="C510" t="str">
        <v>https://www.facebook.com/p/C%C3%B4ng-an-X%C3%A3-Gia-Th%E1%BA%AFng-huy%E1%BB%87n-Gia-Vi%E1%BB%85n-t%E1%BB%89nh-Ninh-B%C3%ACnh-100076327599000/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10510</v>
      </c>
      <c r="B511" t="str">
        <f>HYPERLINK("https://giathang.giavien.ninhbinh.gov.vn/", "UBND Ủy ban nhân dân xã Gia Thắng  tỉnh Ninh Bình")</f>
        <v>UBND Ủy ban nhân dân xã Gia Thắng  tỉnh Ninh Bình</v>
      </c>
      <c r="C511" t="str">
        <v>https://giathang.giavien.ninhbinh.gov.vn/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10511</v>
      </c>
      <c r="B512" t="str">
        <f>HYPERLINK("https://www.facebook.com/tuoitreconganquangbinh/", "Công an xã Gia Trung  tỉnh Ninh Bình")</f>
        <v>Công an xã Gia Trung  tỉnh Ninh Bình</v>
      </c>
      <c r="C512" t="str">
        <v>https://www.facebook.com/tuoitreconganquangbinh/</v>
      </c>
      <c r="D512" t="str">
        <v>-</v>
      </c>
      <c r="E512" t="str">
        <v/>
      </c>
      <c r="F512" t="str">
        <f>HYPERLINK("mailto:doanthanhniencaqb@gmail.com", "doanthanhniencaqb@gmail.com")</f>
        <v>doanthanhniencaqb@gmail.com</v>
      </c>
      <c r="G512" t="str">
        <v>-</v>
      </c>
    </row>
    <row r="513">
      <c r="A513">
        <v>10512</v>
      </c>
      <c r="B513" t="str">
        <f>HYPERLINK("https://giatrung.giavien.ninhbinh.gov.vn/", "UBND Ủy ban nhân dân xã Gia Trung  tỉnh Ninh Bình")</f>
        <v>UBND Ủy ban nhân dân xã Gia Trung  tỉnh Ninh Bình</v>
      </c>
      <c r="C513" t="str">
        <v>https://giatrung.giavien.ninhbinh.gov.vn/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10513</v>
      </c>
      <c r="B514" t="str">
        <f>HYPERLINK("https://www.facebook.com/tuoitreconganninhbinh/", "Công an xã Gia Minh  tỉnh Ninh Bình")</f>
        <v>Công an xã Gia Minh  tỉnh Ninh Bình</v>
      </c>
      <c r="C514" t="str">
        <v>https://www.facebook.com/tuoitreconganninhbinh/</v>
      </c>
      <c r="D514" t="str">
        <v>-</v>
      </c>
      <c r="E514" t="str">
        <v/>
      </c>
      <c r="F514" t="str">
        <f>HYPERLINK("mailto:dtncanb@gmail.com", "dtncanb@gmail.com")</f>
        <v>dtncanb@gmail.com</v>
      </c>
      <c r="G514" t="str">
        <v>Đường Đinh Tất Miễn, Phường Đông Thành, Ninh Bình, Vietnam</v>
      </c>
    </row>
    <row r="515">
      <c r="A515">
        <v>10514</v>
      </c>
      <c r="B515" t="str">
        <f>HYPERLINK("https://giaminh.giavien.ninhbinh.gov.vn/", "UBND Ủy ban nhân dân xã Gia Minh  tỉnh Ninh Bình")</f>
        <v>UBND Ủy ban nhân dân xã Gia Minh  tỉnh Ninh Bình</v>
      </c>
      <c r="C515" t="str">
        <v>https://giaminh.giavien.ninhbinh.gov.vn/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10515</v>
      </c>
      <c r="B516" t="str">
        <v>Công an xã Gia Lạc  tỉnh Ninh Bình</v>
      </c>
      <c r="C516" t="str">
        <v>-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10516</v>
      </c>
      <c r="B517" t="str">
        <f>HYPERLINK("https://gialac.giavien.ninhbinh.gov.vn/", "UBND Ủy ban nhân dân xã Gia Lạc  tỉnh Ninh Bình")</f>
        <v>UBND Ủy ban nhân dân xã Gia Lạc  tỉnh Ninh Bình</v>
      </c>
      <c r="C517" t="str">
        <v>https://gialac.giavien.ninhbinh.gov.vn/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10517</v>
      </c>
      <c r="B518" t="str">
        <f>HYPERLINK("https://www.facebook.com/people/C%C3%B4ng-an-x%C3%A3-Gia-Ti%E1%BA%BFn-Gia-Vi%E1%BB%85n/100071308752507/", "Công an xã Gia Tiến  tỉnh Ninh Bình")</f>
        <v>Công an xã Gia Tiến  tỉnh Ninh Bình</v>
      </c>
      <c r="C518" t="str">
        <v>https://www.facebook.com/people/C%C3%B4ng-an-x%C3%A3-Gia-Ti%E1%BA%BFn-Gia-Vi%E1%BB%85n/100071308752507/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10518</v>
      </c>
      <c r="B519" t="str">
        <f>HYPERLINK("https://giatien.giavien.ninhbinh.gov.vn/", "UBND Ủy ban nhân dân xã Gia Tiến  tỉnh Ninh Bình")</f>
        <v>UBND Ủy ban nhân dân xã Gia Tiến  tỉnh Ninh Bình</v>
      </c>
      <c r="C519" t="str">
        <v>https://giatien.giavien.ninhbinh.gov.vn/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10519</v>
      </c>
      <c r="B520" t="str">
        <f>HYPERLINK("https://www.facebook.com/tuoitreconganquangbinh/", "Công an xã Gia Sinh  tỉnh Ninh Bình")</f>
        <v>Công an xã Gia Sinh  tỉnh Ninh Bình</v>
      </c>
      <c r="C520" t="str">
        <v>https://www.facebook.com/tuoitreconganquangbinh/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10520</v>
      </c>
      <c r="B521" t="str">
        <f>HYPERLINK("https://giasinh.giavien.ninhbinh.gov.vn/", "UBND Ủy ban nhân dân xã Gia Sinh  tỉnh Ninh Bình")</f>
        <v>UBND Ủy ban nhân dân xã Gia Sinh  tỉnh Ninh Bình</v>
      </c>
      <c r="C521" t="str">
        <v>https://giasinh.giavien.ninhbinh.gov.vn/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10521</v>
      </c>
      <c r="B522" t="str">
        <f>HYPERLINK("https://www.facebook.com/CAHGiaVien/", "Công an xã Gia Phong  tỉnh Ninh Bình")</f>
        <v>Công an xã Gia Phong  tỉnh Ninh Bình</v>
      </c>
      <c r="C522" t="str">
        <v>https://www.facebook.com/CAHGiaVien/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10522</v>
      </c>
      <c r="B523" t="str">
        <f>HYPERLINK("http://giaphong.giavien.ninhbinh.gov.vn/", "UBND Ủy ban nhân dân xã Gia Phong  tỉnh Ninh Bình")</f>
        <v>UBND Ủy ban nhân dân xã Gia Phong  tỉnh Ninh Bình</v>
      </c>
      <c r="C523" t="str">
        <v>http://giaphong.giavien.ninhbinh.gov.vn/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10523</v>
      </c>
      <c r="B524" t="str">
        <f>HYPERLINK("https://www.facebook.com/CongAn.TT.ThienTon.H.HoaLu/", "Công an thị trấn Thiên Tôn  tỉnh Ninh Bình")</f>
        <v>Công an thị trấn Thiên Tôn  tỉnh Ninh Bình</v>
      </c>
      <c r="C524" t="str">
        <v>https://www.facebook.com/CongAn.TT.ThienTon.H.HoaLu/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10524</v>
      </c>
      <c r="B525" t="str">
        <f>HYPERLINK("https://thitranthienton.hoalu.ninhbinh.gov.vn/", "UBND Ủy ban nhân dân thị trấn Thiên Tôn  tỉnh Ninh Bình")</f>
        <v>UBND Ủy ban nhân dân thị trấn Thiên Tôn  tỉnh Ninh Bình</v>
      </c>
      <c r="C525" t="str">
        <v>https://thitranthienton.hoalu.ninhbinh.gov.vn/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10525</v>
      </c>
      <c r="B526" t="str">
        <f>HYPERLINK("https://www.facebook.com/p/C%C3%B4ng-an-x%C3%A3-Ninh-Giang-100066251514749/", "Công an xã Ninh Giang  tỉnh Ninh Bình")</f>
        <v>Công an xã Ninh Giang  tỉnh Ninh Bình</v>
      </c>
      <c r="C526" t="str">
        <v>https://www.facebook.com/p/C%C3%B4ng-an-x%C3%A3-Ninh-Giang-100066251514749/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10526</v>
      </c>
      <c r="B527" t="str">
        <f>HYPERLINK("https://ninhgiang.hoalu.ninhbinh.gov.vn/", "UBND Ủy ban nhân dân xã Ninh Giang  tỉnh Ninh Bình")</f>
        <v>UBND Ủy ban nhân dân xã Ninh Giang  tỉnh Ninh Bình</v>
      </c>
      <c r="C527" t="str">
        <v>https://ninhgiang.hoalu.ninhbinh.gov.vn/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10527</v>
      </c>
      <c r="B528" t="str">
        <v>Công an xã Trường Yên  tỉnh Ninh Bình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10528</v>
      </c>
      <c r="B529" t="str">
        <f>HYPERLINK("https://truongyen.hoalu.ninhbinh.gov.vn/", "UBND Ủy ban nhân dân xã Trường Yên  tỉnh Ninh Bình")</f>
        <v>UBND Ủy ban nhân dân xã Trường Yên  tỉnh Ninh Bình</v>
      </c>
      <c r="C529" t="str">
        <v>https://truongyen.hoalu.ninhbinh.gov.vn/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10529</v>
      </c>
      <c r="B530" t="str">
        <v>Công an xã Ninh Khang  tỉnh Ninh Bình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10530</v>
      </c>
      <c r="B531" t="str">
        <f>HYPERLINK("https://ninhkhang.hoalu.ninhbinh.gov.vn/", "UBND Ủy ban nhân dân xã Ninh Khang  tỉnh Ninh Bình")</f>
        <v>UBND Ủy ban nhân dân xã Ninh Khang  tỉnh Ninh Bình</v>
      </c>
      <c r="C531" t="str">
        <v>https://ninhkhang.hoalu.ninhbinh.gov.vn/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10531</v>
      </c>
      <c r="B532" t="str">
        <f>HYPERLINK("https://www.facebook.com/conganxaninhmy/", "Công an xã Ninh Mỹ  tỉnh Ninh Bình")</f>
        <v>Công an xã Ninh Mỹ  tỉnh Ninh Bình</v>
      </c>
      <c r="C532" t="str">
        <v>https://www.facebook.com/conganxaninhmy/</v>
      </c>
      <c r="D532" t="str">
        <v>-</v>
      </c>
      <c r="E532" t="str">
        <v>02293502579</v>
      </c>
      <c r="F532" t="str">
        <v>-</v>
      </c>
      <c r="G532" t="str">
        <v>-</v>
      </c>
    </row>
    <row r="533">
      <c r="A533">
        <v>10532</v>
      </c>
      <c r="B533" t="str">
        <f>HYPERLINK("https://ninhmy.hoalu.ninhbinh.gov.vn/", "UBND Ủy ban nhân dân xã Ninh Mỹ  tỉnh Ninh Bình")</f>
        <v>UBND Ủy ban nhân dân xã Ninh Mỹ  tỉnh Ninh Bình</v>
      </c>
      <c r="C533" t="str">
        <v>https://ninhmy.hoalu.ninhbinh.gov.vn/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10533</v>
      </c>
      <c r="B534" t="str">
        <f>HYPERLINK("https://www.facebook.com/p/C%C3%B4ng-an-x%C3%A3-Ninh-B%C3%ACnh-Ninh-Ho%C3%A0-Kh%C3%A1nh-Ho%C3%A0-100072485474821/?locale=vi_VN", "Công an xã Ninh Hòa  tỉnh Ninh Bình")</f>
        <v>Công an xã Ninh Hòa  tỉnh Ninh Bình</v>
      </c>
      <c r="C534" t="str">
        <v>https://www.facebook.com/p/C%C3%B4ng-an-x%C3%A3-Ninh-B%C3%ACnh-Ninh-Ho%C3%A0-Kh%C3%A1nh-Ho%C3%A0-100072485474821/?locale=vi_VN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10534</v>
      </c>
      <c r="B535" t="str">
        <f>HYPERLINK("https://ninhhoa.hoalu.ninhbinh.gov.vn/", "UBND Ủy ban nhân dân xã Ninh Hòa  tỉnh Ninh Bình")</f>
        <v>UBND Ủy ban nhân dân xã Ninh Hòa  tỉnh Ninh Bình</v>
      </c>
      <c r="C535" t="str">
        <v>https://ninhhoa.hoalu.ninhbinh.gov.vn/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10535</v>
      </c>
      <c r="B536" t="str">
        <f>HYPERLINK("https://www.facebook.com/caxninhxuan/", "Công an xã Ninh Xuân  tỉnh Ninh Bình")</f>
        <v>Công an xã Ninh Xuân  tỉnh Ninh Bình</v>
      </c>
      <c r="C536" t="str">
        <v>https://www.facebook.com/caxninhxuan/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10536</v>
      </c>
      <c r="B537" t="str">
        <f>HYPERLINK("https://ninhxuan.hoalu.ninhbinh.gov.vn/", "UBND Ủy ban nhân dân xã Ninh Xuân  tỉnh Ninh Bình")</f>
        <v>UBND Ủy ban nhân dân xã Ninh Xuân  tỉnh Ninh Bình</v>
      </c>
      <c r="C537" t="str">
        <v>https://ninhxuan.hoalu.ninhbinh.gov.vn/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10537</v>
      </c>
      <c r="B538" t="str">
        <f>HYPERLINK("https://www.facebook.com/p/C%C3%B4ng-an-x%C3%A3-Ninh-H%E1%BA%A3i-100078454072636/", "Công an xã Ninh Hải  tỉnh Ninh Bình")</f>
        <v>Công an xã Ninh Hải  tỉnh Ninh Bình</v>
      </c>
      <c r="C538" t="str">
        <v>https://www.facebook.com/p/C%C3%B4ng-an-x%C3%A3-Ninh-H%E1%BA%A3i-100078454072636/</v>
      </c>
      <c r="D538" t="str">
        <v>-</v>
      </c>
      <c r="E538" t="str">
        <v/>
      </c>
      <c r="F538" t="str">
        <v>-</v>
      </c>
      <c r="G538" t="str">
        <v>Thôn Văn Lâm, xã Ninh Hải , huyện Hoa Lư, tỉnh Ninh Bình</v>
      </c>
    </row>
    <row r="539">
      <c r="A539">
        <v>10538</v>
      </c>
      <c r="B539" t="str">
        <f>HYPERLINK("https://ninhhai.hoalu.ninhbinh.gov.vn/", "UBND Ủy ban nhân dân xã Ninh Hải  tỉnh Ninh Bình")</f>
        <v>UBND Ủy ban nhân dân xã Ninh Hải  tỉnh Ninh Bình</v>
      </c>
      <c r="C539" t="str">
        <v>https://ninhhai.hoalu.ninhbinh.gov.vn/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10539</v>
      </c>
      <c r="B540" t="str">
        <f>HYPERLINK("https://www.facebook.com/p/C%C3%B4ng-an-x%C3%A3-Ninh-Th%E1%BA%AFng-Hoa-L%C6%B0-Ninh-B%C3%ACnh-100071436544591/", "Công an xã Ninh Thắng  tỉnh Ninh Bình")</f>
        <v>Công an xã Ninh Thắng  tỉnh Ninh Bình</v>
      </c>
      <c r="C540" t="str">
        <v>https://www.facebook.com/p/C%C3%B4ng-an-x%C3%A3-Ninh-Th%E1%BA%AFng-Hoa-L%C6%B0-Ninh-B%C3%ACnh-100071436544591/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10540</v>
      </c>
      <c r="B541" t="str">
        <f>HYPERLINK("https://ninhthang.hoalu.ninhbinh.gov.vn/", "UBND Ủy ban nhân dân xã Ninh Thắng  tỉnh Ninh Bình")</f>
        <v>UBND Ủy ban nhân dân xã Ninh Thắng  tỉnh Ninh Bình</v>
      </c>
      <c r="C541" t="str">
        <v>https://ninhthang.hoalu.ninhbinh.gov.vn/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10541</v>
      </c>
      <c r="B542" t="str">
        <f>HYPERLINK("https://www.facebook.com/p/C%C3%B4ng-an-x%C3%A3-Ninh-V%C3%A2n-huy%E1%BB%87n-Hoa-L%C6%B0-100071465313623/", "Công an xã Ninh Vân  tỉnh Ninh Bình")</f>
        <v>Công an xã Ninh Vân  tỉnh Ninh Bình</v>
      </c>
      <c r="C542" t="str">
        <v>https://www.facebook.com/p/C%C3%B4ng-an-x%C3%A3-Ninh-V%C3%A2n-huy%E1%BB%87n-Hoa-L%C6%B0-100071465313623/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10542</v>
      </c>
      <c r="B543" t="str">
        <f>HYPERLINK("https://ninhvan.hoalu.ninhbinh.gov.vn/", "UBND Ủy ban nhân dân xã Ninh Vân  tỉnh Ninh Bình")</f>
        <v>UBND Ủy ban nhân dân xã Ninh Vân  tỉnh Ninh Bình</v>
      </c>
      <c r="C543" t="str">
        <v>https://ninhvan.hoalu.ninhbinh.gov.vn/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10543</v>
      </c>
      <c r="B544" t="str">
        <f>HYPERLINK("https://www.facebook.com/p/C%C3%B4ng-an-x%C3%A3-Ninh-H%E1%BA%A3i-100078454072636/", "Công an xã Ninh An  tỉnh Ninh Bình")</f>
        <v>Công an xã Ninh An  tỉnh Ninh Bình</v>
      </c>
      <c r="C544" t="str">
        <v>https://www.facebook.com/p/C%C3%B4ng-an-x%C3%A3-Ninh-H%E1%BA%A3i-100078454072636/</v>
      </c>
      <c r="D544" t="str">
        <v>-</v>
      </c>
      <c r="E544" t="str">
        <v/>
      </c>
      <c r="F544" t="str">
        <v>-</v>
      </c>
      <c r="G544" t="str">
        <v>Thôn Văn Lâm, xã Ninh Hải , huyện Hoa Lư, tỉnh Ninh Bình</v>
      </c>
    </row>
    <row r="545">
      <c r="A545">
        <v>10544</v>
      </c>
      <c r="B545" t="str">
        <f>HYPERLINK("https://ninhmy.hoalu.ninhbinh.gov.vn/", "UBND Ủy ban nhân dân xã Ninh An  tỉnh Ninh Bình")</f>
        <v>UBND Ủy ban nhân dân xã Ninh An  tỉnh Ninh Bình</v>
      </c>
      <c r="C545" t="str">
        <v>https://ninhmy.hoalu.ninhbinh.gov.vn/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10545</v>
      </c>
      <c r="B546" t="str">
        <f>HYPERLINK("https://www.facebook.com/THCSTTYENNINH/", "Công an thị trấn Yên Ninh  tỉnh Ninh Bình")</f>
        <v>Công an thị trấn Yên Ninh  tỉnh Ninh Bình</v>
      </c>
      <c r="C546" t="str">
        <v>https://www.facebook.com/THCSTTYENNINH/</v>
      </c>
      <c r="D546" t="str">
        <v>-</v>
      </c>
      <c r="E546" t="str">
        <v/>
      </c>
      <c r="F546" t="str">
        <f>HYPERLINK("mailto:ttyenninh536@gmail.com", "ttyenninh536@gmail.com")</f>
        <v>ttyenninh536@gmail.com</v>
      </c>
      <c r="G546" t="str">
        <v>Số 55A, đường Hồng Tiến, phố 8, thị trấn Yên Ninh, huyện Yên Khánh, Ninh Bình, Vietnam</v>
      </c>
    </row>
    <row r="547">
      <c r="A547">
        <v>10546</v>
      </c>
      <c r="B547" t="str">
        <f>HYPERLINK("http://thitranyenninh.yenkhanh.ninhbinh.gov.vn/", "UBND Ủy ban nhân dân thị trấn Yên Ninh  tỉnh Ninh Bình")</f>
        <v>UBND Ủy ban nhân dân thị trấn Yên Ninh  tỉnh Ninh Bình</v>
      </c>
      <c r="C547" t="str">
        <v>http://thitranyenninh.yenkhanh.ninhbinh.gov.vn/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10547</v>
      </c>
      <c r="B548" t="str">
        <v>Công an xã Khánh Tiên  tỉnh Ninh Bình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10548</v>
      </c>
      <c r="B549" t="str">
        <f>HYPERLINK("http://khanhtien.yenkhanh.ninhbinh.gov.vn/", "UBND Ủy ban nhân dân xã Khánh Tiên  tỉnh Ninh Bình")</f>
        <v>UBND Ủy ban nhân dân xã Khánh Tiên  tỉnh Ninh Bình</v>
      </c>
      <c r="C549" t="str">
        <v>http://khanhtien.yenkhanh.ninhbinh.gov.vn/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10549</v>
      </c>
      <c r="B550" t="str">
        <f>HYPERLINK("https://www.facebook.com/TrangThongTinKhanhPhu/", "Công an xã Khánh Phú  tỉnh Ninh Bình")</f>
        <v>Công an xã Khánh Phú  tỉnh Ninh Bình</v>
      </c>
      <c r="C550" t="str">
        <v>https://www.facebook.com/TrangThongTinKhanhPhu/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10550</v>
      </c>
      <c r="B551" t="str">
        <f>HYPERLINK("https://khanhthien.yenkhanh.ninhbinh.gov.vn/", "UBND Ủy ban nhân dân xã Khánh Phú  tỉnh Ninh Bình")</f>
        <v>UBND Ủy ban nhân dân xã Khánh Phú  tỉnh Ninh Bình</v>
      </c>
      <c r="C551" t="str">
        <v>https://khanhthien.yenkhanh.ninhbinh.gov.vn/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10551</v>
      </c>
      <c r="B552" t="str">
        <f>HYPERLINK("https://www.facebook.com/p/C%C3%B4ng-an-x%C3%A3-Kh%C3%A1nh-H%C3%B2a-100071618093163/", "Công an xã Khánh Hòa  tỉnh Ninh Bình")</f>
        <v>Công an xã Khánh Hòa  tỉnh Ninh Bình</v>
      </c>
      <c r="C552" t="str">
        <v>https://www.facebook.com/p/C%C3%B4ng-an-x%C3%A3-Kh%C3%A1nh-H%C3%B2a-100071618093163/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10552</v>
      </c>
      <c r="B553" t="str">
        <f>HYPERLINK("https://khanhhoa.yenkhanh.ninhbinh.gov.vn/", "UBND Ủy ban nhân dân xã Khánh Hòa  tỉnh Ninh Bình")</f>
        <v>UBND Ủy ban nhân dân xã Khánh Hòa  tỉnh Ninh Bình</v>
      </c>
      <c r="C553" t="str">
        <v>https://khanhhoa.yenkhanh.ninhbinh.gov.vn/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10553</v>
      </c>
      <c r="B554" t="str">
        <f>HYPERLINK("https://www.facebook.com/Conganhuyenyenkhanh/?locale=vi_VN", "Công an xã Khánh Lợi  tỉnh Ninh Bình")</f>
        <v>Công an xã Khánh Lợi  tỉnh Ninh Bình</v>
      </c>
      <c r="C554" t="str">
        <v>https://www.facebook.com/Conganhuyenyenkhanh/?locale=vi_VN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10554</v>
      </c>
      <c r="B555" t="str">
        <f>HYPERLINK("http://khanhloi.yenkhanh.ninhbinh.gov.vn/", "UBND Ủy ban nhân dân xã Khánh Lợi  tỉnh Ninh Bình")</f>
        <v>UBND Ủy ban nhân dân xã Khánh Lợi  tỉnh Ninh Bình</v>
      </c>
      <c r="C555" t="str">
        <v>http://khanhloi.yenkhanh.ninhbinh.gov.vn/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10555</v>
      </c>
      <c r="B556" t="str">
        <f>HYPERLINK("https://www.facebook.com/reel/304059332766137/", "Công an xã Khánh An  tỉnh Ninh Bình")</f>
        <v>Công an xã Khánh An  tỉnh Ninh Bình</v>
      </c>
      <c r="C556" t="str">
        <v>https://www.facebook.com/reel/304059332766137/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10556</v>
      </c>
      <c r="B557" t="str">
        <f>HYPERLINK("https://khanhthien.yenkhanh.ninhbinh.gov.vn/", "UBND Ủy ban nhân dân xã Khánh An  tỉnh Ninh Bình")</f>
        <v>UBND Ủy ban nhân dân xã Khánh An  tỉnh Ninh Bình</v>
      </c>
      <c r="C557" t="str">
        <v>https://khanhthien.yenkhanh.ninhbinh.gov.vn/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10557</v>
      </c>
      <c r="B558" t="str">
        <f>HYPERLINK("https://www.facebook.com/conganxakhanhcuong/?locale=vi_VN", "Công an xã Khánh Cường  tỉnh Ninh Bình")</f>
        <v>Công an xã Khánh Cường  tỉnh Ninh Bình</v>
      </c>
      <c r="C558" t="str">
        <v>https://www.facebook.com/conganxakhanhcuong/?locale=vi_VN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10558</v>
      </c>
      <c r="B559" t="str">
        <f>HYPERLINK("http://khanhcuong.yenkhanh.ninhbinh.gov.vn/", "UBND Ủy ban nhân dân xã Khánh Cường  tỉnh Ninh Bình")</f>
        <v>UBND Ủy ban nhân dân xã Khánh Cường  tỉnh Ninh Bình</v>
      </c>
      <c r="C559" t="str">
        <v>http://khanhcuong.yenkhanh.ninhbinh.gov.vn/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10559</v>
      </c>
      <c r="B560" t="str">
        <v>Công an xã Khánh Cư  tỉnh Ninh Bình</v>
      </c>
      <c r="C560" t="str">
        <v>-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10560</v>
      </c>
      <c r="B561" t="str">
        <f>HYPERLINK("https://khanhcu.yenkhanh.ninhbinh.gov.vn/", "UBND Ủy ban nhân dân xã Khánh Cư  tỉnh Ninh Bình")</f>
        <v>UBND Ủy ban nhân dân xã Khánh Cư  tỉnh Ninh Bình</v>
      </c>
      <c r="C561" t="str">
        <v>https://khanhcu.yenkhanh.ninhbinh.gov.vn/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10561</v>
      </c>
      <c r="B562" t="str">
        <v>Công an xã Khánh Thiện  tỉnh Ninh Bình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10562</v>
      </c>
      <c r="B563" t="str">
        <f>HYPERLINK("https://khanhthien.yenkhanh.ninhbinh.gov.vn/", "UBND Ủy ban nhân dân xã Khánh Thiện  tỉnh Ninh Bình")</f>
        <v>UBND Ủy ban nhân dân xã Khánh Thiện  tỉnh Ninh Bình</v>
      </c>
      <c r="C563" t="str">
        <v>https://khanhthien.yenkhanh.ninhbinh.gov.vn/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10563</v>
      </c>
      <c r="B564" t="str">
        <f>HYPERLINK("https://www.facebook.com/reel/304059332766137/", "Công an xã Khánh Hải  tỉnh Ninh Bình")</f>
        <v>Công an xã Khánh Hải  tỉnh Ninh Bình</v>
      </c>
      <c r="C564" t="str">
        <v>https://www.facebook.com/reel/304059332766137/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10564</v>
      </c>
      <c r="B565" t="str">
        <f>HYPERLINK("http://khanhhai.yenkhanh.ninhbinh.gov.vn/", "UBND Ủy ban nhân dân xã Khánh Hải  tỉnh Ninh Bình")</f>
        <v>UBND Ủy ban nhân dân xã Khánh Hải  tỉnh Ninh Bình</v>
      </c>
      <c r="C565" t="str">
        <v>http://khanhhai.yenkhanh.ninhbinh.gov.vn/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10565</v>
      </c>
      <c r="B566" t="str">
        <f>HYPERLINK("https://www.facebook.com/p/C%C3%B4ng-an-x%C3%A3-Kh%C3%A1nh-Trung-100077287222228/", "Công an xã Khánh Trung  tỉnh Ninh Bình")</f>
        <v>Công an xã Khánh Trung  tỉnh Ninh Bình</v>
      </c>
      <c r="C566" t="str">
        <v>https://www.facebook.com/p/C%C3%B4ng-an-x%C3%A3-Kh%C3%A1nh-Trung-100077287222228/</v>
      </c>
      <c r="D566" t="str">
        <v>0918653688</v>
      </c>
      <c r="E566" t="str">
        <v>-</v>
      </c>
      <c r="F566" t="str">
        <v>-</v>
      </c>
      <c r="G566" t="str">
        <v>Ninh Bình, Vietnam</v>
      </c>
    </row>
    <row r="567">
      <c r="A567">
        <v>10566</v>
      </c>
      <c r="B567" t="str">
        <f>HYPERLINK("http://khanhtrung.yenkhanh.ninhbinh.gov.vn/", "UBND Ủy ban nhân dân xã Khánh Trung  tỉnh Ninh Bình")</f>
        <v>UBND Ủy ban nhân dân xã Khánh Trung  tỉnh Ninh Bình</v>
      </c>
      <c r="C567" t="str">
        <v>http://khanhtrung.yenkhanh.ninhbinh.gov.vn/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10567</v>
      </c>
      <c r="B568" t="str">
        <v>Công an xã Khánh Mậu  tỉnh Ninh Bình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10568</v>
      </c>
      <c r="B569" t="str">
        <f>HYPERLINK("http://khanhmau.yenkhanh.ninhbinh.gov.vn/", "UBND Ủy ban nhân dân xã Khánh Mậu  tỉnh Ninh Bình")</f>
        <v>UBND Ủy ban nhân dân xã Khánh Mậu  tỉnh Ninh Bình</v>
      </c>
      <c r="C569" t="str">
        <v>http://khanhmau.yenkhanh.ninhbinh.gov.vn/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10569</v>
      </c>
      <c r="B570" t="str">
        <f>HYPERLINK("https://www.facebook.com/Conganxakhanhvan/", "Công an xã Khánh Vân  tỉnh Ninh Bình")</f>
        <v>Công an xã Khánh Vân  tỉnh Ninh Bình</v>
      </c>
      <c r="C570" t="str">
        <v>https://www.facebook.com/Conganxakhanhvan/</v>
      </c>
      <c r="D570" t="str">
        <v>-</v>
      </c>
      <c r="E570" t="str">
        <v/>
      </c>
      <c r="F570" t="str">
        <f>HYPERLINK("mailto:conganxakhanhvan20@gmail.com", "conganxakhanhvan20@gmail.com")</f>
        <v>conganxakhanhvan20@gmail.com</v>
      </c>
      <c r="G570" t="str">
        <v>Xóm 2 Xuân Tiến, Xã Khánh Vân, Huyện Yên Khánh, Tỉnh Ninh Bình, Ninh Bình, Vietnam</v>
      </c>
    </row>
    <row r="571">
      <c r="A571">
        <v>10570</v>
      </c>
      <c r="B571" t="str">
        <f>HYPERLINK("http://khanhvan.yenkhanh.ninhbinh.gov.vn/", "UBND Ủy ban nhân dân xã Khánh Vân  tỉnh Ninh Bình")</f>
        <v>UBND Ủy ban nhân dân xã Khánh Vân  tỉnh Ninh Bình</v>
      </c>
      <c r="C571" t="str">
        <v>http://khanhvan.yenkhanh.ninhbinh.gov.vn/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10571</v>
      </c>
      <c r="B572" t="str">
        <v>Công an xã Khánh Hội  tỉnh Ninh Bình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10572</v>
      </c>
      <c r="B573" t="str">
        <f>HYPERLINK("http://khanhhoi.yenkhanh.ninhbinh.gov.vn/", "UBND Ủy ban nhân dân xã Khánh Hội  tỉnh Ninh Bình")</f>
        <v>UBND Ủy ban nhân dân xã Khánh Hội  tỉnh Ninh Bình</v>
      </c>
      <c r="C573" t="str">
        <v>http://khanhhoi.yenkhanh.ninhbinh.gov.vn/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10573</v>
      </c>
      <c r="B574" t="str">
        <f>HYPERLINK("https://www.facebook.com/Conganhuyenyenkhanh/?locale=vi_VN", "Công an xã Khánh Công  tỉnh Ninh Bình")</f>
        <v>Công an xã Khánh Công  tỉnh Ninh Bình</v>
      </c>
      <c r="C574" t="str">
        <v>https://www.facebook.com/Conganhuyenyenkhanh/?locale=vi_VN</v>
      </c>
      <c r="D574" t="str">
        <v>-</v>
      </c>
      <c r="E574" t="str">
        <v>02293841230</v>
      </c>
      <c r="F574" t="str">
        <v>-</v>
      </c>
      <c r="G574" t="str">
        <v>Thị trấn Yên Ninh, huyện Yên Khánh, Ninh Bình, Vietnam</v>
      </c>
    </row>
    <row r="575">
      <c r="A575">
        <v>10574</v>
      </c>
      <c r="B575" t="str">
        <f>HYPERLINK("http://khanhcong.yenkhanh.ninhbinh.gov.vn/", "UBND Ủy ban nhân dân xã Khánh Công  tỉnh Ninh Bình")</f>
        <v>UBND Ủy ban nhân dân xã Khánh Công  tỉnh Ninh Bình</v>
      </c>
      <c r="C575" t="str">
        <v>http://khanhcong.yenkhanh.ninhbinh.gov.vn/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10575</v>
      </c>
      <c r="B576" t="str">
        <f>HYPERLINK("https://www.facebook.com/p/C%C3%B4ng-an-huy%E1%BB%87n-Y%C3%AAn-M%C3%B4-100033535308059/?locale=nl_NL", "Công an xã Khánh Thành  tỉnh Ninh Bình")</f>
        <v>Công an xã Khánh Thành  tỉnh Ninh Bình</v>
      </c>
      <c r="C576" t="str">
        <v>https://www.facebook.com/p/C%C3%B4ng-an-huy%E1%BB%87n-Y%C3%AAn-M%C3%B4-100033535308059/?locale=nl_NL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10576</v>
      </c>
      <c r="B577" t="str">
        <f>HYPERLINK("http://khanhthanh.yenkhanh.ninhbinh.gov.vn/", "UBND Ủy ban nhân dân xã Khánh Thành  tỉnh Ninh Bình")</f>
        <v>UBND Ủy ban nhân dân xã Khánh Thành  tỉnh Ninh Bình</v>
      </c>
      <c r="C577" t="str">
        <v>http://khanhthanh.yenkhanh.ninhbinh.gov.vn/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10577</v>
      </c>
      <c r="B578" t="str">
        <v>Công an xã Khánh Nhạc  tỉnh Ninh Bình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10578</v>
      </c>
      <c r="B579" t="str">
        <f>HYPERLINK("https://khanhnhac.yenkhanh.ninhbinh.gov.vn/", "UBND Ủy ban nhân dân xã Khánh Nhạc  tỉnh Ninh Bình")</f>
        <v>UBND Ủy ban nhân dân xã Khánh Nhạc  tỉnh Ninh Bình</v>
      </c>
      <c r="C579" t="str">
        <v>https://khanhnhac.yenkhanh.ninhbinh.gov.vn/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10579</v>
      </c>
      <c r="B580" t="str">
        <f>HYPERLINK("https://www.facebook.com/khanhthuy.yknb/", "Công an xã Khánh Thủy  tỉnh Ninh Bình")</f>
        <v>Công an xã Khánh Thủy  tỉnh Ninh Bình</v>
      </c>
      <c r="C580" t="str">
        <v>https://www.facebook.com/khanhthuy.yknb/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10580</v>
      </c>
      <c r="B581" t="str">
        <f>HYPERLINK("https://khanhthuy.yenkhanh.ninhbinh.gov.vn/", "UBND Ủy ban nhân dân xã Khánh Thủy  tỉnh Ninh Bình")</f>
        <v>UBND Ủy ban nhân dân xã Khánh Thủy  tỉnh Ninh Bình</v>
      </c>
      <c r="C581" t="str">
        <v>https://khanhthuy.yenkhanh.ninhbinh.gov.vn/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10581</v>
      </c>
      <c r="B582" t="str">
        <f>HYPERLINK("https://www.facebook.com/p/C%C3%B4ng-an-x%C3%A3-Kh%C3%A1nh-H%E1%BB%93ng-100063758442353/", "Công an xã Khánh Hồng  tỉnh Ninh Bình")</f>
        <v>Công an xã Khánh Hồng  tỉnh Ninh Bình</v>
      </c>
      <c r="C582" t="str">
        <v>https://www.facebook.com/p/C%C3%B4ng-an-x%C3%A3-Kh%C3%A1nh-H%E1%BB%93ng-100063758442353/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10582</v>
      </c>
      <c r="B583" t="str">
        <f>HYPERLINK("https://khanhhong.yenkhanh.ninhbinh.gov.vn/", "UBND Ủy ban nhân dân xã Khánh Hồng  tỉnh Ninh Bình")</f>
        <v>UBND Ủy ban nhân dân xã Khánh Hồng  tỉnh Ninh Bình</v>
      </c>
      <c r="C583" t="str">
        <v>https://khanhhong.yenkhanh.ninhbinh.gov.vn/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10583</v>
      </c>
      <c r="B584" t="str">
        <f>HYPERLINK("https://www.facebook.com/p/C%C3%B4ng-an-th%E1%BB%8B-tr%E1%BA%A5n-Ph%C3%A1t-Di%E1%BB%87m-100078176589503/", "Công an thị trấn Phát Diệm  tỉnh Ninh Bình")</f>
        <v>Công an thị trấn Phát Diệm  tỉnh Ninh Bình</v>
      </c>
      <c r="C584" t="str">
        <v>https://www.facebook.com/p/C%C3%B4ng-an-th%E1%BB%8B-tr%E1%BA%A5n-Ph%C3%A1t-Di%E1%BB%87m-100078176589503/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10584</v>
      </c>
      <c r="B585" t="str">
        <f>HYPERLINK("https://kimson.ninhbinh.gov.vn/gioi-thieu/thi-tran-phat-diem", "UBND Ủy ban nhân dân thị trấn Phát Diệm  tỉnh Ninh Bình")</f>
        <v>UBND Ủy ban nhân dân thị trấn Phát Diệm  tỉnh Ninh Bình</v>
      </c>
      <c r="C585" t="str">
        <v>https://kimson.ninhbinh.gov.vn/gioi-thieu/thi-tran-phat-diem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10585</v>
      </c>
      <c r="B586" t="str">
        <f>HYPERLINK("https://www.facebook.com/tuoitreconganninhbinh/", "Công an thị trấn Bình Minh  tỉnh Ninh Bình")</f>
        <v>Công an thị trấn Bình Minh  tỉnh Ninh Bình</v>
      </c>
      <c r="C586" t="str">
        <v>https://www.facebook.com/tuoitreconganninhbinh/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10586</v>
      </c>
      <c r="B587" t="str">
        <f>HYPERLINK("https://kimson.ninhbinh.gov.vn/gioi-thieu/thi-tran-binh-minh", "UBND Ủy ban nhân dân thị trấn Bình Minh  tỉnh Ninh Bình")</f>
        <v>UBND Ủy ban nhân dân thị trấn Bình Minh  tỉnh Ninh Bình</v>
      </c>
      <c r="C587" t="str">
        <v>https://kimson.ninhbinh.gov.vn/gioi-thieu/thi-tran-binh-minh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10587</v>
      </c>
      <c r="B588" t="str">
        <v>Công an xã Xuân Thiện  tỉnh Ninh Bình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10588</v>
      </c>
      <c r="B589" t="str">
        <f>HYPERLINK("https://kimson.ninhbinh.gov.vn/gioi-thieu/xa-xuan-chinh", "UBND Ủy ban nhân dân xã Xuân Thiện  tỉnh Ninh Bình")</f>
        <v>UBND Ủy ban nhân dân xã Xuân Thiện  tỉnh Ninh Bình</v>
      </c>
      <c r="C589" t="str">
        <v>https://kimson.ninhbinh.gov.vn/gioi-thieu/xa-xuan-chinh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10589</v>
      </c>
      <c r="B590" t="str">
        <f>HYPERLINK("https://www.facebook.com/tuoitreconganninhbinh/", "Công an xã Hồi Ninh  tỉnh Ninh Bình")</f>
        <v>Công an xã Hồi Ninh  tỉnh Ninh Bình</v>
      </c>
      <c r="C590" t="str">
        <v>https://www.facebook.com/tuoitreconganninhbinh/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10590</v>
      </c>
      <c r="B591" t="str">
        <f>HYPERLINK("https://kimson.ninhbinh.gov.vn/gioi-thieu/xa-hoi-ninh", "UBND Ủy ban nhân dân xã Hồi Ninh  tỉnh Ninh Bình")</f>
        <v>UBND Ủy ban nhân dân xã Hồi Ninh  tỉnh Ninh Bình</v>
      </c>
      <c r="C591" t="str">
        <v>https://kimson.ninhbinh.gov.vn/gioi-thieu/xa-hoi-ninh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10591</v>
      </c>
      <c r="B592" t="str">
        <f>HYPERLINK("https://www.facebook.com/tuoitreconganninhbinh/", "Công an xã Chính Tâm  tỉnh Ninh Bình")</f>
        <v>Công an xã Chính Tâm  tỉnh Ninh Bình</v>
      </c>
      <c r="C592" t="str">
        <v>https://www.facebook.com/tuoitreconganninhbinh/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10592</v>
      </c>
      <c r="B593" t="str">
        <f>HYPERLINK("https://tamdiep.ninhbinh.gov.vn/", "UBND Ủy ban nhân dân xã Chính Tâm  tỉnh Ninh Bình")</f>
        <v>UBND Ủy ban nhân dân xã Chính Tâm  tỉnh Ninh Bình</v>
      </c>
      <c r="C593" t="str">
        <v>https://tamdiep.ninhbinh.gov.vn/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10593</v>
      </c>
      <c r="B594" t="str">
        <f>HYPERLINK("https://www.facebook.com/p/C%C3%B4ng-an-x%C3%A3-Kim-%C4%90%E1%BB%8Bnh-100063441986931/", "Công an xã Kim Định  tỉnh Ninh Bình")</f>
        <v>Công an xã Kim Định  tỉnh Ninh Bình</v>
      </c>
      <c r="C594" t="str">
        <v>https://www.facebook.com/p/C%C3%B4ng-an-x%C3%A3-Kim-%C4%90%E1%BB%8Bnh-100063441986931/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10594</v>
      </c>
      <c r="B595" t="str">
        <f>HYPERLINK("https://kimson.ninhbinh.gov.vn/gioi-thieu/xa-kim-dinh", "UBND Ủy ban nhân dân xã Kim Định  tỉnh Ninh Bình")</f>
        <v>UBND Ủy ban nhân dân xã Kim Định  tỉnh Ninh Bình</v>
      </c>
      <c r="C595" t="str">
        <v>https://kimson.ninhbinh.gov.vn/gioi-thieu/xa-kim-dinh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10595</v>
      </c>
      <c r="B596" t="str">
        <f>HYPERLINK("https://www.facebook.com/tuoitreconganquangbinh/", "Công an xã Ân Hòa  tỉnh Ninh Bình")</f>
        <v>Công an xã Ân Hòa  tỉnh Ninh Bình</v>
      </c>
      <c r="C596" t="str">
        <v>https://www.facebook.com/tuoitreconganquangbinh/</v>
      </c>
      <c r="D596" t="str">
        <v>-</v>
      </c>
      <c r="E596" t="str">
        <v/>
      </c>
      <c r="F596" t="str">
        <f>HYPERLINK("mailto:doanthanhniencaqb@gmail.com", "doanthanhniencaqb@gmail.com")</f>
        <v>doanthanhniencaqb@gmail.com</v>
      </c>
      <c r="G596" t="str">
        <v>-</v>
      </c>
    </row>
    <row r="597">
      <c r="A597">
        <v>10596</v>
      </c>
      <c r="B597" t="str">
        <f>HYPERLINK("https://kimson.ninhbinh.gov.vn/gioi-thieu/xa-an-hoa", "UBND Ủy ban nhân dân xã Ân Hòa  tỉnh Ninh Bình")</f>
        <v>UBND Ủy ban nhân dân xã Ân Hòa  tỉnh Ninh Bình</v>
      </c>
      <c r="C597" t="str">
        <v>https://kimson.ninhbinh.gov.vn/gioi-thieu/xa-an-hoa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10597</v>
      </c>
      <c r="B598" t="str">
        <f>HYPERLINK("https://www.facebook.com/p/C%C3%B4ng-An-X%C3%A3-H%C3%B9ng-Ti%E1%BA%BFn-Kim-S%C6%A1n-100077768989513/", "Công an xã Hùng Tiến  tỉnh Ninh Bình")</f>
        <v>Công an xã Hùng Tiến  tỉnh Ninh Bình</v>
      </c>
      <c r="C598" t="str">
        <v>https://www.facebook.com/p/C%C3%B4ng-An-X%C3%A3-H%C3%B9ng-Ti%E1%BA%BFn-Kim-S%C6%A1n-100077768989513/</v>
      </c>
      <c r="D598" t="str">
        <v>-</v>
      </c>
      <c r="E598" t="str">
        <v>0869590627</v>
      </c>
      <c r="F598" t="str">
        <v>-</v>
      </c>
      <c r="G598" t="str">
        <v>Xóm 2, xã Hùng Tiến, huyện Kim Sơn, tỉnh Ninh Bình</v>
      </c>
    </row>
    <row r="599">
      <c r="A599">
        <v>10598</v>
      </c>
      <c r="B599" t="str">
        <f>HYPERLINK("https://kimson.ninhbinh.gov.vn/gioi-thieu/xa-hung-tien", "UBND Ủy ban nhân dân xã Hùng Tiến  tỉnh Ninh Bình")</f>
        <v>UBND Ủy ban nhân dân xã Hùng Tiến  tỉnh Ninh Bình</v>
      </c>
      <c r="C599" t="str">
        <v>https://kimson.ninhbinh.gov.vn/gioi-thieu/xa-hung-tien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10599</v>
      </c>
      <c r="B600" t="str">
        <v>Công an xã Yên Mật  tỉnh Ninh Bình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10600</v>
      </c>
      <c r="B601" t="str">
        <f>HYPERLINK("https://kimson.ninhbinh.gov.vn/gioi-thieu/xa-kim-chinh", "UBND Ủy ban nhân dân xã Yên Mật  tỉnh Ninh Bình")</f>
        <v>UBND Ủy ban nhân dân xã Yên Mật  tỉnh Ninh Bình</v>
      </c>
      <c r="C601" t="str">
        <v>https://kimson.ninhbinh.gov.vn/gioi-thieu/xa-kim-chinh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10601</v>
      </c>
      <c r="B602" t="str">
        <f>HYPERLINK("https://www.facebook.com/p/C%C3%B4ng-an-x%C3%A3-Quang-Thi%E1%BB%87n-100077474649731/", "Công an xã Quang Thiện  tỉnh Ninh Bình")</f>
        <v>Công an xã Quang Thiện  tỉnh Ninh Bình</v>
      </c>
      <c r="C602" t="str">
        <v>https://www.facebook.com/p/C%C3%B4ng-an-x%C3%A3-Quang-Thi%E1%BB%87n-100077474649731/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10602</v>
      </c>
      <c r="B603" t="str">
        <f>HYPERLINK("https://kimson.ninhbinh.gov.vn/gioi-thieu/xa-quang-thien", "UBND Ủy ban nhân dân xã Quang Thiện  tỉnh Ninh Bình")</f>
        <v>UBND Ủy ban nhân dân xã Quang Thiện  tỉnh Ninh Bình</v>
      </c>
      <c r="C603" t="str">
        <v>https://kimson.ninhbinh.gov.vn/gioi-thieu/xa-quang-thien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10603</v>
      </c>
      <c r="B604" t="str">
        <f>HYPERLINK("https://www.facebook.com/tuoitreconganquangbinh/", "Công an xã Như Hòa  tỉnh Ninh Bình")</f>
        <v>Công an xã Như Hòa  tỉnh Ninh Bình</v>
      </c>
      <c r="C604" t="str">
        <v>https://www.facebook.com/tuoitreconganquangbinh/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10604</v>
      </c>
      <c r="B605" t="str">
        <f>HYPERLINK("https://kimson.ninhbinh.gov.vn/gioi-thieu/xa-nhu-hoa", "UBND Ủy ban nhân dân xã Như Hòa  tỉnh Ninh Bình")</f>
        <v>UBND Ủy ban nhân dân xã Như Hòa  tỉnh Ninh Bình</v>
      </c>
      <c r="C605" t="str">
        <v>https://kimson.ninhbinh.gov.vn/gioi-thieu/xa-nhu-hoa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10605</v>
      </c>
      <c r="B606" t="str">
        <f>HYPERLINK("https://www.facebook.com/291925665632295", "Công an xã Chất Bình  tỉnh Ninh Bình")</f>
        <v>Công an xã Chất Bình  tỉnh Ninh Bình</v>
      </c>
      <c r="C606" t="str">
        <v>https://www.facebook.com/291925665632295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10606</v>
      </c>
      <c r="B607" t="str">
        <f>HYPERLINK("https://kimson.ninhbinh.gov.vn/gioi-thieu/xa-chat-binh", "UBND Ủy ban nhân dân xã Chất Bình  tỉnh Ninh Bình")</f>
        <v>UBND Ủy ban nhân dân xã Chất Bình  tỉnh Ninh Bình</v>
      </c>
      <c r="C607" t="str">
        <v>https://kimson.ninhbinh.gov.vn/gioi-thieu/xa-chat-binh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10607</v>
      </c>
      <c r="B608" t="str">
        <f>HYPERLINK("https://www.facebook.com/tuoitreconganquangbinh/", "Công an xã Đồng Hướng  tỉnh Ninh Bình")</f>
        <v>Công an xã Đồng Hướng  tỉnh Ninh Bình</v>
      </c>
      <c r="C608" t="str">
        <v>https://www.facebook.com/tuoitreconganquangbinh/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10608</v>
      </c>
      <c r="B609" t="str">
        <f>HYPERLINK("https://kimson.ninhbinh.gov.vn/gioi-thieu/xa-dong-huong", "UBND Ủy ban nhân dân xã Đồng Hướng  tỉnh Ninh Bình")</f>
        <v>UBND Ủy ban nhân dân xã Đồng Hướng  tỉnh Ninh Bình</v>
      </c>
      <c r="C609" t="str">
        <v>https://kimson.ninhbinh.gov.vn/gioi-thieu/xa-dong-huong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10609</v>
      </c>
      <c r="B610" t="str">
        <v>Công an xã Kim Chính  tỉnh Ninh Bình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10610</v>
      </c>
      <c r="B611" t="str">
        <f>HYPERLINK("https://kimson.ninhbinh.gov.vn/gioi-thieu/xa-kim-chinh", "UBND Ủy ban nhân dân xã Kim Chính  tỉnh Ninh Bình")</f>
        <v>UBND Ủy ban nhân dân xã Kim Chính  tỉnh Ninh Bình</v>
      </c>
      <c r="C611" t="str">
        <v>https://kimson.ninhbinh.gov.vn/gioi-thieu/xa-kim-chinh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10611</v>
      </c>
      <c r="B612" t="str">
        <f>HYPERLINK("https://www.facebook.com/THUONGKIEM1948/", "Công an xã Thượng Kiệm  tỉnh Ninh Bình")</f>
        <v>Công an xã Thượng Kiệm  tỉnh Ninh Bình</v>
      </c>
      <c r="C612" t="str">
        <v>https://www.facebook.com/THUONGKIEM1948/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10612</v>
      </c>
      <c r="B613" t="str">
        <f>HYPERLINK("https://kimson.ninhbinh.gov.vn/gioi-thieu/xa-thuong-kiem", "UBND Ủy ban nhân dân xã Thượng Kiệm  tỉnh Ninh Bình")</f>
        <v>UBND Ủy ban nhân dân xã Thượng Kiệm  tỉnh Ninh Bình</v>
      </c>
      <c r="C613" t="str">
        <v>https://kimson.ninhbinh.gov.vn/gioi-thieu/xa-thuong-kiem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10613</v>
      </c>
      <c r="B614" t="str">
        <f>HYPERLINK("https://www.facebook.com/806445473380377", "Công an xã Lưu Phương  tỉnh Ninh Bình")</f>
        <v>Công an xã Lưu Phương  tỉnh Ninh Bình</v>
      </c>
      <c r="C614" t="str">
        <v>https://www.facebook.com/806445473380377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10614</v>
      </c>
      <c r="B615" t="str">
        <f>HYPERLINK("https://kimson.ninhbinh.gov.vn/gioi-thieu/xa-luu-phuong", "UBND Ủy ban nhân dân xã Lưu Phương  tỉnh Ninh Bình")</f>
        <v>UBND Ủy ban nhân dân xã Lưu Phương  tỉnh Ninh Bình</v>
      </c>
      <c r="C615" t="str">
        <v>https://kimson.ninhbinh.gov.vn/gioi-thieu/xa-luu-phuong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10615</v>
      </c>
      <c r="B616" t="str">
        <f>HYPERLINK("https://www.facebook.com/conganphuongtanthanhtpninhbinh/?locale=vi_VN", "Công an xã Tân Thành  tỉnh Ninh Bình")</f>
        <v>Công an xã Tân Thành  tỉnh Ninh Bình</v>
      </c>
      <c r="C616" t="str">
        <v>https://www.facebook.com/conganphuongtanthanhtpninhbinh/?locale=vi_VN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10616</v>
      </c>
      <c r="B617" t="str">
        <f>HYPERLINK("https://kimson.ninhbinh.gov.vn/gioi-thieu/xa-tan-thanh", "UBND Ủy ban nhân dân xã Tân Thành  tỉnh Ninh Bình")</f>
        <v>UBND Ủy ban nhân dân xã Tân Thành  tỉnh Ninh Bình</v>
      </c>
      <c r="C617" t="str">
        <v>https://kimson.ninhbinh.gov.vn/gioi-thieu/xa-tan-thanh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10617</v>
      </c>
      <c r="B618" t="str">
        <v>Công an xã Yên Lộc  tỉnh Ninh Bình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10618</v>
      </c>
      <c r="B619" t="str">
        <f>HYPERLINK("https://kimson.ninhbinh.gov.vn/gioi-thieu/xa-yen-loc", "UBND Ủy ban nhân dân xã Yên Lộc  tỉnh Ninh Bình")</f>
        <v>UBND Ủy ban nhân dân xã Yên Lộc  tỉnh Ninh Bình</v>
      </c>
      <c r="C619" t="str">
        <v>https://kimson.ninhbinh.gov.vn/gioi-thieu/xa-yen-loc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10619</v>
      </c>
      <c r="B620" t="str">
        <f>HYPERLINK("https://www.facebook.com/p/C%C3%B4ng-an-x%C3%A3-Lai-Th%C3%A0nh-huy%E1%BB%87n-Kim-S%C6%A1n-100071282305646/", "Công an xã Lai Thành  tỉnh Ninh Bình")</f>
        <v>Công an xã Lai Thành  tỉnh Ninh Bình</v>
      </c>
      <c r="C620" t="str">
        <v>https://www.facebook.com/p/C%C3%B4ng-an-x%C3%A3-Lai-Th%C3%A0nh-huy%E1%BB%87n-Kim-S%C6%A1n-100071282305646/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10620</v>
      </c>
      <c r="B621" t="str">
        <f>HYPERLINK("https://kimson.ninhbinh.gov.vn/gioi-thieu/xa-lai-thanh", "UBND Ủy ban nhân dân xã Lai Thành  tỉnh Ninh Bình")</f>
        <v>UBND Ủy ban nhân dân xã Lai Thành  tỉnh Ninh Bình</v>
      </c>
      <c r="C621" t="str">
        <v>https://kimson.ninhbinh.gov.vn/gioi-thieu/xa-lai-thanh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10621</v>
      </c>
      <c r="B622" t="str">
        <f>HYPERLINK("https://www.facebook.com/tuoitreconganquangbinh/", "Công an xã Định Hóa  tỉnh Ninh Bình")</f>
        <v>Công an xã Định Hóa  tỉnh Ninh Bình</v>
      </c>
      <c r="C622" t="str">
        <v>https://www.facebook.com/tuoitreconganquangbinh/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10622</v>
      </c>
      <c r="B623" t="str">
        <f>HYPERLINK("https://kimson.ninhbinh.gov.vn/gioi-thieu/xa-dinh-hoa", "UBND Ủy ban nhân dân xã Định Hóa  tỉnh Ninh Bình")</f>
        <v>UBND Ủy ban nhân dân xã Định Hóa  tỉnh Ninh Bình</v>
      </c>
      <c r="C623" t="str">
        <v>https://kimson.ninhbinh.gov.vn/gioi-thieu/xa-dinh-hoa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10623</v>
      </c>
      <c r="B624" t="str">
        <f>HYPERLINK("https://www.facebook.com/100076016318830", "Công an xã Văn Hải  tỉnh Ninh Bình")</f>
        <v>Công an xã Văn Hải  tỉnh Ninh Bình</v>
      </c>
      <c r="C624" t="str">
        <v>https://www.facebook.com/100076016318830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10624</v>
      </c>
      <c r="B625" t="str">
        <f>HYPERLINK("https://kimson.ninhbinh.gov.vn/gioi-thieu/xa-van-hai", "UBND Ủy ban nhân dân xã Văn Hải  tỉnh Ninh Bình")</f>
        <v>UBND Ủy ban nhân dân xã Văn Hải  tỉnh Ninh Bình</v>
      </c>
      <c r="C625" t="str">
        <v>https://kimson.ninhbinh.gov.vn/gioi-thieu/xa-van-hai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10625</v>
      </c>
      <c r="B626" t="str">
        <f>HYPERLINK("https://www.facebook.com/291925665632295", "Công an xã Kim Tân  tỉnh Ninh Bình")</f>
        <v>Công an xã Kim Tân  tỉnh Ninh Bình</v>
      </c>
      <c r="C626" t="str">
        <v>https://www.facebook.com/291925665632295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10626</v>
      </c>
      <c r="B627" t="str">
        <f>HYPERLINK("https://kimson.ninhbinh.gov.vn/gioi-thieu/xa-kim-tan", "UBND Ủy ban nhân dân xã Kim Tân  tỉnh Ninh Bình")</f>
        <v>UBND Ủy ban nhân dân xã Kim Tân  tỉnh Ninh Bình</v>
      </c>
      <c r="C627" t="str">
        <v>https://kimson.ninhbinh.gov.vn/gioi-thieu/xa-kim-tan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10627</v>
      </c>
      <c r="B628" t="str">
        <f>HYPERLINK("https://www.facebook.com/p/C%C3%B4ng-an-x%C3%A3-Kim-M%E1%BB%B9-100071438239232/", "Công an xã Kim Mỹ  tỉnh Ninh Bình")</f>
        <v>Công an xã Kim Mỹ  tỉnh Ninh Bình</v>
      </c>
      <c r="C628" t="str">
        <v>https://www.facebook.com/p/C%C3%B4ng-an-x%C3%A3-Kim-M%E1%BB%B9-100071438239232/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10628</v>
      </c>
      <c r="B629" t="str">
        <f>HYPERLINK("https://kimson.ninhbinh.gov.vn/gioi-thieu/xa-kim-my", "UBND Ủy ban nhân dân xã Kim Mỹ  tỉnh Ninh Bình")</f>
        <v>UBND Ủy ban nhân dân xã Kim Mỹ  tỉnh Ninh Bình</v>
      </c>
      <c r="C629" t="str">
        <v>https://kimson.ninhbinh.gov.vn/gioi-thieu/xa-kim-my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10629</v>
      </c>
      <c r="B630" t="str">
        <f>HYPERLINK("https://www.facebook.com/p/C%C3%B4ng-an-huy%E1%BB%87n-Y%C3%AAn-M%C3%B4-100033535308059/?locale=nl_NL", "Công an xã Cồn Thoi  tỉnh Ninh Bình")</f>
        <v>Công an xã Cồn Thoi  tỉnh Ninh Bình</v>
      </c>
      <c r="C630" t="str">
        <v>https://www.facebook.com/p/C%C3%B4ng-an-huy%E1%BB%87n-Y%C3%AAn-M%C3%B4-100033535308059/?locale=nl_NL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10630</v>
      </c>
      <c r="B631" t="str">
        <f>HYPERLINK("https://kimson.ninhbinh.gov.vn/gioi-thieu/xa-con-thoi", "UBND Ủy ban nhân dân xã Cồn Thoi  tỉnh Ninh Bình")</f>
        <v>UBND Ủy ban nhân dân xã Cồn Thoi  tỉnh Ninh Bình</v>
      </c>
      <c r="C631" t="str">
        <v>https://kimson.ninhbinh.gov.vn/gioi-thieu/xa-con-thoi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10631</v>
      </c>
      <c r="B632" t="str">
        <v>Công an xã Kim Hải  tỉnh Ninh Bình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10632</v>
      </c>
      <c r="B633" t="str">
        <f>HYPERLINK("https://kimson.ninhbinh.gov.vn/gioi-thieu/xa-kim-hai", "UBND Ủy ban nhân dân xã Kim Hải  tỉnh Ninh Bình")</f>
        <v>UBND Ủy ban nhân dân xã Kim Hải  tỉnh Ninh Bình</v>
      </c>
      <c r="C633" t="str">
        <v>https://kimson.ninhbinh.gov.vn/gioi-thieu/xa-kim-hai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10633</v>
      </c>
      <c r="B634" t="str">
        <v>Công an xã Kim Trung  tỉnh Ninh Bình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10634</v>
      </c>
      <c r="B635" t="str">
        <f>HYPERLINK("https://kimson.ninhbinh.gov.vn/gioi-thieu/xa-kim-trung", "UBND Ủy ban nhân dân xã Kim Trung  tỉnh Ninh Bình")</f>
        <v>UBND Ủy ban nhân dân xã Kim Trung  tỉnh Ninh Bình</v>
      </c>
      <c r="C635" t="str">
        <v>https://kimson.ninhbinh.gov.vn/gioi-thieu/xa-kim-trung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10635</v>
      </c>
      <c r="B636" t="str">
        <f>HYPERLINK("https://www.facebook.com/p/C%C3%B4ng-an-x%C3%A3-Kim-%C4%90%C3%B4ng-100064465330716/", "Công an xã Kim Đông  tỉnh Ninh Bình")</f>
        <v>Công an xã Kim Đông  tỉnh Ninh Bình</v>
      </c>
      <c r="C636" t="str">
        <v>https://www.facebook.com/p/C%C3%B4ng-an-x%C3%A3-Kim-%C4%90%C3%B4ng-100064465330716/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10636</v>
      </c>
      <c r="B637" t="str">
        <f>HYPERLINK("https://kimson.ninhbinh.gov.vn/gioi-thieu/xa-kim-dong", "UBND Ủy ban nhân dân xã Kim Đông  tỉnh Ninh Bình")</f>
        <v>UBND Ủy ban nhân dân xã Kim Đông  tỉnh Ninh Bình</v>
      </c>
      <c r="C637" t="str">
        <v>https://kimson.ninhbinh.gov.vn/gioi-thieu/xa-kim-dong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10637</v>
      </c>
      <c r="B638" t="str">
        <f>HYPERLINK("https://www.facebook.com/p/C%C3%B4ng-an-huy%E1%BB%87n-Y%C3%AAn-M%C3%B4-100033535308059/", "Công an thị trấn Yên Thịnh  tỉnh Ninh Bình")</f>
        <v>Công an thị trấn Yên Thịnh  tỉnh Ninh Bình</v>
      </c>
      <c r="C638" t="str">
        <v>https://www.facebook.com/p/C%C3%B4ng-an-huy%E1%BB%87n-Y%C3%AAn-M%C3%B4-100033535308059/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10638</v>
      </c>
      <c r="B639" t="str">
        <f>HYPERLINK("https://yenthinh.yenmo.ninhbinh.gov.vn/", "UBND Ủy ban nhân dân thị trấn Yên Thịnh  tỉnh Ninh Bình")</f>
        <v>UBND Ủy ban nhân dân thị trấn Yên Thịnh  tỉnh Ninh Bình</v>
      </c>
      <c r="C639" t="str">
        <v>https://yenthinh.yenmo.ninhbinh.gov.vn/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10639</v>
      </c>
      <c r="B640" t="str">
        <f>HYPERLINK("https://www.facebook.com/100083327291378", "Công an xã Khánh Thượng  tỉnh Ninh Bình")</f>
        <v>Công an xã Khánh Thượng  tỉnh Ninh Bình</v>
      </c>
      <c r="C640" t="str">
        <v>https://www.facebook.com/100083327291378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10640</v>
      </c>
      <c r="B641" t="str">
        <f>HYPERLINK("http://khanhthuong.yenmo.ninhbinh.gov.vn/", "UBND Ủy ban nhân dân xã Khánh Thượng  tỉnh Ninh Bình")</f>
        <v>UBND Ủy ban nhân dân xã Khánh Thượng  tỉnh Ninh Bình</v>
      </c>
      <c r="C641" t="str">
        <v>http://khanhthuong.yenmo.ninhbinh.gov.vn/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10641</v>
      </c>
      <c r="B642" t="str">
        <f>HYPERLINK("https://www.facebook.com/p/C%C3%B4ng-an-x%C3%A3-Kh%C3%A1nh-D%C6%B0%C6%A1ng-100079872630834/?locale=hi_IN", "Công an xã Khánh Dương  tỉnh Ninh Bình")</f>
        <v>Công an xã Khánh Dương  tỉnh Ninh Bình</v>
      </c>
      <c r="C642" t="str">
        <v>https://www.facebook.com/p/C%C3%B4ng-an-x%C3%A3-Kh%C3%A1nh-D%C6%B0%C6%A1ng-100079872630834/?locale=hi_IN</v>
      </c>
      <c r="D642" t="str">
        <v>-</v>
      </c>
      <c r="E642" t="str">
        <v>02293591333</v>
      </c>
      <c r="F642" t="str">
        <f>HYPERLINK("mailto:conganxakhanhduong@gmail.com", "conganxakhanhduong@gmail.com")</f>
        <v>conganxakhanhduong@gmail.com</v>
      </c>
      <c r="G642" t="str">
        <v>Đường ĐT480C, Yên Mô, Vietnam</v>
      </c>
    </row>
    <row r="643">
      <c r="A643">
        <v>10642</v>
      </c>
      <c r="B643" t="str">
        <f>HYPERLINK("http://khanhduong.yenmo.ninhbinh.gov.vn/", "UBND Ủy ban nhân dân xã Khánh Dương  tỉnh Ninh Bình")</f>
        <v>UBND Ủy ban nhân dân xã Khánh Dương  tỉnh Ninh Bình</v>
      </c>
      <c r="C643" t="str">
        <v>http://khanhduong.yenmo.ninhbinh.gov.vn/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10643</v>
      </c>
      <c r="B644" t="str">
        <f>HYPERLINK("https://www.facebook.com/p/C%C3%B4ng-an-x%C3%A3-Mai-S%C6%A1n-Y%C3%AAn-M%C3%B4-100066591727081/", "Công an xã Mai Sơn  tỉnh Ninh Bình")</f>
        <v>Công an xã Mai Sơn  tỉnh Ninh Bình</v>
      </c>
      <c r="C644" t="str">
        <v>https://www.facebook.com/p/C%C3%B4ng-an-x%C3%A3-Mai-S%C6%A1n-Y%C3%AAn-M%C3%B4-100066591727081/</v>
      </c>
      <c r="D644" t="str">
        <v>0917942239</v>
      </c>
      <c r="E644" t="str">
        <v>-</v>
      </c>
      <c r="F644" t="str">
        <v>-</v>
      </c>
      <c r="G644" t="str">
        <v>Xóm 3, Mai Sơn, Yên Mô, Vietnam</v>
      </c>
    </row>
    <row r="645">
      <c r="A645">
        <v>10644</v>
      </c>
      <c r="B645" t="str">
        <f>HYPERLINK("https://yenmo.ninhbinh.gov.vn/gioi-thieu/xa-mai-son", "UBND Ủy ban nhân dân xã Mai Sơn  tỉnh Ninh Bình")</f>
        <v>UBND Ủy ban nhân dân xã Mai Sơn  tỉnh Ninh Bình</v>
      </c>
      <c r="C645" t="str">
        <v>https://yenmo.ninhbinh.gov.vn/gioi-thieu/xa-mai-son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10645</v>
      </c>
      <c r="B646" t="str">
        <f>HYPERLINK("https://www.facebook.com/p/C%C3%B4ng-an-huy%E1%BB%87n-Y%C3%AAn-M%C3%B4-100033535308059/?locale=vi_VN", "Công an xã Khánh Thịnh  tỉnh Ninh Bình")</f>
        <v>Công an xã Khánh Thịnh  tỉnh Ninh Bình</v>
      </c>
      <c r="C646" t="str">
        <v>https://www.facebook.com/p/C%C3%B4ng-an-huy%E1%BB%87n-Y%C3%AAn-M%C3%B4-100033535308059/?locale=vi_VN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10646</v>
      </c>
      <c r="B647" t="str">
        <f>HYPERLINK("https://khanhthinh.yenmo.ninhbinh.gov.vn/", "UBND Ủy ban nhân dân xã Khánh Thịnh  tỉnh Ninh Bình")</f>
        <v>UBND Ủy ban nhân dân xã Khánh Thịnh  tỉnh Ninh Bình</v>
      </c>
      <c r="C647" t="str">
        <v>https://khanhthinh.yenmo.ninhbinh.gov.vn/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10647</v>
      </c>
      <c r="B648" t="str">
        <f>HYPERLINK("https://www.facebook.com/p/C%C3%B4ng-an-huy%E1%BB%87n-Y%C3%AAn-M%C3%B4-100033535308059/?locale=nl_NL", "Công an xã Yên Phong  tỉnh Ninh Bình")</f>
        <v>Công an xã Yên Phong  tỉnh Ninh Bình</v>
      </c>
      <c r="C648" t="str">
        <v>https://www.facebook.com/p/C%C3%B4ng-an-huy%E1%BB%87n-Y%C3%AAn-M%C3%B4-100033535308059/?locale=nl_NL</v>
      </c>
      <c r="D648" t="str">
        <v>-</v>
      </c>
      <c r="E648" t="str">
        <v>02293869012</v>
      </c>
      <c r="F648" t="str">
        <v>-</v>
      </c>
      <c r="G648" t="str">
        <v>TT Yên Thịnh, Ninh Bình, Vietnam</v>
      </c>
    </row>
    <row r="649">
      <c r="A649">
        <v>10648</v>
      </c>
      <c r="B649" t="str">
        <f>HYPERLINK("http://yenphong.yenmo.ninhbinh.gov.vn/", "UBND Ủy ban nhân dân xã Yên Phong  tỉnh Ninh Bình")</f>
        <v>UBND Ủy ban nhân dân xã Yên Phong  tỉnh Ninh Bình</v>
      </c>
      <c r="C649" t="str">
        <v>http://yenphong.yenmo.ninhbinh.gov.vn/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10649</v>
      </c>
      <c r="B650" t="str">
        <f>HYPERLINK("https://www.facebook.com/p/C%C3%B4ng-an-huy%E1%BB%87n-Y%C3%AAn-M%C3%B4-100033535308059/?locale=nl_NL", "Công an xã Yên Hòa  tỉnh Ninh Bình")</f>
        <v>Công an xã Yên Hòa  tỉnh Ninh Bình</v>
      </c>
      <c r="C650" t="str">
        <v>https://www.facebook.com/p/C%C3%B4ng-an-huy%E1%BB%87n-Y%C3%AAn-M%C3%B4-100033535308059/?locale=nl_NL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10650</v>
      </c>
      <c r="B651" t="str">
        <f>HYPERLINK("https://yenhoa.yenmo.ninhbinh.gov.vn/", "UBND Ủy ban nhân dân xã Yên Hòa  tỉnh Ninh Bình")</f>
        <v>UBND Ủy ban nhân dân xã Yên Hòa  tỉnh Ninh Bình</v>
      </c>
      <c r="C651" t="str">
        <v>https://yenhoa.yenmo.ninhbinh.gov.vn/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10651</v>
      </c>
      <c r="B652" t="str">
        <f>HYPERLINK("https://www.facebook.com/p/C%C3%B4ng-an-huy%E1%BB%87n-Y%C3%AAn-M%C3%B4-100033535308059/", "Công an xã Yên Thắng  tỉnh Ninh Bình")</f>
        <v>Công an xã Yên Thắng  tỉnh Ninh Bình</v>
      </c>
      <c r="C652" t="str">
        <v>https://www.facebook.com/p/C%C3%B4ng-an-huy%E1%BB%87n-Y%C3%AAn-M%C3%B4-100033535308059/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10652</v>
      </c>
      <c r="B653" t="str">
        <f>HYPERLINK("http://yenthang.yenmo.ninhbinh.gov.vn/", "UBND Ủy ban nhân dân xã Yên Thắng  tỉnh Ninh Bình")</f>
        <v>UBND Ủy ban nhân dân xã Yên Thắng  tỉnh Ninh Bình</v>
      </c>
      <c r="C653" t="str">
        <v>http://yenthang.yenmo.ninhbinh.gov.vn/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10653</v>
      </c>
      <c r="B654" t="str">
        <f>HYPERLINK("https://www.facebook.com/p/C%C3%B4ng-an-huy%E1%BB%87n-Y%C3%AAn-M%C3%B4-100033535308059/?locale=nl_NL", "Công an xã Yên Từ  tỉnh Ninh Bình")</f>
        <v>Công an xã Yên Từ  tỉnh Ninh Bình</v>
      </c>
      <c r="C654" t="str">
        <v>https://www.facebook.com/p/C%C3%B4ng-an-huy%E1%BB%87n-Y%C3%AAn-M%C3%B4-100033535308059/?locale=nl_NL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10654</v>
      </c>
      <c r="B655" t="str">
        <f>HYPERLINK("https://yentu.yenmo.ninhbinh.gov.vn/", "UBND Ủy ban nhân dân xã Yên Từ  tỉnh Ninh Bình")</f>
        <v>UBND Ủy ban nhân dân xã Yên Từ  tỉnh Ninh Bình</v>
      </c>
      <c r="C655" t="str">
        <v>https://yentu.yenmo.ninhbinh.gov.vn/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10655</v>
      </c>
      <c r="B656" t="str">
        <f>HYPERLINK("https://www.facebook.com/p/C%C3%B4ng-an-x%C3%A3-Y%C3%AAn-H%C6%B0ng-Y%C3%AAn-M%C3%B4-Ninh-B%C3%ACnh-100079904653113/", "Công an xã Yên Hưng  tỉnh Ninh Bình")</f>
        <v>Công an xã Yên Hưng  tỉnh Ninh Bình</v>
      </c>
      <c r="C656" t="str">
        <v>https://www.facebook.com/p/C%C3%B4ng-an-x%C3%A3-Y%C3%AAn-H%C6%B0ng-Y%C3%AAn-M%C3%B4-Ninh-B%C3%ACnh-100079904653113/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10656</v>
      </c>
      <c r="B657" t="str">
        <f>HYPERLINK("https://yenhung.yenmo.ninhbinh.gov.vn/", "UBND Ủy ban nhân dân xã Yên Hưng  tỉnh Ninh Bình")</f>
        <v>UBND Ủy ban nhân dân xã Yên Hưng  tỉnh Ninh Bình</v>
      </c>
      <c r="C657" t="str">
        <v>https://yenhung.yenmo.ninhbinh.gov.vn/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10657</v>
      </c>
      <c r="B658" t="str">
        <f>HYPERLINK("https://www.facebook.com/reel/304059332766137/", "Công an xã Yên Thành  tỉnh Ninh Bình")</f>
        <v>Công an xã Yên Thành  tỉnh Ninh Bình</v>
      </c>
      <c r="C658" t="str">
        <v>https://www.facebook.com/reel/304059332766137/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10658</v>
      </c>
      <c r="B659" t="str">
        <f>HYPERLINK("https://yenthanh.yenmo.ninhbinh.gov.vn/pages/lien-he", "UBND Ủy ban nhân dân xã Yên Thành  tỉnh Ninh Bình")</f>
        <v>UBND Ủy ban nhân dân xã Yên Thành  tỉnh Ninh Bình</v>
      </c>
      <c r="C659" t="str">
        <v>https://yenthanh.yenmo.ninhbinh.gov.vn/pages/lien-he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10659</v>
      </c>
      <c r="B660" t="str">
        <f>HYPERLINK("https://www.facebook.com/thcsyennhan.yenmo/", "Công an xã Yên Nhân  tỉnh Ninh Bình")</f>
        <v>Công an xã Yên Nhân  tỉnh Ninh Bình</v>
      </c>
      <c r="C660" t="str">
        <v>https://www.facebook.com/thcsyennhan.yenmo/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10660</v>
      </c>
      <c r="B661" t="str">
        <f>HYPERLINK("http://yennhan.yenmo.ninhbinh.gov.vn/", "UBND Ủy ban nhân dân xã Yên Nhân  tỉnh Ninh Bình")</f>
        <v>UBND Ủy ban nhân dân xã Yên Nhân  tỉnh Ninh Bình</v>
      </c>
      <c r="C661" t="str">
        <v>http://yennhan.yenmo.ninhbinh.gov.vn/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10661</v>
      </c>
      <c r="B662" t="str">
        <f>HYPERLINK("https://www.facebook.com/p/C%C3%B4ng-An-X%C3%A3-Y%C3%AAn-M%E1%BB%B9-100076954121688/", "Công an xã Yên Mỹ  tỉnh Ninh Bình")</f>
        <v>Công an xã Yên Mỹ  tỉnh Ninh Bình</v>
      </c>
      <c r="C662" t="str">
        <v>https://www.facebook.com/p/C%C3%B4ng-An-X%C3%A3-Y%C3%AAn-M%E1%BB%B9-100076954121688/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10662</v>
      </c>
      <c r="B663" t="str">
        <f>HYPERLINK("https://yenmo.ninhbinh.gov.vn/", "UBND Ủy ban nhân dân xã Yên Mỹ  tỉnh Ninh Bình")</f>
        <v>UBND Ủy ban nhân dân xã Yên Mỹ  tỉnh Ninh Bình</v>
      </c>
      <c r="C663" t="str">
        <v>https://yenmo.ninhbinh.gov.vn/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10663</v>
      </c>
      <c r="B664" t="str">
        <v>Công an xã Yên Mạc  tỉnh Ninh Bình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10664</v>
      </c>
      <c r="B665" t="str">
        <f>HYPERLINK("https://yenmac.yenmo.ninhbinh.gov.vn/", "UBND Ủy ban nhân dân xã Yên Mạc  tỉnh Ninh Bình")</f>
        <v>UBND Ủy ban nhân dân xã Yên Mạc  tỉnh Ninh Bình</v>
      </c>
      <c r="C665" t="str">
        <v>https://yenmac.yenmo.ninhbinh.gov.vn/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10665</v>
      </c>
      <c r="B666" t="str">
        <f>HYPERLINK("https://www.facebook.com/p/C%C3%B4ng-an-x%C3%A3-Y%C3%AAn-%C4%90%E1%BB%93ng-huy%E1%BB%87n-Y%C3%AAn-M%C3%B4-t%E1%BB%89nh-Ninh-B%C3%ACnh-100083270363034/", "Công an xã Yên Đồng  tỉnh Ninh Bình")</f>
        <v>Công an xã Yên Đồng  tỉnh Ninh Bình</v>
      </c>
      <c r="C666" t="str">
        <v>https://www.facebook.com/p/C%C3%B4ng-an-x%C3%A3-Y%C3%AAn-%C4%90%E1%BB%93ng-huy%E1%BB%87n-Y%C3%AAn-M%C3%B4-t%E1%BB%89nh-Ninh-B%C3%ACnh-100083270363034/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10666</v>
      </c>
      <c r="B667" t="str">
        <f>HYPERLINK("https://yendong.yenmo.ninhbinh.gov.vn/", "UBND Ủy ban nhân dân xã Yên Đồng  tỉnh Ninh Bình")</f>
        <v>UBND Ủy ban nhân dân xã Yên Đồng  tỉnh Ninh Bình</v>
      </c>
      <c r="C667" t="str">
        <v>https://yendong.yenmo.ninhbinh.gov.vn/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10667</v>
      </c>
      <c r="B668" t="str">
        <f>HYPERLINK("https://www.facebook.com/people/C%C3%B4ng-an-huy%E1%BB%87n-Y%C3%AAn-M%C3%B4/100033535308059/", "Công an xã Yên Thái  tỉnh Ninh Bình")</f>
        <v>Công an xã Yên Thái  tỉnh Ninh Bình</v>
      </c>
      <c r="C668" t="str">
        <v>https://www.facebook.com/people/C%C3%B4ng-an-huy%E1%BB%87n-Y%C3%AAn-M%C3%B4/100033535308059/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10668</v>
      </c>
      <c r="B669" t="str">
        <f>HYPERLINK("https://yenthanh.yenmo.ninhbinh.gov.vn/pages/lien-he", "UBND Ủy ban nhân dân xã Yên Thái  tỉnh Ninh Bình")</f>
        <v>UBND Ủy ban nhân dân xã Yên Thái  tỉnh Ninh Bình</v>
      </c>
      <c r="C669" t="str">
        <v>https://yenthanh.yenmo.ninhbinh.gov.vn/pages/lien-he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10669</v>
      </c>
      <c r="B670" t="str">
        <f>HYPERLINK("https://www.facebook.com/conganxayenlam2019/?locale=eu_ES", "Công an xã Yên Lâm  tỉnh Ninh Bình")</f>
        <v>Công an xã Yên Lâm  tỉnh Ninh Bình</v>
      </c>
      <c r="C670" t="str">
        <v>https://www.facebook.com/conganxayenlam2019/?locale=eu_ES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10670</v>
      </c>
      <c r="B671" t="str">
        <f>HYPERLINK("https://yenlam.yenmo.ninhbinh.gov.vn/", "UBND Ủy ban nhân dân xã Yên Lâm  tỉnh Ninh Bình")</f>
        <v>UBND Ủy ban nhân dân xã Yên Lâm  tỉnh Ninh Bình</v>
      </c>
      <c r="C671" t="str">
        <v>https://yenlam.yenmo.ninhbinh.gov.vn/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10671</v>
      </c>
      <c r="B672" t="str">
        <f>HYPERLINK("https://www.facebook.com/p/C%C3%B4ng-an-ph%C6%B0%E1%BB%9Dng-H%C3%A0m-R%E1%BB%93ng-Th%C3%A0nh-ph%E1%BB%91-Thanh-H%C3%B3a-100083009238696/", "Công an phường Hàm Rồng  tỉnh Thanh Hóa")</f>
        <v>Công an phường Hàm Rồng  tỉnh Thanh Hóa</v>
      </c>
      <c r="C672" t="str">
        <v>https://www.facebook.com/p/C%C3%B4ng-an-ph%C6%B0%E1%BB%9Dng-H%C3%A0m-R%E1%BB%93ng-Th%C3%A0nh-ph%E1%BB%91-Thanh-H%C3%B3a-100083009238696/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10672</v>
      </c>
      <c r="B673" t="str">
        <f>HYPERLINK("https://hamrong.tpthanhhoa.thanhhoa.gov.vn/tin-hoat-dong", "UBND Ủy ban nhân dân phường Hàm Rồng  tỉnh Thanh Hóa")</f>
        <v>UBND Ủy ban nhân dân phường Hàm Rồng  tỉnh Thanh Hóa</v>
      </c>
      <c r="C673" t="str">
        <v>https://hamrong.tpthanhhoa.thanhhoa.gov.vn/tin-hoat-dong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10673</v>
      </c>
      <c r="B674" t="str">
        <f>HYPERLINK("https://www.facebook.com/p/C%C3%B4ng-an-ph%C6%B0%E1%BB%9Dng-%C4%90%C3%B4ng-Th%E1%BB%8D-TP-Thanh-H%C3%B3a-100063579787116/", "Công an phường Đông Thọ  tỉnh Thanh Hóa")</f>
        <v>Công an phường Đông Thọ  tỉnh Thanh Hóa</v>
      </c>
      <c r="C674" t="str">
        <v>https://www.facebook.com/p/C%C3%B4ng-an-ph%C6%B0%E1%BB%9Dng-%C4%90%C3%B4ng-Th%E1%BB%8D-TP-Thanh-H%C3%B3a-100063579787116/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10674</v>
      </c>
      <c r="B675" t="str">
        <f>HYPERLINK("https://dongtho.tpthanhhoa.thanhhoa.gov.vn/trang-chu", "UBND Ủy ban nhân dân phường Đông Thọ  tỉnh Thanh Hóa")</f>
        <v>UBND Ủy ban nhân dân phường Đông Thọ  tỉnh Thanh Hóa</v>
      </c>
      <c r="C675" t="str">
        <v>https://dongtho.tpthanhhoa.thanhhoa.gov.vn/trang-chu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10675</v>
      </c>
      <c r="B676" t="str">
        <f>HYPERLINK("https://www.facebook.com/p/C%C3%B4ng-an-ph%C6%B0%E1%BB%9Dng-Nam-Ng%E1%BA%A1n-Th%C3%A0nh-ph%E1%BB%91-Thanh-H%C3%B3a-100070127197688/", "Công an phường Nam Ngạn  tỉnh Thanh Hóa")</f>
        <v>Công an phường Nam Ngạn  tỉnh Thanh Hóa</v>
      </c>
      <c r="C676" t="str">
        <v>https://www.facebook.com/p/C%C3%B4ng-an-ph%C6%B0%E1%BB%9Dng-Nam-Ng%E1%BA%A1n-Th%C3%A0nh-ph%E1%BB%91-Thanh-H%C3%B3a-100070127197688/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10676</v>
      </c>
      <c r="B677" t="str">
        <v>UBND Ủy ban nhân dân phường Nam Ngạn  tỉnh Thanh Hóa</v>
      </c>
      <c r="C677" t="str">
        <v>-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10677</v>
      </c>
      <c r="B678" t="str">
        <f>HYPERLINK("https://www.facebook.com/conganphuongtruongthi/", "Công an phường Trường Thi  tỉnh Thanh Hóa")</f>
        <v>Công an phường Trường Thi  tỉnh Thanh Hóa</v>
      </c>
      <c r="C678" t="str">
        <v>https://www.facebook.com/conganphuongtruongthi/</v>
      </c>
      <c r="D678" t="str">
        <v>-</v>
      </c>
      <c r="E678" t="str">
        <v>02373851150</v>
      </c>
      <c r="F678" t="str">
        <f>HYPERLINK("mailto:captruongthi.catp.catth@gmail.com", "captruongthi.catp.catth@gmail.com")</f>
        <v>captruongthi.catp.catth@gmail.com</v>
      </c>
      <c r="G678" t="str">
        <v>196 Trường Thi, Thanh Hóa, Vietnam</v>
      </c>
    </row>
    <row r="679">
      <c r="A679">
        <v>10678</v>
      </c>
      <c r="B679" t="str">
        <f>HYPERLINK("https://tpthanhhoa.thanhhoa.gov.vn/web/gioi-thieu-chung/tin-tuc/chinh-tri/phuong-truong-thi-ky-niem-30-nam-thanh-lap-phuong-va-don-nhan-huan-chuong-lao-dong-hang-nhi-cua-chu-tich-nuoc.html", "UBND Ủy ban nhân dân phường Trường Thi  tỉnh Thanh Hóa")</f>
        <v>UBND Ủy ban nhân dân phường Trường Thi  tỉnh Thanh Hóa</v>
      </c>
      <c r="C679" t="str">
        <v>https://tpthanhhoa.thanhhoa.gov.vn/web/gioi-thieu-chung/tin-tuc/chinh-tri/phuong-truong-thi-ky-niem-30-nam-thanh-lap-phuong-va-don-nhan-huan-chuong-lao-dong-hang-nhi-cua-chu-tich-nuoc.html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10679</v>
      </c>
      <c r="B680" t="str">
        <f>HYPERLINK("https://www.facebook.com/p/C%C3%B4ng-an-Ph%C6%B0%E1%BB%9Dng-%C4%90i%E1%BB%87n-Bi%C3%AAn-TP-Thanh-Ho%C3%A1-100063745954284/", "Công an phường Điện Biên  tỉnh Thanh Hóa")</f>
        <v>Công an phường Điện Biên  tỉnh Thanh Hóa</v>
      </c>
      <c r="C680" t="str">
        <v>https://www.facebook.com/p/C%C3%B4ng-an-Ph%C6%B0%E1%BB%9Dng-%C4%90i%E1%BB%87n-Bi%C3%AAn-TP-Thanh-Ho%C3%A1-100063745954284/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10680</v>
      </c>
      <c r="B681" t="str">
        <f>HYPERLINK("https://tpthanhhoa.thanhhoa.gov.vn/web/gioi-thieu-chung/tin-tuc/phuong-dien-bien-tp-thanh-hoa-ky-niem-40-nam-ngay-thanh-lap-phuong-va-don-nhan-huan-chuong-lao-dong-hang-nhat.html", "UBND Ủy ban nhân dân phường Điện Biên  tỉnh Thanh Hóa")</f>
        <v>UBND Ủy ban nhân dân phường Điện Biên  tỉnh Thanh Hóa</v>
      </c>
      <c r="C681" t="str">
        <v>https://tpthanhhoa.thanhhoa.gov.vn/web/gioi-thieu-chung/tin-tuc/phuong-dien-bien-tp-thanh-hoa-ky-niem-40-nam-ngay-thanh-lap-phuong-va-don-nhan-huan-chuong-lao-dong-hang-nhat.html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10681</v>
      </c>
      <c r="B682" t="str">
        <f>HYPERLINK("https://www.facebook.com/p/C%C3%B4ng-an-ph%C6%B0%E1%BB%9Dng-Ph%C3%BA-S%C6%A1n-th%C3%A0nh-ph%E1%BB%91-Thanh-H%C3%B3a-100063458289968/?locale=vi_VN", "Công an phường Phú Sơn  tỉnh Thanh Hóa")</f>
        <v>Công an phường Phú Sơn  tỉnh Thanh Hóa</v>
      </c>
      <c r="C682" t="str">
        <v>https://www.facebook.com/p/C%C3%B4ng-an-ph%C6%B0%E1%BB%9Dng-Ph%C3%BA-S%C6%A1n-th%C3%A0nh-ph%E1%BB%91-Thanh-H%C3%B3a-100063458289968/?locale=vi_VN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10682</v>
      </c>
      <c r="B683" t="str">
        <f>HYPERLINK("https://phuson.bimson.thanhhoa.gov.vn/", "UBND Ủy ban nhân dân phường Phú Sơn  tỉnh Thanh Hóa")</f>
        <v>UBND Ủy ban nhân dân phường Phú Sơn  tỉnh Thanh Hóa</v>
      </c>
      <c r="C683" t="str">
        <v>https://phuson.bimson.thanhhoa.gov.vn/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10683</v>
      </c>
      <c r="B684" t="str">
        <f>HYPERLINK("https://www.facebook.com/capLamSon/?locale=vi_VN", "Công an phường Lam Sơn  tỉnh Thanh Hóa")</f>
        <v>Công an phường Lam Sơn  tỉnh Thanh Hóa</v>
      </c>
      <c r="C684" t="str">
        <v>https://www.facebook.com/capLamSon/?locale=vi_VN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10684</v>
      </c>
      <c r="B685" t="str">
        <f>HYPERLINK("https://lamson.bimson.thanhhoa.gov.vn/", "UBND Ủy ban nhân dân phường Lam Sơn  tỉnh Thanh Hóa")</f>
        <v>UBND Ủy ban nhân dân phường Lam Sơn  tỉnh Thanh Hóa</v>
      </c>
      <c r="C685" t="str">
        <v>https://lamson.bimson.thanhhoa.gov.vn/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10685</v>
      </c>
      <c r="B686" t="str">
        <f>HYPERLINK("https://www.facebook.com/p/C%C3%B4ng-an-ph%C6%B0%E1%BB%9Dng-Ba-%C4%90%C3%ACnh-TP-Thanh-H%C3%B3a-100063961240575/", "Công an phường Ba Đình  tỉnh Thanh Hóa")</f>
        <v>Công an phường Ba Đình  tỉnh Thanh Hóa</v>
      </c>
      <c r="C686" t="str">
        <v>https://www.facebook.com/p/C%C3%B4ng-an-ph%C6%B0%E1%BB%9Dng-Ba-%C4%90%C3%ACnh-TP-Thanh-H%C3%B3a-100063961240575/</v>
      </c>
      <c r="D686" t="str">
        <v>-</v>
      </c>
      <c r="E686" t="str">
        <v>02373853507</v>
      </c>
      <c r="F686" t="str">
        <v>-</v>
      </c>
      <c r="G686" t="str">
        <v>-</v>
      </c>
    </row>
    <row r="687">
      <c r="A687">
        <v>10686</v>
      </c>
      <c r="B687" t="str">
        <f>HYPERLINK("http://badinh.tpthanhhoa.thanhhoa.gov.vn/uy-ban-nhan-dan", "UBND Ủy ban nhân dân phường Ba Đình  tỉnh Thanh Hóa")</f>
        <v>UBND Ủy ban nhân dân phường Ba Đình  tỉnh Thanh Hóa</v>
      </c>
      <c r="C687" t="str">
        <v>http://badinh.tpthanhhoa.thanhhoa.gov.vn/uy-ban-nhan-dan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10687</v>
      </c>
      <c r="B688" t="str">
        <f>HYPERLINK("https://www.facebook.com/conganphuongngoctraotpth/", "Công an phường Ngọc Trạo  tỉnh Thanh Hóa")</f>
        <v>Công an phường Ngọc Trạo  tỉnh Thanh Hóa</v>
      </c>
      <c r="C688" t="str">
        <v>https://www.facebook.com/conganphuongngoctraotpth/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10688</v>
      </c>
      <c r="B689" t="str">
        <f>HYPERLINK("https://ngoctrao.bimson.thanhhoa.gov.vn/", "UBND Ủy ban nhân dân phường Ngọc Trạo  tỉnh Thanh Hóa")</f>
        <v>UBND Ủy ban nhân dân phường Ngọc Trạo  tỉnh Thanh Hóa</v>
      </c>
      <c r="C689" t="str">
        <v>https://ngoctrao.bimson.thanhhoa.gov.vn/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10689</v>
      </c>
      <c r="B690" t="str">
        <f>HYPERLINK("https://www.facebook.com/250567483120241", "Công an phường Đông Vệ  tỉnh Thanh Hóa")</f>
        <v>Công an phường Đông Vệ  tỉnh Thanh Hóa</v>
      </c>
      <c r="C690" t="str">
        <v>https://www.facebook.com/250567483120241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10690</v>
      </c>
      <c r="B691" t="str">
        <f>HYPERLINK("https://tpthanhhoa.thanhhoa.gov.vn/web/gioi-thieu-chung/bo-may-to-chuc/cac-co-so-giao-duc-dao-tao/truong-mam-non-27-2(1).html", "UBND Ủy ban nhân dân phường Đông Vệ  tỉnh Thanh Hóa")</f>
        <v>UBND Ủy ban nhân dân phường Đông Vệ  tỉnh Thanh Hóa</v>
      </c>
      <c r="C691" t="str">
        <v>https://tpthanhhoa.thanhhoa.gov.vn/web/gioi-thieu-chung/bo-may-to-chuc/cac-co-so-giao-duc-dao-tao/truong-mam-non-27-2(1).html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10691</v>
      </c>
      <c r="B692" t="str">
        <f>HYPERLINK("https://www.facebook.com/conganphuongdongson/", "Công an phường Đông Sơn  tỉnh Thanh Hóa")</f>
        <v>Công an phường Đông Sơn  tỉnh Thanh Hóa</v>
      </c>
      <c r="C692" t="str">
        <v>https://www.facebook.com/conganphuongdongson/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10692</v>
      </c>
      <c r="B693" t="str">
        <f>HYPERLINK("https://dongson.bimson.thanhhoa.gov.vn/", "UBND Ủy ban nhân dân phường Đông Sơn  tỉnh Thanh Hóa")</f>
        <v>UBND Ủy ban nhân dân phường Đông Sơn  tỉnh Thanh Hóa</v>
      </c>
      <c r="C693" t="str">
        <v>https://dongson.bimson.thanhhoa.gov.vn/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10693</v>
      </c>
      <c r="B694" t="str">
        <f>HYPERLINK("https://www.facebook.com/ConganphuongTanSon/", "Công an phường Tân Sơn  tỉnh Thanh Hóa")</f>
        <v>Công an phường Tân Sơn  tỉnh Thanh Hóa</v>
      </c>
      <c r="C694" t="str">
        <v>https://www.facebook.com/ConganphuongTanSon/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10694</v>
      </c>
      <c r="B695" t="str">
        <f>HYPERLINK("http://tanson.tpthanhhoa.thanhhoa.gov.vn/", "UBND Ủy ban nhân dân phường Tân Sơn  tỉnh Thanh Hóa")</f>
        <v>UBND Ủy ban nhân dân phường Tân Sơn  tỉnh Thanh Hóa</v>
      </c>
      <c r="C695" t="str">
        <v>http://tanson.tpthanhhoa.thanhhoa.gov.vn/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10695</v>
      </c>
      <c r="B696" t="str">
        <f>HYPERLINK("https://www.facebook.com/conganphuongdongcuong/", "Công an phường Đông Cương  tỉnh Thanh Hóa")</f>
        <v>Công an phường Đông Cương  tỉnh Thanh Hóa</v>
      </c>
      <c r="C696" t="str">
        <v>https://www.facebook.com/conganphuongdongcuong/</v>
      </c>
      <c r="D696" t="str">
        <v>-</v>
      </c>
      <c r="E696" t="str">
        <v>02373960481</v>
      </c>
      <c r="F696" t="str">
        <f>HYPERLINK("mailto:capdongcuong.catp.catth@gmail.com", "capdongcuong.catp.catth@gmail.com")</f>
        <v>capdongcuong.catp.catth@gmail.com</v>
      </c>
      <c r="G696" t="str">
        <v>Số 222C Đình Hương, phường Đông Cương, Thanh Hóa, Vietnam</v>
      </c>
    </row>
    <row r="697">
      <c r="A697">
        <v>10696</v>
      </c>
      <c r="B697" t="str">
        <f>HYPERLINK("https://tpthanhhoa.thanhhoa.gov.vn/web/gioi-thieu-chung/bo-may-to-chuc/cac-co-so-giao-duc-dao-tao/truong-mam-non-dong-cuong(1).html", "UBND Ủy ban nhân dân phường Đông Cương  tỉnh Thanh Hóa")</f>
        <v>UBND Ủy ban nhân dân phường Đông Cương  tỉnh Thanh Hóa</v>
      </c>
      <c r="C697" t="str">
        <v>https://tpthanhhoa.thanhhoa.gov.vn/web/gioi-thieu-chung/bo-may-to-chuc/cac-co-so-giao-duc-dao-tao/truong-mam-non-dong-cuong(1).html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10697</v>
      </c>
      <c r="B698" t="str">
        <f>HYPERLINK("https://www.facebook.com/conganphuongdonghuong.tpth/", "Công an phường Đông Hương  tỉnh Thanh Hóa")</f>
        <v>Công an phường Đông Hương  tỉnh Thanh Hóa</v>
      </c>
      <c r="C698" t="str">
        <v>https://www.facebook.com/conganphuongdonghuong.tpth/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10698</v>
      </c>
      <c r="B699" t="str">
        <f>HYPERLINK("https://tpthanhhoa.thanhhoa.gov.vn/web/gioi-thieu-chung/tin-tuc/thong-tin-phong-chong-covid-19/phong-toa-tam-thoi-cum-dan-cu-duong-nguyen-tinh-pho-bao-ngoai-phuong-dong-huong.html", "UBND Ủy ban nhân dân phường Đông Hương  tỉnh Thanh Hóa")</f>
        <v>UBND Ủy ban nhân dân phường Đông Hương  tỉnh Thanh Hóa</v>
      </c>
      <c r="C699" t="str">
        <v>https://tpthanhhoa.thanhhoa.gov.vn/web/gioi-thieu-chung/tin-tuc/thong-tin-phong-chong-covid-19/phong-toa-tam-thoi-cum-dan-cu-duong-nguyen-tinh-pho-bao-ngoai-phuong-dong-huong.html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10699</v>
      </c>
      <c r="B700" t="str">
        <f>HYPERLINK("https://www.facebook.com/p/C%C3%B4ng-an-ph%C6%B0%E1%BB%9Dng-%C4%90%C3%B4ng-H%E1%BA%A3i-TPTH-100076661276024/?locale=vi_VN", "Công an phường Đông Hải  tỉnh Thanh Hóa")</f>
        <v>Công an phường Đông Hải  tỉnh Thanh Hóa</v>
      </c>
      <c r="C700" t="str">
        <v>https://www.facebook.com/p/C%C3%B4ng-an-ph%C6%B0%E1%BB%9Dng-%C4%90%C3%B4ng-H%E1%BA%A3i-TPTH-100076661276024/?locale=vi_VN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10700</v>
      </c>
      <c r="B701" t="str">
        <f>HYPERLINK("https://tpthanhhoa.thanhhoa.gov.vn/web/gioi-thieu-chung/bo-may-to-chuc/cac-phong-ban-chuyen-mon/page/2.htx", "UBND Ủy ban nhân dân phường Đông Hải  tỉnh Thanh Hóa")</f>
        <v>UBND Ủy ban nhân dân phường Đông Hải  tỉnh Thanh Hóa</v>
      </c>
      <c r="C701" t="str">
        <v>https://tpthanhhoa.thanhhoa.gov.vn/web/gioi-thieu-chung/bo-may-to-chuc/cac-phong-ban-chuyen-mon/page/2.htx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10701</v>
      </c>
      <c r="B702" t="str">
        <v>Công an phường Quảng Hưng  tỉnh Thanh Hóa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10702</v>
      </c>
      <c r="B703" t="str">
        <f>HYPERLINK("https://kntc.thanhhoa.gov.vn/kntc.nsf/8B7B11ADD65ADB7D4725877A000C15D3/$file/DT-VBDTPT936332298-10-20211634804359487tungct22.10.2021_08h43p58_giangld_22-10-2021-08-51-13_signed.pdf", "UBND Ủy ban nhân dân phường Quảng Hưng  tỉnh Thanh Hóa")</f>
        <v>UBND Ủy ban nhân dân phường Quảng Hưng  tỉnh Thanh Hóa</v>
      </c>
      <c r="C703" t="str">
        <v>https://kntc.thanhhoa.gov.vn/kntc.nsf/8B7B11ADD65ADB7D4725877A000C15D3/$file/DT-VBDTPT936332298-10-20211634804359487tungct22.10.2021_08h43p58_giangld_22-10-2021-08-51-13_signed.pdf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10703</v>
      </c>
      <c r="B704" t="str">
        <f>HYPERLINK("https://www.facebook.com/conganquangthang/?locale=vi_VN", "Công an phường Quảng Thắng  tỉnh Thanh Hóa")</f>
        <v>Công an phường Quảng Thắng  tỉnh Thanh Hóa</v>
      </c>
      <c r="C704" t="str">
        <v>https://www.facebook.com/conganquangthang/?locale=vi_VN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10704</v>
      </c>
      <c r="B705" t="str">
        <f>HYPERLINK("https://quangthang.tpthanhhoa.thanhhoa.gov.vn/trang-chu", "UBND Ủy ban nhân dân phường Quảng Thắng  tỉnh Thanh Hóa")</f>
        <v>UBND Ủy ban nhân dân phường Quảng Thắng  tỉnh Thanh Hóa</v>
      </c>
      <c r="C705" t="str">
        <v>https://quangthang.tpthanhhoa.thanhhoa.gov.vn/trang-chu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10705</v>
      </c>
      <c r="B706" t="str">
        <f>HYPERLINK("https://www.facebook.com/p/C%C3%B4ng-an-ph%C6%B0%E1%BB%9Dng-Qu%E1%BA%A3ng-Th%C3%A0nh-TP-Thanh-H%C3%B3a-100063456555126/", "Công an phường Quảng Thành  tỉnh Thanh Hóa")</f>
        <v>Công an phường Quảng Thành  tỉnh Thanh Hóa</v>
      </c>
      <c r="C706" t="str">
        <v>https://www.facebook.com/p/C%C3%B4ng-an-ph%C6%B0%E1%BB%9Dng-Qu%E1%BA%A3ng-Th%C3%A0nh-TP-Thanh-H%C3%B3a-100063456555126/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10706</v>
      </c>
      <c r="B707" t="str">
        <f>HYPERLINK("https://tpthanhhoa.thanhhoa.gov.vn/web/gioi-thieu-chung/tin-tuc/van-hoa-xa-hoi/pho-thanh-cong-phuong-quang-thanh-don-nhan-danh-hieu-pho-kieu-mau.html", "UBND Ủy ban nhân dân phường Quảng Thành  tỉnh Thanh Hóa")</f>
        <v>UBND Ủy ban nhân dân phường Quảng Thành  tỉnh Thanh Hóa</v>
      </c>
      <c r="C707" t="str">
        <v>https://tpthanhhoa.thanhhoa.gov.vn/web/gioi-thieu-chung/tin-tuc/van-hoa-xa-hoi/pho-thanh-cong-phuong-quang-thanh-don-nhan-danh-hieu-pho-kieu-mau.html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10707</v>
      </c>
      <c r="B708" t="str">
        <f>HYPERLINK("https://www.facebook.com/people/C%C3%B4ng-an-x%C3%A3-Thi%E1%BB%87u-V%E1%BA%ADn-Thi%E1%BB%87u-H%C3%B3a/100063774684071/", "Công an xã Thiệu Vân  tỉnh Thanh Hóa")</f>
        <v>Công an xã Thiệu Vân  tỉnh Thanh Hóa</v>
      </c>
      <c r="C708" t="str">
        <v>https://www.facebook.com/people/C%C3%B4ng-an-x%C3%A3-Thi%E1%BB%87u-V%E1%BA%ADn-Thi%E1%BB%87u-H%C3%B3a/100063774684071/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10708</v>
      </c>
      <c r="B709" t="str">
        <f>HYPERLINK("http://thieuvan.thieuhoa.thanhhoa.gov.vn/", "UBND Ủy ban nhân dân xã Thiệu Vân  tỉnh Thanh Hóa")</f>
        <v>UBND Ủy ban nhân dân xã Thiệu Vân  tỉnh Thanh Hóa</v>
      </c>
      <c r="C709" t="str">
        <v>http://thieuvan.thieuhoa.thanhhoa.gov.vn/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10709</v>
      </c>
      <c r="B710" t="str">
        <f>HYPERLINK("https://www.facebook.com/p/C%C3%B4ng-an-ph%C6%B0%E1%BB%9Dng-Thi%E1%BB%87u-Kh%C3%A1nh-TPThanh-Ho%C3%A1-100065023710926/", "Công an xã Thiệu Khánh  tỉnh Thanh Hóa")</f>
        <v>Công an xã Thiệu Khánh  tỉnh Thanh Hóa</v>
      </c>
      <c r="C710" t="str">
        <v>https://www.facebook.com/p/C%C3%B4ng-an-ph%C6%B0%E1%BB%9Dng-Thi%E1%BB%87u-Kh%C3%A1nh-TPThanh-Ho%C3%A1-100065023710926/</v>
      </c>
      <c r="D710" t="str">
        <v>-</v>
      </c>
      <c r="E710" t="str">
        <v>02373555589</v>
      </c>
      <c r="F710" t="str">
        <v>-</v>
      </c>
      <c r="G710" t="str">
        <v>phường Thiệu Khánh, TP.Thanh Hoá</v>
      </c>
    </row>
    <row r="711">
      <c r="A711">
        <v>10710</v>
      </c>
      <c r="B711" t="str">
        <f>HYPERLINK("https://kyhop.dbndthanhhoa.gov.vn/qlkh/libTaiLieuKyHop/2020-05/22TTr-2020052209.PDF", "UBND Ủy ban nhân dân xã Thiệu Khánh  tỉnh Thanh Hóa")</f>
        <v>UBND Ủy ban nhân dân xã Thiệu Khánh  tỉnh Thanh Hóa</v>
      </c>
      <c r="C711" t="str">
        <v>https://kyhop.dbndthanhhoa.gov.vn/qlkh/libTaiLieuKyHop/2020-05/22TTr-2020052209.PDF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10711</v>
      </c>
      <c r="B712" t="str">
        <f>HYPERLINK("https://www.facebook.com/p/C%C3%B4ng-an-x%C3%A3-Thi%E1%BB%87u-D%C6%B0%C6%A1ng-100064542890354/", "Công an xã Thiệu Dương  tỉnh Thanh Hóa")</f>
        <v>Công an xã Thiệu Dương  tỉnh Thanh Hóa</v>
      </c>
      <c r="C712" t="str">
        <v>https://www.facebook.com/p/C%C3%B4ng-an-x%C3%A3-Thi%E1%BB%87u-D%C6%B0%C6%A1ng-100064542890354/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10712</v>
      </c>
      <c r="B713" t="str">
        <f>HYPERLINK("https://tpthanhhoa.thanhhoa.gov.vn/web/gioi-thieu-chung/ky-niem-1086-nam-ngay-mat-cua-anh-hung-dan-toc-duong-dinh-nghe.html", "UBND Ủy ban nhân dân xã Thiệu Dương  tỉnh Thanh Hóa")</f>
        <v>UBND Ủy ban nhân dân xã Thiệu Dương  tỉnh Thanh Hóa</v>
      </c>
      <c r="C713" t="str">
        <v>https://tpthanhhoa.thanhhoa.gov.vn/web/gioi-thieu-chung/ky-niem-1086-nam-ngay-mat-cua-anh-hung-dan-toc-duong-dinh-nghe.html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10713</v>
      </c>
      <c r="B714" t="str">
        <f>HYPERLINK("https://www.facebook.com/p/C%C3%B4ng-an-Ph%C6%B0%E1%BB%9Dng-T%C3%A0o-Xuy%C3%AAn-TP-Thanh-H%C3%B3a-100028941743157/", "Công an phường Tào Xuyên  tỉnh Thanh Hóa")</f>
        <v>Công an phường Tào Xuyên  tỉnh Thanh Hóa</v>
      </c>
      <c r="C714" t="str">
        <v>https://www.facebook.com/p/C%C3%B4ng-an-Ph%C6%B0%E1%BB%9Dng-T%C3%A0o-Xuy%C3%AAn-TP-Thanh-H%C3%B3a-100028941743157/</v>
      </c>
      <c r="D714" t="str">
        <v>-</v>
      </c>
      <c r="E714" t="str">
        <v/>
      </c>
      <c r="F714" t="str">
        <v>-</v>
      </c>
      <c r="G714" t="str">
        <v>Phố Phượng Đình 1, Thanh Hóa, Vietnam</v>
      </c>
    </row>
    <row r="715">
      <c r="A715">
        <v>10714</v>
      </c>
      <c r="B715" t="str">
        <f>HYPERLINK("https://tpthanhhoa.thanhhoa.gov.vn/web/gioi-thieu-chung/tin-tuc/van-hoa-xa-hoi/phuong-tao-xuyen-ky-niem-20-nam-ngay-doanh-nhan-viet-nam-trao-tien-ung-ho-thuc-hien-chi-thi-so-22-va-ra-mat-bch-hoi-doanh-nghiep-phuong-tao-xuyen.html", "UBND Ủy ban nhân dân phường Tào Xuyên  tỉnh Thanh Hóa")</f>
        <v>UBND Ủy ban nhân dân phường Tào Xuyên  tỉnh Thanh Hóa</v>
      </c>
      <c r="C715" t="str">
        <v>https://tpthanhhoa.thanhhoa.gov.vn/web/gioi-thieu-chung/tin-tuc/van-hoa-xa-hoi/phuong-tao-xuyen-ky-niem-20-nam-ngay-doanh-nhan-viet-nam-trao-tien-ung-ho-thuc-hien-chi-thi-so-22-va-ra-mat-bch-hoi-doanh-nghiep-phuong-tao-xuyen.html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10715</v>
      </c>
      <c r="B716" t="str">
        <v>Công an xã Hoằng Lý  tỉnh Thanh Hóa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10716</v>
      </c>
      <c r="B717" t="str">
        <f>HYPERLINK("http://hoangduc.hoanghoa.thanhhoa.gov.vn/web/trang-chu/bo-may-hanh-chinh/uy-ban-nhan-dan", "UBND Ủy ban nhân dân xã Hoằng Lý  tỉnh Thanh Hóa")</f>
        <v>UBND Ủy ban nhân dân xã Hoằng Lý  tỉnh Thanh Hóa</v>
      </c>
      <c r="C717" t="str">
        <v>http://hoangduc.hoanghoa.thanhhoa.gov.vn/web/trang-chu/bo-may-hanh-chinh/uy-ban-nhan-dan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10717</v>
      </c>
      <c r="B718" t="str">
        <v>Công an xã Hoằng Long  tỉnh Thanh Hóa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10718</v>
      </c>
      <c r="B719" t="str">
        <f>HYPERLINK("https://hoangthanh.hoanghoa.thanhhoa.gov.vn/", "UBND Ủy ban nhân dân xã Hoằng Long  tỉnh Thanh Hóa")</f>
        <v>UBND Ủy ban nhân dân xã Hoằng Long  tỉnh Thanh Hóa</v>
      </c>
      <c r="C719" t="str">
        <v>https://hoangthanh.hoanghoa.thanhhoa.gov.vn/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10719</v>
      </c>
      <c r="B720" t="str">
        <v>Công an xã Hoằng Quang  tỉnh Thanh Hóa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10720</v>
      </c>
      <c r="B721" t="str">
        <f>HYPERLINK("http://hoangha.hoanghoa.thanhhoa.gov.vn/web/danh-ba-co-quan-chuc-nang/danh-ba-ubnd-xa-hoang-ha.html", "UBND Ủy ban nhân dân xã Hoằng Quang  tỉnh Thanh Hóa")</f>
        <v>UBND Ủy ban nhân dân xã Hoằng Quang  tỉnh Thanh Hóa</v>
      </c>
      <c r="C721" t="str">
        <v>http://hoangha.hoanghoa.thanhhoa.gov.vn/web/danh-ba-co-quan-chuc-nang/danh-ba-ubnd-xa-hoang-ha.html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10721</v>
      </c>
      <c r="B722" t="str">
        <v>Công an xã Hoằng Đại  tỉnh Thanh Hóa</v>
      </c>
      <c r="C722" t="str">
        <v>-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10722</v>
      </c>
      <c r="B723" t="str">
        <f>HYPERLINK("https://hoangthanh.hoanghoa.thanhhoa.gov.vn/", "UBND Ủy ban nhân dân xã Hoằng Đại  tỉnh Thanh Hóa")</f>
        <v>UBND Ủy ban nhân dân xã Hoằng Đại  tỉnh Thanh Hóa</v>
      </c>
      <c r="C723" t="str">
        <v>https://hoangthanh.hoanghoa.thanhhoa.gov.vn/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10723</v>
      </c>
      <c r="B724" t="str">
        <v>Công an xã Hoằng Anh  tỉnh Thanh Hóa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10724</v>
      </c>
      <c r="B725" t="str">
        <f>HYPERLINK("https://hoangthanh.hoanghoa.thanhhoa.gov.vn/", "UBND Ủy ban nhân dân xã Hoằng Anh  tỉnh Thanh Hóa")</f>
        <v>UBND Ủy ban nhân dân xã Hoằng Anh  tỉnh Thanh Hóa</v>
      </c>
      <c r="C725" t="str">
        <v>https://hoangthanh.hoanghoa.thanhhoa.gov.vn/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10725</v>
      </c>
      <c r="B726" t="str">
        <f>HYPERLINK("https://www.facebook.com/conganphuonganhung/", "Công an phường An Hoạch  tỉnh Thanh Hóa")</f>
        <v>Công an phường An Hoạch  tỉnh Thanh Hóa</v>
      </c>
      <c r="C726" t="str">
        <v>https://www.facebook.com/conganphuonganhung/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10726</v>
      </c>
      <c r="B727" t="str">
        <f>HYPERLINK("https://qppl.thanhhoa.gov.vn/", "UBND Ủy ban nhân dân phường An Hoạch  tỉnh Thanh Hóa")</f>
        <v>UBND Ủy ban nhân dân phường An Hoạch  tỉnh Thanh Hóa</v>
      </c>
      <c r="C727" t="str">
        <v>https://qppl.thanhhoa.gov.vn/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10727</v>
      </c>
      <c r="B728" t="str">
        <f>HYPERLINK("https://www.facebook.com/p/C%C3%B4ng-An-Ph%C6%B0%E1%BB%9Dng-%C4%90%C3%B4ng-L%C4%A9nh-TP-Thanh-H%C3%B3a-100076178693079/", "Công an xã Đông Lĩnh  tỉnh Thanh Hóa")</f>
        <v>Công an xã Đông Lĩnh  tỉnh Thanh Hóa</v>
      </c>
      <c r="C728" t="str">
        <v>https://www.facebook.com/p/C%C3%B4ng-An-Ph%C6%B0%E1%BB%9Dng-%C4%90%C3%B4ng-L%C4%A9nh-TP-Thanh-H%C3%B3a-100076178693079/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10728</v>
      </c>
      <c r="B729" t="str">
        <f>HYPERLINK("https://qppl.thanhhoa.gov.vn/vbpq_thanhhoa.nsf/F8C400B34F450893472585E00036D421/$file/DT-VBDTPT76565841-9-20201599792565101_(quyennd)(11.09.2020_10h20p32)_signed.pdf", "UBND Ủy ban nhân dân xã Đông Lĩnh  tỉnh Thanh Hóa")</f>
        <v>UBND Ủy ban nhân dân xã Đông Lĩnh  tỉnh Thanh Hóa</v>
      </c>
      <c r="C729" t="str">
        <v>https://qppl.thanhhoa.gov.vn/vbpq_thanhhoa.nsf/F8C400B34F450893472585E00036D421/$file/DT-VBDTPT76565841-9-20201599792565101_(quyennd)(11.09.2020_10h20p32)_signed.pdf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10729</v>
      </c>
      <c r="B730" t="str">
        <f>HYPERLINK("https://www.facebook.com/TuoitreConganVinhPhuc/", "Công an xã Đông Vinh  tỉnh Thanh Hóa")</f>
        <v>Công an xã Đông Vinh  tỉnh Thanh Hóa</v>
      </c>
      <c r="C730" t="str">
        <v>https://www.facebook.com/TuoitreConganVinhPhuc/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10730</v>
      </c>
      <c r="B731" t="str">
        <f>HYPERLINK("https://tpthanhhoa.thanhhoa.gov.vn/web/gioi-thieu-chung/tin-tuc/van-hoa-xa-hoi/thon-van-vat-xa-dong-vinh-don-nhan-danh-hieu-thon-kieu-mau-nam-2022.html", "UBND Ủy ban nhân dân xã Đông Vinh  tỉnh Thanh Hóa")</f>
        <v>UBND Ủy ban nhân dân xã Đông Vinh  tỉnh Thanh Hóa</v>
      </c>
      <c r="C731" t="str">
        <v>https://tpthanhhoa.thanhhoa.gov.vn/web/gioi-thieu-chung/tin-tuc/van-hoa-xa-hoi/thon-van-vat-xa-dong-vinh-don-nhan-danh-hieu-thon-kieu-mau-nam-2022.html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10731</v>
      </c>
      <c r="B732" t="str">
        <f>HYPERLINK("https://www.facebook.com/congandongtan.th/", "Công an xã Đông Tân  tỉnh Thanh Hóa")</f>
        <v>Công an xã Đông Tân  tỉnh Thanh Hóa</v>
      </c>
      <c r="C732" t="str">
        <v>https://www.facebook.com/congandongtan.th/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10732</v>
      </c>
      <c r="B733" t="str">
        <f>HYPERLINK("https://qppl.thanhhoa.gov.vn/vbpq_thanhhoa.nsf/F8C400B34F450893472585E00036D421/$file/DT-VBDTPT76565841-9-20201599792565101_(quyennd)(11.09.2020_10h20p32)_signed.pdf", "UBND Ủy ban nhân dân xã Đông Tân  tỉnh Thanh Hóa")</f>
        <v>UBND Ủy ban nhân dân xã Đông Tân  tỉnh Thanh Hóa</v>
      </c>
      <c r="C733" t="str">
        <v>https://qppl.thanhhoa.gov.vn/vbpq_thanhhoa.nsf/F8C400B34F450893472585E00036D421/$file/DT-VBDTPT76565841-9-20201599792565101_(quyennd)(11.09.2020_10h20p32)_signed.pdf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10733</v>
      </c>
      <c r="B734" t="str">
        <v>Công an xã Đông Hưng  tỉnh Thanh Hóa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10734</v>
      </c>
      <c r="B735" t="str">
        <f>HYPERLINK("https://donghung.thaibinh.gov.vn/", "UBND Ủy ban nhân dân xã Đông Hưng  tỉnh Thanh Hóa")</f>
        <v>UBND Ủy ban nhân dân xã Đông Hưng  tỉnh Thanh Hóa</v>
      </c>
      <c r="C735" t="str">
        <v>https://donghung.thaibinh.gov.vn/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10735</v>
      </c>
      <c r="B736" t="str">
        <f>HYPERLINK("https://www.facebook.com/capquangthinh.th.vn/", "Công an xã Quảng Thịnh  tỉnh Thanh Hóa")</f>
        <v>Công an xã Quảng Thịnh  tỉnh Thanh Hóa</v>
      </c>
      <c r="C736" t="str">
        <v>https://www.facebook.com/capquangthinh.th.vn/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10736</v>
      </c>
      <c r="B737" t="str">
        <f>HYPERLINK("https://haiha.quangninh.gov.vn/Trang/ChiTietBVGioiThieu.aspx?bvid=133", "UBND Ủy ban nhân dân xã Quảng Thịnh  tỉnh Thanh Hóa")</f>
        <v>UBND Ủy ban nhân dân xã Quảng Thịnh  tỉnh Thanh Hóa</v>
      </c>
      <c r="C737" t="str">
        <v>https://haiha.quangninh.gov.vn/Trang/ChiTietBVGioiThieu.aspx?bvid=133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10737</v>
      </c>
      <c r="B738" t="str">
        <f>HYPERLINK("https://www.facebook.com/p/C%C3%B4ng-an-ph%C6%B0%E1%BB%9Dng-Qu%E1%BA%A3ng-%C4%90%C3%B4ng-TP-Thanh-Ho%C3%A1-100027654767657/", "Công an xã Quảng Đông  tỉnh Thanh Hóa")</f>
        <v>Công an xã Quảng Đông  tỉnh Thanh Hóa</v>
      </c>
      <c r="C738" t="str">
        <v>https://www.facebook.com/p/C%C3%B4ng-an-ph%C6%B0%E1%BB%9Dng-Qu%E1%BA%A3ng-%C4%90%C3%B4ng-TP-Thanh-Ho%C3%A1-100027654767657/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10738</v>
      </c>
      <c r="B739" t="str">
        <f>HYPERLINK("https://tpthanhhoa.thanhhoa.gov.vn/web/gioi-thieu-chung/tin-tuc/chinh-tri/dang-bo-phuong-quang-dong-ky-niem-75-nam-ngay-thanh-lap-phuong.html", "UBND Ủy ban nhân dân xã Quảng Đông  tỉnh Thanh Hóa")</f>
        <v>UBND Ủy ban nhân dân xã Quảng Đông  tỉnh Thanh Hóa</v>
      </c>
      <c r="C739" t="str">
        <v>https://tpthanhhoa.thanhhoa.gov.vn/web/gioi-thieu-chung/tin-tuc/chinh-tri/dang-bo-phuong-quang-dong-ky-niem-75-nam-ngay-thanh-lap-phuong.html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10739</v>
      </c>
      <c r="B740" t="str">
        <v>Công an xã Quảng Cát  tỉnh Thanh Hóa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10740</v>
      </c>
      <c r="B741" t="str">
        <f>HYPERLINK("https://tpthanhhoa.thanhhoa.gov.vn/web/gioi-thieu-chung/tin-tuc/quoc-phong-an-ninh/chu-tich-uy-ban-nhan-dan-thanh-pho-lam-viec-tai-xa-quang-cat.html", "UBND Ủy ban nhân dân xã Quảng Cát  tỉnh Thanh Hóa")</f>
        <v>UBND Ủy ban nhân dân xã Quảng Cát  tỉnh Thanh Hóa</v>
      </c>
      <c r="C741" t="str">
        <v>https://tpthanhhoa.thanhhoa.gov.vn/web/gioi-thieu-chung/tin-tuc/quoc-phong-an-ninh/chu-tich-uy-ban-nhan-dan-thanh-pho-lam-viec-tai-xa-quang-cat.html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10741</v>
      </c>
      <c r="B742" t="str">
        <f>HYPERLINK("https://www.facebook.com/conganxaquangphu/", "Công an xã Quảng Phú  tỉnh Thanh Hóa")</f>
        <v>Công an xã Quảng Phú  tỉnh Thanh Hóa</v>
      </c>
      <c r="C742" t="str">
        <v>https://www.facebook.com/conganxaquangphu/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10742</v>
      </c>
      <c r="B743" t="str">
        <f>HYPERLINK("https://quangphu.thoxuan.thanhhoa.gov.vn/", "UBND Ủy ban nhân dân xã Quảng Phú  tỉnh Thanh Hóa")</f>
        <v>UBND Ủy ban nhân dân xã Quảng Phú  tỉnh Thanh Hóa</v>
      </c>
      <c r="C743" t="str">
        <v>https://quangphu.thoxuan.thanhhoa.gov.vn/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10743</v>
      </c>
      <c r="B744" t="str">
        <f>HYPERLINK("https://www.facebook.com/capquangtam.tpth/", "Công an xã Quảng Tâm  tỉnh Thanh Hóa")</f>
        <v>Công an xã Quảng Tâm  tỉnh Thanh Hóa</v>
      </c>
      <c r="C744" t="str">
        <v>https://www.facebook.com/capquangtam.tpth/</v>
      </c>
      <c r="D744" t="str">
        <v>-</v>
      </c>
      <c r="E744" t="str">
        <v>02373888688</v>
      </c>
      <c r="F744" t="str">
        <f>HYPERLINK("mailto:conganquangtam.tpth@gmail.com", "conganquangtam.tpth@gmail.com")</f>
        <v>conganquangtam.tpth@gmail.com</v>
      </c>
      <c r="G744" t="str">
        <v>Thanh Hóa, Vietnam</v>
      </c>
    </row>
    <row r="745">
      <c r="A745">
        <v>10744</v>
      </c>
      <c r="B745" t="str">
        <f>HYPERLINK("https://tpthanhhoa.thanhhoa.gov.vn/web/gioi-thieu-chung/tin-tuc/chinh-tri/dang-bo-phuong-quang-tam-ky-niem-70-nam-ngay-thanh-lap-va-ra-mat-cuon-lich-su-dang-bo-giai-doan-1954-2024.html", "UBND Ủy ban nhân dân xã Quảng Tâm  tỉnh Thanh Hóa")</f>
        <v>UBND Ủy ban nhân dân xã Quảng Tâm  tỉnh Thanh Hóa</v>
      </c>
      <c r="C745" t="str">
        <v>https://tpthanhhoa.thanhhoa.gov.vn/web/gioi-thieu-chung/tin-tuc/chinh-tri/dang-bo-phuong-quang-tam-ky-niem-70-nam-ngay-thanh-lap-va-ra-mat-cuon-lich-su-dang-bo-giai-doan-1954-2024.html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10745</v>
      </c>
      <c r="B746" t="str">
        <f>HYPERLINK("https://www.facebook.com/p/C%C3%B4ng-an-ph%C6%B0%E1%BB%9Dng-B%E1%BA%AFc-S%C6%A1n-th%E1%BB%8B-x%C3%A3-B%E1%BB%89m-S%C6%A1n-Thanh-Ho%C3%A1-100064599529703/", "Công an phường Bắc Sơn  tỉnh Thanh Hóa")</f>
        <v>Công an phường Bắc Sơn  tỉnh Thanh Hóa</v>
      </c>
      <c r="C746" t="str">
        <v>https://www.facebook.com/p/C%C3%B4ng-an-ph%C6%B0%E1%BB%9Dng-B%E1%BA%AFc-S%C6%A1n-th%E1%BB%8B-x%C3%A3-B%E1%BB%89m-S%C6%A1n-Thanh-Ho%C3%A1-100064599529703/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10746</v>
      </c>
      <c r="B747" t="str">
        <f>HYPERLINK("https://bacson.bimson.thanhhoa.gov.vn/", "UBND Ủy ban nhân dân phường Bắc Sơn  tỉnh Thanh Hóa")</f>
        <v>UBND Ủy ban nhân dân phường Bắc Sơn  tỉnh Thanh Hóa</v>
      </c>
      <c r="C747" t="str">
        <v>https://bacson.bimson.thanhhoa.gov.vn/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10747</v>
      </c>
      <c r="B748" t="str">
        <f>HYPERLINK("https://www.facebook.com/p/C%C3%B4ng-an-ph%C6%B0%E1%BB%9Dng-Ba-%C4%90%C3%ACnh-TP-Thanh-H%C3%B3a-100063961240575/", "Công an phường Ba Đình tỉnh Thanh Hóa")</f>
        <v>Công an phường Ba Đình tỉnh Thanh Hóa</v>
      </c>
      <c r="C748" t="str">
        <v>https://www.facebook.com/p/C%C3%B4ng-an-ph%C6%B0%E1%BB%9Dng-Ba-%C4%90%C3%ACnh-TP-Thanh-H%C3%B3a-100063961240575/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10748</v>
      </c>
      <c r="B749" t="str">
        <f>HYPERLINK("http://badinh.tpthanhhoa.thanhhoa.gov.vn/uy-ban-nhan-dan", "UBND Ủy ban nhân dân phường Ba Đình tỉnh Thanh Hóa")</f>
        <v>UBND Ủy ban nhân dân phường Ba Đình tỉnh Thanh Hóa</v>
      </c>
      <c r="C749" t="str">
        <v>http://badinh.tpthanhhoa.thanhhoa.gov.vn/uy-ban-nhan-dan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10749</v>
      </c>
      <c r="B750" t="str">
        <f>HYPERLINK("https://www.facebook.com/capLamSon/?locale=vi_VN", "Công an phường Lam Sơn  tỉnh Thanh Hóa")</f>
        <v>Công an phường Lam Sơn  tỉnh Thanh Hóa</v>
      </c>
      <c r="C750" t="str">
        <v>https://www.facebook.com/capLamSon/?locale=vi_VN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10750</v>
      </c>
      <c r="B751" t="str">
        <f>HYPERLINK("https://lamson.bimson.thanhhoa.gov.vn/", "UBND Ủy ban nhân dân phường Lam Sơn  tỉnh Thanh Hóa")</f>
        <v>UBND Ủy ban nhân dân phường Lam Sơn  tỉnh Thanh Hóa</v>
      </c>
      <c r="C751" t="str">
        <v>https://lamson.bimson.thanhhoa.gov.vn/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10751</v>
      </c>
      <c r="B752" t="str">
        <f>HYPERLINK("https://www.facebook.com/conganphuongngoctraotpth/", "Công an phường Ngọc Trạo  tỉnh Thanh Hóa")</f>
        <v>Công an phường Ngọc Trạo  tỉnh Thanh Hóa</v>
      </c>
      <c r="C752" t="str">
        <v>https://www.facebook.com/conganphuongngoctraotpth/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10752</v>
      </c>
      <c r="B753" t="str">
        <f>HYPERLINK("https://ngoctrao.bimson.thanhhoa.gov.vn/", "UBND Ủy ban nhân dân phường Ngọc Trạo  tỉnh Thanh Hóa")</f>
        <v>UBND Ủy ban nhân dân phường Ngọc Trạo  tỉnh Thanh Hóa</v>
      </c>
      <c r="C753" t="str">
        <v>https://ngoctrao.bimson.thanhhoa.gov.vn/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10753</v>
      </c>
      <c r="B754" t="str">
        <f>HYPERLINK("https://www.facebook.com/conganphuongdongson/", "Công an phường Đông Sơn  tỉnh Thanh Hóa")</f>
        <v>Công an phường Đông Sơn  tỉnh Thanh Hóa</v>
      </c>
      <c r="C754" t="str">
        <v>https://www.facebook.com/conganphuongdongson/</v>
      </c>
      <c r="D754" t="str">
        <v>-</v>
      </c>
      <c r="E754" t="str">
        <v>0869547276</v>
      </c>
      <c r="F754" t="str">
        <f>HYPERLINK("mailto:conganphuongdongson@gmail.com", "conganphuongdongson@gmail.com")</f>
        <v>conganphuongdongson@gmail.com</v>
      </c>
      <c r="G754" t="str">
        <v>Lai Thanh, Vietnam</v>
      </c>
    </row>
    <row r="755">
      <c r="A755">
        <v>10754</v>
      </c>
      <c r="B755" t="str">
        <f>HYPERLINK("https://dongson.bimson.thanhhoa.gov.vn/", "UBND Ủy ban nhân dân phường Đông Sơn  tỉnh Thanh Hóa")</f>
        <v>UBND Ủy ban nhân dân phường Đông Sơn  tỉnh Thanh Hóa</v>
      </c>
      <c r="C755" t="str">
        <v>https://dongson.bimson.thanhhoa.gov.vn/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10755</v>
      </c>
      <c r="B756" t="str">
        <f>HYPERLINK("https://www.facebook.com/p/C%C3%B4ng-an-ph%C6%B0%E1%BB%9Dng-Ph%C3%BA-S%C6%A1n-th%C3%A0nh-ph%E1%BB%91-Thanh-H%C3%B3a-100063458289968/?locale=vi_VN", "Công an phường Phú Sơn  tỉnh Thanh Hóa")</f>
        <v>Công an phường Phú Sơn  tỉnh Thanh Hóa</v>
      </c>
      <c r="C756" t="str">
        <v>https://www.facebook.com/p/C%C3%B4ng-an-ph%C6%B0%E1%BB%9Dng-Ph%C3%BA-S%C6%A1n-th%C3%A0nh-ph%E1%BB%91-Thanh-H%C3%B3a-100063458289968/?locale=vi_VN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10756</v>
      </c>
      <c r="B757" t="str">
        <f>HYPERLINK("https://phuson.bimson.thanhhoa.gov.vn/", "UBND Ủy ban nhân dân phường Phú Sơn  tỉnh Thanh Hóa")</f>
        <v>UBND Ủy ban nhân dân phường Phú Sơn  tỉnh Thanh Hóa</v>
      </c>
      <c r="C757" t="str">
        <v>https://phuson.bimson.thanhhoa.gov.vn/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10757</v>
      </c>
      <c r="B758" t="str">
        <f>HYPERLINK("https://www.facebook.com/QuangTrungNgocLacThanhHoa/", "Công an xã Quang Trung  tỉnh Thanh Hóa")</f>
        <v>Công an xã Quang Trung  tỉnh Thanh Hóa</v>
      </c>
      <c r="C758" t="str">
        <v>https://www.facebook.com/QuangTrungNgocLacThanhHoa/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10758</v>
      </c>
      <c r="B759" t="str">
        <f>HYPERLINK("https://quangtrung.bimson.thanhhoa.gov.vn/", "UBND Ủy ban nhân dân xã Quang Trung  tỉnh Thanh Hóa")</f>
        <v>UBND Ủy ban nhân dân xã Quang Trung  tỉnh Thanh Hóa</v>
      </c>
      <c r="C759" t="str">
        <v>https://quangtrung.bimson.thanhhoa.gov.vn/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10759</v>
      </c>
      <c r="B760" t="str">
        <f>HYPERLINK("https://www.facebook.com/doanthanhnien.1956/", "Công an xã Hà Lan  tỉnh Thanh Hóa")</f>
        <v>Công an xã Hà Lan  tỉnh Thanh Hóa</v>
      </c>
      <c r="C760" t="str">
        <v>https://www.facebook.com/doanthanhnien.1956/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10760</v>
      </c>
      <c r="B761" t="str">
        <f>HYPERLINK("https://bimson.thanhhoa.gov.vn/web/trang-chu/bo-may-hanh-chinh/cac-phuong-xa/xa-ha-lan.html", "UBND Ủy ban nhân dân xã Hà Lan  tỉnh Thanh Hóa")</f>
        <v>UBND Ủy ban nhân dân xã Hà Lan  tỉnh Thanh Hóa</v>
      </c>
      <c r="C761" t="str">
        <v>https://bimson.thanhhoa.gov.vn/web/trang-chu/bo-may-hanh-chinh/cac-phuong-xa/xa-ha-lan.html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10761</v>
      </c>
      <c r="B762" t="str">
        <f>HYPERLINK("https://www.facebook.com/p/C%C3%B4ng-an-ph%C6%B0%E1%BB%9Dng-Trung-S%C6%A1n-TP-S%E1%BA%A7m-S%C6%A1n-100059595613149/", "Công an phường Trung Sơn  tỉnh Thanh Hóa")</f>
        <v>Công an phường Trung Sơn  tỉnh Thanh Hóa</v>
      </c>
      <c r="C762" t="str">
        <v>https://www.facebook.com/p/C%C3%B4ng-an-ph%C6%B0%E1%BB%9Dng-Trung-S%C6%A1n-TP-S%E1%BA%A7m-S%C6%A1n-100059595613149/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10762</v>
      </c>
      <c r="B763" t="str">
        <f>HYPERLINK("https://trungson.samson.thanhhoa.gov.vn/", "UBND Ủy ban nhân dân phường Trung Sơn  tỉnh Thanh Hóa")</f>
        <v>UBND Ủy ban nhân dân phường Trung Sơn  tỉnh Thanh Hóa</v>
      </c>
      <c r="C763" t="str">
        <v>https://trungson.samson.thanhhoa.gov.vn/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10763</v>
      </c>
      <c r="B764" t="str">
        <f>HYPERLINK("https://www.facebook.com/p/C%C3%B4ng-an-ph%C6%B0%E1%BB%9Dng-B%E1%BA%AFc-S%C6%A1n-th%E1%BB%8B-x%C3%A3-B%E1%BB%89m-S%C6%A1n-Thanh-Ho%C3%A1-100064599529703/", "Công an phường Bắc Sơn  tỉnh Thanh Hóa")</f>
        <v>Công an phường Bắc Sơn  tỉnh Thanh Hóa</v>
      </c>
      <c r="C764" t="str">
        <v>https://www.facebook.com/p/C%C3%B4ng-an-ph%C6%B0%E1%BB%9Dng-B%E1%BA%AFc-S%C6%A1n-th%E1%BB%8B-x%C3%A3-B%E1%BB%89m-S%C6%A1n-Thanh-Ho%C3%A1-100064599529703/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10764</v>
      </c>
      <c r="B765" t="str">
        <f>HYPERLINK("https://bacson.bimson.thanhhoa.gov.vn/", "UBND Ủy ban nhân dân phường Bắc Sơn  tỉnh Thanh Hóa")</f>
        <v>UBND Ủy ban nhân dân phường Bắc Sơn  tỉnh Thanh Hóa</v>
      </c>
      <c r="C765" t="str">
        <v>https://bacson.bimson.thanhhoa.gov.vn/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10765</v>
      </c>
      <c r="B766" t="str">
        <f>HYPERLINK("https://www.facebook.com/truongson.samson.thanhhoa.gov.vn/", "Công an phường Trường Sơn  tỉnh Thanh Hóa")</f>
        <v>Công an phường Trường Sơn  tỉnh Thanh Hóa</v>
      </c>
      <c r="C766" t="str">
        <v>https://www.facebook.com/truongson.samson.thanhhoa.gov.vn/</v>
      </c>
      <c r="D766" t="str">
        <v>-</v>
      </c>
      <c r="E766" t="str">
        <v>02373821390</v>
      </c>
      <c r="F766" t="str">
        <f>HYPERLINK("mailto:tuanhaizz0510@gmail.com", "tuanhaizz0510@gmail.com")</f>
        <v>tuanhaizz0510@gmail.com</v>
      </c>
      <c r="G766" t="str">
        <v>số 02, đường Cầm Bá Thước, phường Trường Sơn, Sam Son, Vietnam</v>
      </c>
    </row>
    <row r="767">
      <c r="A767">
        <v>10766</v>
      </c>
      <c r="B767" t="str">
        <f>HYPERLINK("https://truongson.samson.thanhhoa.gov.vn/", "UBND Ủy ban nhân dân phường Trường Sơn  tỉnh Thanh Hóa")</f>
        <v>UBND Ủy ban nhân dân phường Trường Sơn  tỉnh Thanh Hóa</v>
      </c>
      <c r="C767" t="str">
        <v>https://truongson.samson.thanhhoa.gov.vn/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10767</v>
      </c>
      <c r="B768" t="str">
        <f>HYPERLINK("https://www.facebook.com/policequangcu/", "Công an phường Quảng Cư  tỉnh Thanh Hóa")</f>
        <v>Công an phường Quảng Cư  tỉnh Thanh Hóa</v>
      </c>
      <c r="C768" t="str">
        <v>https://www.facebook.com/policequangcu/</v>
      </c>
      <c r="D768" t="str">
        <v>-</v>
      </c>
      <c r="E768" t="str">
        <v>02373791668</v>
      </c>
      <c r="F768" t="str">
        <f>HYPERLINK("mailto:Nhatcaquangcu@gmail.com", "Nhatcaquangcu@gmail.com")</f>
        <v>Nhatcaquangcu@gmail.com</v>
      </c>
      <c r="G768" t="str">
        <v>Đường Hoàng Hoa Thám, Sam Son, Vietnam</v>
      </c>
    </row>
    <row r="769">
      <c r="A769">
        <v>10768</v>
      </c>
      <c r="B769" t="str">
        <f>HYPERLINK("https://quangcu.samson.thanhhoa.gov.vn/", "UBND Ủy ban nhân dân phường Quảng Cư  tỉnh Thanh Hóa")</f>
        <v>UBND Ủy ban nhân dân phường Quảng Cư  tỉnh Thanh Hóa</v>
      </c>
      <c r="C769" t="str">
        <v>https://quangcu.samson.thanhhoa.gov.vn/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10769</v>
      </c>
      <c r="B770" t="str">
        <f>HYPERLINK("https://www.facebook.com/p/C%C3%94NG-AN-PH%C6%AF%E1%BB%9CNG-QU%E1%BA%A2NG-TI%E1%BA%BEN-100067973416405/", "Công an phường Quảng Tiến  tỉnh Thanh Hóa")</f>
        <v>Công an phường Quảng Tiến  tỉnh Thanh Hóa</v>
      </c>
      <c r="C770" t="str">
        <v>https://www.facebook.com/p/C%C3%94NG-AN-PH%C6%AF%E1%BB%9CNG-QU%E1%BA%A2NG-TI%E1%BA%BEN-100067973416405/</v>
      </c>
      <c r="D770" t="str">
        <v>-</v>
      </c>
      <c r="E770" t="str">
        <v>02373790003</v>
      </c>
      <c r="F770" t="str">
        <f>HYPERLINK("mailto:caphuongqt@gmail.com", "caphuongqt@gmail.com")</f>
        <v>caphuongqt@gmail.com</v>
      </c>
      <c r="G770" t="str">
        <v>Sam Son, Vietnam</v>
      </c>
    </row>
    <row r="771">
      <c r="A771">
        <v>10770</v>
      </c>
      <c r="B771" t="str">
        <f>HYPERLINK("https://quangtien.samson.thanhhoa.gov.vn/", "UBND Ủy ban nhân dân phường Quảng Tiến  tỉnh Thanh Hóa")</f>
        <v>UBND Ủy ban nhân dân phường Quảng Tiến  tỉnh Thanh Hóa</v>
      </c>
      <c r="C771" t="str">
        <v>https://quangtien.samson.thanhhoa.gov.vn/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10771</v>
      </c>
      <c r="B772" t="str">
        <f>HYPERLINK("https://www.facebook.com/Conganquangminh/", "Công an xã Quảng Minh  tỉnh Thanh Hóa")</f>
        <v>Công an xã Quảng Minh  tỉnh Thanh Hóa</v>
      </c>
      <c r="C772" t="str">
        <v>https://www.facebook.com/Conganquangminh/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10772</v>
      </c>
      <c r="B773" t="str">
        <f>HYPERLINK("https://www.quangninh.gov.vn/", "UBND Ủy ban nhân dân xã Quảng Minh  tỉnh Thanh Hóa")</f>
        <v>UBND Ủy ban nhân dân xã Quảng Minh  tỉnh Thanh Hóa</v>
      </c>
      <c r="C773" t="str">
        <v>https://www.quangninh.gov.vn/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10773</v>
      </c>
      <c r="B774" t="str">
        <f>HYPERLINK("https://www.facebook.com/p/C%C3%B4ng-an-x%C3%A3-Qu%E1%BA%A3ng-H%C3%B9ng-th%C3%A0nh-ph%E1%BB%91-S%E1%BA%A7m-S%C6%A1n-100063124425690/", "Công an xã Quảng Hùng  tỉnh Thanh Hóa")</f>
        <v>Công an xã Quảng Hùng  tỉnh Thanh Hóa</v>
      </c>
      <c r="C774" t="str">
        <v>https://www.facebook.com/p/C%C3%B4ng-an-x%C3%A3-Qu%E1%BA%A3ng-H%C3%B9ng-th%C3%A0nh-ph%E1%BB%91-S%E1%BA%A7m-S%C6%A1n-100063124425690/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10774</v>
      </c>
      <c r="B775" t="str">
        <f>HYPERLINK("https://quanghung.samson.thanhhoa.gov.vn/", "UBND Ủy ban nhân dân xã Quảng Hùng  tỉnh Thanh Hóa")</f>
        <v>UBND Ủy ban nhân dân xã Quảng Hùng  tỉnh Thanh Hóa</v>
      </c>
      <c r="C775" t="str">
        <v>https://quanghung.samson.thanhhoa.gov.vn/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10775</v>
      </c>
      <c r="B776" t="str">
        <f>HYPERLINK("https://www.facebook.com/p/C%C3%B4ng-an-ph%C6%B0%E1%BB%9Dng-Qu%E1%BA%A3ng-Th%E1%BB%8D-th%C3%A0nh-ph%E1%BB%91-S%E1%BA%A7m-S%C6%A1n-100064098489738/", "Công an phường Quảng Thọ  tỉnh Thanh Hóa")</f>
        <v>Công an phường Quảng Thọ  tỉnh Thanh Hóa</v>
      </c>
      <c r="C776" t="str">
        <v>https://www.facebook.com/p/C%C3%B4ng-an-ph%C6%B0%E1%BB%9Dng-Qu%E1%BA%A3ng-Th%E1%BB%8D-th%C3%A0nh-ph%E1%BB%91-S%E1%BA%A7m-S%C6%A1n-100064098489738/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10776</v>
      </c>
      <c r="B777" t="str">
        <f>HYPERLINK("https://quangtho.samson.thanhhoa.gov.vn/", "UBND Ủy ban nhân dân phường Quảng Thọ  tỉnh Thanh Hóa")</f>
        <v>UBND Ủy ban nhân dân phường Quảng Thọ  tỉnh Thanh Hóa</v>
      </c>
      <c r="C777" t="str">
        <v>https://quangtho.samson.thanhhoa.gov.vn/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10777</v>
      </c>
      <c r="B778" t="str">
        <f>HYPERLINK("https://www.facebook.com/capquangchau/", "Công an phường Quảng Châu  tỉnh Thanh Hóa")</f>
        <v>Công an phường Quảng Châu  tỉnh Thanh Hóa</v>
      </c>
      <c r="C778" t="str">
        <v>https://www.facebook.com/capquangchau/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10778</v>
      </c>
      <c r="B779" t="str">
        <f>HYPERLINK("https://quangchau.samson.thanhhoa.gov.vn/", "UBND Ủy ban nhân dân phường Quảng Châu  tỉnh Thanh Hóa")</f>
        <v>UBND Ủy ban nhân dân phường Quảng Châu  tỉnh Thanh Hóa</v>
      </c>
      <c r="C779" t="str">
        <v>https://quangchau.samson.thanhhoa.gov.vn/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10779</v>
      </c>
      <c r="B780" t="str">
        <f>HYPERLINK("https://www.facebook.com/p/C%C3%B4ng-an-Ph%C6%B0%E1%BB%9Dng-Qu%E1%BA%A3ng-Vinh-TP-S%E1%BA%A7m-S%C6%A1n-100063519010262/", "Công an phường Quảng Vinh  tỉnh Thanh Hóa")</f>
        <v>Công an phường Quảng Vinh  tỉnh Thanh Hóa</v>
      </c>
      <c r="C780" t="str">
        <v>https://www.facebook.com/p/C%C3%B4ng-an-Ph%C6%B0%E1%BB%9Dng-Qu%E1%BA%A3ng-Vinh-TP-S%E1%BA%A7m-S%C6%A1n-100063519010262/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10780</v>
      </c>
      <c r="B781" t="str">
        <f>HYPERLINK("https://quangvinh.samson.thanhhoa.gov.vn/", "UBND Ủy ban nhân dân phường Quảng Vinh  tỉnh Thanh Hóa")</f>
        <v>UBND Ủy ban nhân dân phường Quảng Vinh  tỉnh Thanh Hóa</v>
      </c>
      <c r="C781" t="str">
        <v>https://quangvinh.samson.thanhhoa.gov.vn/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10781</v>
      </c>
      <c r="B782" t="str">
        <f>HYPERLINK("https://www.facebook.com/p/C%C3%B4ng-an-x%C3%A3-Qu%E1%BA%A3ng-%C4%90%E1%BA%A1i-TP-S%E1%BA%A7m-S%C6%A1n-Thanh-Ho%C3%A1-100069221439540/", "Công an xã Quảng Đại  tỉnh Thanh Hóa")</f>
        <v>Công an xã Quảng Đại  tỉnh Thanh Hóa</v>
      </c>
      <c r="C782" t="str">
        <v>https://www.facebook.com/p/C%C3%B4ng-an-x%C3%A3-Qu%E1%BA%A3ng-%C4%90%E1%BA%A1i-TP-S%E1%BA%A7m-S%C6%A1n-Thanh-Ho%C3%A1-100069221439540/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10782</v>
      </c>
      <c r="B783" t="str">
        <f>HYPERLINK("https://quangdai.samson.thanhhoa.gov.vn/", "UBND Ủy ban nhân dân xã Quảng Đại  tỉnh Thanh Hóa")</f>
        <v>UBND Ủy ban nhân dân xã Quảng Đại  tỉnh Thanh Hóa</v>
      </c>
      <c r="C783" t="str">
        <v>https://quangdai.samson.thanhhoa.gov.vn/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10783</v>
      </c>
      <c r="B784" t="str">
        <f>HYPERLINK("https://www.facebook.com/p/Tu%E1%BB%95i-tr%E1%BA%BB-C%C3%B4ng-an-TP-S%E1%BA%A7m-S%C6%A1n-100069346653553/?locale=hi_IN", "Công an thị trấn Mường Lát  tỉnh Thanh Hóa")</f>
        <v>Công an thị trấn Mường Lát  tỉnh Thanh Hóa</v>
      </c>
      <c r="C784" t="str">
        <v>https://www.facebook.com/p/Tu%E1%BB%95i-tr%E1%BA%BB-C%C3%B4ng-an-TP-S%E1%BA%A7m-S%C6%A1n-100069346653553/?locale=hi_IN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10784</v>
      </c>
      <c r="B785" t="str">
        <f>HYPERLINK("https://thitran.muonglat.thanhhoa.gov.vn/", "UBND Ủy ban nhân dân thị trấn Mường Lát  tỉnh Thanh Hóa")</f>
        <v>UBND Ủy ban nhân dân thị trấn Mường Lát  tỉnh Thanh Hóa</v>
      </c>
      <c r="C785" t="str">
        <v>https://thitran.muonglat.thanhhoa.gov.vn/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10785</v>
      </c>
      <c r="B786" t="str">
        <f>HYPERLINK("https://www.facebook.com/p/C%C3%B4ng-an-x%C3%A3-Tam-Chung-huy%E1%BB%87n-M%C6%B0%E1%BB%9Dng-L%C3%A1t-61550281776266/", "Công an xã Tam Chung  tỉnh Thanh Hóa")</f>
        <v>Công an xã Tam Chung  tỉnh Thanh Hóa</v>
      </c>
      <c r="C786" t="str">
        <v>https://www.facebook.com/p/C%C3%B4ng-an-x%C3%A3-Tam-Chung-huy%E1%BB%87n-M%C6%B0%E1%BB%9Dng-L%C3%A1t-61550281776266/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10786</v>
      </c>
      <c r="B787" t="str">
        <f>HYPERLINK("https://tamchung.muonglat.thanhhoa.gov.vn/", "UBND Ủy ban nhân dân xã Tam Chung  tỉnh Thanh Hóa")</f>
        <v>UBND Ủy ban nhân dân xã Tam Chung  tỉnh Thanh Hóa</v>
      </c>
      <c r="C787" t="str">
        <v>https://tamchung.muonglat.thanhhoa.gov.vn/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10787</v>
      </c>
      <c r="B788" t="str">
        <v>Công an xã Tén Tằn  tỉnh Thanh Hóa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10788</v>
      </c>
      <c r="B789" t="str">
        <f>HYPERLINK("https://qppl.thanhhoa.gov.vn/vbpq_thanhhoa.nsf/A7B541B086751251472585E3003854AE/$file/DT-VBDTPT437822694-9-20201600053577170chanth14.09.2020_10h25p33_quyenpd_14-09-2020-14-20-25_signed.pdf", "UBND Ủy ban nhân dân xã Tén Tằn  tỉnh Thanh Hóa")</f>
        <v>UBND Ủy ban nhân dân xã Tén Tằn  tỉnh Thanh Hóa</v>
      </c>
      <c r="C789" t="str">
        <v>https://qppl.thanhhoa.gov.vn/vbpq_thanhhoa.nsf/A7B541B086751251472585E3003854AE/$file/DT-VBDTPT437822694-9-20201600053577170chanth14.09.2020_10h25p33_quyenpd_14-09-2020-14-20-25_signed.pdf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10789</v>
      </c>
      <c r="B790" t="str">
        <v>Công an xã Mường Lý  tỉnh Thanh Hóa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10790</v>
      </c>
      <c r="B791" t="str">
        <f>HYPERLINK("https://muongly.muonglat.thanhhoa.gov.vn/", "UBND Ủy ban nhân dân xã Mường Lý  tỉnh Thanh Hóa")</f>
        <v>UBND Ủy ban nhân dân xã Mường Lý  tỉnh Thanh Hóa</v>
      </c>
      <c r="C791" t="str">
        <v>https://muongly.muonglat.thanhhoa.gov.vn/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10791</v>
      </c>
      <c r="B792" t="str">
        <f>HYPERLINK("https://www.facebook.com/tuoitrehaiduong.vn/?locale=is_IS", "Công an xã Trung Lý  tỉnh Thanh Hóa")</f>
        <v>Công an xã Trung Lý  tỉnh Thanh Hóa</v>
      </c>
      <c r="C792" t="str">
        <v>https://www.facebook.com/tuoitrehaiduong.vn/?locale=is_IS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10792</v>
      </c>
      <c r="B793" t="str">
        <f>HYPERLINK("https://trungly.muonglat.thanhhoa.gov.vn/web/danh-ba-co-quan-chuc-nang/danh-sach-can-bo-xa-trung-ly.html", "UBND Ủy ban nhân dân xã Trung Lý  tỉnh Thanh Hóa")</f>
        <v>UBND Ủy ban nhân dân xã Trung Lý  tỉnh Thanh Hóa</v>
      </c>
      <c r="C793" t="str">
        <v>https://trungly.muonglat.thanhhoa.gov.vn/web/danh-ba-co-quan-chuc-nang/danh-sach-can-bo-xa-trung-ly.html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10793</v>
      </c>
      <c r="B794" t="str">
        <v>Công an xã Quang Chiểu  tỉnh Thanh Hóa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10794</v>
      </c>
      <c r="B795" t="str">
        <f>HYPERLINK("https://quangchieu.muonglat.thanhhoa.gov.vn/", "UBND Ủy ban nhân dân xã Quang Chiểu  tỉnh Thanh Hóa")</f>
        <v>UBND Ủy ban nhân dân xã Quang Chiểu  tỉnh Thanh Hóa</v>
      </c>
      <c r="C795" t="str">
        <v>https://quangchieu.muonglat.thanhhoa.gov.vn/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10795</v>
      </c>
      <c r="B796" t="str">
        <v>Công an xã Pù Nhi  tỉnh Thanh Hóa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10796</v>
      </c>
      <c r="B797" t="str">
        <f>HYPERLINK("https://punhi.muonglat.thanhhoa.gov.vn/", "UBND Ủy ban nhân dân xã Pù Nhi  tỉnh Thanh Hóa")</f>
        <v>UBND Ủy ban nhân dân xã Pù Nhi  tỉnh Thanh Hóa</v>
      </c>
      <c r="C797" t="str">
        <v>https://punhi.muonglat.thanhhoa.gov.vn/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10797</v>
      </c>
      <c r="B798" t="str">
        <v>Công an xã Nhi Sơn  tỉnh Thanh Hóa</v>
      </c>
      <c r="C798" t="str">
        <v>-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10798</v>
      </c>
      <c r="B799" t="str">
        <f>HYPERLINK("http://nhison.muonglat.thanhhoa.gov.vn/", "UBND Ủy ban nhân dân xã Nhi Sơn  tỉnh Thanh Hóa")</f>
        <v>UBND Ủy ban nhân dân xã Nhi Sơn  tỉnh Thanh Hóa</v>
      </c>
      <c r="C799" t="str">
        <v>http://nhison.muonglat.thanhhoa.gov.vn/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10799</v>
      </c>
      <c r="B800" t="str">
        <v>Công an xã Mường Chanh  tỉnh Thanh Hóa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10800</v>
      </c>
      <c r="B801" t="str">
        <f>HYPERLINK("https://muongchanh.muonglat.thanhhoa.gov.vn/", "UBND Ủy ban nhân dân xã Mường Chanh  tỉnh Thanh Hóa")</f>
        <v>UBND Ủy ban nhân dân xã Mường Chanh  tỉnh Thanh Hóa</v>
      </c>
      <c r="C801" t="str">
        <v>https://muongchanh.muonglat.thanhhoa.gov.vn/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10801</v>
      </c>
      <c r="B802" t="str">
        <f>HYPERLINK("https://www.facebook.com/100063702331996", "Công an thị trấn Quan Hóa  tỉnh Thanh Hóa")</f>
        <v>Công an thị trấn Quan Hóa  tỉnh Thanh Hóa</v>
      </c>
      <c r="C802" t="str">
        <v>https://www.facebook.com/100063702331996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10802</v>
      </c>
      <c r="B803" t="str">
        <f>HYPERLINK("https://thitran.quanhoa.thanhhoa.gov.vn/", "UBND Ủy ban nhân dân thị trấn Quan Hóa  tỉnh Thanh Hóa")</f>
        <v>UBND Ủy ban nhân dân thị trấn Quan Hóa  tỉnh Thanh Hóa</v>
      </c>
      <c r="C803" t="str">
        <v>https://thitran.quanhoa.thanhhoa.gov.vn/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10803</v>
      </c>
      <c r="B804" t="str">
        <f>HYPERLINK("https://www.facebook.com/conganxathanhson/", "Công an xã Thành Sơn  tỉnh Thanh Hóa")</f>
        <v>Công an xã Thành Sơn  tỉnh Thanh Hóa</v>
      </c>
      <c r="C804" t="str">
        <v>https://www.facebook.com/conganxathanhson/</v>
      </c>
      <c r="D804" t="str">
        <v>-</v>
      </c>
      <c r="E804" t="str">
        <v>0869548414</v>
      </c>
      <c r="F804" t="str">
        <v>-</v>
      </c>
      <c r="G804" t="str">
        <v>Bản Pù Luông, xã Thành Sơn, huyện Bá Thước, tỉnh Thanh Hóa, Thanh Hóa, Vietnam</v>
      </c>
    </row>
    <row r="805">
      <c r="A805">
        <v>10804</v>
      </c>
      <c r="B805" t="str">
        <f>HYPERLINK("https://thanhson.quanhoa.thanhhoa.gov.vn/", "UBND Ủy ban nhân dân xã Thành Sơn  tỉnh Thanh Hóa")</f>
        <v>UBND Ủy ban nhân dân xã Thành Sơn  tỉnh Thanh Hóa</v>
      </c>
      <c r="C805" t="str">
        <v>https://thanhson.quanhoa.thanhhoa.gov.vn/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10805</v>
      </c>
      <c r="B806" t="str">
        <v>Công an xã Trung Sơn  tỉnh Thanh Hóa</v>
      </c>
      <c r="C806" t="str">
        <v>-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10806</v>
      </c>
      <c r="B807" t="str">
        <f>HYPERLINK("https://trungson.quanhoa.thanhhoa.gov.vn/", "UBND Ủy ban nhân dân xã Trung Sơn  tỉnh Thanh Hóa")</f>
        <v>UBND Ủy ban nhân dân xã Trung Sơn  tỉnh Thanh Hóa</v>
      </c>
      <c r="C807" t="str">
        <v>https://trungson.quanhoa.thanhhoa.gov.vn/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10807</v>
      </c>
      <c r="B808" t="str">
        <f>HYPERLINK("https://www.facebook.com/p/C%C3%B4ng-an-x%C3%A3-Ph%C3%BA-Thanh-100063458078982/?locale=vi_VN", "Công an xã Phú Thanh  tỉnh Thanh Hóa")</f>
        <v>Công an xã Phú Thanh  tỉnh Thanh Hóa</v>
      </c>
      <c r="C808" t="str">
        <v>https://www.facebook.com/p/C%C3%B4ng-an-x%C3%A3-Ph%C3%BA-Thanh-100063458078982/?locale=vi_VN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10808</v>
      </c>
      <c r="B809" t="str">
        <f>HYPERLINK("https://phuthanh.quanhoa.thanhhoa.gov.vn/", "UBND Ủy ban nhân dân xã Phú Thanh  tỉnh Thanh Hóa")</f>
        <v>UBND Ủy ban nhân dân xã Phú Thanh  tỉnh Thanh Hóa</v>
      </c>
      <c r="C809" t="str">
        <v>https://phuthanh.quanhoa.thanhhoa.gov.vn/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10809</v>
      </c>
      <c r="B810" t="str">
        <f>HYPERLINK("https://www.facebook.com/p/C%C3%B4ng-an-x%C3%A3-Trung-Th%C3%A0nh-Huy%E1%BB%87n-N%C3%B4ng-C%E1%BB%91ng-100064656882887/", "Công an xã Trung Thành  tỉnh Thanh Hóa")</f>
        <v>Công an xã Trung Thành  tỉnh Thanh Hóa</v>
      </c>
      <c r="C810" t="str">
        <v>https://www.facebook.com/p/C%C3%B4ng-an-x%C3%A3-Trung-Th%C3%A0nh-Huy%E1%BB%87n-N%C3%B4ng-C%E1%BB%91ng-100064656882887/</v>
      </c>
      <c r="D810" t="str">
        <v>-</v>
      </c>
      <c r="E810" t="str">
        <v>0869549165</v>
      </c>
      <c r="F810" t="str">
        <v>-</v>
      </c>
      <c r="G810" t="str">
        <v>-</v>
      </c>
    </row>
    <row r="811">
      <c r="A811">
        <v>10810</v>
      </c>
      <c r="B811" t="str">
        <f>HYPERLINK("https://trungthanh.quanhoa.thanhhoa.gov.vn/", "UBND Ủy ban nhân dân xã Trung Thành  tỉnh Thanh Hóa")</f>
        <v>UBND Ủy ban nhân dân xã Trung Thành  tỉnh Thanh Hóa</v>
      </c>
      <c r="C811" t="str">
        <v>https://trungthanh.quanhoa.thanhhoa.gov.vn/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10811</v>
      </c>
      <c r="B812" t="str">
        <v>Công an xã Phú Lệ  tỉnh Thanh Hóa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10812</v>
      </c>
      <c r="B813" t="str">
        <f>HYPERLINK("https://phule.quanhoa.thanhhoa.gov.vn/", "UBND Ủy ban nhân dân xã Phú Lệ  tỉnh Thanh Hóa")</f>
        <v>UBND Ủy ban nhân dân xã Phú Lệ  tỉnh Thanh Hóa</v>
      </c>
      <c r="C813" t="str">
        <v>https://phule.quanhoa.thanhhoa.gov.vn/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10813</v>
      </c>
      <c r="B814" t="str">
        <f>HYPERLINK("https://www.facebook.com/CAXPSTX.NS/", "Công an xã Phú Sơn  tỉnh Thanh Hóa")</f>
        <v>Công an xã Phú Sơn  tỉnh Thanh Hóa</v>
      </c>
      <c r="C814" t="str">
        <v>https://www.facebook.com/CAXPSTX.NS/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10814</v>
      </c>
      <c r="B815" t="str">
        <f>HYPERLINK("https://phuson.quanhoa.thanhhoa.gov.vn/", "UBND Ủy ban nhân dân xã Phú Sơn  tỉnh Thanh Hóa")</f>
        <v>UBND Ủy ban nhân dân xã Phú Sơn  tỉnh Thanh Hóa</v>
      </c>
      <c r="C815" t="str">
        <v>https://phuson.quanhoa.thanhhoa.gov.vn/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10815</v>
      </c>
      <c r="B816" t="str">
        <f>HYPERLINK("https://www.facebook.com/p/C%C3%B4ng-an-x%C3%A3-Ph%C3%BA-Xu%C3%A2n-100072485316648/", "Công an xã Phú Xuân  tỉnh Thanh Hóa")</f>
        <v>Công an xã Phú Xuân  tỉnh Thanh Hóa</v>
      </c>
      <c r="C816" t="str">
        <v>https://www.facebook.com/p/C%C3%B4ng-an-x%C3%A3-Ph%C3%BA-Xu%C3%A2n-100072485316648/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10816</v>
      </c>
      <c r="B817" t="str">
        <f>HYPERLINK("https://phuxuan.thoxuan.thanhhoa.gov.vn/", "UBND Ủy ban nhân dân xã Phú Xuân  tỉnh Thanh Hóa")</f>
        <v>UBND Ủy ban nhân dân xã Phú Xuân  tỉnh Thanh Hóa</v>
      </c>
      <c r="C817" t="str">
        <v>https://phuxuan.thoxuan.thanhhoa.gov.vn/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10817</v>
      </c>
      <c r="B818" t="str">
        <f>HYPERLINK("https://www.facebook.com/CAQTX/", "Công an xã Thanh Xuân  tỉnh Thanh Hóa")</f>
        <v>Công an xã Thanh Xuân  tỉnh Thanh Hóa</v>
      </c>
      <c r="C818" t="str">
        <v>https://www.facebook.com/CAQTX/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10818</v>
      </c>
      <c r="B819" t="str">
        <f>HYPERLINK("https://thanhxuan.nhuxuan.thanhhoa.gov.vn/web/trang-chu/he-thong-chinh-tri/chuc-nang-nhiem-vu-cua-ubnd-xa-thanh-xuan.html", "UBND Ủy ban nhân dân xã Thanh Xuân  tỉnh Thanh Hóa")</f>
        <v>UBND Ủy ban nhân dân xã Thanh Xuân  tỉnh Thanh Hóa</v>
      </c>
      <c r="C819" t="str">
        <v>https://thanhxuan.nhuxuan.thanhhoa.gov.vn/web/trang-chu/he-thong-chinh-tri/chuc-nang-nhiem-vu-cua-ubnd-xa-thanh-xuan.html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10819</v>
      </c>
      <c r="B820" t="str">
        <f>HYPERLINK("https://www.facebook.com/p/C%C3%B4ng-an-x%C3%A3-Hi%E1%BB%81n-Chung-Huy%E1%BB%87n-Quan-H%C3%B3a-100063601194744/", "Công an xã Hiền Chung  tỉnh Thanh Hóa")</f>
        <v>Công an xã Hiền Chung  tỉnh Thanh Hóa</v>
      </c>
      <c r="C820" t="str">
        <v>https://www.facebook.com/p/C%C3%B4ng-an-x%C3%A3-Hi%E1%BB%81n-Chung-Huy%E1%BB%87n-Quan-H%C3%B3a-100063601194744/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10820</v>
      </c>
      <c r="B821" t="str">
        <f>HYPERLINK("https://hienchung.quanhoa.thanhhoa.gov.vn/web/danh-ba-co-quan-chuc-nang/danh-ba-co-quan-chuc-nang-xa-hien-chung.html", "UBND Ủy ban nhân dân xã Hiền Chung  tỉnh Thanh Hóa")</f>
        <v>UBND Ủy ban nhân dân xã Hiền Chung  tỉnh Thanh Hóa</v>
      </c>
      <c r="C821" t="str">
        <v>https://hienchung.quanhoa.thanhhoa.gov.vn/web/danh-ba-co-quan-chuc-nang/danh-ba-co-quan-chuc-nang-xa-hien-chung.html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10821</v>
      </c>
      <c r="B822" t="str">
        <v>Công an xã Hiền Kiệt  tỉnh Thanh Hóa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10822</v>
      </c>
      <c r="B823" t="str">
        <f>HYPERLINK("https://hienkiet.quanhoa.thanhhoa.gov.vn/", "UBND Ủy ban nhân dân xã Hiền Kiệt  tỉnh Thanh Hóa")</f>
        <v>UBND Ủy ban nhân dân xã Hiền Kiệt  tỉnh Thanh Hóa</v>
      </c>
      <c r="C823" t="str">
        <v>https://hienkiet.quanhoa.thanhhoa.gov.vn/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10823</v>
      </c>
      <c r="B824" t="str">
        <v>Công an xã Nam Tiến  tỉnh Thanh Hóa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10824</v>
      </c>
      <c r="B825" t="str">
        <f>HYPERLINK("https://namtien.quanhoa.thanhhoa.gov.vn/", "UBND Ủy ban nhân dân xã Nam Tiến  tỉnh Thanh Hóa")</f>
        <v>UBND Ủy ban nhân dân xã Nam Tiến  tỉnh Thanh Hóa</v>
      </c>
      <c r="C825" t="str">
        <v>https://namtien.quanhoa.thanhhoa.gov.vn/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10825</v>
      </c>
      <c r="B826" t="str">
        <f>HYPERLINK("https://www.facebook.com/p/C%C3%B4ng-An-Th%E1%BB%8B-Tr%E1%BA%A5n-H%E1%BB%93i-Xu%C3%A2n-100061182855778/", "Công an xã Hồi Xuân  tỉnh Thanh Hóa")</f>
        <v>Công an xã Hồi Xuân  tỉnh Thanh Hóa</v>
      </c>
      <c r="C826" t="str">
        <v>https://www.facebook.com/p/C%C3%B4ng-An-Th%E1%BB%8B-Tr%E1%BA%A5n-H%E1%BB%93i-Xu%C3%A2n-100061182855778/</v>
      </c>
      <c r="D826" t="str">
        <v>-</v>
      </c>
      <c r="E826" t="str">
        <v>02373533113</v>
      </c>
      <c r="F826" t="str">
        <v>-</v>
      </c>
      <c r="G826" t="str">
        <v>-</v>
      </c>
    </row>
    <row r="827">
      <c r="A827">
        <v>10826</v>
      </c>
      <c r="B827" t="str">
        <f>HYPERLINK("https://thitran.quanhoa.thanhhoa.gov.vn/", "UBND Ủy ban nhân dân xã Hồi Xuân  tỉnh Thanh Hóa")</f>
        <v>UBND Ủy ban nhân dân xã Hồi Xuân  tỉnh Thanh Hóa</v>
      </c>
      <c r="C827" t="str">
        <v>https://thitran.quanhoa.thanhhoa.gov.vn/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10827</v>
      </c>
      <c r="B828" t="str">
        <f>HYPERLINK("https://www.facebook.com/THANHHOATINHDOAN/?locale=vi_VN", "Công an xã Thiên Phủ  tỉnh Thanh Hóa")</f>
        <v>Công an xã Thiên Phủ  tỉnh Thanh Hóa</v>
      </c>
      <c r="C828" t="str">
        <v>https://www.facebook.com/THANHHOATINHDOAN/?locale=vi_VN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10828</v>
      </c>
      <c r="B829" t="str">
        <f>HYPERLINK("https://thienphu.quanhoa.thanhhoa.gov.vn/", "UBND Ủy ban nhân dân xã Thiên Phủ  tỉnh Thanh Hóa")</f>
        <v>UBND Ủy ban nhân dân xã Thiên Phủ  tỉnh Thanh Hóa</v>
      </c>
      <c r="C829" t="str">
        <v>https://thienphu.quanhoa.thanhhoa.gov.vn/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10829</v>
      </c>
      <c r="B830" t="str">
        <f>HYPERLINK("https://www.facebook.com/p/C%C3%B4ng-an-x%C3%A3-Ph%C3%BA-Nghi%C3%AAm-100058870478302/", "Công an xã Phú Nghiêm  tỉnh Thanh Hóa")</f>
        <v>Công an xã Phú Nghiêm  tỉnh Thanh Hóa</v>
      </c>
      <c r="C830" t="str">
        <v>https://www.facebook.com/p/C%C3%B4ng-an-x%C3%A3-Ph%C3%BA-Nghi%C3%AAm-100058870478302/</v>
      </c>
      <c r="D830" t="str">
        <v>0964290292</v>
      </c>
      <c r="E830" t="str">
        <v>-</v>
      </c>
      <c r="F830" t="str">
        <v>-</v>
      </c>
      <c r="G830" t="str">
        <v>xã Phú Nghiêm, huyện Quan Hoá, tỉnh Thanh Hoá</v>
      </c>
    </row>
    <row r="831">
      <c r="A831">
        <v>10830</v>
      </c>
      <c r="B831" t="str">
        <f>HYPERLINK("https://phunghiem.quanhoa.thanhhoa.gov.vn/", "UBND Ủy ban nhân dân xã Phú Nghiêm  tỉnh Thanh Hóa")</f>
        <v>UBND Ủy ban nhân dân xã Phú Nghiêm  tỉnh Thanh Hóa</v>
      </c>
      <c r="C831" t="str">
        <v>https://phunghiem.quanhoa.thanhhoa.gov.vn/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10831</v>
      </c>
      <c r="B832" t="str">
        <v>Công an xã Nam Xuân  tỉnh Thanh Hóa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10832</v>
      </c>
      <c r="B833" t="str">
        <f>HYPERLINK("https://namxuan.quanhoa.thanhhoa.gov.vn/", "UBND Ủy ban nhân dân xã Nam Xuân  tỉnh Thanh Hóa")</f>
        <v>UBND Ủy ban nhân dân xã Nam Xuân  tỉnh Thanh Hóa</v>
      </c>
      <c r="C833" t="str">
        <v>https://namxuan.quanhoa.thanhhoa.gov.vn/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10833</v>
      </c>
      <c r="B834" t="str">
        <f>HYPERLINK("https://www.facebook.com/p/Tu%E1%BB%95i-tr%E1%BA%BB-C%C3%B4ng-an-TP-S%E1%BA%A7m-S%C6%A1n-100069346653553/?locale=hi_IN", "Công an xã Nam Động  tỉnh Thanh Hóa")</f>
        <v>Công an xã Nam Động  tỉnh Thanh Hóa</v>
      </c>
      <c r="C834" t="str">
        <v>https://www.facebook.com/p/Tu%E1%BB%95i-tr%E1%BA%BB-C%C3%B4ng-an-TP-S%E1%BA%A7m-S%C6%A1n-100069346653553/?locale=hi_IN</v>
      </c>
      <c r="D834" t="str">
        <v>-</v>
      </c>
      <c r="E834" t="str">
        <v>0869547304</v>
      </c>
      <c r="F834" t="str">
        <v>-</v>
      </c>
      <c r="G834" t="str">
        <v>85A Nguyễn Du, Thanh Hóa, Vietnam</v>
      </c>
    </row>
    <row r="835">
      <c r="A835">
        <v>10834</v>
      </c>
      <c r="B835" t="str">
        <f>HYPERLINK("http://namdong.quanhoa.thanhhoa.gov.vn/", "UBND Ủy ban nhân dân xã Nam Động  tỉnh Thanh Hóa")</f>
        <v>UBND Ủy ban nhân dân xã Nam Động  tỉnh Thanh Hóa</v>
      </c>
      <c r="C835" t="str">
        <v>http://namdong.quanhoa.thanhhoa.gov.vn/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10835</v>
      </c>
      <c r="B836" t="str">
        <f>HYPERLINK("https://www.facebook.com/xuanphu000/", "Công an xã Xuân Phú  tỉnh Thanh Hóa")</f>
        <v>Công an xã Xuân Phú  tỉnh Thanh Hóa</v>
      </c>
      <c r="C836" t="str">
        <v>https://www.facebook.com/xuanphu000/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10836</v>
      </c>
      <c r="B837" t="str">
        <f>HYPERLINK("https://xuanphu.thoxuan.thanhhoa.gov.vn/", "UBND Ủy ban nhân dân xã Xuân Phú  tỉnh Thanh Hóa")</f>
        <v>UBND Ủy ban nhân dân xã Xuân Phú  tỉnh Thanh Hóa</v>
      </c>
      <c r="C837" t="str">
        <v>https://xuanphu.thoxuan.thanhhoa.gov.vn/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10837</v>
      </c>
      <c r="B838" t="str">
        <f>HYPERLINK("https://www.facebook.com/p/C%C3%B4ng-an-th%E1%BB%8B-tr%E1%BA%A5n-C%C3%A0nh-N%C3%A0ng-huy%E1%BB%87n-B%C3%A1-Th%C6%B0%E1%BB%9Bc-t%E1%BB%89nh-Thanh-Ho%C3%A1-100071216247100/", "Công an thị trấn Cành Nàng  tỉnh Thanh Hóa")</f>
        <v>Công an thị trấn Cành Nàng  tỉnh Thanh Hóa</v>
      </c>
      <c r="C838" t="str">
        <v>https://www.facebook.com/p/C%C3%B4ng-an-th%E1%BB%8B-tr%E1%BA%A5n-C%C3%A0nh-N%C3%A0ng-huy%E1%BB%87n-B%C3%A1-Th%C6%B0%E1%BB%9Bc-t%E1%BB%89nh-Thanh-Ho%C3%A1-100071216247100/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10838</v>
      </c>
      <c r="B839" t="str">
        <f>HYPERLINK("https://thitrancanhnang.bathuoc.thanhhoa.gov.vn/", "UBND Ủy ban nhân dân thị trấn Cành Nàng  tỉnh Thanh Hóa")</f>
        <v>UBND Ủy ban nhân dân thị trấn Cành Nàng  tỉnh Thanh Hóa</v>
      </c>
      <c r="C839" t="str">
        <v>https://thitrancanhnang.bathuoc.thanhhoa.gov.vn/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10839</v>
      </c>
      <c r="B840" t="str">
        <v>Công an xã Điền Thượng  tỉnh Thanh Hóa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10840</v>
      </c>
      <c r="B841" t="str">
        <f>HYPERLINK("https://dienthuong.bathuoc.thanhhoa.gov.vn/", "UBND Ủy ban nhân dân xã Điền Thượng  tỉnh Thanh Hóa")</f>
        <v>UBND Ủy ban nhân dân xã Điền Thượng  tỉnh Thanh Hóa</v>
      </c>
      <c r="C841" t="str">
        <v>https://dienthuong.bathuoc.thanhhoa.gov.vn/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10841</v>
      </c>
      <c r="B842" t="str">
        <f>HYPERLINK("https://www.facebook.com/p/C%C3%B4ng-An-x%C3%A3-%C4%90i%E1%BB%81n-H%E1%BA%A1-Tu%E1%BB%95i-tr%E1%BA%BB-nhi%E1%BB%87t-huy%E1%BA%BFt-100064758310979/", "Công an xã Điền Hạ  tỉnh Thanh Hóa")</f>
        <v>Công an xã Điền Hạ  tỉnh Thanh Hóa</v>
      </c>
      <c r="C842" t="str">
        <v>https://www.facebook.com/p/C%C3%B4ng-An-x%C3%A3-%C4%90i%E1%BB%81n-H%E1%BA%A1-Tu%E1%BB%95i-tr%E1%BA%BB-nhi%E1%BB%87t-huy%E1%BA%BFt-100064758310979/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10842</v>
      </c>
      <c r="B843" t="str">
        <f>HYPERLINK("http://dienha.bathuoc.thanhhoa.gov.vn/", "UBND Ủy ban nhân dân xã Điền Hạ  tỉnh Thanh Hóa")</f>
        <v>UBND Ủy ban nhân dân xã Điền Hạ  tỉnh Thanh Hóa</v>
      </c>
      <c r="C843" t="str">
        <v>http://dienha.bathuoc.thanhhoa.gov.vn/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10843</v>
      </c>
      <c r="B844" t="str">
        <f>HYPERLINK("https://www.facebook.com/p/C%C3%B4ng-an-x%C3%A3-%C4%90i%E1%BB%81n-Quang-B%C3%A1-Th%C6%B0%E1%BB%9Bc-Thanh-Ho%C3%A1-100075979012155/", "Công an xã Điền Quang  tỉnh Thanh Hóa")</f>
        <v>Công an xã Điền Quang  tỉnh Thanh Hóa</v>
      </c>
      <c r="C844" t="str">
        <v>https://www.facebook.com/p/C%C3%B4ng-an-x%C3%A3-%C4%90i%E1%BB%81n-Quang-B%C3%A1-Th%C6%B0%E1%BB%9Bc-Thanh-Ho%C3%A1-100075979012155/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10844</v>
      </c>
      <c r="B845" t="str">
        <f>HYPERLINK("https://dienquang.bathuoc.thanhhoa.gov.vn/", "UBND Ủy ban nhân dân xã Điền Quang  tỉnh Thanh Hóa")</f>
        <v>UBND Ủy ban nhân dân xã Điền Quang  tỉnh Thanh Hóa</v>
      </c>
      <c r="C845" t="str">
        <v>https://dienquang.bathuoc.thanhhoa.gov.vn/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10845</v>
      </c>
      <c r="B846" t="str">
        <f>HYPERLINK("https://www.facebook.com/p/C%C3%B4ng-an-x%C3%A3-%C4%90i%E1%BB%81n-Trung-V%C3%AC-nh%C3%A2n-d%C3%A2n-ph%E1%BB%A5c-v%E1%BB%A5-100071839613381/", "Công an xã Điền Trung  tỉnh Thanh Hóa")</f>
        <v>Công an xã Điền Trung  tỉnh Thanh Hóa</v>
      </c>
      <c r="C846" t="str">
        <v>https://www.facebook.com/p/C%C3%B4ng-an-x%C3%A3-%C4%90i%E1%BB%81n-Trung-V%C3%AC-nh%C3%A2n-d%C3%A2n-ph%E1%BB%A5c-v%E1%BB%A5-100071839613381/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10846</v>
      </c>
      <c r="B847" t="str">
        <f>HYPERLINK("https://dientrung.bathuoc.thanhhoa.gov.vn/", "UBND Ủy ban nhân dân xã Điền Trung  tỉnh Thanh Hóa")</f>
        <v>UBND Ủy ban nhân dân xã Điền Trung  tỉnh Thanh Hóa</v>
      </c>
      <c r="C847" t="str">
        <v>https://dientrung.bathuoc.thanhhoa.gov.vn/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10847</v>
      </c>
      <c r="B848" t="str">
        <f>HYPERLINK("https://www.facebook.com/conganxathanhson/", "Công an xã Thành Sơn  tỉnh Thanh Hóa")</f>
        <v>Công an xã Thành Sơn  tỉnh Thanh Hóa</v>
      </c>
      <c r="C848" t="str">
        <v>https://www.facebook.com/conganxathanhson/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10848</v>
      </c>
      <c r="B849" t="str">
        <f>HYPERLINK("https://thanhson.quanhoa.thanhhoa.gov.vn/", "UBND Ủy ban nhân dân xã Thành Sơn  tỉnh Thanh Hóa")</f>
        <v>UBND Ủy ban nhân dân xã Thành Sơn  tỉnh Thanh Hóa</v>
      </c>
      <c r="C849" t="str">
        <v>https://thanhson.quanhoa.thanhhoa.gov.vn/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10849</v>
      </c>
      <c r="B850" t="str">
        <f>HYPERLINK("https://www.facebook.com/p/C%C3%B4ng-an-x%C3%A3-L%C6%B0%C6%A1ng-Ngo%E1%BA%A1i-huy%C3%AA%CC%A3n-Ba%CC%81-Th%C6%B0%C6%A1%CC%81c-Thanh-Ho%CC%81a-100065261359765/", "Công an xã Lương Ngoại  tỉnh Thanh Hóa")</f>
        <v>Công an xã Lương Ngoại  tỉnh Thanh Hóa</v>
      </c>
      <c r="C850" t="str">
        <v>https://www.facebook.com/p/C%C3%B4ng-an-x%C3%A3-L%C6%B0%C6%A1ng-Ngo%E1%BA%A1i-huy%C3%AA%CC%A3n-Ba%CC%81-Th%C6%B0%C6%A1%CC%81c-Thanh-Ho%CC%81a-100065261359765/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10850</v>
      </c>
      <c r="B851" t="str">
        <f>HYPERLINK("http://luongngoai.bathuoc.gov.vn/", "UBND Ủy ban nhân dân xã Lương Ngoại  tỉnh Thanh Hóa")</f>
        <v>UBND Ủy ban nhân dân xã Lương Ngoại  tỉnh Thanh Hóa</v>
      </c>
      <c r="C851" t="str">
        <v>http://luongngoai.bathuoc.gov.vn/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10851</v>
      </c>
      <c r="B852" t="str">
        <f>HYPERLINK("https://www.facebook.com/p/C%C3%B4ng-an-x%C3%A3-%C3%81i-Th%C6%B0%E1%BB%A3ng-100064179360947/", "Công an xã Ái Thượng  tỉnh Thanh Hóa")</f>
        <v>Công an xã Ái Thượng  tỉnh Thanh Hóa</v>
      </c>
      <c r="C852" t="str">
        <v>https://www.facebook.com/p/C%C3%B4ng-an-x%C3%A3-%C3%81i-Th%C6%B0%E1%BB%A3ng-100064179360947/</v>
      </c>
      <c r="D852" t="str">
        <v>0961493684</v>
      </c>
      <c r="E852" t="str">
        <v>-</v>
      </c>
      <c r="F852" t="str">
        <v>-</v>
      </c>
      <c r="G852" t="str">
        <v>-</v>
      </c>
    </row>
    <row r="853">
      <c r="A853">
        <v>10852</v>
      </c>
      <c r="B853" t="str">
        <f>HYPERLINK("https://aithuong.bathuoc.thanhhoa.gov.vn/", "UBND Ủy ban nhân dân xã Ái Thượng  tỉnh Thanh Hóa")</f>
        <v>UBND Ủy ban nhân dân xã Ái Thượng  tỉnh Thanh Hóa</v>
      </c>
      <c r="C853" t="str">
        <v>https://aithuong.bathuoc.thanhhoa.gov.vn/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10853</v>
      </c>
      <c r="B854" t="str">
        <f>HYPERLINK("https://www.facebook.com/p/Tu%E1%BB%95i-tr%E1%BA%BB-C%C3%B4ng-an-TP-S%E1%BA%A7m-S%C6%A1n-100069346653553/", "Công an xã Lương Nội  tỉnh Thanh Hóa")</f>
        <v>Công an xã Lương Nội  tỉnh Thanh Hóa</v>
      </c>
      <c r="C854" t="str">
        <v>https://www.facebook.com/p/Tu%E1%BB%95i-tr%E1%BA%BB-C%C3%B4ng-an-TP-S%E1%BA%A7m-S%C6%A1n-100069346653553/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10854</v>
      </c>
      <c r="B855" t="str">
        <f>HYPERLINK("https://luongnoi.bathuoc.thanhhoa.gov.vn/", "UBND Ủy ban nhân dân xã Lương Nội  tỉnh Thanh Hóa")</f>
        <v>UBND Ủy ban nhân dân xã Lương Nội  tỉnh Thanh Hóa</v>
      </c>
      <c r="C855" t="str">
        <v>https://luongnoi.bathuoc.thanhhoa.gov.vn/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10855</v>
      </c>
      <c r="B856" t="str">
        <f>HYPERLINK("https://www.facebook.com/conganxadienlu/", "Công an xã Điền Lư  tỉnh Thanh Hóa")</f>
        <v>Công an xã Điền Lư  tỉnh Thanh Hóa</v>
      </c>
      <c r="C856" t="str">
        <v>https://www.facebook.com/conganxadienlu/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10856</v>
      </c>
      <c r="B857" t="str">
        <f>HYPERLINK("https://dienlu.bathuoc.thanhhoa.gov.vn/", "UBND Ủy ban nhân dân xã Điền Lư  tỉnh Thanh Hóa")</f>
        <v>UBND Ủy ban nhân dân xã Điền Lư  tỉnh Thanh Hóa</v>
      </c>
      <c r="C857" t="str">
        <v>https://dienlu.bathuoc.thanhhoa.gov.vn/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10857</v>
      </c>
      <c r="B858" t="str">
        <f>HYPERLINK("https://www.facebook.com/conganxaluongtrung/", "Công an xã Lương Trung  tỉnh Thanh Hóa")</f>
        <v>Công an xã Lương Trung  tỉnh Thanh Hóa</v>
      </c>
      <c r="C858" t="str">
        <v>https://www.facebook.com/conganxaluongtrung/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10858</v>
      </c>
      <c r="B859" t="str">
        <f>HYPERLINK("https://luongtrung.bathuoc.thanhhoa.gov.vn/web/trang-chu/he-thong-chinh-tri/uy-ban-nhan-dan", "UBND Ủy ban nhân dân xã Lương Trung  tỉnh Thanh Hóa")</f>
        <v>UBND Ủy ban nhân dân xã Lương Trung  tỉnh Thanh Hóa</v>
      </c>
      <c r="C859" t="str">
        <v>https://luongtrung.bathuoc.thanhhoa.gov.vn/web/trang-chu/he-thong-chinh-tri/uy-ban-nhan-dan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10859</v>
      </c>
      <c r="B860" t="str">
        <f>HYPERLINK("https://www.facebook.com/reel/842501834288733/", "Công an xã Lũng Niêm  tỉnh Thanh Hóa")</f>
        <v>Công an xã Lũng Niêm  tỉnh Thanh Hóa</v>
      </c>
      <c r="C860" t="str">
        <v>https://www.facebook.com/reel/842501834288733/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10860</v>
      </c>
      <c r="B861" t="str">
        <f>HYPERLINK("https://qppl.thanhhoa.gov.vn/vbpq_thanhhoa.nsf/str/69A163B6B024CC9E472585DF00389978/$file/DT-VBDTPT463235070-9-20201599703878841chanth10.09.2020_13h23p20_thinv_10-09-2020-14-40-04_signed.pdf", "UBND Ủy ban nhân dân xã Lũng Niêm  tỉnh Thanh Hóa")</f>
        <v>UBND Ủy ban nhân dân xã Lũng Niêm  tỉnh Thanh Hóa</v>
      </c>
      <c r="C861" t="str">
        <v>https://qppl.thanhhoa.gov.vn/vbpq_thanhhoa.nsf/str/69A163B6B024CC9E472585DF00389978/$file/DT-VBDTPT463235070-9-20201599703878841chanth10.09.2020_13h23p20_thinv_10-09-2020-14-40-04_signed.pdf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10861</v>
      </c>
      <c r="B862" t="str">
        <f>HYPERLINK("https://www.facebook.com/p/C%C3%B4ng-an-x%C3%A3-L%C5%A9ng-Cao-huy%E1%BB%87n-B%C3%A1-Th%C6%B0%E1%BB%9Bc-t%E1%BB%89nh-Thanh-H%C3%B3a-100094622217760/", "Công an xã Lũng Cao  tỉnh Thanh Hóa")</f>
        <v>Công an xã Lũng Cao  tỉnh Thanh Hóa</v>
      </c>
      <c r="C862" t="str">
        <v>https://www.facebook.com/p/C%C3%B4ng-an-x%C3%A3-L%C5%A9ng-Cao-huy%E1%BB%87n-B%C3%A1-Th%C6%B0%E1%BB%9Bc-t%E1%BB%89nh-Thanh-H%C3%B3a-100094622217760/</v>
      </c>
      <c r="D862" t="str">
        <v>-</v>
      </c>
      <c r="E862" t="str">
        <v/>
      </c>
      <c r="F862" t="str">
        <f>HYPERLINK("mailto:conganxalungcao@gmail.com", "conganxalungcao@gmail.com")</f>
        <v>conganxalungcao@gmail.com</v>
      </c>
      <c r="G862" t="str">
        <v>-</v>
      </c>
    </row>
    <row r="863">
      <c r="A863">
        <v>10862</v>
      </c>
      <c r="B863" t="str">
        <f>HYPERLINK("https://lungcao.bathuoc.thanhhoa.gov.vn/web/trang-chu/gioi-thieu-chung/chuc-nang-nhiem-vu/chuc-nang-nhiem-vu-cua-ubnd-cap-xa-phuong-thi-tran.html", "UBND Ủy ban nhân dân xã Lũng Cao  tỉnh Thanh Hóa")</f>
        <v>UBND Ủy ban nhân dân xã Lũng Cao  tỉnh Thanh Hóa</v>
      </c>
      <c r="C863" t="str">
        <v>https://lungcao.bathuoc.thanhhoa.gov.vn/web/trang-chu/gioi-thieu-chung/chuc-nang-nhiem-vu/chuc-nang-nhiem-vu-cua-ubnd-cap-xa-phuong-thi-tran.html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10863</v>
      </c>
      <c r="B864" t="str">
        <v>Công an xã Hạ Trung  tỉnh Thanh Hóa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10864</v>
      </c>
      <c r="B865" t="str">
        <f>HYPERLINK("http://halong.hatrung.thanhhoa.gov.vn/web/danh-ba-co-quan-chuc-nang/danh-ba-can-bo-xa-ha-long.html", "UBND Ủy ban nhân dân xã Hạ Trung  tỉnh Thanh Hóa")</f>
        <v>UBND Ủy ban nhân dân xã Hạ Trung  tỉnh Thanh Hóa</v>
      </c>
      <c r="C865" t="str">
        <v>http://halong.hatrung.thanhhoa.gov.vn/web/danh-ba-co-quan-chuc-nang/danh-ba-can-bo-xa-ha-long.html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10865</v>
      </c>
      <c r="B866" t="str">
        <f>HYPERLINK("https://www.facebook.com/conganxacolung/", "Công an xã Cổ Lũng  tỉnh Thanh Hóa")</f>
        <v>Công an xã Cổ Lũng  tỉnh Thanh Hóa</v>
      </c>
      <c r="C866" t="str">
        <v>https://www.facebook.com/conganxacolung/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10866</v>
      </c>
      <c r="B867" t="str">
        <f>HYPERLINK("https://colung.bathuoc.thanhhoa.gov.vn/", "UBND Ủy ban nhân dân xã Cổ Lũng  tỉnh Thanh Hóa")</f>
        <v>UBND Ủy ban nhân dân xã Cổ Lũng  tỉnh Thanh Hóa</v>
      </c>
      <c r="C867" t="str">
        <v>https://colung.bathuoc.thanhhoa.gov.vn/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10867</v>
      </c>
      <c r="B868" t="str">
        <f>HYPERLINK("https://www.facebook.com/conganxathanhlam/", "Công an xã Thành Lâm  tỉnh Thanh Hóa")</f>
        <v>Công an xã Thành Lâm  tỉnh Thanh Hóa</v>
      </c>
      <c r="C868" t="str">
        <v>https://www.facebook.com/conganxathanhlam/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10868</v>
      </c>
      <c r="B869" t="str">
        <f>HYPERLINK("https://lamson.thoxuan.thanhhoa.gov.vn/web/trang-chu/bo-may-hanh-chinh/uy-ban-nhan-dan-xa/thanh-vien-uy-ban-nhan-dan-va-cong-chuc-thi-tran-lam-son.html", "UBND Ủy ban nhân dân xã Thành Lâm  tỉnh Thanh Hóa")</f>
        <v>UBND Ủy ban nhân dân xã Thành Lâm  tỉnh Thanh Hóa</v>
      </c>
      <c r="C869" t="str">
        <v>https://lamson.thoxuan.thanhhoa.gov.vn/web/trang-chu/bo-may-hanh-chinh/uy-ban-nhan-dan-xa/thanh-vien-uy-ban-nhan-dan-va-cong-chuc-thi-tran-lam-son.html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10869</v>
      </c>
      <c r="B870" t="str">
        <f>HYPERLINK("https://www.facebook.com/p/C%C3%B4ng-an-x%C3%A3-Ban-C%C3%B4ng-100041374237807/", "Công an xã Ban Công  tỉnh Thanh Hóa")</f>
        <v>Công an xã Ban Công  tỉnh Thanh Hóa</v>
      </c>
      <c r="C870" t="str">
        <v>https://www.facebook.com/p/C%C3%B4ng-an-x%C3%A3-Ban-C%C3%B4ng-100041374237807/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10870</v>
      </c>
      <c r="B871" t="str">
        <f>HYPERLINK("https://bancong.bathuoc.thanhhoa.gov.vn/", "UBND Ủy ban nhân dân xã Ban Công  tỉnh Thanh Hóa")</f>
        <v>UBND Ủy ban nhân dân xã Ban Công  tỉnh Thanh Hóa</v>
      </c>
      <c r="C871" t="str">
        <v>https://bancong.bathuoc.thanhhoa.gov.vn/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10871</v>
      </c>
      <c r="B872" t="str">
        <v>Công an xã Kỳ Tân  tỉnh Thanh Hóa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10872</v>
      </c>
      <c r="B873" t="str">
        <f>HYPERLINK("http://kytan.bathuoc.gov.vn/web/trang-chu/gioi-thieu-chung/gioi-thieu-chung-ve-xa-ky-tan.html", "UBND Ủy ban nhân dân xã Kỳ Tân  tỉnh Thanh Hóa")</f>
        <v>UBND Ủy ban nhân dân xã Kỳ Tân  tỉnh Thanh Hóa</v>
      </c>
      <c r="C873" t="str">
        <v>http://kytan.bathuoc.gov.vn/web/trang-chu/gioi-thieu-chung/gioi-thieu-chung-ve-xa-ky-tan.html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10873</v>
      </c>
      <c r="B874" t="str">
        <f>HYPERLINK("https://www.facebook.com/p/C%C3%B4ng-an-x%C3%A3-V%C4%83n-Nho-100063597817923/", "Công an xã Văn Nho  tỉnh Thanh Hóa")</f>
        <v>Công an xã Văn Nho  tỉnh Thanh Hóa</v>
      </c>
      <c r="C874" t="str">
        <v>https://www.facebook.com/p/C%C3%B4ng-an-x%C3%A3-V%C4%83n-Nho-100063597817923/</v>
      </c>
      <c r="D874" t="str">
        <v>0969008320</v>
      </c>
      <c r="E874" t="str">
        <v>-</v>
      </c>
      <c r="F874" t="str">
        <f>HYPERLINK("mailto:Conganxavannho@gmail.com", "Conganxavannho@gmail.com")</f>
        <v>Conganxavannho@gmail.com</v>
      </c>
      <c r="G874" t="str">
        <v>Thôn Tổ Lè, xã Văn Nho, huyện Bá Thước, tỉnh Thanh Hoá</v>
      </c>
    </row>
    <row r="875">
      <c r="A875">
        <v>10874</v>
      </c>
      <c r="B875" t="str">
        <f>HYPERLINK("http://vannho.bathuoc.gov.vn/web/trang-chu/he-thong-chinh-tri/uy-ban-nhan-dan", "UBND Ủy ban nhân dân xã Văn Nho  tỉnh Thanh Hóa")</f>
        <v>UBND Ủy ban nhân dân xã Văn Nho  tỉnh Thanh Hóa</v>
      </c>
      <c r="C875" t="str">
        <v>http://vannho.bathuoc.gov.vn/web/trang-chu/he-thong-chinh-tri/uy-ban-nhan-dan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10875</v>
      </c>
      <c r="B876" t="str">
        <f>HYPERLINK("https://www.facebook.com/C%C3%B4ng-an-x%C3%A3-Thi%E1%BA%BFt-%E1%BB%90ng-huy%E1%BB%87n-B%C3%A1-Th%C6%B0%E1%BB%9Bc-102636818305307/", "Công an xã Thiết Ống  tỉnh Thanh Hóa")</f>
        <v>Công an xã Thiết Ống  tỉnh Thanh Hóa</v>
      </c>
      <c r="C876" t="str">
        <v>https://www.facebook.com/C%C3%B4ng-an-x%C3%A3-Thi%E1%BA%BFt-%E1%BB%90ng-huy%E1%BB%87n-B%C3%A1-Th%C6%B0%E1%BB%9Bc-102636818305307/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10876</v>
      </c>
      <c r="B877" t="str">
        <f>HYPERLINK("https://thietong.bathuoc.thanhhoa.gov.vn/", "UBND Ủy ban nhân dân xã Thiết Ống  tỉnh Thanh Hóa")</f>
        <v>UBND Ủy ban nhân dân xã Thiết Ống  tỉnh Thanh Hóa</v>
      </c>
      <c r="C877" t="str">
        <v>https://thietong.bathuoc.thanhhoa.gov.vn/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10877</v>
      </c>
      <c r="B878" t="str">
        <v>Công an xã Lâm Xa  tỉnh Thanh Hóa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10878</v>
      </c>
      <c r="B879" t="str">
        <f>HYPERLINK("https://lamphu.langchanh.thanhhoa.gov.vn/", "UBND Ủy ban nhân dân xã Lâm Xa  tỉnh Thanh Hóa")</f>
        <v>UBND Ủy ban nhân dân xã Lâm Xa  tỉnh Thanh Hóa</v>
      </c>
      <c r="C879" t="str">
        <v>https://lamphu.langchanh.thanhhoa.gov.vn/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10879</v>
      </c>
      <c r="B880" t="str">
        <f>HYPERLINK("https://www.facebook.com/2441856602784111", "Công an xã Thiết Kế  tỉnh Thanh Hóa")</f>
        <v>Công an xã Thiết Kế  tỉnh Thanh Hóa</v>
      </c>
      <c r="C880" t="str">
        <v>https://www.facebook.com/2441856602784111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10880</v>
      </c>
      <c r="B881" t="str">
        <f>HYPERLINK("https://congbao.thanhhoa.gov.vn/congbao/congbao_th.nsf/str/191242FF3DC7D8824725881A0024041D?openDocument&amp;returncrud=%24ViewTemplateForList%3FopenForm%26view%3DGazettesList%26form%3DGazette", "UBND Ủy ban nhân dân xã Thiết Kế  tỉnh Thanh Hóa")</f>
        <v>UBND Ủy ban nhân dân xã Thiết Kế  tỉnh Thanh Hóa</v>
      </c>
      <c r="C881" t="str">
        <v>https://congbao.thanhhoa.gov.vn/congbao/congbao_th.nsf/str/191242FF3DC7D8824725881A0024041D?openDocument&amp;returncrud=%24ViewTemplateForList%3FopenForm%26view%3DGazettesList%26form%3DGazette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10881</v>
      </c>
      <c r="B882" t="str">
        <f>HYPERLINK("https://www.facebook.com/TuoitreConganVinhPhuc/", "Công an xã Tân Lập  tỉnh Thanh Hóa")</f>
        <v>Công an xã Tân Lập  tỉnh Thanh Hóa</v>
      </c>
      <c r="C882" t="str">
        <v>https://www.facebook.com/TuoitreConganVinhPhuc/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10882</v>
      </c>
      <c r="B883" t="str">
        <f>HYPERLINK("https://tanlap.huonghoa.quangtri.gov.vn/t%E1%BB%95-ch%E1%BB%A9c-b%E1%BB%99-m%C3%A1y", "UBND Ủy ban nhân dân xã Tân Lập  tỉnh Thanh Hóa")</f>
        <v>UBND Ủy ban nhân dân xã Tân Lập  tỉnh Thanh Hóa</v>
      </c>
      <c r="C883" t="str">
        <v>https://tanlap.huonghoa.quangtri.gov.vn/t%E1%BB%95-ch%E1%BB%A9c-b%E1%BB%99-m%C3%A1y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10883</v>
      </c>
      <c r="B884" t="str">
        <f>HYPERLINK("https://www.facebook.com/caqs.36/?locale=vi_VN", "Công an thị trấn Quan Sơn  tỉnh Thanh Hóa")</f>
        <v>Công an thị trấn Quan Sơn  tỉnh Thanh Hóa</v>
      </c>
      <c r="C884" t="str">
        <v>https://www.facebook.com/caqs.36/?locale=vi_VN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10884</v>
      </c>
      <c r="B885" t="str">
        <f>HYPERLINK("https://lamson.thoxuan.thanhhoa.gov.vn/web/trang-chu/bo-may-hanh-chinh/uy-ban-nhan-dan-xa/thanh-vien-uy-ban-nhan-dan-va-cong-chuc-thi-tran-lam-son.html", "UBND Ủy ban nhân dân thị trấn Quan Sơn  tỉnh Thanh Hóa")</f>
        <v>UBND Ủy ban nhân dân thị trấn Quan Sơn  tỉnh Thanh Hóa</v>
      </c>
      <c r="C885" t="str">
        <v>https://lamson.thoxuan.thanhhoa.gov.vn/web/trang-chu/bo-may-hanh-chinh/uy-ban-nhan-dan-xa/thanh-vien-uy-ban-nhan-dan-va-cong-chuc-thi-tran-lam-son.html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10885</v>
      </c>
      <c r="B886" t="str">
        <f>HYPERLINK("https://www.facebook.com/p/C%C3%B4ng-an-x%C3%A3-Trung-Xu%C3%A2n-huy%E1%BB%87n-Quan-S%C6%A1n-100069557631134/", "Công an xã Trung Xuân  tỉnh Thanh Hóa")</f>
        <v>Công an xã Trung Xuân  tỉnh Thanh Hóa</v>
      </c>
      <c r="C886" t="str">
        <v>https://www.facebook.com/p/C%C3%B4ng-an-x%C3%A3-Trung-Xu%C3%A2n-huy%E1%BB%87n-Quan-S%C6%A1n-100069557631134/</v>
      </c>
      <c r="D886" t="str">
        <v>-</v>
      </c>
      <c r="E886" t="str">
        <v>02373518030</v>
      </c>
      <c r="F886" t="str">
        <f>HYPERLINK("mailto:Congantrungxuan@gmail.com", "Congantrungxuan@gmail.com")</f>
        <v>Congantrungxuan@gmail.com</v>
      </c>
      <c r="G886" t="str">
        <v>-</v>
      </c>
    </row>
    <row r="887">
      <c r="A887">
        <v>10886</v>
      </c>
      <c r="B887" t="str">
        <f>HYPERLINK("https://xuantruong.thoxuan.thanhhoa.gov.vn/", "UBND Ủy ban nhân dân xã Trung Xuân  tỉnh Thanh Hóa")</f>
        <v>UBND Ủy ban nhân dân xã Trung Xuân  tỉnh Thanh Hóa</v>
      </c>
      <c r="C887" t="str">
        <v>https://xuantruong.thoxuan.thanhhoa.gov.vn/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10887</v>
      </c>
      <c r="B888" t="str">
        <f>HYPERLINK("https://www.facebook.com/p/C%C3%B4ng-An-X%C3%A3-Trung-Th%C6%B0%E1%BB%A3ng-huy%E1%BB%87n-Quan-S%C6%A1n-t%E1%BB%89nh-Thanh-Ho%C3%A1-100063349323680/?locale=en_GB", "Công an xã Trung Thượng  tỉnh Thanh Hóa")</f>
        <v>Công an xã Trung Thượng  tỉnh Thanh Hóa</v>
      </c>
      <c r="C888" t="str">
        <v>https://www.facebook.com/p/C%C3%B4ng-An-X%C3%A3-Trung-Th%C6%B0%E1%BB%A3ng-huy%E1%BB%87n-Quan-S%C6%A1n-t%E1%BB%89nh-Thanh-Ho%C3%A1-100063349323680/?locale=en_GB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10888</v>
      </c>
      <c r="B889" t="str">
        <v>UBND Ủy ban nhân dân xã Trung Thượng  tỉnh Thanh Hóa</v>
      </c>
      <c r="C889" t="str">
        <v>-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10889</v>
      </c>
      <c r="B890" t="str">
        <v>Công an xã Trung Tiến  tỉnh Thanh Hóa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10890</v>
      </c>
      <c r="B891" t="str">
        <f>HYPERLINK("https://trungthanh.quanhoa.thanhhoa.gov.vn/", "UBND Ủy ban nhân dân xã Trung Tiến  tỉnh Thanh Hóa")</f>
        <v>UBND Ủy ban nhân dân xã Trung Tiến  tỉnh Thanh Hóa</v>
      </c>
      <c r="C891" t="str">
        <v>https://trungthanh.quanhoa.thanhhoa.gov.vn/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10891</v>
      </c>
      <c r="B892" t="str">
        <v>Công an xã Trung Hạ  tỉnh Thanh Hóa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10892</v>
      </c>
      <c r="B893" t="str">
        <f>HYPERLINK("https://trungha.quanson.thanhhoa.gov.vn/tin-van-hoa-xa-hoi", "UBND Ủy ban nhân dân xã Trung Hạ  tỉnh Thanh Hóa")</f>
        <v>UBND Ủy ban nhân dân xã Trung Hạ  tỉnh Thanh Hóa</v>
      </c>
      <c r="C893" t="str">
        <v>https://trungha.quanson.thanhhoa.gov.vn/tin-van-hoa-xa-hoi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10893</v>
      </c>
      <c r="B894" t="str">
        <f>HYPERLINK("https://www.facebook.com/p/Tu%E1%BB%95i-tr%E1%BA%BB-C%C3%B4ng-an-th%E1%BB%8B-x%C3%A3-S%C6%A1n-T%C3%A2y-100040884909606/", "Công an xã Sơn Hà  tỉnh Thanh Hóa")</f>
        <v>Công an xã Sơn Hà  tỉnh Thanh Hóa</v>
      </c>
      <c r="C894" t="str">
        <v>https://www.facebook.com/p/Tu%E1%BB%95i-tr%E1%BA%BB-C%C3%B4ng-an-th%E1%BB%8B-x%C3%A3-S%C6%A1n-T%C3%A2y-100040884909606/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10894</v>
      </c>
      <c r="B895" t="str">
        <f>HYPERLINK("https://hason.hatrung.thanhhoa.gov.vn/", "UBND Ủy ban nhân dân xã Sơn Hà  tỉnh Thanh Hóa")</f>
        <v>UBND Ủy ban nhân dân xã Sơn Hà  tỉnh Thanh Hóa</v>
      </c>
      <c r="C895" t="str">
        <v>https://hason.hatrung.thanhhoa.gov.vn/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10895</v>
      </c>
      <c r="B896" t="str">
        <v>Công an xã Tam Thanh  tỉnh Thanh Hóa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10896</v>
      </c>
      <c r="B897" t="str">
        <f>HYPERLINK("https://tamthanh.namdinh.gov.vn/", "UBND Ủy ban nhân dân xã Tam Thanh  tỉnh Thanh Hóa")</f>
        <v>UBND Ủy ban nhân dân xã Tam Thanh  tỉnh Thanh Hóa</v>
      </c>
      <c r="C897" t="str">
        <v>https://tamthanh.namdinh.gov.vn/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10897</v>
      </c>
      <c r="B898" t="str">
        <f>HYPERLINK("https://www.facebook.com/100064053129850", "Công an xã Sơn Thủy  tỉnh Thanh Hóa")</f>
        <v>Công an xã Sơn Thủy  tỉnh Thanh Hóa</v>
      </c>
      <c r="C898" t="str">
        <v>https://www.facebook.com/100064053129850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10898</v>
      </c>
      <c r="B899" t="str">
        <f>HYPERLINK("https://sonha.quangngai.gov.vn/ubnd-xa-son-thuy", "UBND Ủy ban nhân dân xã Sơn Thủy  tỉnh Thanh Hóa")</f>
        <v>UBND Ủy ban nhân dân xã Sơn Thủy  tỉnh Thanh Hóa</v>
      </c>
      <c r="C899" t="str">
        <v>https://sonha.quangngai.gov.vn/ubnd-xa-son-thuy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10899</v>
      </c>
      <c r="B900" t="str">
        <f>HYPERLINK("https://www.facebook.com/322827476213987", "Công an xã Na Mèo  tỉnh Thanh Hóa")</f>
        <v>Công an xã Na Mèo  tỉnh Thanh Hóa</v>
      </c>
      <c r="C900" t="str">
        <v>https://www.facebook.com/322827476213987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10900</v>
      </c>
      <c r="B901" t="str">
        <f>HYPERLINK("https://qppl.thanhhoa.gov.vn/vbpq_thanhhoa.nsf/2861FBBB8FF0E4F7472585E300385253/$file/DT-VBDTPT257804135-9-20201600055522568chanth14.09.2020_11h01p36_quyenpd_14-09-2020-14-18-51_signed.pdf", "UBND Ủy ban nhân dân xã Na Mèo  tỉnh Thanh Hóa")</f>
        <v>UBND Ủy ban nhân dân xã Na Mèo  tỉnh Thanh Hóa</v>
      </c>
      <c r="C901" t="str">
        <v>https://qppl.thanhhoa.gov.vn/vbpq_thanhhoa.nsf/2861FBBB8FF0E4F7472585E300385253/$file/DT-VBDTPT257804135-9-20201600055522568chanth14.09.2020_11h01p36_quyenpd_14-09-2020-14-18-51_signed.pdf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10901</v>
      </c>
      <c r="B902" t="str">
        <v>Công an xã Sơn Lư  tỉnh Thanh Hóa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10902</v>
      </c>
      <c r="B903" t="str">
        <f>HYPERLINK("https://dbndthanhhoa.gov.vn/portal/pages/2013-10-07/Ban-Phap-che-Hoi-dong-nhan-dan-tinh-lam-viec-voi-B-514615.aspx", "UBND Ủy ban nhân dân xã Sơn Lư  tỉnh Thanh Hóa")</f>
        <v>UBND Ủy ban nhân dân xã Sơn Lư  tỉnh Thanh Hóa</v>
      </c>
      <c r="C903" t="str">
        <v>https://dbndthanhhoa.gov.vn/portal/pages/2013-10-07/Ban-Phap-che-Hoi-dong-nhan-dan-tinh-lam-viec-voi-B-514615.aspx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10903</v>
      </c>
      <c r="B904" t="str">
        <f>HYPERLINK("https://www.facebook.com/p/Trung-t%C3%A2m-V%C4%83n-h%C3%B3aTh%E1%BB%83-thao-v%C3%A0-Truy%E1%BB%81n-th%C3%B4ng-huy%E1%BB%87n-Y%C3%AAn-Th%E1%BB%A7y-100039718763296/", "Công an xã Tam Lư  tỉnh Thanh Hóa")</f>
        <v>Công an xã Tam Lư  tỉnh Thanh Hóa</v>
      </c>
      <c r="C904" t="str">
        <v>https://www.facebook.com/p/Trung-t%C3%A2m-V%C4%83n-h%C3%B3aTh%E1%BB%83-thao-v%C3%A0-Truy%E1%BB%81n-th%C3%B4ng-huy%E1%BB%87n-Y%C3%AAn-Th%E1%BB%A7y-100039718763296/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10904</v>
      </c>
      <c r="B905" t="str">
        <f>HYPERLINK("http://tamlu.quanson.thanhhoa.gov.vn/web/trang-chu/tin-tuc-su-kien/tin-van-hoa-xa-hoi/dang-uy-hdnd-ubnd-xa-tam-lu-gap-mat-hoc-sinh-sinh-vien-tan-binh-quan-nhan-xuat-ngu-nam-2023.html", "UBND Ủy ban nhân dân xã Tam Lư  tỉnh Thanh Hóa")</f>
        <v>UBND Ủy ban nhân dân xã Tam Lư  tỉnh Thanh Hóa</v>
      </c>
      <c r="C905" t="str">
        <v>http://tamlu.quanson.thanhhoa.gov.vn/web/trang-chu/tin-tuc-su-kien/tin-van-hoa-xa-hoi/dang-uy-hdnd-ubnd-xa-tam-lu-gap-mat-hoc-sinh-sinh-vien-tan-binh-quan-nhan-xuat-ngu-nam-2023.html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10905</v>
      </c>
      <c r="B906" t="str">
        <f>HYPERLINK("https://www.facebook.com/Tu%E1%BB%95i-tr%E1%BA%BB-C%C3%B4ng-an-TP-S%E1%BA%A7m-S%C6%A1n-100069346653553/?locale=vi_VN", "Công an xã Sơn Điện  tỉnh Thanh Hóa")</f>
        <v>Công an xã Sơn Điện  tỉnh Thanh Hóa</v>
      </c>
      <c r="C906" t="str">
        <v>https://www.facebook.com/Tu%E1%BB%95i-tr%E1%BA%BB-C%C3%B4ng-an-TP-S%E1%BA%A7m-S%C6%A1n-100069346653553/?locale=vi_VN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10906</v>
      </c>
      <c r="B907" t="str">
        <f>HYPERLINK("https://thanhson.quanhoa.thanhhoa.gov.vn/", "UBND Ủy ban nhân dân xã Sơn Điện  tỉnh Thanh Hóa")</f>
        <v>UBND Ủy ban nhân dân xã Sơn Điện  tỉnh Thanh Hóa</v>
      </c>
      <c r="C907" t="str">
        <v>https://thanhson.quanhoa.thanhhoa.gov.vn/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10907</v>
      </c>
      <c r="B908" t="str">
        <f>HYPERLINK("https://www.facebook.com/tuoitrecongansonla/", "Công an xã Mường Mìn  tỉnh Thanh Hóa")</f>
        <v>Công an xã Mường Mìn  tỉnh Thanh Hóa</v>
      </c>
      <c r="C908" t="str">
        <v>https://www.facebook.com/tuoitrecongansonla/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10908</v>
      </c>
      <c r="B909" t="str">
        <f>HYPERLINK("https://muongmin.quanson.thanhhoa.gov.vn/web/trang-chu/phap-luat", "UBND Ủy ban nhân dân xã Mường Mìn  tỉnh Thanh Hóa")</f>
        <v>UBND Ủy ban nhân dân xã Mường Mìn  tỉnh Thanh Hóa</v>
      </c>
      <c r="C909" t="str">
        <v>https://muongmin.quanson.thanhhoa.gov.vn/web/trang-chu/phap-luat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10909</v>
      </c>
      <c r="B910" t="str">
        <f>HYPERLINK("https://www.facebook.com/conganthitranlangchanh/", "Công an thị trấn Lang Chánh  tỉnh Thanh Hóa")</f>
        <v>Công an thị trấn Lang Chánh  tỉnh Thanh Hóa</v>
      </c>
      <c r="C910" t="str">
        <v>https://www.facebook.com/conganthitranlangchanh/</v>
      </c>
      <c r="D910" t="str">
        <v>-</v>
      </c>
      <c r="E910" t="str">
        <v/>
      </c>
      <c r="F910" t="str">
        <f>HYPERLINK("mailto:cathitranlangchanh@gmail.com", "cathitranlangchanh@gmail.com")</f>
        <v>cathitranlangchanh@gmail.com</v>
      </c>
      <c r="G910" t="str">
        <v>khu phố Phống Bàn, Thị trấn Lang Chánh, huyện Lang Chánh, Lang Chánh, Vietnam</v>
      </c>
    </row>
    <row r="911">
      <c r="A911">
        <v>10910</v>
      </c>
      <c r="B911" t="str">
        <f>HYPERLINK("https://thitran.langchanh.thanhhoa.gov.vn/", "UBND Ủy ban nhân dân thị trấn Lang Chánh  tỉnh Thanh Hóa")</f>
        <v>UBND Ủy ban nhân dân thị trấn Lang Chánh  tỉnh Thanh Hóa</v>
      </c>
      <c r="C911" t="str">
        <v>https://thitran.langchanh.thanhhoa.gov.vn/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10911</v>
      </c>
      <c r="B912" t="str">
        <f>HYPERLINK("https://www.facebook.com/thoisulangchanh/videos/b%C3%A0n-giao-%C4%91%C6%B0a-v%C3%A0o-s%E1%BB%AD-d%E1%BB%A5ng-c%C3%B4ng-tr%C3%ACnh-c%E1%BA%A5p-n%C6%B0%E1%BB%9Bc-sinh-ho%E1%BA%A1t-t%E1%BA%A1i-x%C3%A3-y%C3%AAn-kh%C6%B0%C6%A1ng/2591568414242109/", "Công an xã Yên Khương  tỉnh Thanh Hóa")</f>
        <v>Công an xã Yên Khương  tỉnh Thanh Hóa</v>
      </c>
      <c r="C912" t="str">
        <v>https://www.facebook.com/thoisulangchanh/videos/b%C3%A0n-giao-%C4%91%C6%B0a-v%C3%A0o-s%E1%BB%AD-d%E1%BB%A5ng-c%C3%B4ng-tr%C3%ACnh-c%E1%BA%A5p-n%C6%B0%E1%BB%9Bc-sinh-ho%E1%BA%A1t-t%E1%BA%A1i-x%C3%A3-y%C3%AAn-kh%C6%B0%C6%A1ng/2591568414242109/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10912</v>
      </c>
      <c r="B913" t="str">
        <f>HYPERLINK("https://yenkhuong.langchanh.thanhhoa.gov.vn/", "UBND Ủy ban nhân dân xã Yên Khương  tỉnh Thanh Hóa")</f>
        <v>UBND Ủy ban nhân dân xã Yên Khương  tỉnh Thanh Hóa</v>
      </c>
      <c r="C913" t="str">
        <v>https://yenkhuong.langchanh.thanhhoa.gov.vn/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10913</v>
      </c>
      <c r="B914" t="str">
        <f>HYPERLINK("https://www.facebook.com/conganxayenthanglangchanhth/", "Công an xã Yên Thắng  tỉnh Thanh Hóa")</f>
        <v>Công an xã Yên Thắng  tỉnh Thanh Hóa</v>
      </c>
      <c r="C914" t="str">
        <v>https://www.facebook.com/conganxayenthanglangchanhth/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10914</v>
      </c>
      <c r="B915" t="str">
        <f>HYPERLINK("https://yenthang.namdinh.gov.vn/uy-ban-nhan-dan/ubnd-xa-yen-thang-218106", "UBND Ủy ban nhân dân xã Yên Thắng  tỉnh Thanh Hóa")</f>
        <v>UBND Ủy ban nhân dân xã Yên Thắng  tỉnh Thanh Hóa</v>
      </c>
      <c r="C915" t="str">
        <v>https://yenthang.namdinh.gov.vn/uy-ban-nhan-dan/ubnd-xa-yen-thang-218106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10915</v>
      </c>
      <c r="B916" t="str">
        <v>Công an xã Trí Nang  tỉnh Thanh Hóa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10916</v>
      </c>
      <c r="B917" t="str">
        <f>HYPERLINK("https://trinang.langchanh.thanhhoa.gov.vn/", "UBND Ủy ban nhân dân xã Trí Nang  tỉnh Thanh Hóa")</f>
        <v>UBND Ủy ban nhân dân xã Trí Nang  tỉnh Thanh Hóa</v>
      </c>
      <c r="C917" t="str">
        <v>https://trinang.langchanh.thanhhoa.gov.vn/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10917</v>
      </c>
      <c r="B918" t="str">
        <f>HYPERLINK("https://www.facebook.com/Tu%E1%BB%95i-tr%E1%BA%BB-C%C3%B4ng-an-TP-S%E1%BA%A7m-S%C6%A1n-100069346653553/?locale=vi_VN", "Công an xã Giao An  tỉnh Thanh Hóa")</f>
        <v>Công an xã Giao An  tỉnh Thanh Hóa</v>
      </c>
      <c r="C918" t="str">
        <v>https://www.facebook.com/Tu%E1%BB%95i-tr%E1%BA%BB-C%C3%B4ng-an-TP-S%E1%BA%A7m-S%C6%A1n-100069346653553/?locale=vi_VN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10918</v>
      </c>
      <c r="B919" t="str">
        <f>HYPERLINK("https://giaoan.langchanh.thanhhoa.gov.vn/", "UBND Ủy ban nhân dân xã Giao An  tỉnh Thanh Hóa")</f>
        <v>UBND Ủy ban nhân dân xã Giao An  tỉnh Thanh Hóa</v>
      </c>
      <c r="C919" t="str">
        <v>https://giaoan.langchanh.thanhhoa.gov.vn/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10919</v>
      </c>
      <c r="B920" t="str">
        <f>HYPERLINK("https://www.facebook.com/Caxgt/", "Công an xã Giao Thiện  tỉnh Thanh Hóa")</f>
        <v>Công an xã Giao Thiện  tỉnh Thanh Hóa</v>
      </c>
      <c r="C920" t="str">
        <v>https://www.facebook.com/Caxgt/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10920</v>
      </c>
      <c r="B921" t="str">
        <f>HYPERLINK("https://giaothien.langchanh.thanhhoa.gov.vn/", "UBND Ủy ban nhân dân xã Giao Thiện  tỉnh Thanh Hóa")</f>
        <v>UBND Ủy ban nhân dân xã Giao Thiện  tỉnh Thanh Hóa</v>
      </c>
      <c r="C921" t="str">
        <v>https://giaothien.langchanh.thanhhoa.gov.vn/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10921</v>
      </c>
      <c r="B922" t="str">
        <f>HYPERLINK("https://www.facebook.com/conganxatanphuc/", "Công an xã Tân Phúc  tỉnh Thanh Hóa")</f>
        <v>Công an xã Tân Phúc  tỉnh Thanh Hóa</v>
      </c>
      <c r="C922" t="str">
        <v>https://www.facebook.com/conganxatanphuc/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10922</v>
      </c>
      <c r="B923" t="str">
        <f>HYPERLINK("https://tanphuc.langchanh.thanhhoa.gov.vn/", "UBND Ủy ban nhân dân xã Tân Phúc  tỉnh Thanh Hóa")</f>
        <v>UBND Ủy ban nhân dân xã Tân Phúc  tỉnh Thanh Hóa</v>
      </c>
      <c r="C923" t="str">
        <v>https://tanphuc.langchanh.thanhhoa.gov.vn/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10923</v>
      </c>
      <c r="B924" t="str">
        <f>HYPERLINK("https://www.facebook.com/p/Trung-t%C3%A2m-V%C4%83n-h%C3%B3aTh%E1%BB%83-thao-v%C3%A0-Truy%E1%BB%81n-th%C3%B4ng-huy%E1%BB%87n-Y%C3%AAn-Th%E1%BB%A7y-100039718763296/", "Công an xã Tam Văn  tỉnh Thanh Hóa")</f>
        <v>Công an xã Tam Văn  tỉnh Thanh Hóa</v>
      </c>
      <c r="C924" t="str">
        <v>https://www.facebook.com/p/Trung-t%C3%A2m-V%C4%83n-h%C3%B3aTh%E1%BB%83-thao-v%C3%A0-Truy%E1%BB%81n-th%C3%B4ng-huy%E1%BB%87n-Y%C3%AAn-Th%E1%BB%A7y-100039718763296/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10924</v>
      </c>
      <c r="B925" t="str">
        <f>HYPERLINK("https://tamvan.langchanh.thanhhoa.gov.vn/", "UBND Ủy ban nhân dân xã Tam Văn  tỉnh Thanh Hóa")</f>
        <v>UBND Ủy ban nhân dân xã Tam Văn  tỉnh Thanh Hóa</v>
      </c>
      <c r="C925" t="str">
        <v>https://tamvan.langchanh.thanhhoa.gov.vn/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10925</v>
      </c>
      <c r="B926" t="str">
        <v>Công an xã Lâm Phú  tỉnh Thanh Hóa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10926</v>
      </c>
      <c r="B927" t="str">
        <f>HYPERLINK("https://lamphu.langchanh.thanhhoa.gov.vn/", "UBND Ủy ban nhân dân xã Lâm Phú  tỉnh Thanh Hóa")</f>
        <v>UBND Ủy ban nhân dân xã Lâm Phú  tỉnh Thanh Hóa</v>
      </c>
      <c r="C927" t="str">
        <v>https://lamphu.langchanh.thanhhoa.gov.vn/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10927</v>
      </c>
      <c r="B928" t="str">
        <v>Công an xã Quang Hiến  tỉnh Thanh Hóa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10928</v>
      </c>
      <c r="B929" t="str">
        <f>HYPERLINK("https://quangloc.quangxuong.thanhhoa.gov.vn/tin-hoat-dong-xa", "UBND Ủy ban nhân dân xã Quang Hiến  tỉnh Thanh Hóa")</f>
        <v>UBND Ủy ban nhân dân xã Quang Hiến  tỉnh Thanh Hóa</v>
      </c>
      <c r="C929" t="str">
        <v>https://quangloc.quangxuong.thanhhoa.gov.vn/tin-hoat-dong-xa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10929</v>
      </c>
      <c r="B930" t="str">
        <f>HYPERLINK("https://www.facebook.com/thoisulangchanh/videos/h%E1%BB%99i-thi-giao-l%C6%B0u-d%C3%A2n-v%C5%A9-th%E1%BB%83-thao-x%C3%A3-%C4%91%E1%BB%93ng-l%C6%B0%C6%A1ng-l%E1%BA%A7n-th%E1%BB%A9-nh%E1%BA%A5t-n%C4%83m-2023/1391671701704358/", "Công an xã Đồng Lương  tỉnh Thanh Hóa")</f>
        <v>Công an xã Đồng Lương  tỉnh Thanh Hóa</v>
      </c>
      <c r="C930" t="str">
        <v>https://www.facebook.com/thoisulangchanh/videos/h%E1%BB%99i-thi-giao-l%C6%B0u-d%C3%A2n-v%C5%A9-th%E1%BB%83-thao-x%C3%A3-%C4%91%E1%BB%93ng-l%C6%B0%C6%A1ng-l%E1%BA%A7n-th%E1%BB%A9-nh%E1%BA%A5t-n%C4%83m-2023/1391671701704358/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10930</v>
      </c>
      <c r="B931" t="str">
        <f>HYPERLINK("https://dongluong.langchanh.thanhhoa.gov.vn/", "UBND Ủy ban nhân dân xã Đồng Lương  tỉnh Thanh Hóa")</f>
        <v>UBND Ủy ban nhân dân xã Đồng Lương  tỉnh Thanh Hóa</v>
      </c>
      <c r="C931" t="str">
        <v>https://dongluong.langchanh.thanhhoa.gov.vn/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10931</v>
      </c>
      <c r="B932" t="str">
        <f>HYPERLINK("https://www.facebook.com/100064202226018/", "Công an thị trấn Ngọc Lặc  tỉnh Thanh Hóa")</f>
        <v>Công an thị trấn Ngọc Lặc  tỉnh Thanh Hóa</v>
      </c>
      <c r="C932" t="str">
        <v>https://www.facebook.com/100064202226018/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10932</v>
      </c>
      <c r="B933" t="str">
        <f>HYPERLINK("http://thitran.ngoclac.thanhhoa.gov.vn/van-ban-cua-xa", "UBND Ủy ban nhân dân thị trấn Ngọc Lặc  tỉnh Thanh Hóa")</f>
        <v>UBND Ủy ban nhân dân thị trấn Ngọc Lặc  tỉnh Thanh Hóa</v>
      </c>
      <c r="C933" t="str">
        <v>http://thitran.ngoclac.thanhhoa.gov.vn/van-ban-cua-xa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10933</v>
      </c>
      <c r="B934" t="str">
        <f>HYPERLINK("https://www.facebook.com/capLamSon/?locale=vi_VN", "Công an xã Lam Sơn  tỉnh Thanh Hóa")</f>
        <v>Công an xã Lam Sơn  tỉnh Thanh Hóa</v>
      </c>
      <c r="C934" t="str">
        <v>https://www.facebook.com/capLamSon/?locale=vi_VN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10934</v>
      </c>
      <c r="B935" t="str">
        <f>HYPERLINK("https://lamson.thoxuan.thanhhoa.gov.vn/web/trang-chu/bo-may-hanh-chinh/uy-ban-nhan-dan-xa/thanh-vien-uy-ban-nhan-dan-va-cong-chuc-thi-tran-lam-son.html", "UBND Ủy ban nhân dân xã Lam Sơn  tỉnh Thanh Hóa")</f>
        <v>UBND Ủy ban nhân dân xã Lam Sơn  tỉnh Thanh Hóa</v>
      </c>
      <c r="C935" t="str">
        <v>https://lamson.thoxuan.thanhhoa.gov.vn/web/trang-chu/bo-may-hanh-chinh/uy-ban-nhan-dan-xa/thanh-vien-uy-ban-nhan-dan-va-cong-chuc-thi-tran-lam-son.html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10935</v>
      </c>
      <c r="B936" t="str">
        <f>HYPERLINK("https://www.facebook.com/people/C%C3%B4ng-an-x%C3%A3-M%E1%BB%B9-T%C3%A2n-huy%E1%BB%87n-Ng%E1%BB%8Dc-L%E1%BA%B7ct%E1%BB%89nh-Thanh-Ho%C3%A1/100082844349694/", "Công an xã Mỹ Tân  tỉnh Thanh Hóa")</f>
        <v>Công an xã Mỹ Tân  tỉnh Thanh Hóa</v>
      </c>
      <c r="C936" t="str">
        <v>https://www.facebook.com/people/C%C3%B4ng-an-x%C3%A3-M%E1%BB%B9-T%C3%A2n-huy%E1%BB%87n-Ng%E1%BB%8Dc-L%E1%BA%B7ct%E1%BB%89nh-Thanh-Ho%C3%A1/100082844349694/</v>
      </c>
      <c r="D936" t="str">
        <v>-</v>
      </c>
      <c r="E936" t="str">
        <v/>
      </c>
      <c r="F936" t="str">
        <v>-</v>
      </c>
      <c r="G936" t="str">
        <v>xã mỹ tân huyện ngọc lặc tỉnh thanh hoá</v>
      </c>
    </row>
    <row r="937">
      <c r="A937">
        <v>10936</v>
      </c>
      <c r="B937" t="str">
        <f>HYPERLINK("https://dichvucong.namdinh.gov.vn/portaldvc/KenhTin/dich-vu-cong-truc-tuyen.aspx?_dv=9D8F09A7-E7FC-DD1E-1D3B-01A62CAB7FBD", "UBND Ủy ban nhân dân xã Mỹ Tân  tỉnh Thanh Hóa")</f>
        <v>UBND Ủy ban nhân dân xã Mỹ Tân  tỉnh Thanh Hóa</v>
      </c>
      <c r="C937" t="str">
        <v>https://dichvucong.namdinh.gov.vn/portaldvc/KenhTin/dich-vu-cong-truc-tuyen.aspx?_dv=9D8F09A7-E7FC-DD1E-1D3B-01A62CAB7FBD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10937</v>
      </c>
      <c r="B938" t="str">
        <f>HYPERLINK("https://www.facebook.com/people/C%C3%B4ng-an-x%C3%A3-Th%C3%BAy-S%C6%A1n/100063901999033/", "Công an xã Thúy Sơn  tỉnh Thanh Hóa")</f>
        <v>Công an xã Thúy Sơn  tỉnh Thanh Hóa</v>
      </c>
      <c r="C938" t="str">
        <v>https://www.facebook.com/people/C%C3%B4ng-an-x%C3%A3-Th%C3%BAy-S%C6%A1n/100063901999033/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10938</v>
      </c>
      <c r="B939" t="str">
        <f>HYPERLINK("http://thuyson.ngoclac.thanhhoa.gov.vn/van-ban-cua-xa", "UBND Ủy ban nhân dân xã Thúy Sơn  tỉnh Thanh Hóa")</f>
        <v>UBND Ủy ban nhân dân xã Thúy Sơn  tỉnh Thanh Hóa</v>
      </c>
      <c r="C939" t="str">
        <v>http://thuyson.ngoclac.thanhhoa.gov.vn/van-ban-cua-xa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10939</v>
      </c>
      <c r="B940" t="str">
        <f>HYPERLINK("https://www.facebook.com/p/C%C3%B4ng-an-x%C3%A3-Th%E1%BA%A1ch-L%E1%BA%ADp-Ng%E1%BB%8Dc-L%E1%BA%B7c-Thanh-h%C3%B3a-100068126476972/", "Công an xã Thạch Lập  tỉnh Thanh Hóa")</f>
        <v>Công an xã Thạch Lập  tỉnh Thanh Hóa</v>
      </c>
      <c r="C940" t="str">
        <v>https://www.facebook.com/p/C%C3%B4ng-an-x%C3%A3-Th%E1%BA%A1ch-L%E1%BA%ADp-Ng%E1%BB%8Dc-L%E1%BA%B7c-Thanh-h%C3%B3a-100068126476972/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10940</v>
      </c>
      <c r="B941" t="str">
        <f>HYPERLINK("https://thachlap.ngoclac.thanhhoa.gov.vn/tuyen-truyen-pho-bien/dai-hoi-dang-bo-xa-thach-lap-lan-thu-xxii-247205", "UBND Ủy ban nhân dân xã Thạch Lập  tỉnh Thanh Hóa")</f>
        <v>UBND Ủy ban nhân dân xã Thạch Lập  tỉnh Thanh Hóa</v>
      </c>
      <c r="C941" t="str">
        <v>https://thachlap.ngoclac.thanhhoa.gov.vn/tuyen-truyen-pho-bien/dai-hoi-dang-bo-xa-thach-lap-lan-thu-xxii-247205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10941</v>
      </c>
      <c r="B942" t="str">
        <f>HYPERLINK("https://www.facebook.com/p/Tu%E1%BB%95i-tr%E1%BA%BB-C%C3%B4ng-an-TP-S%E1%BA%A7m-S%C6%A1n-100069346653553/", "Công an xã Vân Âm  tỉnh Thanh Hóa")</f>
        <v>Công an xã Vân Âm  tỉnh Thanh Hóa</v>
      </c>
      <c r="C942" t="str">
        <v>https://www.facebook.com/p/Tu%E1%BB%95i-tr%E1%BA%BB-C%C3%B4ng-an-TP-S%E1%BA%A7m-S%C6%A1n-100069346653553/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10942</v>
      </c>
      <c r="B943" t="str">
        <f>HYPERLINK("https://vanam.ngoclac.thanhhoa.gov.vn/gioi-thieu", "UBND Ủy ban nhân dân xã Vân Âm  tỉnh Thanh Hóa")</f>
        <v>UBND Ủy ban nhân dân xã Vân Âm  tỉnh Thanh Hóa</v>
      </c>
      <c r="C943" t="str">
        <v>https://vanam.ngoclac.thanhhoa.gov.vn/gioi-thieu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10943</v>
      </c>
      <c r="B944" t="str">
        <f>HYPERLINK("https://www.facebook.com/p/C%C3%B4ng-an-x%C3%A3-Cao-Ng%E1%BB%8Dc-huy%E1%BB%87n-Ng%E1%BB%8Dc-L%E1%BA%B7c-100063589652011/", "Công an xã Cao Ngọc  tỉnh Thanh Hóa")</f>
        <v>Công an xã Cao Ngọc  tỉnh Thanh Hóa</v>
      </c>
      <c r="C944" t="str">
        <v>https://www.facebook.com/p/C%C3%B4ng-an-x%C3%A3-Cao-Ng%E1%BB%8Dc-huy%E1%BB%87n-Ng%E1%BB%8Dc-L%E1%BA%B7c-100063589652011/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10944</v>
      </c>
      <c r="B945" t="str">
        <f>HYPERLINK("https://caongoc.ngoclac.thanhhoa.gov.vn/web/danh-ba-co-quan-chuc-nang/", "UBND Ủy ban nhân dân xã Cao Ngọc  tỉnh Thanh Hóa")</f>
        <v>UBND Ủy ban nhân dân xã Cao Ngọc  tỉnh Thanh Hóa</v>
      </c>
      <c r="C945" t="str">
        <v>https://caongoc.ngoclac.thanhhoa.gov.vn/web/danh-ba-co-quan-chuc-nang/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10945</v>
      </c>
      <c r="B946" t="str">
        <f>HYPERLINK("https://www.facebook.com/322827476213987", "Công an xã Ngọc Khê  tỉnh Thanh Hóa")</f>
        <v>Công an xã Ngọc Khê  tỉnh Thanh Hóa</v>
      </c>
      <c r="C946" t="str">
        <v>https://www.facebook.com/322827476213987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10946</v>
      </c>
      <c r="B947" t="str">
        <f>HYPERLINK("https://trungkhanh.caobang.gov.vn/1352/34154/94766/xa-ngoc-khe", "UBND Ủy ban nhân dân xã Ngọc Khê  tỉnh Thanh Hóa")</f>
        <v>UBND Ủy ban nhân dân xã Ngọc Khê  tỉnh Thanh Hóa</v>
      </c>
      <c r="C947" t="str">
        <v>https://trungkhanh.caobang.gov.vn/1352/34154/94766/xa-ngoc-khe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10947</v>
      </c>
      <c r="B948" t="str">
        <f>HYPERLINK("https://www.facebook.com/QuangTrungNgocLacThanhHoa/", "Công an xã Quang Trung  tỉnh Thanh Hóa")</f>
        <v>Công an xã Quang Trung  tỉnh Thanh Hóa</v>
      </c>
      <c r="C948" t="str">
        <v>https://www.facebook.com/QuangTrungNgocLacThanhHoa/</v>
      </c>
      <c r="D948" t="str">
        <v>-</v>
      </c>
      <c r="E948" t="str">
        <v/>
      </c>
      <c r="F948" t="str">
        <v>-</v>
      </c>
      <c r="G948" t="str">
        <v>Xã Quang Trung Huyện Ngọc Lặc, Thanh Hóa, Vietnam</v>
      </c>
    </row>
    <row r="949">
      <c r="A949">
        <v>10948</v>
      </c>
      <c r="B949" t="str">
        <f>HYPERLINK("https://quangtrung.bimson.thanhhoa.gov.vn/", "UBND Ủy ban nhân dân xã Quang Trung  tỉnh Thanh Hóa")</f>
        <v>UBND Ủy ban nhân dân xã Quang Trung  tỉnh Thanh Hóa</v>
      </c>
      <c r="C949" t="str">
        <v>https://quangtrung.bimson.thanhhoa.gov.vn/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10949</v>
      </c>
      <c r="B950" t="str">
        <f>HYPERLINK("https://www.facebook.com/Conganxadongthinh/", "Công an xã Đồng Thịnh  tỉnh Thanh Hóa")</f>
        <v>Công an xã Đồng Thịnh  tỉnh Thanh Hóa</v>
      </c>
      <c r="C950" t="str">
        <v>https://www.facebook.com/Conganxadongthinh/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10950</v>
      </c>
      <c r="B951" t="str">
        <f>HYPERLINK("https://dongthinh.dinhhoa.thainguyen.gov.vn/", "UBND Ủy ban nhân dân xã Đồng Thịnh  tỉnh Thanh Hóa")</f>
        <v>UBND Ủy ban nhân dân xã Đồng Thịnh  tỉnh Thanh Hóa</v>
      </c>
      <c r="C951" t="str">
        <v>https://dongthinh.dinhhoa.thainguyen.gov.vn/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10951</v>
      </c>
      <c r="B952" t="str">
        <f>HYPERLINK("https://www.facebook.com/p/C%C3%B4ng-an-x%C3%A3-Ng%E1%BB%8Dc-Li%C3%AAn-huy%E1%BB%87n-Ng%E1%BB%8Dc-L%E1%BA%B7c-t%E1%BB%89nh-Thanh-Ho%C3%A1-100062706443022/", "Công an xã Ngọc Liên  tỉnh Thanh Hóa")</f>
        <v>Công an xã Ngọc Liên  tỉnh Thanh Hóa</v>
      </c>
      <c r="C952" t="str">
        <v>https://www.facebook.com/p/C%C3%B4ng-an-x%C3%A3-Ng%E1%BB%8Dc-Li%C3%AAn-huy%E1%BB%87n-Ng%E1%BB%8Dc-L%E1%BA%B7c-t%E1%BB%89nh-Thanh-Ho%C3%A1-100062706443022/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10952</v>
      </c>
      <c r="B953" t="str">
        <f>HYPERLINK("https://ngoclien.ngoclac.thanhhoa.gov.vn/hoi-nguoi-cao-tuoi", "UBND Ủy ban nhân dân xã Ngọc Liên  tỉnh Thanh Hóa")</f>
        <v>UBND Ủy ban nhân dân xã Ngọc Liên  tỉnh Thanh Hóa</v>
      </c>
      <c r="C953" t="str">
        <v>https://ngoclien.ngoclac.thanhhoa.gov.vn/hoi-nguoi-cao-tuoi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10953</v>
      </c>
      <c r="B954" t="str">
        <f>HYPERLINK("https://www.facebook.com/p/C%C3%B4ng-an-x%C3%A3-Ng%E1%BB%8Dc-S%C6%A1n-100063204161309/", "Công an xã Ngọc Sơn  tỉnh Thanh Hóa")</f>
        <v>Công an xã Ngọc Sơn  tỉnh Thanh Hóa</v>
      </c>
      <c r="C954" t="str">
        <v>https://www.facebook.com/p/C%C3%B4ng-an-x%C3%A3-Ng%E1%BB%8Dc-S%C6%A1n-100063204161309/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10954</v>
      </c>
      <c r="B955" t="str">
        <f>HYPERLINK("https://ngocson.ngoclac.thanhhoa.gov.vn/van-ban-cua-xa", "UBND Ủy ban nhân dân xã Ngọc Sơn  tỉnh Thanh Hóa")</f>
        <v>UBND Ủy ban nhân dân xã Ngọc Sơn  tỉnh Thanh Hóa</v>
      </c>
      <c r="C955" t="str">
        <v>https://ngocson.ngoclac.thanhhoa.gov.vn/van-ban-cua-xa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10955</v>
      </c>
      <c r="B956" t="str">
        <f>HYPERLINK("https://www.facebook.com/locthinh.cax/", "Công an xã Lộc Thịnh  tỉnh Thanh Hóa")</f>
        <v>Công an xã Lộc Thịnh  tỉnh Thanh Hóa</v>
      </c>
      <c r="C956" t="str">
        <v>https://www.facebook.com/locthinh.cax/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10956</v>
      </c>
      <c r="B957" t="str">
        <f>HYPERLINK("https://locthinh.ngoclac.thanhhoa.gov.vn/?call=file.download&amp;file_id=637513649", "UBND Ủy ban nhân dân xã Lộc Thịnh  tỉnh Thanh Hóa")</f>
        <v>UBND Ủy ban nhân dân xã Lộc Thịnh  tỉnh Thanh Hóa</v>
      </c>
      <c r="C957" t="str">
        <v>https://locthinh.ngoclac.thanhhoa.gov.vn/?call=file.download&amp;file_id=637513649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10957</v>
      </c>
      <c r="B958" t="str">
        <f>HYPERLINK("https://www.facebook.com/p/C%C3%B4ng-An-x%C3%A3-Cao-Th%E1%BB%8Bnh-huy%E1%BB%87n-Ng%E1%BB%8Dc-L%E1%BA%B7c-t%E1%BB%89nh-Thanh-Ho%C3%A1-100064626884818/?locale=sw_KE", "Công an xã Cao Thịnh  tỉnh Thanh Hóa")</f>
        <v>Công an xã Cao Thịnh  tỉnh Thanh Hóa</v>
      </c>
      <c r="C958" t="str">
        <v>https://www.facebook.com/p/C%C3%B4ng-An-x%C3%A3-Cao-Th%E1%BB%8Bnh-huy%E1%BB%87n-Ng%E1%BB%8Dc-L%E1%BA%B7c-t%E1%BB%89nh-Thanh-Ho%C3%A1-100064626884818/?locale=sw_KE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10958</v>
      </c>
      <c r="B959" t="str">
        <f>HYPERLINK("https://caothinh.ngoclac.thanhhoa.gov.vn/tin-van-hoa-the-thao/tap-huan-an-toan-thuc-pham-2023-253837", "UBND Ủy ban nhân dân xã Cao Thịnh  tỉnh Thanh Hóa")</f>
        <v>UBND Ủy ban nhân dân xã Cao Thịnh  tỉnh Thanh Hóa</v>
      </c>
      <c r="C959" t="str">
        <v>https://caothinh.ngoclac.thanhhoa.gov.vn/tin-van-hoa-the-thao/tap-huan-an-toan-thuc-pham-2023-253837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10959</v>
      </c>
      <c r="B960" t="str">
        <f>HYPERLINK("https://www.facebook.com/p/T%E1%BB%8Bnh-x%C3%A1-Ng%E1%BB%8Dc-Trung-T%C4%83ng-100064604415077/", "Công an xã Ngọc Trung  tỉnh Thanh Hóa")</f>
        <v>Công an xã Ngọc Trung  tỉnh Thanh Hóa</v>
      </c>
      <c r="C960" t="str">
        <v>https://www.facebook.com/p/T%E1%BB%8Bnh-x%C3%A1-Ng%E1%BB%8Dc-Trung-T%C4%83ng-100064604415077/</v>
      </c>
      <c r="D960" t="str">
        <v>-</v>
      </c>
      <c r="E960" t="str">
        <v/>
      </c>
      <c r="F960" t="str">
        <f>HYPERLINK("mailto:Suminhtinh@gmail.com", "Suminhtinh@gmail.com")</f>
        <v>Suminhtinh@gmail.com</v>
      </c>
      <c r="G960" t="str">
        <v>-</v>
      </c>
    </row>
    <row r="961">
      <c r="A961">
        <v>10960</v>
      </c>
      <c r="B961" t="str">
        <f>HYPERLINK("https://ngoctrung.ngoclac.thanhhoa.gov.vn/tin-tuc-su-kien/uy-ban-nhan-dan-xa-to-chuc-hoi-nghi-trien-khai-ky-niem-60-nam-thanh-lap-xa-254870", "UBND Ủy ban nhân dân xã Ngọc Trung  tỉnh Thanh Hóa")</f>
        <v>UBND Ủy ban nhân dân xã Ngọc Trung  tỉnh Thanh Hóa</v>
      </c>
      <c r="C961" t="str">
        <v>https://ngoctrung.ngoclac.thanhhoa.gov.vn/tin-tuc-su-kien/uy-ban-nhan-dan-xa-to-chuc-hoi-nghi-trien-khai-ky-niem-60-nam-thanh-lap-xa-254870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10961</v>
      </c>
      <c r="B962" t="str">
        <f>HYPERLINK("https://www.facebook.com/Conganxaphunggiao/", "Công an xã Phùng Giáo  tỉnh Thanh Hóa")</f>
        <v>Công an xã Phùng Giáo  tỉnh Thanh Hóa</v>
      </c>
      <c r="C962" t="str">
        <v>https://www.facebook.com/Conganxaphunggiao/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10962</v>
      </c>
      <c r="B963" t="str">
        <f>HYPERLINK("https://phunggiao.ngoclac.thanhhoa.gov.vn/tin-van-hoa-the-thao/truong-tieu-hoc-xa-phung-giao-huyen-ngoc-lac-tinh-thanh-hoa-to-chuc-tot-le-khai-giang-nam-hoc-mo-249414", "UBND Ủy ban nhân dân xã Phùng Giáo  tỉnh Thanh Hóa")</f>
        <v>UBND Ủy ban nhân dân xã Phùng Giáo  tỉnh Thanh Hóa</v>
      </c>
      <c r="C963" t="str">
        <v>https://phunggiao.ngoclac.thanhhoa.gov.vn/tin-van-hoa-the-thao/truong-tieu-hoc-xa-phung-giao-huyen-ngoc-lac-tinh-thanh-hoa-to-chuc-tot-le-khai-giang-nam-hoc-mo-249414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10963</v>
      </c>
      <c r="B964" t="str">
        <f>HYPERLINK("https://www.facebook.com/conganxaphungminh15109/?locale=vi_VN", "Công an xã Phùng Minh  tỉnh Thanh Hóa")</f>
        <v>Công an xã Phùng Minh  tỉnh Thanh Hóa</v>
      </c>
      <c r="C964" t="str">
        <v>https://www.facebook.com/conganxaphungminh15109/?locale=vi_VN</v>
      </c>
      <c r="D964" t="str">
        <v>0941590836</v>
      </c>
      <c r="E964" t="str">
        <v>-</v>
      </c>
      <c r="F964" t="str">
        <v>-</v>
      </c>
      <c r="G964" t="str">
        <v>-</v>
      </c>
    </row>
    <row r="965">
      <c r="A965">
        <v>10964</v>
      </c>
      <c r="B965" t="str">
        <f>HYPERLINK("https://phungminh.ngoclac.thanhhoa.gov.vn/tin-tuc-su-kien/uy-ban-nhan-dan-xa-phung-minh-to-chuc-le-ra-mat-luc-luong-tham-gia-bao-ve-an-ninh-trat-tu-o-co-s-249235", "UBND Ủy ban nhân dân xã Phùng Minh  tỉnh Thanh Hóa")</f>
        <v>UBND Ủy ban nhân dân xã Phùng Minh  tỉnh Thanh Hóa</v>
      </c>
      <c r="C965" t="str">
        <v>https://phungminh.ngoclac.thanhhoa.gov.vn/tin-tuc-su-kien/uy-ban-nhan-dan-xa-phung-minh-to-chuc-le-ra-mat-luc-luong-tham-gia-bao-ve-an-ninh-trat-tu-o-co-s-249235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10965</v>
      </c>
      <c r="B966" t="str">
        <v>Công an xã Phúc Thịnh  tỉnh Thanh Hóa</v>
      </c>
      <c r="C966" t="str">
        <v>-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10966</v>
      </c>
      <c r="B967" t="str">
        <v>UBND Ủy ban nhân dân xã Phúc Thịnh  tỉnh Thanh Hóa</v>
      </c>
      <c r="C967" t="str">
        <v>-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10967</v>
      </c>
      <c r="B968" t="str">
        <f>HYPERLINK("https://www.facebook.com/p/CA-x%C3%A3-Nguy%E1%BB%87t-%E1%BA%A4n-Ng%E1%BB%8Dc-L%E1%BA%B7c-Thanh-H%C3%B3a-100064209605409/", "Công an xã Nguyệt Ấn  tỉnh Thanh Hóa")</f>
        <v>Công an xã Nguyệt Ấn  tỉnh Thanh Hóa</v>
      </c>
      <c r="C968" t="str">
        <v>https://www.facebook.com/p/CA-x%C3%A3-Nguy%E1%BB%87t-%E1%BA%A4n-Ng%E1%BB%8Dc-L%E1%BA%B7c-Thanh-H%C3%B3a-100064209605409/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10968</v>
      </c>
      <c r="B969" t="str">
        <f>HYPERLINK("https://nguyetan.ngoclac.thanhhoa.gov.vn/chuyen-doi-so/uy-ban-nhan-dan-xa-nguyet-an-to-chuc-hoi-nghi-tap-huan-trien-khai-mo-hinh-3-khong-tren-dia-ban-x-250251", "UBND Ủy ban nhân dân xã Nguyệt Ấn  tỉnh Thanh Hóa")</f>
        <v>UBND Ủy ban nhân dân xã Nguyệt Ấn  tỉnh Thanh Hóa</v>
      </c>
      <c r="C969" t="str">
        <v>https://nguyetan.ngoclac.thanhhoa.gov.vn/chuyen-doi-so/uy-ban-nhan-dan-xa-nguyet-an-to-chuc-hoi-nghi-tap-huan-trien-khai-mo-hinh-3-khong-tren-dia-ban-x-250251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10969</v>
      </c>
      <c r="B970" t="str">
        <f>HYPERLINK("https://www.facebook.com/p/C%C3%B4ng-an-x%C3%A3-Ki%C3%AAn-Th%E1%BB%8D-huy%E1%BB%87n-Ng%E1%BB%8Dc-L%E1%BA%B7c-100032787444019/", "Công an xã Kiên Thọ  tỉnh Thanh Hóa")</f>
        <v>Công an xã Kiên Thọ  tỉnh Thanh Hóa</v>
      </c>
      <c r="C970" t="str">
        <v>https://www.facebook.com/p/C%C3%B4ng-an-x%C3%A3-Ki%C3%AAn-Th%E1%BB%8D-huy%E1%BB%87n-Ng%E1%BB%8Dc-L%E1%BA%B7c-100032787444019/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10970</v>
      </c>
      <c r="B971" t="str">
        <f>HYPERLINK("https://kientho.ngoclac.thanhhoa.gov.vn/file/download/637384705.html", "UBND Ủy ban nhân dân xã Kiên Thọ  tỉnh Thanh Hóa")</f>
        <v>UBND Ủy ban nhân dân xã Kiên Thọ  tỉnh Thanh Hóa</v>
      </c>
      <c r="C971" t="str">
        <v>https://kientho.ngoclac.thanhhoa.gov.vn/file/download/637384705.html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10971</v>
      </c>
      <c r="B972" t="str">
        <f>HYPERLINK("https://www.facebook.com/p/C%C3%B4ng-an-x%C3%A3-Minh-Ti%E1%BA%BFn-100063708079827/", "Công an xã Minh Tiến  tỉnh Thanh Hóa")</f>
        <v>Công an xã Minh Tiến  tỉnh Thanh Hóa</v>
      </c>
      <c r="C972" t="str">
        <v>https://www.facebook.com/p/C%C3%B4ng-an-x%C3%A3-Minh-Ti%E1%BA%BFn-100063708079827/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10972</v>
      </c>
      <c r="B973" t="str">
        <f>HYPERLINK("https://minhtien.daitu.thainguyen.gov.vn/", "UBND Ủy ban nhân dân xã Minh Tiến  tỉnh Thanh Hóa")</f>
        <v>UBND Ủy ban nhân dân xã Minh Tiến  tỉnh Thanh Hóa</v>
      </c>
      <c r="C973" t="str">
        <v>https://minhtien.daitu.thainguyen.gov.vn/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10973</v>
      </c>
      <c r="B974" t="str">
        <f>HYPERLINK("https://www.facebook.com/p/C%C3%B4ng-an-x%C3%A3-Minh-S%C6%A1n-huy%E1%BB%87n-Ng%E1%BB%8Dc-L%E1%BA%B7c-t%E1%BB%89nh-Thanh-Ho%C3%A1-100069324514973/", "Công an xã Minh Sơn  tỉnh Thanh Hóa")</f>
        <v>Công an xã Minh Sơn  tỉnh Thanh Hóa</v>
      </c>
      <c r="C974" t="str">
        <v>https://www.facebook.com/p/C%C3%B4ng-an-x%C3%A3-Minh-S%C6%A1n-huy%E1%BB%87n-Ng%E1%BB%8Dc-L%E1%BA%B7c-t%E1%BB%89nh-Thanh-Ho%C3%A1-100069324514973/</v>
      </c>
      <c r="D974" t="str">
        <v>-</v>
      </c>
      <c r="E974" t="str">
        <v>02378958113</v>
      </c>
      <c r="F974" t="str">
        <f>HYPERLINK("mailto:Haminhtrungt31@gmail.com", "Haminhtrungt31@gmail.com")</f>
        <v>Haminhtrungt31@gmail.com</v>
      </c>
      <c r="G974" t="str">
        <v>-</v>
      </c>
    </row>
    <row r="975">
      <c r="A975">
        <v>10974</v>
      </c>
      <c r="B975" t="str">
        <f>HYPERLINK("https://minhson.trieuson.thanhhoa.gov.vn/hoi-dong-nhan-dan", "UBND Ủy ban nhân dân xã Minh Sơn  tỉnh Thanh Hóa")</f>
        <v>UBND Ủy ban nhân dân xã Minh Sơn  tỉnh Thanh Hóa</v>
      </c>
      <c r="C975" t="str">
        <v>https://minhson.trieuson.thanhhoa.gov.vn/hoi-dong-nhan-dan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10975</v>
      </c>
      <c r="B976" t="str">
        <f>HYPERLINK("https://www.facebook.com/congancamthuy/", "Công an thị trấn Cẩm Thủy  tỉnh Thanh Hóa")</f>
        <v>Công an thị trấn Cẩm Thủy  tỉnh Thanh Hóa</v>
      </c>
      <c r="C976" t="str">
        <v>https://www.facebook.com/congancamthuy/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10976</v>
      </c>
      <c r="B977" t="str">
        <f>HYPERLINK("https://thitranphongson.camthuy.thanhhoa.gov.vn/", "UBND Ủy ban nhân dân thị trấn Cẩm Thủy  tỉnh Thanh Hóa")</f>
        <v>UBND Ủy ban nhân dân thị trấn Cẩm Thủy  tỉnh Thanh Hóa</v>
      </c>
      <c r="C977" t="str">
        <v>https://thitranphongson.camthuy.thanhhoa.gov.vn/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10977</v>
      </c>
      <c r="B978" t="str">
        <f>HYPERLINK("https://www.facebook.com/TuoitreConganVinhPhuc/", "Công an xã Phúc Do  tỉnh Thanh Hóa")</f>
        <v>Công an xã Phúc Do  tỉnh Thanh Hóa</v>
      </c>
      <c r="C978" t="str">
        <v>https://www.facebook.com/TuoitreConganVinhPhuc/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10978</v>
      </c>
      <c r="B979" t="str">
        <f>HYPERLINK("http://xuanphuc.nhuthanh.thanhhoa.gov.vn/web/nhan-su.htm?cbxTochuc=6059a864-8f37-4782-0856-21494a730f19", "UBND Ủy ban nhân dân xã Phúc Do  tỉnh Thanh Hóa")</f>
        <v>UBND Ủy ban nhân dân xã Phúc Do  tỉnh Thanh Hóa</v>
      </c>
      <c r="C979" t="str">
        <v>http://xuanphuc.nhuthanh.thanhhoa.gov.vn/web/nhan-su.htm?cbxTochuc=6059a864-8f37-4782-0856-21494a730f19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10979</v>
      </c>
      <c r="B980" t="str">
        <f>HYPERLINK("https://www.facebook.com/congancamthanh/", "Công an xã Cẩm Thành  tỉnh Thanh Hóa")</f>
        <v>Công an xã Cẩm Thành  tỉnh Thanh Hóa</v>
      </c>
      <c r="C980" t="str">
        <v>https://www.facebook.com/congancamthanh/</v>
      </c>
      <c r="D980" t="str">
        <v>-</v>
      </c>
      <c r="E980" t="str">
        <v>02373526003</v>
      </c>
      <c r="F980" t="str">
        <f>HYPERLINK("mailto:tamhongminh@gmail.com", "tamhongminh@gmail.com")</f>
        <v>tamhongminh@gmail.com</v>
      </c>
      <c r="G980" t="str">
        <v>Thanh Hóa, Vietnam</v>
      </c>
    </row>
    <row r="981">
      <c r="A981">
        <v>10980</v>
      </c>
      <c r="B981" t="str">
        <f>HYPERLINK("https://camthanh.camthuy.thanhhoa.gov.vn/", "UBND Ủy ban nhân dân xã Cẩm Thành  tỉnh Thanh Hóa")</f>
        <v>UBND Ủy ban nhân dân xã Cẩm Thành  tỉnh Thanh Hóa</v>
      </c>
      <c r="C981" t="str">
        <v>https://camthanh.camthuy.thanhhoa.gov.vn/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10981</v>
      </c>
      <c r="B982" t="str">
        <f>HYPERLINK("https://www.facebook.com/p/C%C3%B4ng-an-x%C3%A3-C%E1%BA%A9m-Qu%C3%BD-huy%E1%BB%87n-C%E1%BA%A9m-Thu%E1%BB%B7-t%E1%BB%89nh-Thanh-H%C3%B3a-100063540038479/", "Công an xã Cẩm Quý  tỉnh Thanh Hóa")</f>
        <v>Công an xã Cẩm Quý  tỉnh Thanh Hóa</v>
      </c>
      <c r="C982" t="str">
        <v>https://www.facebook.com/p/C%C3%B4ng-an-x%C3%A3-C%E1%BA%A9m-Qu%C3%BD-huy%E1%BB%87n-C%E1%BA%A9m-Thu%E1%BB%B7-t%E1%BB%89nh-Thanh-H%C3%B3a-100063540038479/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10982</v>
      </c>
      <c r="B983" t="str">
        <f>HYPERLINK("http://camquy.camthuy.thanhhoa.gov.vn/web/trang-chu/thu-tuc-hanh-chinh", "UBND Ủy ban nhân dân xã Cẩm Quý  tỉnh Thanh Hóa")</f>
        <v>UBND Ủy ban nhân dân xã Cẩm Quý  tỉnh Thanh Hóa</v>
      </c>
      <c r="C983" t="str">
        <v>http://camquy.camthuy.thanhhoa.gov.vn/web/trang-chu/thu-tuc-hanh-chinh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10983</v>
      </c>
      <c r="B984" t="str">
        <f>HYPERLINK("https://www.facebook.com/Tu%E1%BB%95i-tr%E1%BA%BB-C%C3%B4ng-an-TP-S%E1%BA%A7m-S%C6%A1n-100069346653553/?locale=vi_VN", "Công an xã Cẩm Lương  tỉnh Thanh Hóa")</f>
        <v>Công an xã Cẩm Lương  tỉnh Thanh Hóa</v>
      </c>
      <c r="C984" t="str">
        <v>https://www.facebook.com/Tu%E1%BB%95i-tr%E1%BA%BB-C%C3%B4ng-an-TP-S%E1%BA%A7m-S%C6%A1n-100069346653553/?locale=vi_VN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10984</v>
      </c>
      <c r="B985" t="str">
        <f>HYPERLINK("https://camluong.camthuy.thanhhoa.gov.vn/", "UBND Ủy ban nhân dân xã Cẩm Lương  tỉnh Thanh Hóa")</f>
        <v>UBND Ủy ban nhân dân xã Cẩm Lương  tỉnh Thanh Hóa</v>
      </c>
      <c r="C985" t="str">
        <v>https://camluong.camthuy.thanhhoa.gov.vn/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10985</v>
      </c>
      <c r="B986" t="str">
        <f>HYPERLINK("https://www.facebook.com/p/C%C3%B4ng-an-x%C3%A3-C%E1%BA%A9m-Th%E1%BA%A1ch-huy%E1%BB%87n-C%E1%BA%A9m-Thu%E1%BB%B7-100063596555894/", "Công an xã Cẩm Thạch  tỉnh Thanh Hóa")</f>
        <v>Công an xã Cẩm Thạch  tỉnh Thanh Hóa</v>
      </c>
      <c r="C986" t="str">
        <v>https://www.facebook.com/p/C%C3%B4ng-an-x%C3%A3-C%E1%BA%A9m-Th%E1%BA%A1ch-huy%E1%BB%87n-C%E1%BA%A9m-Thu%E1%BB%B7-100063596555894/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10986</v>
      </c>
      <c r="B987" t="str">
        <f>HYPERLINK("https://camthach.camthuy.thanhhoa.gov.vn/", "UBND Ủy ban nhân dân xã Cẩm Thạch  tỉnh Thanh Hóa")</f>
        <v>UBND Ủy ban nhân dân xã Cẩm Thạch  tỉnh Thanh Hóa</v>
      </c>
      <c r="C987" t="str">
        <v>https://camthach.camthuy.thanhhoa.gov.vn/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10987</v>
      </c>
      <c r="B988" t="str">
        <v>Công an xã Cẩm Liên  tỉnh Thanh Hóa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10988</v>
      </c>
      <c r="B989" t="str">
        <f>HYPERLINK("https://camlien.camthuy.thanhhoa.gov.vn/", "UBND Ủy ban nhân dân xã Cẩm Liên  tỉnh Thanh Hóa")</f>
        <v>UBND Ủy ban nhân dân xã Cẩm Liên  tỉnh Thanh Hóa</v>
      </c>
      <c r="C989" t="str">
        <v>https://camlien.camthuy.thanhhoa.gov.vn/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10989</v>
      </c>
      <c r="B990" t="str">
        <f>HYPERLINK("https://www.facebook.com/p/C%C3%B4ng-an-huy%E1%BB%87n-C%E1%BA%A9m-Gi%C3%A0ng-H%E1%BA%A3i-D%C6%B0%C6%A1ng-100069362282975/", "Công an xã Cẩm Giang  tỉnh Thanh Hóa")</f>
        <v>Công an xã Cẩm Giang  tỉnh Thanh Hóa</v>
      </c>
      <c r="C990" t="str">
        <v>https://www.facebook.com/p/C%C3%B4ng-an-huy%E1%BB%87n-C%E1%BA%A9m-Gi%C3%A0ng-H%E1%BA%A3i-D%C6%B0%C6%A1ng-100069362282975/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10990</v>
      </c>
      <c r="B991" t="str">
        <f>HYPERLINK("https://camgiang.camthuy.thanhhoa.gov.vn/", "UBND Ủy ban nhân dân xã Cẩm Giang  tỉnh Thanh Hóa")</f>
        <v>UBND Ủy ban nhân dân xã Cẩm Giang  tỉnh Thanh Hóa</v>
      </c>
      <c r="C991" t="str">
        <v>https://camgiang.camthuy.thanhhoa.gov.vn/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10991</v>
      </c>
      <c r="B992" t="str">
        <f>HYPERLINK("https://www.facebook.com/ubndcambinh/", "Công an xã Cẩm Bình  tỉnh Thanh Hóa")</f>
        <v>Công an xã Cẩm Bình  tỉnh Thanh Hóa</v>
      </c>
      <c r="C992" t="str">
        <v>https://www.facebook.com/ubndcambinh/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10992</v>
      </c>
      <c r="B993" t="str">
        <f>HYPERLINK("https://cambinh.camthuy.thanhhoa.gov.vn/", "UBND Ủy ban nhân dân xã Cẩm Bình  tỉnh Thanh Hóa")</f>
        <v>UBND Ủy ban nhân dân xã Cẩm Bình  tỉnh Thanh Hóa</v>
      </c>
      <c r="C993" t="str">
        <v>https://cambinh.camthuy.thanhhoa.gov.vn/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10993</v>
      </c>
      <c r="B994" t="str">
        <f>HYPERLINK("https://www.facebook.com/p/Tu%E1%BB%95i-tr%E1%BA%BB-C%C3%B4ng-an-huy%E1%BB%87n-Ninh-Ph%C6%B0%E1%BB%9Bc-100068114569027/", "Công an xã Cẩm Tú  tỉnh Thanh Hóa")</f>
        <v>Công an xã Cẩm Tú  tỉnh Thanh Hóa</v>
      </c>
      <c r="C994" t="str">
        <v>https://www.facebook.com/p/Tu%E1%BB%95i-tr%E1%BA%BB-C%C3%B4ng-an-huy%E1%BB%87n-Ninh-Ph%C6%B0%E1%BB%9Bc-100068114569027/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10994</v>
      </c>
      <c r="B995" t="str">
        <f>HYPERLINK("https://camtu.camthuy.thanhhoa.gov.vn/", "UBND Ủy ban nhân dân xã Cẩm Tú  tỉnh Thanh Hóa")</f>
        <v>UBND Ủy ban nhân dân xã Cẩm Tú  tỉnh Thanh Hóa</v>
      </c>
      <c r="C995" t="str">
        <v>https://camtu.camthuy.thanhhoa.gov.vn/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10995</v>
      </c>
      <c r="B996" t="str">
        <f>HYPERLINK("https://www.facebook.com/Tu%E1%BB%95i-tr%E1%BA%BB-C%C3%B4ng-an-TP-S%E1%BA%A7m-S%C6%A1n-100069346653553/?locale=vi_VN", "Công an xã Cẩm Sơn  tỉnh Thanh Hóa")</f>
        <v>Công an xã Cẩm Sơn  tỉnh Thanh Hóa</v>
      </c>
      <c r="C996" t="str">
        <v>https://www.facebook.com/Tu%E1%BB%95i-tr%E1%BA%BB-C%C3%B4ng-an-TP-S%E1%BA%A7m-S%C6%A1n-100069346653553/?locale=vi_VN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10996</v>
      </c>
      <c r="B997" t="str">
        <f>HYPERLINK("https://anhson.nghean.gov.vn/cam-son/cam-son-473890", "UBND Ủy ban nhân dân xã Cẩm Sơn  tỉnh Thanh Hóa")</f>
        <v>UBND Ủy ban nhân dân xã Cẩm Sơn  tỉnh Thanh Hóa</v>
      </c>
      <c r="C997" t="str">
        <v>https://anhson.nghean.gov.vn/cam-son/cam-son-473890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10997</v>
      </c>
      <c r="B998" t="str">
        <f>HYPERLINK("https://www.facebook.com/caxcamchaucamthuy/?locale=vi_VN", "Công an xã Cẩm Châu  tỉnh Thanh Hóa")</f>
        <v>Công an xã Cẩm Châu  tỉnh Thanh Hóa</v>
      </c>
      <c r="C998" t="str">
        <v>https://www.facebook.com/caxcamchaucamthuy/?locale=vi_VN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10998</v>
      </c>
      <c r="B999" t="str">
        <f>HYPERLINK("https://camchau.camthuy.thanhhoa.gov.vn/", "UBND Ủy ban nhân dân xã Cẩm Châu  tỉnh Thanh Hóa")</f>
        <v>UBND Ủy ban nhân dân xã Cẩm Châu  tỉnh Thanh Hóa</v>
      </c>
      <c r="C999" t="str">
        <v>https://camchau.camthuy.thanhhoa.gov.vn/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10999</v>
      </c>
      <c r="B1000" t="str">
        <f>HYPERLINK("https://www.facebook.com/p/C%C3%B4ng-an-x%C3%A3-C%E1%BA%A9m-T%C3%A2m-C%E1%BA%A9m-Th%E1%BB%A7y-100034707926299/", "Công an xã Cẩm Tâm  tỉnh Thanh Hóa")</f>
        <v>Công an xã Cẩm Tâm  tỉnh Thanh Hóa</v>
      </c>
      <c r="C1000" t="str">
        <v>https://www.facebook.com/p/C%C3%B4ng-an-x%C3%A3-C%E1%BA%A9m-T%C3%A2m-C%E1%BA%A9m-Th%E1%BB%A7y-100034707926299/</v>
      </c>
      <c r="D1000" t="str">
        <v>-</v>
      </c>
      <c r="E1000" t="str">
        <v/>
      </c>
      <c r="F1000" t="str">
        <v>-</v>
      </c>
      <c r="G1000" t="str">
        <v>-</v>
      </c>
    </row>
  </sheetData>
  <ignoredErrors>
    <ignoredError numberStoredAsText="1" sqref="A1:G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