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/>
  <sheets>
    <sheet name="Updated Data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1">
    <numFmt numFmtId="56" formatCode="&quot;上午/下午 &quot;hh&quot;時&quot;mm&quot;分&quot;ss&quot;秒 &quot;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000"/>
  <sheetViews>
    <sheetView workbookViewId="0"/>
  </sheetViews>
  <sheetData>
    <row r="1">
      <c r="A1">
        <v>13000</v>
      </c>
      <c r="B1" t="str">
        <v>UBND Ủy ban nhân dân xã Sơn Hàm  tỉnh Hà Tĩnh</v>
      </c>
    </row>
    <row r="2">
      <c r="A2">
        <v>13001</v>
      </c>
      <c r="B2" t="str">
        <f>HYPERLINK("https://www.facebook.com/p/C%C3%B4ng-an-x%C3%A3-S%C6%A1n-Ph%C3%BA-huy%E1%BB%87n-H%C6%B0%C6%A1ng-S%C6%A1n-t%E1%BB%89nh-H%C3%A0-T%C4%A9nh-100064129990195/", "Công an xã Sơn Phú  tỉnh Hà Tĩnh")</f>
        <v>Công an xã Sơn Phú  tỉnh Hà Tĩnh</v>
      </c>
      <c r="C2" t="str">
        <v>https://www.facebook.com/p/C%C3%B4ng-an-x%C3%A3-S%C6%A1n-Ph%C3%BA-huy%E1%BB%87n-H%C6%B0%C6%A1ng-S%C6%A1n-t%E1%BB%89nh-H%C3%A0-T%C4%A9nh-100064129990195/</v>
      </c>
      <c r="D2" t="str">
        <v>-</v>
      </c>
      <c r="E2" t="str">
        <v/>
      </c>
      <c r="F2" t="str">
        <v>-</v>
      </c>
      <c r="G2" t="str">
        <v>-</v>
      </c>
    </row>
    <row r="3">
      <c r="A3">
        <v>13002</v>
      </c>
      <c r="B3" t="str">
        <f>HYPERLINK("https://xasonphu.hatinh.gov.vn/", "UBND Ủy ban nhân dân xã Sơn Phú  tỉnh Hà Tĩnh")</f>
        <v>UBND Ủy ban nhân dân xã Sơn Phú  tỉnh Hà Tĩnh</v>
      </c>
      <c r="C3" t="str">
        <v>https://xasonphu.hatinh.gov.vn/</v>
      </c>
      <c r="D3" t="str">
        <v>-</v>
      </c>
      <c r="E3" t="str">
        <v>-</v>
      </c>
      <c r="F3" t="str">
        <v>-</v>
      </c>
      <c r="G3" t="str">
        <v>-</v>
      </c>
    </row>
    <row r="4">
      <c r="A4">
        <v>13003</v>
      </c>
      <c r="B4" t="str">
        <f>HYPERLINK("https://www.facebook.com/tuoitrecongansonla/", "Công an xã Sơn Phúc  tỉnh Hà Tĩnh")</f>
        <v>Công an xã Sơn Phúc  tỉnh Hà Tĩnh</v>
      </c>
      <c r="C4" t="str">
        <v>https://www.facebook.com/tuoitrecongansonla/</v>
      </c>
      <c r="D4" t="str">
        <v>-</v>
      </c>
      <c r="E4" t="str">
        <v/>
      </c>
      <c r="F4" t="str">
        <f>HYPERLINK("mailto:doanthanhniencasl@gmail.com", "doanthanhniencasl@gmail.com")</f>
        <v>doanthanhniencasl@gmail.com</v>
      </c>
      <c r="G4" t="str">
        <v>-</v>
      </c>
    </row>
    <row r="5">
      <c r="A5">
        <v>13004</v>
      </c>
      <c r="B5" t="str">
        <f>HYPERLINK("https://qppl.hatinh.gov.vn/vbpq.nsf/857EF51FC906A54047258A86000B628B/$file/Cong-van-trinh-VP-Chu-tich-nuoc-Thiep-mung-tho-100-tuoi-trantuannghia-BH(11.12.2023_09h11p05)_signed.pdf", "UBND Ủy ban nhân dân xã Sơn Phúc  tỉnh Hà Tĩnh")</f>
        <v>UBND Ủy ban nhân dân xã Sơn Phúc  tỉnh Hà Tĩnh</v>
      </c>
      <c r="C5" t="str">
        <v>https://qppl.hatinh.gov.vn/vbpq.nsf/857EF51FC906A54047258A86000B628B/$file/Cong-van-trinh-VP-Chu-tich-nuoc-Thiep-mung-tho-100-tuoi-trantuannghia-BH(11.12.2023_09h11p05)_signed.pdf</v>
      </c>
      <c r="D5" t="str">
        <v>-</v>
      </c>
      <c r="E5" t="str">
        <v>-</v>
      </c>
      <c r="F5" t="str">
        <v>-</v>
      </c>
      <c r="G5" t="str">
        <v>-</v>
      </c>
    </row>
    <row r="6">
      <c r="A6">
        <v>13005</v>
      </c>
      <c r="B6" t="str">
        <f>HYPERLINK("https://www.facebook.com/conganxasontruong/", "Công an xã Sơn Trường  tỉnh Hà Tĩnh")</f>
        <v>Công an xã Sơn Trường  tỉnh Hà Tĩnh</v>
      </c>
      <c r="C6" t="str">
        <v>https://www.facebook.com/conganxasontruong/</v>
      </c>
      <c r="D6" t="str">
        <v>-</v>
      </c>
      <c r="E6" t="str">
        <v/>
      </c>
      <c r="F6" t="str">
        <v>-</v>
      </c>
      <c r="G6" t="str">
        <v>-</v>
      </c>
    </row>
    <row r="7">
      <c r="A7">
        <v>13006</v>
      </c>
      <c r="B7" t="str">
        <f>HYPERLINK("https://xasontruong.hatinh.gov.vn/", "UBND Ủy ban nhân dân xã Sơn Trường  tỉnh Hà Tĩnh")</f>
        <v>UBND Ủy ban nhân dân xã Sơn Trường  tỉnh Hà Tĩnh</v>
      </c>
      <c r="C7" t="str">
        <v>https://xasontruong.hatinh.gov.vn/</v>
      </c>
      <c r="D7" t="str">
        <v>-</v>
      </c>
      <c r="E7" t="str">
        <v>-</v>
      </c>
      <c r="F7" t="str">
        <v>-</v>
      </c>
      <c r="G7" t="str">
        <v>-</v>
      </c>
    </row>
    <row r="8">
      <c r="A8">
        <v>13007</v>
      </c>
      <c r="B8" t="str">
        <f>HYPERLINK("https://www.facebook.com/p/Tu%E1%BB%95i-tr%E1%BA%BB-C%C3%B4ng-an-th%E1%BB%8B-x%C3%A3-S%C6%A1n-T%C3%A2y-100040884909606/", "Công an xã Sơn Mai  tỉnh Hà Tĩnh")</f>
        <v>Công an xã Sơn Mai  tỉnh Hà Tĩnh</v>
      </c>
      <c r="C8" t="str">
        <v>https://www.facebook.com/p/Tu%E1%BB%95i-tr%E1%BA%BB-C%C3%B4ng-an-th%E1%BB%8B-x%C3%A3-S%C6%A1n-T%C3%A2y-100040884909606/</v>
      </c>
      <c r="D8" t="str">
        <v>-</v>
      </c>
      <c r="E8" t="str">
        <v/>
      </c>
      <c r="F8" t="str">
        <v>-</v>
      </c>
      <c r="G8" t="str">
        <v>-</v>
      </c>
    </row>
    <row r="9">
      <c r="A9">
        <v>13008</v>
      </c>
      <c r="B9" t="str">
        <f>HYPERLINK("https://sonha.quangngai.gov.vn/", "UBND Ủy ban nhân dân xã Sơn Mai  tỉnh Hà Tĩnh")</f>
        <v>UBND Ủy ban nhân dân xã Sơn Mai  tỉnh Hà Tĩnh</v>
      </c>
      <c r="C9" t="str">
        <v>https://sonha.quangngai.gov.vn/</v>
      </c>
      <c r="D9" t="str">
        <v>-</v>
      </c>
      <c r="E9" t="str">
        <v>-</v>
      </c>
      <c r="F9" t="str">
        <v>-</v>
      </c>
      <c r="G9" t="str">
        <v>-</v>
      </c>
    </row>
    <row r="10">
      <c r="A10">
        <v>13009</v>
      </c>
      <c r="B10" t="str">
        <f>HYPERLINK("https://www.facebook.com/p/C%C3%B4ng-an-huy%E1%BB%87n-%C4%90%E1%BB%A9c-Th%E1%BB%8D-H%C3%A0-T%C4%A9nh-100069319692485/?locale=vi_VN", "Công an thị trấn Đức Thọ  tỉnh Hà Tĩnh")</f>
        <v>Công an thị trấn Đức Thọ  tỉnh Hà Tĩnh</v>
      </c>
      <c r="C10" t="str">
        <v>https://www.facebook.com/p/C%C3%B4ng-an-huy%E1%BB%87n-%C4%90%E1%BB%A9c-Th%E1%BB%8D-H%C3%A0-T%C4%A9nh-100069319692485/?locale=vi_VN</v>
      </c>
      <c r="D10" t="str">
        <v>-</v>
      </c>
      <c r="E10" t="str">
        <v/>
      </c>
      <c r="F10" t="str">
        <v>-</v>
      </c>
      <c r="G10" t="str">
        <v>-</v>
      </c>
    </row>
    <row r="11">
      <c r="A11">
        <v>13010</v>
      </c>
      <c r="B11" t="str">
        <f>HYPERLINK("https://ductho.hatinh.gov.vn/", "UBND Ủy ban nhân dân thị trấn Đức Thọ  tỉnh Hà Tĩnh")</f>
        <v>UBND Ủy ban nhân dân thị trấn Đức Thọ  tỉnh Hà Tĩnh</v>
      </c>
      <c r="C11" t="str">
        <v>https://ductho.hatinh.gov.vn/</v>
      </c>
      <c r="D11" t="str">
        <v>-</v>
      </c>
      <c r="E11" t="str">
        <v>-</v>
      </c>
      <c r="F11" t="str">
        <v>-</v>
      </c>
      <c r="G11" t="str">
        <v>-</v>
      </c>
    </row>
    <row r="12">
      <c r="A12">
        <v>13011</v>
      </c>
      <c r="B12" t="str">
        <f>HYPERLINK("https://www.facebook.com/people/Tu%E1%BB%95i-tr%E1%BA%BB-C%C3%B4ng-an-H%C3%A0-T%C4%A9nh/100064361005405/", "Công an xã Đức Quang  tỉnh Hà Tĩnh")</f>
        <v>Công an xã Đức Quang  tỉnh Hà Tĩnh</v>
      </c>
      <c r="C12" t="str">
        <v>https://www.facebook.com/people/Tu%E1%BB%95i-tr%E1%BA%BB-C%C3%B4ng-an-H%C3%A0-T%C4%A9nh/100064361005405/</v>
      </c>
      <c r="D12" t="str">
        <v>-</v>
      </c>
      <c r="E12" t="str">
        <v/>
      </c>
      <c r="F12" t="str">
        <f>HYPERLINK("mailto:Doanthanhniencaht@gmail.com", "Doanthanhniencaht@gmail.com")</f>
        <v>Doanthanhniencaht@gmail.com</v>
      </c>
      <c r="G12" t="str">
        <v>-</v>
      </c>
    </row>
    <row r="13">
      <c r="A13">
        <v>13012</v>
      </c>
      <c r="B13" t="str">
        <f>HYPERLINK("https://haiha.quangninh.gov.vn/Trang/ChiTietBVGioiThieu.aspx?bvid=126", "UBND Ủy ban nhân dân xã Đức Quang  tỉnh Hà Tĩnh")</f>
        <v>UBND Ủy ban nhân dân xã Đức Quang  tỉnh Hà Tĩnh</v>
      </c>
      <c r="C13" t="str">
        <v>https://haiha.quangninh.gov.vn/Trang/ChiTietBVGioiThieu.aspx?bvid=126</v>
      </c>
      <c r="D13" t="str">
        <v>-</v>
      </c>
      <c r="E13" t="str">
        <v>-</v>
      </c>
      <c r="F13" t="str">
        <v>-</v>
      </c>
      <c r="G13" t="str">
        <v>-</v>
      </c>
    </row>
    <row r="14">
      <c r="A14">
        <v>13013</v>
      </c>
      <c r="B14" t="str">
        <f>HYPERLINK("https://www.facebook.com/p/Tu%E1%BB%95i-tr%E1%BA%BB-C%C3%B4ng-an-Th%C3%A0nh-ph%E1%BB%91-V%C4%A9nh-Y%C3%AAn-100066497717181/", "Công an xã Đức Vĩnh  tỉnh Hà Tĩnh")</f>
        <v>Công an xã Đức Vĩnh  tỉnh Hà Tĩnh</v>
      </c>
      <c r="C14" t="str">
        <v>https://www.facebook.com/p/Tu%E1%BB%95i-tr%E1%BA%BB-C%C3%B4ng-an-Th%C3%A0nh-ph%E1%BB%91-V%C4%A9nh-Y%C3%AAn-100066497717181/</v>
      </c>
      <c r="D14" t="str">
        <v>-</v>
      </c>
      <c r="E14" t="str">
        <v/>
      </c>
      <c r="F14" t="str">
        <v>-</v>
      </c>
      <c r="G14" t="str">
        <v>-</v>
      </c>
    </row>
    <row r="15">
      <c r="A15">
        <v>13014</v>
      </c>
      <c r="B15" t="str">
        <f>HYPERLINK("https://ductho.hatinh.gov.vn/", "UBND Ủy ban nhân dân xã Đức Vĩnh  tỉnh Hà Tĩnh")</f>
        <v>UBND Ủy ban nhân dân xã Đức Vĩnh  tỉnh Hà Tĩnh</v>
      </c>
      <c r="C15" t="str">
        <v>https://ductho.hatinh.gov.vn/</v>
      </c>
      <c r="D15" t="str">
        <v>-</v>
      </c>
      <c r="E15" t="str">
        <v>-</v>
      </c>
      <c r="F15" t="str">
        <v>-</v>
      </c>
      <c r="G15" t="str">
        <v>-</v>
      </c>
    </row>
    <row r="16">
      <c r="A16">
        <v>13015</v>
      </c>
      <c r="B16" t="str">
        <v>Công an xã Đức Châu  tỉnh Hà Tĩnh</v>
      </c>
      <c r="C16" t="str">
        <v>-</v>
      </c>
      <c r="D16" t="str">
        <v>-</v>
      </c>
      <c r="E16" t="str">
        <v/>
      </c>
      <c r="F16" t="str">
        <v>-</v>
      </c>
      <c r="G16" t="str">
        <v>-</v>
      </c>
    </row>
    <row r="17">
      <c r="A17">
        <v>13016</v>
      </c>
      <c r="B17" t="str">
        <f>HYPERLINK("https://ducpho.quangngai.gov.vn/uy-ban-nhan-dan", "UBND Ủy ban nhân dân xã Đức Châu  tỉnh Hà Tĩnh")</f>
        <v>UBND Ủy ban nhân dân xã Đức Châu  tỉnh Hà Tĩnh</v>
      </c>
      <c r="C17" t="str">
        <v>https://ducpho.quangngai.gov.vn/uy-ban-nhan-dan</v>
      </c>
      <c r="D17" t="str">
        <v>-</v>
      </c>
      <c r="E17" t="str">
        <v>-</v>
      </c>
      <c r="F17" t="str">
        <v>-</v>
      </c>
      <c r="G17" t="str">
        <v>-</v>
      </c>
    </row>
    <row r="18">
      <c r="A18">
        <v>13017</v>
      </c>
      <c r="B18" t="str">
        <v>Công an xã Đức Tùng  tỉnh Hà Tĩnh</v>
      </c>
      <c r="C18" t="str">
        <v>-</v>
      </c>
      <c r="D18" t="str">
        <v>-</v>
      </c>
      <c r="E18" t="str">
        <v/>
      </c>
      <c r="F18" t="str">
        <v>-</v>
      </c>
      <c r="G18" t="str">
        <v>-</v>
      </c>
    </row>
    <row r="19">
      <c r="A19">
        <v>13018</v>
      </c>
      <c r="B19" t="str">
        <f>HYPERLINK("https://tungchau.ductho.hatinh.gov.vn/TungChau/pages/2017/bcd-xay-dung-nong-thon-moi-xa-duc-tung-to-chuc-le-phat-dong-thang-cao-diem-1509967842.aspx", "UBND Ủy ban nhân dân xã Đức Tùng  tỉnh Hà Tĩnh")</f>
        <v>UBND Ủy ban nhân dân xã Đức Tùng  tỉnh Hà Tĩnh</v>
      </c>
      <c r="C19" t="str">
        <v>https://tungchau.ductho.hatinh.gov.vn/TungChau/pages/2017/bcd-xay-dung-nong-thon-moi-xa-duc-tung-to-chuc-le-phat-dong-thang-cao-diem-1509967842.aspx</v>
      </c>
      <c r="D19" t="str">
        <v>-</v>
      </c>
      <c r="E19" t="str">
        <v>-</v>
      </c>
      <c r="F19" t="str">
        <v>-</v>
      </c>
      <c r="G19" t="str">
        <v>-</v>
      </c>
    </row>
    <row r="20">
      <c r="A20">
        <v>13019</v>
      </c>
      <c r="B20" t="str">
        <f>HYPERLINK("https://www.facebook.com/p/C%C3%B4ng-an-x%C3%A3-Tr%C6%B0%E1%BB%9Dng-S%C6%A1n-huy%E1%BB%87n-%C4%90%E1%BB%A9c-Th%E1%BB%8D-t%E1%BB%89nh-H%C3%A0-T%C4%A9nh-100077920311253/", "Công an xã Trường Sơn  tỉnh Hà Tĩnh")</f>
        <v>Công an xã Trường Sơn  tỉnh Hà Tĩnh</v>
      </c>
      <c r="C20" t="str">
        <v>https://www.facebook.com/p/C%C3%B4ng-an-x%C3%A3-Tr%C6%B0%E1%BB%9Dng-S%C6%A1n-huy%E1%BB%87n-%C4%90%E1%BB%A9c-Th%E1%BB%8D-t%E1%BB%89nh-H%C3%A0-T%C4%A9nh-100077920311253/</v>
      </c>
      <c r="D20" t="str">
        <v>-</v>
      </c>
      <c r="E20" t="str">
        <v>02393832456</v>
      </c>
      <c r="F20" t="str">
        <v>-</v>
      </c>
      <c r="G20" t="str">
        <v>Ha Tinh, Vietnam</v>
      </c>
    </row>
    <row r="21">
      <c r="A21">
        <v>13020</v>
      </c>
      <c r="B21" t="str">
        <f>HYPERLINK("https://xasontruong.hatinh.gov.vn/", "UBND Ủy ban nhân dân xã Trường Sơn  tỉnh Hà Tĩnh")</f>
        <v>UBND Ủy ban nhân dân xã Trường Sơn  tỉnh Hà Tĩnh</v>
      </c>
      <c r="C21" t="str">
        <v>https://xasontruong.hatinh.gov.vn/</v>
      </c>
      <c r="D21" t="str">
        <v>-</v>
      </c>
      <c r="E21" t="str">
        <v>-</v>
      </c>
      <c r="F21" t="str">
        <v>-</v>
      </c>
      <c r="G21" t="str">
        <v>-</v>
      </c>
    </row>
    <row r="22">
      <c r="A22">
        <v>13021</v>
      </c>
      <c r="B22" t="str">
        <f>HYPERLINK("https://www.facebook.com/caxlienminh/", "Công an xã Liên Minh  tỉnh Hà Tĩnh")</f>
        <v>Công an xã Liên Minh  tỉnh Hà Tĩnh</v>
      </c>
      <c r="C22" t="str">
        <v>https://www.facebook.com/caxlienminh/</v>
      </c>
      <c r="D22" t="str">
        <v>-</v>
      </c>
      <c r="E22" t="str">
        <v/>
      </c>
      <c r="F22" t="str">
        <v>-</v>
      </c>
      <c r="G22" t="str">
        <v>-</v>
      </c>
    </row>
    <row r="23">
      <c r="A23">
        <v>13022</v>
      </c>
      <c r="B23" t="str">
        <f>HYPERLINK("https://ductho.hatinh.gov.vn/lienminh/pages/2024-02-01/UBND-xa-Lien-Minh-huyen-Duc-Tho-tinh-Ha-Tinh-phoi--474110.aspx", "UBND Ủy ban nhân dân xã Liên Minh  tỉnh Hà Tĩnh")</f>
        <v>UBND Ủy ban nhân dân xã Liên Minh  tỉnh Hà Tĩnh</v>
      </c>
      <c r="C23" t="str">
        <v>https://ductho.hatinh.gov.vn/lienminh/pages/2024-02-01/UBND-xa-Lien-Minh-huyen-Duc-Tho-tinh-Ha-Tinh-phoi--474110.aspx</v>
      </c>
      <c r="D23" t="str">
        <v>-</v>
      </c>
      <c r="E23" t="str">
        <v>-</v>
      </c>
      <c r="F23" t="str">
        <v>-</v>
      </c>
      <c r="G23" t="str">
        <v>-</v>
      </c>
    </row>
    <row r="24">
      <c r="A24">
        <v>13023</v>
      </c>
      <c r="B24" t="str">
        <f>HYPERLINK("https://www.facebook.com/caxducdong/", "Công an xã Đức La  tỉnh Hà Tĩnh")</f>
        <v>Công an xã Đức La  tỉnh Hà Tĩnh</v>
      </c>
      <c r="C24" t="str">
        <v>https://www.facebook.com/caxducdong/</v>
      </c>
      <c r="D24" t="str">
        <v>-</v>
      </c>
      <c r="E24" t="str">
        <v/>
      </c>
      <c r="F24" t="str">
        <v>-</v>
      </c>
      <c r="G24" t="str">
        <v>-</v>
      </c>
    </row>
    <row r="25">
      <c r="A25">
        <v>13024</v>
      </c>
      <c r="B25" t="str">
        <f>HYPERLINK("https://ductho.hatinh.gov.vn/", "UBND Ủy ban nhân dân xã Đức La  tỉnh Hà Tĩnh")</f>
        <v>UBND Ủy ban nhân dân xã Đức La  tỉnh Hà Tĩnh</v>
      </c>
      <c r="C25" t="str">
        <v>https://ductho.hatinh.gov.vn/</v>
      </c>
      <c r="D25" t="str">
        <v>-</v>
      </c>
      <c r="E25" t="str">
        <v>-</v>
      </c>
      <c r="F25" t="str">
        <v>-</v>
      </c>
      <c r="G25" t="str">
        <v>-</v>
      </c>
    </row>
    <row r="26">
      <c r="A26">
        <v>13025</v>
      </c>
      <c r="B26" t="str">
        <f>HYPERLINK("https://www.facebook.com/ConganxaYenHoDucThoHaTinh/", "Công an xã Yên Hồ  tỉnh Hà Tĩnh")</f>
        <v>Công an xã Yên Hồ  tỉnh Hà Tĩnh</v>
      </c>
      <c r="C26" t="str">
        <v>https://www.facebook.com/ConganxaYenHoDucThoHaTinh/</v>
      </c>
      <c r="D26" t="str">
        <v>-</v>
      </c>
      <c r="E26" t="str">
        <v/>
      </c>
      <c r="F26" t="str">
        <v>-</v>
      </c>
      <c r="G26" t="str">
        <v>-</v>
      </c>
    </row>
    <row r="27">
      <c r="A27">
        <v>13026</v>
      </c>
      <c r="B27" t="str">
        <f>HYPERLINK("https://hscvdt.hatinh.gov.vn/ductho/vbpq.nsf/DD6DB330B009A94947258A7500369959/$file/QD-so-1117.doc", "UBND Ủy ban nhân dân xã Yên Hồ  tỉnh Hà Tĩnh")</f>
        <v>UBND Ủy ban nhân dân xã Yên Hồ  tỉnh Hà Tĩnh</v>
      </c>
      <c r="C27" t="str">
        <v>https://hscvdt.hatinh.gov.vn/ductho/vbpq.nsf/DD6DB330B009A94947258A7500369959/$file/QD-so-1117.doc</v>
      </c>
      <c r="D27" t="str">
        <v>-</v>
      </c>
      <c r="E27" t="str">
        <v>-</v>
      </c>
      <c r="F27" t="str">
        <v>-</v>
      </c>
      <c r="G27" t="str">
        <v>-</v>
      </c>
    </row>
    <row r="28">
      <c r="A28">
        <v>13027</v>
      </c>
      <c r="B28" t="str">
        <v>Công an xã Đức Nhân  tỉnh Hà Tĩnh</v>
      </c>
      <c r="C28" t="str">
        <v>-</v>
      </c>
      <c r="D28" t="str">
        <v>-</v>
      </c>
      <c r="E28" t="str">
        <v/>
      </c>
      <c r="F28" t="str">
        <v>-</v>
      </c>
      <c r="G28" t="str">
        <v>-</v>
      </c>
    </row>
    <row r="29">
      <c r="A29">
        <v>13028</v>
      </c>
      <c r="B29" t="str">
        <f>HYPERLINK("https://ductho.hatinh.gov.vn/", "UBND Ủy ban nhân dân xã Đức Nhân  tỉnh Hà Tĩnh")</f>
        <v>UBND Ủy ban nhân dân xã Đức Nhân  tỉnh Hà Tĩnh</v>
      </c>
      <c r="C29" t="str">
        <v>https://ductho.hatinh.gov.vn/</v>
      </c>
      <c r="D29" t="str">
        <v>-</v>
      </c>
      <c r="E29" t="str">
        <v>-</v>
      </c>
      <c r="F29" t="str">
        <v>-</v>
      </c>
      <c r="G29" t="str">
        <v>-</v>
      </c>
    </row>
    <row r="30">
      <c r="A30">
        <v>13029</v>
      </c>
      <c r="B30" t="str">
        <v>Công an xã Tùng Ảnh  tỉnh Hà Tĩnh</v>
      </c>
      <c r="C30" t="str">
        <v>-</v>
      </c>
      <c r="D30" t="str">
        <v>-</v>
      </c>
      <c r="E30" t="str">
        <v/>
      </c>
      <c r="F30" t="str">
        <v>-</v>
      </c>
      <c r="G30" t="str">
        <v>-</v>
      </c>
    </row>
    <row r="31">
      <c r="A31">
        <v>13030</v>
      </c>
      <c r="B31" t="str">
        <f>HYPERLINK("https://moj.gov.vn/UserControls/News/pFormPrint.aspx?UrlListProcess=/qt/tintuc/Lists/HoatDongCuaCacDonViThuocBo&amp;ListId=3a1800e5-1e0c-47a3-b925-83581493f9e3&amp;SiteId=b11f9e79-d495-439f-98e6-4bd81e36adc9&amp;ItemID=4165&amp;SiteRootID=b71e67e4-9250-47a7-96d6-64e9cb69ccf3", "UBND Ủy ban nhân dân xã Tùng Ảnh  tỉnh Hà Tĩnh")</f>
        <v>UBND Ủy ban nhân dân xã Tùng Ảnh  tỉnh Hà Tĩnh</v>
      </c>
      <c r="C31" t="str">
        <v>https://moj.gov.vn/UserControls/News/pFormPrint.aspx?UrlListProcess=/qt/tintuc/Lists/HoatDongCuaCacDonViThuocBo&amp;ListId=3a1800e5-1e0c-47a3-b925-83581493f9e3&amp;SiteId=b11f9e79-d495-439f-98e6-4bd81e36adc9&amp;ItemID=4165&amp;SiteRootID=b71e67e4-9250-47a7-96d6-64e9cb69ccf3</v>
      </c>
      <c r="D31" t="str">
        <v>-</v>
      </c>
      <c r="E31" t="str">
        <v>-</v>
      </c>
      <c r="F31" t="str">
        <v>-</v>
      </c>
      <c r="G31" t="str">
        <v>-</v>
      </c>
    </row>
    <row r="32">
      <c r="A32">
        <v>13031</v>
      </c>
      <c r="B32" t="str">
        <v>Công an xã Bùi Xá  tỉnh Hà Tĩnh</v>
      </c>
      <c r="C32" t="str">
        <v>-</v>
      </c>
      <c r="D32" t="str">
        <v>-</v>
      </c>
      <c r="E32" t="str">
        <v/>
      </c>
      <c r="F32" t="str">
        <v>-</v>
      </c>
      <c r="G32" t="str">
        <v>-</v>
      </c>
    </row>
    <row r="33">
      <c r="A33">
        <v>13032</v>
      </c>
      <c r="B33" t="str">
        <f>HYPERLINK("https://ductho.hatinh.gov.vn/builanhan/pages/2019/ke-hoach-thuc-hien-ngay-phap-luat-viet-nam-09-11-2019-1572833787.aspx", "UBND Ủy ban nhân dân xã Bùi Xá  tỉnh Hà Tĩnh")</f>
        <v>UBND Ủy ban nhân dân xã Bùi Xá  tỉnh Hà Tĩnh</v>
      </c>
      <c r="C33" t="str">
        <v>https://ductho.hatinh.gov.vn/builanhan/pages/2019/ke-hoach-thuc-hien-ngay-phap-luat-viet-nam-09-11-2019-1572833787.aspx</v>
      </c>
      <c r="D33" t="str">
        <v>-</v>
      </c>
      <c r="E33" t="str">
        <v>-</v>
      </c>
      <c r="F33" t="str">
        <v>-</v>
      </c>
      <c r="G33" t="str">
        <v>-</v>
      </c>
    </row>
    <row r="34">
      <c r="A34">
        <v>13033</v>
      </c>
      <c r="B34" t="str">
        <f>HYPERLINK("https://www.facebook.com/p/C%C3%B4ng-an-x%C3%A3-Thanh-B%C3%ACnh-Th%E1%BB%8Bnh-huy%E1%BB%87n-%C4%90%E1%BB%A9c-Th%E1%BB%8D-t%E1%BB%89nh-H%C3%A0-T%C4%A9nh-100064085291262/?locale=vi_VN", "Công an xã Đức Thịnh  tỉnh Hà Tĩnh")</f>
        <v>Công an xã Đức Thịnh  tỉnh Hà Tĩnh</v>
      </c>
      <c r="C34" t="str">
        <v>https://www.facebook.com/p/C%C3%B4ng-an-x%C3%A3-Thanh-B%C3%ACnh-Th%E1%BB%8Bnh-huy%E1%BB%87n-%C4%90%E1%BB%A9c-Th%E1%BB%8D-t%E1%BB%89nh-H%C3%A0-T%C4%A9nh-100064085291262/?locale=vi_VN</v>
      </c>
      <c r="D34" t="str">
        <v>-</v>
      </c>
      <c r="E34" t="str">
        <v/>
      </c>
      <c r="F34" t="str">
        <v>-</v>
      </c>
      <c r="G34" t="str">
        <v>-</v>
      </c>
    </row>
    <row r="35">
      <c r="A35">
        <v>13034</v>
      </c>
      <c r="B35" t="str">
        <f>HYPERLINK("https://ductho.hatinh.gov.vn/imagess/seoworld/Quy%E1%BA%BFt_%C4%91%E1%BB%8Bnh_ph%C3%AA_duy%E1%BB%87t_gi%C3%A1_%C4%91%E1%BA%A5t.doc", "UBND Ủy ban nhân dân xã Đức Thịnh  tỉnh Hà Tĩnh")</f>
        <v>UBND Ủy ban nhân dân xã Đức Thịnh  tỉnh Hà Tĩnh</v>
      </c>
      <c r="C35" t="str">
        <v>https://ductho.hatinh.gov.vn/imagess/seoworld/Quy%E1%BA%BFt_%C4%91%E1%BB%8Bnh_ph%C3%AA_duy%E1%BB%87t_gi%C3%A1_%C4%91%E1%BA%A5t.doc</v>
      </c>
      <c r="D35" t="str">
        <v>-</v>
      </c>
      <c r="E35" t="str">
        <v>-</v>
      </c>
      <c r="F35" t="str">
        <v>-</v>
      </c>
      <c r="G35" t="str">
        <v>-</v>
      </c>
    </row>
    <row r="36">
      <c r="A36">
        <v>13035</v>
      </c>
      <c r="B36" t="str">
        <f>HYPERLINK("https://www.facebook.com/ConganxaYenHoDucThoHaTinh/", "Công an xã Đức Yên  tỉnh Hà Tĩnh")</f>
        <v>Công an xã Đức Yên  tỉnh Hà Tĩnh</v>
      </c>
      <c r="C36" t="str">
        <v>https://www.facebook.com/ConganxaYenHoDucThoHaTinh/</v>
      </c>
      <c r="D36" t="str">
        <v>-</v>
      </c>
      <c r="E36" t="str">
        <v>02393831777</v>
      </c>
      <c r="F36" t="str">
        <f>HYPERLINK("mailto:Conganyenho@gmail.com", "Conganyenho@gmail.com")</f>
        <v>Conganyenho@gmail.com</v>
      </c>
      <c r="G36" t="str">
        <v>-</v>
      </c>
    </row>
    <row r="37">
      <c r="A37">
        <v>13036</v>
      </c>
      <c r="B37" t="str">
        <f>HYPERLINK("https://www.quangninh.gov.vn/donvi/huyendamha/Trang/ChiTietBVGioiThieu.aspx?bvid=74", "UBND Ủy ban nhân dân xã Đức Yên  tỉnh Hà Tĩnh")</f>
        <v>UBND Ủy ban nhân dân xã Đức Yên  tỉnh Hà Tĩnh</v>
      </c>
      <c r="C37" t="str">
        <v>https://www.quangninh.gov.vn/donvi/huyendamha/Trang/ChiTietBVGioiThieu.aspx?bvid=74</v>
      </c>
      <c r="D37" t="str">
        <v>-</v>
      </c>
      <c r="E37" t="str">
        <v>-</v>
      </c>
      <c r="F37" t="str">
        <v>-</v>
      </c>
      <c r="G37" t="str">
        <v>-</v>
      </c>
    </row>
    <row r="38">
      <c r="A38">
        <v>13037</v>
      </c>
      <c r="B38" t="str">
        <f>HYPERLINK("https://www.facebook.com/p/C%C3%B4ng-an-x%C3%A3-L%C3%A2m-Trung-Th%E1%BB%A7y-100083322191875/", "Công an xã Đức Thủy  tỉnh Hà Tĩnh")</f>
        <v>Công an xã Đức Thủy  tỉnh Hà Tĩnh</v>
      </c>
      <c r="C38" t="str">
        <v>https://www.facebook.com/p/C%C3%B4ng-an-x%C3%A3-L%C3%A2m-Trung-Th%E1%BB%A7y-100083322191875/</v>
      </c>
      <c r="D38" t="str">
        <v>0944313496</v>
      </c>
      <c r="E38" t="str">
        <v>-</v>
      </c>
      <c r="F38" t="str">
        <v>-</v>
      </c>
      <c r="G38" t="str">
        <v>Thôn Đức Hương Quang, xã Lâm Trung Thuỷ, huyện Đức Thọ, tỉnh Hà Tĩnh</v>
      </c>
    </row>
    <row r="39">
      <c r="A39">
        <v>13038</v>
      </c>
      <c r="B39" t="str">
        <f>HYPERLINK("https://ductho.hatinh.gov.vn/", "UBND Ủy ban nhân dân xã Đức Thủy  tỉnh Hà Tĩnh")</f>
        <v>UBND Ủy ban nhân dân xã Đức Thủy  tỉnh Hà Tĩnh</v>
      </c>
      <c r="C39" t="str">
        <v>https://ductho.hatinh.gov.vn/</v>
      </c>
      <c r="D39" t="str">
        <v>-</v>
      </c>
      <c r="E39" t="str">
        <v>-</v>
      </c>
      <c r="F39" t="str">
        <v>-</v>
      </c>
      <c r="G39" t="str">
        <v>-</v>
      </c>
    </row>
    <row r="40">
      <c r="A40">
        <v>13039</v>
      </c>
      <c r="B40" t="str">
        <v>Công an xã Thái Yên  tỉnh Hà Tĩnh</v>
      </c>
      <c r="C40" t="str">
        <v>-</v>
      </c>
      <c r="D40" t="str">
        <v>-</v>
      </c>
      <c r="E40" t="str">
        <v/>
      </c>
      <c r="F40" t="str">
        <v>-</v>
      </c>
      <c r="G40" t="str">
        <v>-</v>
      </c>
    </row>
    <row r="41">
      <c r="A41">
        <v>13040</v>
      </c>
      <c r="B41" t="str">
        <f>HYPERLINK("https://xuanyen.nghixuan.hatinh.gov.vn/", "UBND Ủy ban nhân dân xã Thái Yên  tỉnh Hà Tĩnh")</f>
        <v>UBND Ủy ban nhân dân xã Thái Yên  tỉnh Hà Tĩnh</v>
      </c>
      <c r="C41" t="str">
        <v>https://xuanyen.nghixuan.hatinh.gov.vn/</v>
      </c>
      <c r="D41" t="str">
        <v>-</v>
      </c>
      <c r="E41" t="str">
        <v>-</v>
      </c>
      <c r="F41" t="str">
        <v>-</v>
      </c>
      <c r="G41" t="str">
        <v>-</v>
      </c>
    </row>
    <row r="42">
      <c r="A42">
        <v>13041</v>
      </c>
      <c r="B42" t="str">
        <v>Công an xã Trung Lễ  tỉnh Hà Tĩnh</v>
      </c>
      <c r="C42" t="str">
        <v>-</v>
      </c>
      <c r="D42" t="str">
        <v>-</v>
      </c>
      <c r="E42" t="str">
        <v/>
      </c>
      <c r="F42" t="str">
        <v>-</v>
      </c>
      <c r="G42" t="str">
        <v>-</v>
      </c>
    </row>
    <row r="43">
      <c r="A43">
        <v>13042</v>
      </c>
      <c r="B43" t="str">
        <f>HYPERLINK("https://hatinh.gov.vn/tin-tuc-su-kien/tin-bai/20701/ubng-tinh-thong-bao-lich-nghi-le-quoc-khanh-292024", "UBND Ủy ban nhân dân xã Trung Lễ  tỉnh Hà Tĩnh")</f>
        <v>UBND Ủy ban nhân dân xã Trung Lễ  tỉnh Hà Tĩnh</v>
      </c>
      <c r="C43" t="str">
        <v>https://hatinh.gov.vn/tin-tuc-su-kien/tin-bai/20701/ubng-tinh-thong-bao-lich-nghi-le-quoc-khanh-292024</v>
      </c>
      <c r="D43" t="str">
        <v>-</v>
      </c>
      <c r="E43" t="str">
        <v>-</v>
      </c>
      <c r="F43" t="str">
        <v>-</v>
      </c>
      <c r="G43" t="str">
        <v>-</v>
      </c>
    </row>
    <row r="44">
      <c r="A44">
        <v>13043</v>
      </c>
      <c r="B44" t="str">
        <f>HYPERLINK("https://www.facebook.com/xaduchoa/", "Công an xã Đức Hòa  tỉnh Hà Tĩnh")</f>
        <v>Công an xã Đức Hòa  tỉnh Hà Tĩnh</v>
      </c>
      <c r="C44" t="str">
        <v>https://www.facebook.com/xaduchoa/</v>
      </c>
      <c r="D44" t="str">
        <v>-</v>
      </c>
      <c r="E44" t="str">
        <v/>
      </c>
      <c r="F44" t="str">
        <v>-</v>
      </c>
      <c r="G44" t="str">
        <v>-</v>
      </c>
    </row>
    <row r="45">
      <c r="A45">
        <v>13044</v>
      </c>
      <c r="B45" t="str">
        <f>HYPERLINK("https://duchoaha.duchoa.longan.gov.vn/", "UBND Ủy ban nhân dân xã Đức Hòa  tỉnh Hà Tĩnh")</f>
        <v>UBND Ủy ban nhân dân xã Đức Hòa  tỉnh Hà Tĩnh</v>
      </c>
      <c r="C45" t="str">
        <v>https://duchoaha.duchoa.longan.gov.vn/</v>
      </c>
      <c r="D45" t="str">
        <v>-</v>
      </c>
      <c r="E45" t="str">
        <v>-</v>
      </c>
      <c r="F45" t="str">
        <v>-</v>
      </c>
      <c r="G45" t="str">
        <v>-</v>
      </c>
    </row>
    <row r="46">
      <c r="A46">
        <v>13045</v>
      </c>
      <c r="B46" t="str">
        <v>Công an xã Đức Long  tỉnh Hà Tĩnh</v>
      </c>
      <c r="C46" t="str">
        <v>-</v>
      </c>
      <c r="D46" t="str">
        <v>-</v>
      </c>
      <c r="E46" t="str">
        <v/>
      </c>
      <c r="F46" t="str">
        <v>-</v>
      </c>
      <c r="G46" t="str">
        <v>-</v>
      </c>
    </row>
    <row r="47">
      <c r="A47">
        <v>13046</v>
      </c>
      <c r="B47" t="str">
        <f>HYPERLINK("https://hscvdt.hatinh.gov.vn/ductho/vbpq.nsf/91E509CEE87C581A4725897500362B4B/$file/Bao-cao-ket-qua-giai-quyet-don-cua-cong-dan-Tran-Thi-Thu-Hien-_huylqdt-15-03-2023_07h45p48.docx", "UBND Ủy ban nhân dân xã Đức Long  tỉnh Hà Tĩnh")</f>
        <v>UBND Ủy ban nhân dân xã Đức Long  tỉnh Hà Tĩnh</v>
      </c>
      <c r="C47" t="str">
        <v>https://hscvdt.hatinh.gov.vn/ductho/vbpq.nsf/91E509CEE87C581A4725897500362B4B/$file/Bao-cao-ket-qua-giai-quyet-don-cua-cong-dan-Tran-Thi-Thu-Hien-_huylqdt-15-03-2023_07h45p48.docx</v>
      </c>
      <c r="D47" t="str">
        <v>-</v>
      </c>
      <c r="E47" t="str">
        <v>-</v>
      </c>
      <c r="F47" t="str">
        <v>-</v>
      </c>
      <c r="G47" t="str">
        <v>-</v>
      </c>
    </row>
    <row r="48">
      <c r="A48">
        <v>13047</v>
      </c>
      <c r="B48" t="str">
        <v>Công an xã Đức Lâm  tỉnh Hà Tĩnh</v>
      </c>
      <c r="C48" t="str">
        <v>-</v>
      </c>
      <c r="D48" t="str">
        <v>-</v>
      </c>
      <c r="E48" t="str">
        <v/>
      </c>
      <c r="F48" t="str">
        <v>-</v>
      </c>
      <c r="G48" t="str">
        <v>-</v>
      </c>
    </row>
    <row r="49">
      <c r="A49">
        <v>13048</v>
      </c>
      <c r="B49" t="str">
        <f>HYPERLINK("https://hscvka.hatinh.gov.vn/kyanh/vbpq.nsf/6B417B2A6E18BC1647258BD40038BBC5/$file/Dinh-chinh-ho-so-Nguyen-Thanh-Vinh.doc", "UBND Ủy ban nhân dân xã Đức Lâm  tỉnh Hà Tĩnh")</f>
        <v>UBND Ủy ban nhân dân xã Đức Lâm  tỉnh Hà Tĩnh</v>
      </c>
      <c r="C49" t="str">
        <v>https://hscvka.hatinh.gov.vn/kyanh/vbpq.nsf/6B417B2A6E18BC1647258BD40038BBC5/$file/Dinh-chinh-ho-so-Nguyen-Thanh-Vinh.doc</v>
      </c>
      <c r="D49" t="str">
        <v>-</v>
      </c>
      <c r="E49" t="str">
        <v>-</v>
      </c>
      <c r="F49" t="str">
        <v>-</v>
      </c>
      <c r="G49" t="str">
        <v>-</v>
      </c>
    </row>
    <row r="50">
      <c r="A50">
        <v>13049</v>
      </c>
      <c r="B50" t="str">
        <v>Công an xã Đức Thanh  tỉnh Hà Tĩnh</v>
      </c>
      <c r="C50" t="str">
        <v>-</v>
      </c>
      <c r="D50" t="str">
        <v>-</v>
      </c>
      <c r="E50" t="str">
        <v/>
      </c>
      <c r="F50" t="str">
        <v>-</v>
      </c>
      <c r="G50" t="str">
        <v>-</v>
      </c>
    </row>
    <row r="51">
      <c r="A51">
        <v>13050</v>
      </c>
      <c r="B51" t="str">
        <f>HYPERLINK("https://ductho.hatinh.gov.vn/", "UBND Ủy ban nhân dân xã Đức Thanh  tỉnh Hà Tĩnh")</f>
        <v>UBND Ủy ban nhân dân xã Đức Thanh  tỉnh Hà Tĩnh</v>
      </c>
      <c r="C51" t="str">
        <v>https://ductho.hatinh.gov.vn/</v>
      </c>
      <c r="D51" t="str">
        <v>-</v>
      </c>
      <c r="E51" t="str">
        <v>-</v>
      </c>
      <c r="F51" t="str">
        <v>-</v>
      </c>
      <c r="G51" t="str">
        <v>-</v>
      </c>
    </row>
    <row r="52">
      <c r="A52">
        <v>13051</v>
      </c>
      <c r="B52" t="str">
        <v>Công an xã Đức Dũng  tỉnh Hà Tĩnh</v>
      </c>
      <c r="C52" t="str">
        <v>-</v>
      </c>
      <c r="D52" t="str">
        <v>-</v>
      </c>
      <c r="E52" t="str">
        <v/>
      </c>
      <c r="F52" t="str">
        <v>-</v>
      </c>
      <c r="G52" t="str">
        <v>-</v>
      </c>
    </row>
    <row r="53">
      <c r="A53">
        <v>13052</v>
      </c>
      <c r="B53" t="str">
        <f>HYPERLINK("https://www.binhthuan.gov.vn/4/469/37057/626774/tin-chinh-quyen/dong-chi-doan-anh-dung-duoc-bau-giu-chuc-vu-chu-tich-ubnd-tinh.aspx", "UBND Ủy ban nhân dân xã Đức Dũng  tỉnh Hà Tĩnh")</f>
        <v>UBND Ủy ban nhân dân xã Đức Dũng  tỉnh Hà Tĩnh</v>
      </c>
      <c r="C53" t="str">
        <v>https://www.binhthuan.gov.vn/4/469/37057/626774/tin-chinh-quyen/dong-chi-doan-anh-dung-duoc-bau-giu-chuc-vu-chu-tich-ubnd-tinh.aspx</v>
      </c>
      <c r="D53" t="str">
        <v>-</v>
      </c>
      <c r="E53" t="str">
        <v>-</v>
      </c>
      <c r="F53" t="str">
        <v>-</v>
      </c>
      <c r="G53" t="str">
        <v>-</v>
      </c>
    </row>
    <row r="54">
      <c r="A54">
        <v>13053</v>
      </c>
      <c r="B54" t="str">
        <f>HYPERLINK("https://www.facebook.com/people/Tu%E1%BB%95i-tr%E1%BA%BB-C%C3%B4ng-an-H%C3%A0-T%C4%A9nh/100064361005405/", "Công an xã Đức Lập  tỉnh Hà Tĩnh")</f>
        <v>Công an xã Đức Lập  tỉnh Hà Tĩnh</v>
      </c>
      <c r="C54" t="str">
        <v>https://www.facebook.com/people/Tu%E1%BB%95i-tr%E1%BA%BB-C%C3%B4ng-an-H%C3%A0-T%C4%A9nh/100064361005405/</v>
      </c>
      <c r="D54" t="str">
        <v>-</v>
      </c>
      <c r="E54" t="str">
        <v/>
      </c>
      <c r="F54" t="str">
        <f>HYPERLINK("mailto:Doanthanhniencaht@gmail.com", "Doanthanhniencaht@gmail.com")</f>
        <v>Doanthanhniencaht@gmail.com</v>
      </c>
      <c r="G54" t="str">
        <v>-</v>
      </c>
    </row>
    <row r="55">
      <c r="A55">
        <v>13054</v>
      </c>
      <c r="B55" t="str">
        <f>HYPERLINK("https://hscvvq.hatinh.gov.vn/vuquang/vbpq.nsf/1B2072FE4503F117472589B80035A062/$file/114.%20Q%C4%90%20h%E1%BB%A3p%20nh%E1%BA%A5t%20BC%C4%90%20C%C4%90S%20c%E1%BA%A5p%20x%C3%A3%20%C4%90%E1%BB%A9c%20L%C4%A9nh%20ok(30.05.2023_08h44p00)_signed.pdf", "UBND Ủy ban nhân dân xã Đức Lập  tỉnh Hà Tĩnh")</f>
        <v>UBND Ủy ban nhân dân xã Đức Lập  tỉnh Hà Tĩnh</v>
      </c>
      <c r="C55" t="str">
        <v>https://hscvvq.hatinh.gov.vn/vuquang/vbpq.nsf/1B2072FE4503F117472589B80035A062/$file/114.%20Q%C4%90%20h%E1%BB%A3p%20nh%E1%BA%A5t%20BC%C4%90%20C%C4%90S%20c%E1%BA%A5p%20x%C3%A3%20%C4%90%E1%BB%A9c%20L%C4%A9nh%20ok(30.05.2023_08h44p00)_signed.pdf</v>
      </c>
      <c r="D55" t="str">
        <v>-</v>
      </c>
      <c r="E55" t="str">
        <v>-</v>
      </c>
      <c r="F55" t="str">
        <v>-</v>
      </c>
      <c r="G55" t="str">
        <v>-</v>
      </c>
    </row>
    <row r="56">
      <c r="A56">
        <v>13055</v>
      </c>
      <c r="B56" t="str">
        <f>HYPERLINK("https://www.facebook.com/caxducdong/", "Công an xã Đức An  tỉnh Hà Tĩnh")</f>
        <v>Công an xã Đức An  tỉnh Hà Tĩnh</v>
      </c>
      <c r="C56" t="str">
        <v>https://www.facebook.com/caxducdong/</v>
      </c>
      <c r="D56" t="str">
        <v>-</v>
      </c>
      <c r="E56" t="str">
        <v/>
      </c>
      <c r="F56" t="str">
        <v>-</v>
      </c>
      <c r="G56" t="str">
        <v>-</v>
      </c>
    </row>
    <row r="57">
      <c r="A57">
        <v>13056</v>
      </c>
      <c r="B57" t="str">
        <f>HYPERLINK("https://ductho.hatinh.gov.vn/", "UBND Ủy ban nhân dân xã Đức An  tỉnh Hà Tĩnh")</f>
        <v>UBND Ủy ban nhân dân xã Đức An  tỉnh Hà Tĩnh</v>
      </c>
      <c r="C57" t="str">
        <v>https://ductho.hatinh.gov.vn/</v>
      </c>
      <c r="D57" t="str">
        <v>-</v>
      </c>
      <c r="E57" t="str">
        <v>-</v>
      </c>
      <c r="F57" t="str">
        <v>-</v>
      </c>
      <c r="G57" t="str">
        <v>-</v>
      </c>
    </row>
    <row r="58">
      <c r="A58">
        <v>13057</v>
      </c>
      <c r="B58" t="str">
        <f>HYPERLINK("https://www.facebook.com/xaduchoa/?locale=vi_VN", "Công an xã Đức Lạc  tỉnh Hà Tĩnh")</f>
        <v>Công an xã Đức Lạc  tỉnh Hà Tĩnh</v>
      </c>
      <c r="C58" t="str">
        <v>https://www.facebook.com/xaduchoa/?locale=vi_VN</v>
      </c>
      <c r="D58" t="str">
        <v>-</v>
      </c>
      <c r="E58" t="str">
        <v/>
      </c>
      <c r="F58" t="str">
        <v>-</v>
      </c>
      <c r="G58" t="str">
        <v>-</v>
      </c>
    </row>
    <row r="59">
      <c r="A59">
        <v>13058</v>
      </c>
      <c r="B59" t="str">
        <f>HYPERLINK("https://hatinh.gov.vn/index.php/tuyen-truyen/tin-bai/5006/ha-tinh-cong-nhan-7-xa-dat-chuan-nong-thon-moi-dot-1-2018", "UBND Ủy ban nhân dân xã Đức Lạc  tỉnh Hà Tĩnh")</f>
        <v>UBND Ủy ban nhân dân xã Đức Lạc  tỉnh Hà Tĩnh</v>
      </c>
      <c r="C59" t="str">
        <v>https://hatinh.gov.vn/index.php/tuyen-truyen/tin-bai/5006/ha-tinh-cong-nhan-7-xa-dat-chuan-nong-thon-moi-dot-1-2018</v>
      </c>
      <c r="D59" t="str">
        <v>-</v>
      </c>
      <c r="E59" t="str">
        <v>-</v>
      </c>
      <c r="F59" t="str">
        <v>-</v>
      </c>
      <c r="G59" t="str">
        <v>-</v>
      </c>
    </row>
    <row r="60">
      <c r="A60">
        <v>13059</v>
      </c>
      <c r="B60" t="str">
        <f>HYPERLINK("https://www.facebook.com/caxducdong/", "Công an xã Đức Đồng  tỉnh Hà Tĩnh")</f>
        <v>Công an xã Đức Đồng  tỉnh Hà Tĩnh</v>
      </c>
      <c r="C60" t="str">
        <v>https://www.facebook.com/caxducdong/</v>
      </c>
      <c r="D60" t="str">
        <v>0948385555</v>
      </c>
      <c r="E60" t="str">
        <v>-</v>
      </c>
      <c r="F60" t="str">
        <v>-</v>
      </c>
      <c r="G60" t="str">
        <v>Ha Tinh, Vietnam</v>
      </c>
    </row>
    <row r="61">
      <c r="A61">
        <v>13060</v>
      </c>
      <c r="B61" t="str">
        <f>HYPERLINK("https://ductho.hatinh.gov.vn/", "UBND Ủy ban nhân dân xã Đức Đồng  tỉnh Hà Tĩnh")</f>
        <v>UBND Ủy ban nhân dân xã Đức Đồng  tỉnh Hà Tĩnh</v>
      </c>
      <c r="C61" t="str">
        <v>https://ductho.hatinh.gov.vn/</v>
      </c>
      <c r="D61" t="str">
        <v>-</v>
      </c>
      <c r="E61" t="str">
        <v>-</v>
      </c>
      <c r="F61" t="str">
        <v>-</v>
      </c>
      <c r="G61" t="str">
        <v>-</v>
      </c>
    </row>
    <row r="62">
      <c r="A62">
        <v>13061</v>
      </c>
      <c r="B62" t="str">
        <f>HYPERLINK("https://www.facebook.com/caxduclang/", "Công an xã Đức Lạng  tỉnh Hà Tĩnh")</f>
        <v>Công an xã Đức Lạng  tỉnh Hà Tĩnh</v>
      </c>
      <c r="C62" t="str">
        <v>https://www.facebook.com/caxduclang/</v>
      </c>
      <c r="D62" t="str">
        <v>0976702388</v>
      </c>
      <c r="E62" t="str">
        <v>-</v>
      </c>
      <c r="F62" t="str">
        <v>-</v>
      </c>
      <c r="G62" t="str">
        <v>Quốc lộ 281, Ã?uc Tho, Vietnam</v>
      </c>
    </row>
    <row r="63">
      <c r="A63">
        <v>13062</v>
      </c>
      <c r="B63" t="str">
        <f>HYPERLINK("https://ductho.hatinh.gov.vn/", "UBND Ủy ban nhân dân xã Đức Lạng  tỉnh Hà Tĩnh")</f>
        <v>UBND Ủy ban nhân dân xã Đức Lạng  tỉnh Hà Tĩnh</v>
      </c>
      <c r="C63" t="str">
        <v>https://ductho.hatinh.gov.vn/</v>
      </c>
      <c r="D63" t="str">
        <v>-</v>
      </c>
      <c r="E63" t="str">
        <v>-</v>
      </c>
      <c r="F63" t="str">
        <v>-</v>
      </c>
      <c r="G63" t="str">
        <v>-</v>
      </c>
    </row>
    <row r="64">
      <c r="A64">
        <v>13063</v>
      </c>
      <c r="B64" t="str">
        <v>Công an xã Tân Hương  tỉnh Hà Tĩnh</v>
      </c>
      <c r="C64" t="str">
        <v>-</v>
      </c>
      <c r="D64" t="str">
        <v>-</v>
      </c>
      <c r="E64" t="str">
        <v/>
      </c>
      <c r="F64" t="str">
        <v>-</v>
      </c>
      <c r="G64" t="str">
        <v>-</v>
      </c>
    </row>
    <row r="65">
      <c r="A65">
        <v>13064</v>
      </c>
      <c r="B65" t="str">
        <f>HYPERLINK("https://yenbinh.yenbai.gov.vn/Articles/one/Thong-tin-xa-Tan-Huong", "UBND Ủy ban nhân dân xã Tân Hương  tỉnh Hà Tĩnh")</f>
        <v>UBND Ủy ban nhân dân xã Tân Hương  tỉnh Hà Tĩnh</v>
      </c>
      <c r="C65" t="str">
        <v>https://yenbinh.yenbai.gov.vn/Articles/one/Thong-tin-xa-Tan-Huong</v>
      </c>
      <c r="D65" t="str">
        <v>-</v>
      </c>
      <c r="E65" t="str">
        <v>-</v>
      </c>
      <c r="F65" t="str">
        <v>-</v>
      </c>
      <c r="G65" t="str">
        <v>-</v>
      </c>
    </row>
    <row r="66">
      <c r="A66">
        <v>13065</v>
      </c>
      <c r="B66" t="str">
        <f>HYPERLINK("https://www.facebook.com/p/C%C3%B4ng-an-huy%E1%BB%87n-V%C5%A9-Quang-100069158351410/", "Công an thị trấn Vũ Quang  tỉnh Hà Tĩnh")</f>
        <v>Công an thị trấn Vũ Quang  tỉnh Hà Tĩnh</v>
      </c>
      <c r="C66" t="str">
        <v>https://www.facebook.com/p/C%C3%B4ng-an-huy%E1%BB%87n-V%C5%A9-Quang-100069158351410/</v>
      </c>
      <c r="D66" t="str">
        <v>-</v>
      </c>
      <c r="E66" t="str">
        <v/>
      </c>
      <c r="F66" t="str">
        <v>-</v>
      </c>
      <c r="G66" t="str">
        <v>-</v>
      </c>
    </row>
    <row r="67">
      <c r="A67">
        <v>13066</v>
      </c>
      <c r="B67" t="str">
        <f>HYPERLINK("https://hscvvq.hatinh.gov.vn/vuquang/vbpq.nsf", "UBND Ủy ban nhân dân thị trấn Vũ Quang  tỉnh Hà Tĩnh")</f>
        <v>UBND Ủy ban nhân dân thị trấn Vũ Quang  tỉnh Hà Tĩnh</v>
      </c>
      <c r="C67" t="str">
        <v>https://hscvvq.hatinh.gov.vn/vuquang/vbpq.nsf</v>
      </c>
      <c r="D67" t="str">
        <v>-</v>
      </c>
      <c r="E67" t="str">
        <v>-</v>
      </c>
      <c r="F67" t="str">
        <v>-</v>
      </c>
      <c r="G67" t="str">
        <v>-</v>
      </c>
    </row>
    <row r="68">
      <c r="A68">
        <v>13067</v>
      </c>
      <c r="B68" t="str">
        <f>HYPERLINK("https://www.facebook.com/100052411776255", "Công an xã Ân Phú  tỉnh Hà Tĩnh")</f>
        <v>Công an xã Ân Phú  tỉnh Hà Tĩnh</v>
      </c>
      <c r="C68" t="str">
        <v>https://www.facebook.com/100052411776255</v>
      </c>
      <c r="D68" t="str">
        <v>-</v>
      </c>
      <c r="E68" t="str">
        <v/>
      </c>
      <c r="F68" t="str">
        <v>-</v>
      </c>
      <c r="G68" t="str">
        <v>-</v>
      </c>
    </row>
    <row r="69">
      <c r="A69">
        <v>13068</v>
      </c>
      <c r="B69" t="str">
        <f>HYPERLINK("https://anphu.tptuyhoa.phuyen.gov.vn/", "UBND Ủy ban nhân dân xã Ân Phú  tỉnh Hà Tĩnh")</f>
        <v>UBND Ủy ban nhân dân xã Ân Phú  tỉnh Hà Tĩnh</v>
      </c>
      <c r="C69" t="str">
        <v>https://anphu.tptuyhoa.phuyen.gov.vn/</v>
      </c>
      <c r="D69" t="str">
        <v>-</v>
      </c>
      <c r="E69" t="str">
        <v>-</v>
      </c>
      <c r="F69" t="str">
        <v>-</v>
      </c>
      <c r="G69" t="str">
        <v>-</v>
      </c>
    </row>
    <row r="70">
      <c r="A70">
        <v>13069</v>
      </c>
      <c r="B70" t="str">
        <f>HYPERLINK("https://www.facebook.com/ducgiangvq/", "Công an xã Đức Giang  tỉnh Hà Tĩnh")</f>
        <v>Công an xã Đức Giang  tỉnh Hà Tĩnh</v>
      </c>
      <c r="C70" t="str">
        <v>https://www.facebook.com/ducgiangvq/</v>
      </c>
      <c r="D70" t="str">
        <v>-</v>
      </c>
      <c r="E70" t="str">
        <v/>
      </c>
      <c r="F70" t="str">
        <v>-</v>
      </c>
      <c r="G70" t="str">
        <v>-</v>
      </c>
    </row>
    <row r="71">
      <c r="A71">
        <v>13070</v>
      </c>
      <c r="B71" t="str">
        <f>HYPERLINK("https://hscvvq.hatinh.gov.vn/vuquang/vbpq.nsf/0EBA870B6F706209472589B30037139A/$file/21(18.05.2023_17h01p29)_signed.pdf", "UBND Ủy ban nhân dân xã Đức Giang  tỉnh Hà Tĩnh")</f>
        <v>UBND Ủy ban nhân dân xã Đức Giang  tỉnh Hà Tĩnh</v>
      </c>
      <c r="C71" t="str">
        <v>https://hscvvq.hatinh.gov.vn/vuquang/vbpq.nsf/0EBA870B6F706209472589B30037139A/$file/21(18.05.2023_17h01p29)_signed.pdf</v>
      </c>
      <c r="D71" t="str">
        <v>-</v>
      </c>
      <c r="E71" t="str">
        <v>-</v>
      </c>
      <c r="F71" t="str">
        <v>-</v>
      </c>
      <c r="G71" t="str">
        <v>-</v>
      </c>
    </row>
    <row r="72">
      <c r="A72">
        <v>13071</v>
      </c>
      <c r="B72" t="str">
        <f>HYPERLINK("https://www.facebook.com/reel/466984389296054/", "Công an xã Đức Lĩnh  tỉnh Hà Tĩnh")</f>
        <v>Công an xã Đức Lĩnh  tỉnh Hà Tĩnh</v>
      </c>
      <c r="C72" t="str">
        <v>https://www.facebook.com/reel/466984389296054/</v>
      </c>
      <c r="D72" t="str">
        <v>-</v>
      </c>
      <c r="E72" t="str">
        <v/>
      </c>
      <c r="F72" t="str">
        <v>-</v>
      </c>
      <c r="G72" t="str">
        <v>-</v>
      </c>
    </row>
    <row r="73">
      <c r="A73">
        <v>13072</v>
      </c>
      <c r="B73" t="str">
        <f>HYPERLINK("https://hscvvq.hatinh.gov.vn/vuquang/vbpq.nsf/1B2072FE4503F117472589B80035A062/$file/114.%20Q%C4%90%20h%E1%BB%A3p%20nh%E1%BA%A5t%20BC%C4%90%20C%C4%90S%20c%E1%BA%A5p%20x%C3%A3%20%C4%90%E1%BB%A9c%20L%C4%A9nh%20ok(30.05.2023_08h44p00)_signed.pdf", "UBND Ủy ban nhân dân xã Đức Lĩnh  tỉnh Hà Tĩnh")</f>
        <v>UBND Ủy ban nhân dân xã Đức Lĩnh  tỉnh Hà Tĩnh</v>
      </c>
      <c r="C73" t="str">
        <v>https://hscvvq.hatinh.gov.vn/vuquang/vbpq.nsf/1B2072FE4503F117472589B80035A062/$file/114.%20Q%C4%90%20h%E1%BB%A3p%20nh%E1%BA%A5t%20BC%C4%90%20C%C4%90S%20c%E1%BA%A5p%20x%C3%A3%20%C4%90%E1%BB%A9c%20L%C4%A9nh%20ok(30.05.2023_08h44p00)_signed.pdf</v>
      </c>
      <c r="D73" t="str">
        <v>-</v>
      </c>
      <c r="E73" t="str">
        <v>-</v>
      </c>
      <c r="F73" t="str">
        <v>-</v>
      </c>
      <c r="G73" t="str">
        <v>-</v>
      </c>
    </row>
    <row r="74">
      <c r="A74">
        <v>13073</v>
      </c>
      <c r="B74" t="str">
        <v>Công an xã Sơn Thọ  tỉnh Hà Tĩnh</v>
      </c>
      <c r="C74" t="str">
        <v>-</v>
      </c>
      <c r="D74" t="str">
        <v>-</v>
      </c>
      <c r="E74" t="str">
        <v/>
      </c>
      <c r="F74" t="str">
        <v>-</v>
      </c>
      <c r="G74" t="str">
        <v>-</v>
      </c>
    </row>
    <row r="75">
      <c r="A75">
        <v>13074</v>
      </c>
      <c r="B75" t="str">
        <f>HYPERLINK("https://qppl.hatinh.gov.vn/vbpq.nsf/857EF51FC906A54047258A86000B628B/$file/Cong-van-trinh-VP-Chu-tich-nuoc-Thiep-mung-tho-100-tuoi-trantuannghia-BH(11.12.2023_09h11p05)_signed.pdf", "UBND Ủy ban nhân dân xã Sơn Thọ  tỉnh Hà Tĩnh")</f>
        <v>UBND Ủy ban nhân dân xã Sơn Thọ  tỉnh Hà Tĩnh</v>
      </c>
      <c r="C75" t="str">
        <v>https://qppl.hatinh.gov.vn/vbpq.nsf/857EF51FC906A54047258A86000B628B/$file/Cong-van-trinh-VP-Chu-tich-nuoc-Thiep-mung-tho-100-tuoi-trantuannghia-BH(11.12.2023_09h11p05)_signed.pdf</v>
      </c>
      <c r="D75" t="str">
        <v>-</v>
      </c>
      <c r="E75" t="str">
        <v>-</v>
      </c>
      <c r="F75" t="str">
        <v>-</v>
      </c>
      <c r="G75" t="str">
        <v>-</v>
      </c>
    </row>
    <row r="76">
      <c r="A76">
        <v>13075</v>
      </c>
      <c r="B76" t="str">
        <f>HYPERLINK("https://www.facebook.com/p/C%C3%B4ng-an-x%C3%A3-%C4%90%E1%BB%A9c-H%C6%B0%C6%A1ng-huy%E1%BB%87n-V%C5%A9-Quang-100075978852261/", "Công an xã Đức Hương  tỉnh Hà Tĩnh")</f>
        <v>Công an xã Đức Hương  tỉnh Hà Tĩnh</v>
      </c>
      <c r="C76" t="str">
        <v>https://www.facebook.com/p/C%C3%B4ng-an-x%C3%A3-%C4%90%E1%BB%A9c-H%C6%B0%C6%A1ng-huy%E1%BB%87n-V%C5%A9-Quang-100075978852261/</v>
      </c>
      <c r="D76" t="str">
        <v>-</v>
      </c>
      <c r="E76" t="str">
        <v/>
      </c>
      <c r="F76" t="str">
        <v>-</v>
      </c>
      <c r="G76" t="str">
        <v>-</v>
      </c>
    </row>
    <row r="77">
      <c r="A77">
        <v>13076</v>
      </c>
      <c r="B77" t="str">
        <f>HYPERLINK("https://hscvvq.hatinh.gov.vn/vuquang/vbpq.nsf/53680578DE2A871C47258A6D001065CA/$file/To-trinh-de-nghi-tham-dinh-thon-thong-minh-xa-Duc-Huong(20.11.2023_09h58p48)_signed.pdf", "UBND Ủy ban nhân dân xã Đức Hương  tỉnh Hà Tĩnh")</f>
        <v>UBND Ủy ban nhân dân xã Đức Hương  tỉnh Hà Tĩnh</v>
      </c>
      <c r="C77" t="str">
        <v>https://hscvvq.hatinh.gov.vn/vuquang/vbpq.nsf/53680578DE2A871C47258A6D001065CA/$file/To-trinh-de-nghi-tham-dinh-thon-thong-minh-xa-Duc-Huong(20.11.2023_09h58p48)_signed.pdf</v>
      </c>
      <c r="D77" t="str">
        <v>-</v>
      </c>
      <c r="E77" t="str">
        <v>-</v>
      </c>
      <c r="F77" t="str">
        <v>-</v>
      </c>
      <c r="G77" t="str">
        <v>-</v>
      </c>
    </row>
    <row r="78">
      <c r="A78">
        <v>13077</v>
      </c>
      <c r="B78" t="str">
        <f>HYPERLINK("https://www.facebook.com/p/C%C3%B4ng-an-x%C3%A3-%C4%90%E1%BB%A9c-B%E1%BB%93ng-100063267426434/", "Công an xã Đức Bồng  tỉnh Hà Tĩnh")</f>
        <v>Công an xã Đức Bồng  tỉnh Hà Tĩnh</v>
      </c>
      <c r="C78" t="str">
        <v>https://www.facebook.com/p/C%C3%B4ng-an-x%C3%A3-%C4%90%E1%BB%A9c-B%E1%BB%93ng-100063267426434/</v>
      </c>
      <c r="D78" t="str">
        <v>-</v>
      </c>
      <c r="E78" t="str">
        <v/>
      </c>
      <c r="F78" t="str">
        <v>-</v>
      </c>
      <c r="G78" t="str">
        <v>-</v>
      </c>
    </row>
    <row r="79">
      <c r="A79">
        <v>13078</v>
      </c>
      <c r="B79" t="str">
        <f>HYPERLINK("https://hscvvq.hatinh.gov.vn/vuquang/vbpq.nsf/65DB811AD9E72DA547258AA9002EA477/$file/(%20T%E1%BB%9D%20tr%C3%ACnh%20ki%E1%BB%83m%20tra%20ranh%20gi%C3%B3i%20%C4%91%E1%BA%A5t%20%C3%B4ng%20Anh%202024(19.01.2024_15h28p57)_signed(19.01.2024_15h29p17)_signed.pdf", "UBND Ủy ban nhân dân xã Đức Bồng  tỉnh Hà Tĩnh")</f>
        <v>UBND Ủy ban nhân dân xã Đức Bồng  tỉnh Hà Tĩnh</v>
      </c>
      <c r="C79" t="str">
        <v>https://hscvvq.hatinh.gov.vn/vuquang/vbpq.nsf/65DB811AD9E72DA547258AA9002EA477/$file/(%20T%E1%BB%9D%20tr%C3%ACnh%20ki%E1%BB%83m%20tra%20ranh%20gi%C3%B3i%20%C4%91%E1%BA%A5t%20%C3%B4ng%20Anh%202024(19.01.2024_15h28p57)_signed(19.01.2024_15h29p17)_signed.pdf</v>
      </c>
      <c r="D79" t="str">
        <v>-</v>
      </c>
      <c r="E79" t="str">
        <v>-</v>
      </c>
      <c r="F79" t="str">
        <v>-</v>
      </c>
      <c r="G79" t="str">
        <v>-</v>
      </c>
    </row>
    <row r="80">
      <c r="A80">
        <v>13079</v>
      </c>
      <c r="B80" t="str">
        <f>HYPERLINK("https://www.facebook.com/caxduclien/", "Công an xã Đức Liên  tỉnh Hà Tĩnh")</f>
        <v>Công an xã Đức Liên  tỉnh Hà Tĩnh</v>
      </c>
      <c r="C80" t="str">
        <v>https://www.facebook.com/caxduclien/</v>
      </c>
      <c r="D80" t="str">
        <v>-</v>
      </c>
      <c r="E80" t="str">
        <v/>
      </c>
      <c r="F80" t="str">
        <v>-</v>
      </c>
      <c r="G80" t="str">
        <v>-</v>
      </c>
    </row>
    <row r="81">
      <c r="A81">
        <v>13080</v>
      </c>
      <c r="B81" t="str">
        <f>HYPERLINK("https://ductho.hatinh.gov.vn/ducdong/KenhTin/quyet-dinh-khen-thuong-xu-phat.aspx", "UBND Ủy ban nhân dân xã Đức Liên  tỉnh Hà Tĩnh")</f>
        <v>UBND Ủy ban nhân dân xã Đức Liên  tỉnh Hà Tĩnh</v>
      </c>
      <c r="C81" t="str">
        <v>https://ductho.hatinh.gov.vn/ducdong/KenhTin/quyet-dinh-khen-thuong-xu-phat.aspx</v>
      </c>
      <c r="D81" t="str">
        <v>-</v>
      </c>
      <c r="E81" t="str">
        <v>-</v>
      </c>
      <c r="F81" t="str">
        <v>-</v>
      </c>
      <c r="G81" t="str">
        <v>-</v>
      </c>
    </row>
    <row r="82">
      <c r="A82">
        <v>13081</v>
      </c>
      <c r="B82" t="str">
        <v>Công an xã Hương Điền  tỉnh Hà Tĩnh</v>
      </c>
      <c r="C82" t="str">
        <v>-</v>
      </c>
      <c r="D82" t="str">
        <v>-</v>
      </c>
      <c r="E82" t="str">
        <v/>
      </c>
      <c r="F82" t="str">
        <v>-</v>
      </c>
      <c r="G82" t="str">
        <v>-</v>
      </c>
    </row>
    <row r="83">
      <c r="A83">
        <v>13082</v>
      </c>
      <c r="B83" t="str">
        <f>HYPERLINK("https://hatinh.gov.vn/", "UBND Ủy ban nhân dân xã Hương Điền  tỉnh Hà Tĩnh")</f>
        <v>UBND Ủy ban nhân dân xã Hương Điền  tỉnh Hà Tĩnh</v>
      </c>
      <c r="C83" t="str">
        <v>https://hatinh.gov.vn/</v>
      </c>
      <c r="D83" t="str">
        <v>-</v>
      </c>
      <c r="E83" t="str">
        <v>-</v>
      </c>
      <c r="F83" t="str">
        <v>-</v>
      </c>
      <c r="G83" t="str">
        <v>-</v>
      </c>
    </row>
    <row r="84">
      <c r="A84">
        <v>13083</v>
      </c>
      <c r="B84" t="str">
        <f>HYPERLINK("https://www.facebook.com/reel/466984389296054/", "Công an xã Hương Minh  tỉnh Hà Tĩnh")</f>
        <v>Công an xã Hương Minh  tỉnh Hà Tĩnh</v>
      </c>
      <c r="C84" t="str">
        <v>https://www.facebook.com/reel/466984389296054/</v>
      </c>
      <c r="D84" t="str">
        <v>-</v>
      </c>
      <c r="E84" t="str">
        <v/>
      </c>
      <c r="F84" t="str">
        <v>-</v>
      </c>
      <c r="G84" t="str">
        <v>-</v>
      </c>
    </row>
    <row r="85">
      <c r="A85">
        <v>13084</v>
      </c>
      <c r="B85" t="str">
        <f>HYPERLINK("https://hscvvq.hatinh.gov.vn/vuquang/vbpq.nsf/5A555D4D8FAAFC0547258B2300110206/$file/To-trinh-DON-THAN-tang-moi-2023.-2024(20.05.2024_10h05p31)_signed.pdf", "UBND Ủy ban nhân dân xã Hương Minh  tỉnh Hà Tĩnh")</f>
        <v>UBND Ủy ban nhân dân xã Hương Minh  tỉnh Hà Tĩnh</v>
      </c>
      <c r="C85" t="str">
        <v>https://hscvvq.hatinh.gov.vn/vuquang/vbpq.nsf/5A555D4D8FAAFC0547258B2300110206/$file/To-trinh-DON-THAN-tang-moi-2023.-2024(20.05.2024_10h05p31)_signed.pdf</v>
      </c>
      <c r="D85" t="str">
        <v>-</v>
      </c>
      <c r="E85" t="str">
        <v>-</v>
      </c>
      <c r="F85" t="str">
        <v>-</v>
      </c>
      <c r="G85" t="str">
        <v>-</v>
      </c>
    </row>
    <row r="86">
      <c r="A86">
        <v>13085</v>
      </c>
      <c r="B86" t="str">
        <v>Công an xã Hương Thọ  tỉnh Hà Tĩnh</v>
      </c>
      <c r="C86" t="str">
        <v>-</v>
      </c>
      <c r="D86" t="str">
        <v>-</v>
      </c>
      <c r="E86" t="str">
        <v/>
      </c>
      <c r="F86" t="str">
        <v>-</v>
      </c>
      <c r="G86" t="str">
        <v>-</v>
      </c>
    </row>
    <row r="87">
      <c r="A87">
        <v>13086</v>
      </c>
      <c r="B87" t="str">
        <f>HYPERLINK("https://ductho.hatinh.gov.vn/", "UBND Ủy ban nhân dân xã Hương Thọ  tỉnh Hà Tĩnh")</f>
        <v>UBND Ủy ban nhân dân xã Hương Thọ  tỉnh Hà Tĩnh</v>
      </c>
      <c r="C87" t="str">
        <v>https://ductho.hatinh.gov.vn/</v>
      </c>
      <c r="D87" t="str">
        <v>-</v>
      </c>
      <c r="E87" t="str">
        <v>-</v>
      </c>
      <c r="F87" t="str">
        <v>-</v>
      </c>
      <c r="G87" t="str">
        <v>-</v>
      </c>
    </row>
    <row r="88">
      <c r="A88">
        <v>13087</v>
      </c>
      <c r="B88" t="str">
        <f>HYPERLINK("https://www.facebook.com/reel/466984389296054/", "Công an xã Hương Quang  tỉnh Hà Tĩnh")</f>
        <v>Công an xã Hương Quang  tỉnh Hà Tĩnh</v>
      </c>
      <c r="C88" t="str">
        <v>https://www.facebook.com/reel/466984389296054/</v>
      </c>
      <c r="D88" t="str">
        <v>-</v>
      </c>
      <c r="E88" t="str">
        <v/>
      </c>
      <c r="F88" t="str">
        <v>-</v>
      </c>
      <c r="G88" t="str">
        <v>-</v>
      </c>
    </row>
    <row r="89">
      <c r="A89">
        <v>13088</v>
      </c>
      <c r="B89" t="str">
        <f>HYPERLINK("https://hatinh.gov.vn/", "UBND Ủy ban nhân dân xã Hương Quang  tỉnh Hà Tĩnh")</f>
        <v>UBND Ủy ban nhân dân xã Hương Quang  tỉnh Hà Tĩnh</v>
      </c>
      <c r="C89" t="str">
        <v>https://hatinh.gov.vn/</v>
      </c>
      <c r="D89" t="str">
        <v>-</v>
      </c>
      <c r="E89" t="str">
        <v>-</v>
      </c>
      <c r="F89" t="str">
        <v>-</v>
      </c>
      <c r="G89" t="str">
        <v>-</v>
      </c>
    </row>
    <row r="90">
      <c r="A90">
        <v>13089</v>
      </c>
      <c r="B90" t="str">
        <f>HYPERLINK("https://www.facebook.com/Congannghixuan/?locale=vi_VN", "Công an thị trấn Nghi Xuân  tỉnh Hà Tĩnh")</f>
        <v>Công an thị trấn Nghi Xuân  tỉnh Hà Tĩnh</v>
      </c>
      <c r="C90" t="str">
        <v>https://www.facebook.com/Congannghixuan/?locale=vi_VN</v>
      </c>
      <c r="D90" t="str">
        <v>-</v>
      </c>
      <c r="E90" t="str">
        <v>02393825010</v>
      </c>
      <c r="F90" t="str">
        <f>HYPERLINK("mailto:conganhuyennghixuan@gmail.com", "conganhuyennghixuan@gmail.com")</f>
        <v>conganhuyennghixuan@gmail.com</v>
      </c>
      <c r="G90" t="str">
        <v>-</v>
      </c>
    </row>
    <row r="91">
      <c r="A91">
        <v>13090</v>
      </c>
      <c r="B91" t="str">
        <f>HYPERLINK("https://nghixuan.hatinh.gov.vn/", "UBND Ủy ban nhân dân thị trấn Nghi Xuân  tỉnh Hà Tĩnh")</f>
        <v>UBND Ủy ban nhân dân thị trấn Nghi Xuân  tỉnh Hà Tĩnh</v>
      </c>
      <c r="C91" t="str">
        <v>https://nghixuan.hatinh.gov.vn/</v>
      </c>
      <c r="D91" t="str">
        <v>-</v>
      </c>
      <c r="E91" t="str">
        <v>-</v>
      </c>
      <c r="F91" t="str">
        <v>-</v>
      </c>
      <c r="G91" t="str">
        <v>-</v>
      </c>
    </row>
    <row r="92">
      <c r="A92">
        <v>13091</v>
      </c>
      <c r="B92" t="str">
        <f>HYPERLINK("https://www.facebook.com/p/C%C3%B4ng-an-TT-Xu%C3%A2n-An-100064761640153/", "Công an thị trấn Xuân An  tỉnh Hà Tĩnh")</f>
        <v>Công an thị trấn Xuân An  tỉnh Hà Tĩnh</v>
      </c>
      <c r="C92" t="str">
        <v>https://www.facebook.com/p/C%C3%B4ng-an-TT-Xu%C3%A2n-An-100064761640153/</v>
      </c>
      <c r="D92" t="str">
        <v>-</v>
      </c>
      <c r="E92" t="str">
        <v/>
      </c>
      <c r="F92" t="str">
        <v>-</v>
      </c>
      <c r="G92" t="str">
        <v>-</v>
      </c>
    </row>
    <row r="93">
      <c r="A93">
        <v>13092</v>
      </c>
      <c r="B93" t="str">
        <f>HYPERLINK("http://xuanan.nghixuan.hatinh.gov.vn/", "UBND Ủy ban nhân dân thị trấn Xuân An  tỉnh Hà Tĩnh")</f>
        <v>UBND Ủy ban nhân dân thị trấn Xuân An  tỉnh Hà Tĩnh</v>
      </c>
      <c r="C93" t="str">
        <v>http://xuanan.nghixuan.hatinh.gov.vn/</v>
      </c>
      <c r="D93" t="str">
        <v>-</v>
      </c>
      <c r="E93" t="str">
        <v>-</v>
      </c>
      <c r="F93" t="str">
        <v>-</v>
      </c>
      <c r="G93" t="str">
        <v>-</v>
      </c>
    </row>
    <row r="94">
      <c r="A94">
        <v>13093</v>
      </c>
      <c r="B94" t="str">
        <f>HYPERLINK("https://www.facebook.com/people/C%C3%B4ng-an-x%C3%A3-Xu%C3%A2n-H%E1%BB%99i-Nghi-Xu%C3%A2n-H%C3%A0-T%C4%A9nh/100068868740393/", "Công an xã Xuân Hội  tỉnh Hà Tĩnh")</f>
        <v>Công an xã Xuân Hội  tỉnh Hà Tĩnh</v>
      </c>
      <c r="C94" t="str">
        <v>https://www.facebook.com/people/C%C3%B4ng-an-x%C3%A3-Xu%C3%A2n-H%E1%BB%99i-Nghi-Xu%C3%A2n-H%C3%A0-T%C4%A9nh/100068868740393/</v>
      </c>
      <c r="D94" t="str">
        <v>-</v>
      </c>
      <c r="E94" t="str">
        <v/>
      </c>
      <c r="F94" t="str">
        <v>-</v>
      </c>
      <c r="G94" t="str">
        <v>-</v>
      </c>
    </row>
    <row r="95">
      <c r="A95">
        <v>13094</v>
      </c>
      <c r="B95" t="str">
        <f>HYPERLINK("http://xuanhoi.nghixuan.hatinh.gov.vn/", "UBND Ủy ban nhân dân xã Xuân Hội  tỉnh Hà Tĩnh")</f>
        <v>UBND Ủy ban nhân dân xã Xuân Hội  tỉnh Hà Tĩnh</v>
      </c>
      <c r="C95" t="str">
        <v>http://xuanhoi.nghixuan.hatinh.gov.vn/</v>
      </c>
      <c r="D95" t="str">
        <v>-</v>
      </c>
      <c r="E95" t="str">
        <v>-</v>
      </c>
      <c r="F95" t="str">
        <v>-</v>
      </c>
      <c r="G95" t="str">
        <v>-</v>
      </c>
    </row>
    <row r="96">
      <c r="A96">
        <v>13095</v>
      </c>
      <c r="B96" t="str">
        <v>Công an xã Xuân Trường  tỉnh Hà Tĩnh</v>
      </c>
      <c r="C96" t="str">
        <v>-</v>
      </c>
      <c r="D96" t="str">
        <v>-</v>
      </c>
      <c r="E96" t="str">
        <v/>
      </c>
      <c r="F96" t="str">
        <v>-</v>
      </c>
      <c r="G96" t="str">
        <v>-</v>
      </c>
    </row>
    <row r="97">
      <c r="A97">
        <v>13096</v>
      </c>
      <c r="B97" t="str">
        <f>HYPERLINK("http://dantruong.nghixuan.hatinh.gov.vn/", "UBND Ủy ban nhân dân xã Xuân Trường  tỉnh Hà Tĩnh")</f>
        <v>UBND Ủy ban nhân dân xã Xuân Trường  tỉnh Hà Tĩnh</v>
      </c>
      <c r="C97" t="str">
        <v>http://dantruong.nghixuan.hatinh.gov.vn/</v>
      </c>
      <c r="D97" t="str">
        <v>-</v>
      </c>
      <c r="E97" t="str">
        <v>-</v>
      </c>
      <c r="F97" t="str">
        <v>-</v>
      </c>
      <c r="G97" t="str">
        <v>-</v>
      </c>
    </row>
    <row r="98">
      <c r="A98">
        <v>13097</v>
      </c>
      <c r="B98" t="str">
        <v>Công an xã Xuân Đan  tỉnh Hà Tĩnh</v>
      </c>
      <c r="C98" t="str">
        <v>-</v>
      </c>
      <c r="D98" t="str">
        <v>-</v>
      </c>
      <c r="E98" t="str">
        <v/>
      </c>
      <c r="F98" t="str">
        <v>-</v>
      </c>
      <c r="G98" t="str">
        <v>-</v>
      </c>
    </row>
    <row r="99">
      <c r="A99">
        <v>13098</v>
      </c>
      <c r="B99" t="str">
        <f>HYPERLINK("https://nghixuan.hatinh.gov.vn/", "UBND Ủy ban nhân dân xã Xuân Đan  tỉnh Hà Tĩnh")</f>
        <v>UBND Ủy ban nhân dân xã Xuân Đan  tỉnh Hà Tĩnh</v>
      </c>
      <c r="C99" t="str">
        <v>https://nghixuan.hatinh.gov.vn/</v>
      </c>
      <c r="D99" t="str">
        <v>-</v>
      </c>
      <c r="E99" t="str">
        <v>-</v>
      </c>
      <c r="F99" t="str">
        <v>-</v>
      </c>
      <c r="G99" t="str">
        <v>-</v>
      </c>
    </row>
    <row r="100">
      <c r="A100">
        <v>13099</v>
      </c>
      <c r="B100" t="str">
        <f>HYPERLINK("https://www.facebook.com/p/C%C3%B4ng-an-x%C3%A3-Xu%C3%A2n-Ph%E1%BB%95-100078920628468/", "Công an xã Xuân Phổ  tỉnh Hà Tĩnh")</f>
        <v>Công an xã Xuân Phổ  tỉnh Hà Tĩnh</v>
      </c>
      <c r="C100" t="str">
        <v>https://www.facebook.com/p/C%C3%B4ng-an-x%C3%A3-Xu%C3%A2n-Ph%E1%BB%95-100078920628468/</v>
      </c>
      <c r="D100" t="str">
        <v>0826825113</v>
      </c>
      <c r="E100" t="str">
        <v>-</v>
      </c>
      <c r="F100" t="str">
        <f>HYPERLINK("mailto:caxuanpho@gmail.com", "caxuanpho@gmail.com")</f>
        <v>caxuanpho@gmail.com</v>
      </c>
      <c r="G100" t="str">
        <v>Ha Tinh, Vietnam</v>
      </c>
    </row>
    <row r="101">
      <c r="A101">
        <v>13100</v>
      </c>
      <c r="B101" t="str">
        <f>HYPERLINK("http://xuanpho.nghixuan.hatinh.gov.vn/", "UBND Ủy ban nhân dân xã Xuân Phổ  tỉnh Hà Tĩnh")</f>
        <v>UBND Ủy ban nhân dân xã Xuân Phổ  tỉnh Hà Tĩnh</v>
      </c>
      <c r="C101" t="str">
        <v>http://xuanpho.nghixuan.hatinh.gov.vn/</v>
      </c>
      <c r="D101" t="str">
        <v>-</v>
      </c>
      <c r="E101" t="str">
        <v>-</v>
      </c>
      <c r="F101" t="str">
        <v>-</v>
      </c>
      <c r="G101" t="str">
        <v>-</v>
      </c>
    </row>
    <row r="102">
      <c r="A102">
        <v>13101</v>
      </c>
      <c r="B102" t="str">
        <f>HYPERLINK("https://www.facebook.com/p/C%C3%B4ng-an-x%C3%A3-Xu%C3%A2n-H%E1%BA%A3i-100069554416596/", "Công an xã Xuân Hải  tỉnh Hà Tĩnh")</f>
        <v>Công an xã Xuân Hải  tỉnh Hà Tĩnh</v>
      </c>
      <c r="C102" t="str">
        <v>https://www.facebook.com/p/C%C3%B4ng-an-x%C3%A3-Xu%C3%A2n-H%E1%BA%A3i-100069554416596/</v>
      </c>
      <c r="D102" t="str">
        <v>0828255656</v>
      </c>
      <c r="E102" t="str">
        <v>-</v>
      </c>
      <c r="F102" t="str">
        <f>HYPERLINK("mailto:PhamTung919218@gmail.com", "PhamTung919218@gmail.com")</f>
        <v>PhamTung919218@gmail.com</v>
      </c>
      <c r="G102" t="str">
        <v>Ha Tinh, Vietnam</v>
      </c>
    </row>
    <row r="103">
      <c r="A103">
        <v>13102</v>
      </c>
      <c r="B103" t="str">
        <f>HYPERLINK("http://xuanhai.nghixuan.hatinh.gov.vn/", "UBND Ủy ban nhân dân xã Xuân Hải  tỉnh Hà Tĩnh")</f>
        <v>UBND Ủy ban nhân dân xã Xuân Hải  tỉnh Hà Tĩnh</v>
      </c>
      <c r="C103" t="str">
        <v>http://xuanhai.nghixuan.hatinh.gov.vn/</v>
      </c>
      <c r="D103" t="str">
        <v>-</v>
      </c>
      <c r="E103" t="str">
        <v>-</v>
      </c>
      <c r="F103" t="str">
        <v>-</v>
      </c>
      <c r="G103" t="str">
        <v>-</v>
      </c>
    </row>
    <row r="104">
      <c r="A104">
        <v>13103</v>
      </c>
      <c r="B104" t="str">
        <f>HYPERLINK("https://www.facebook.com/p/C%C3%B4ng-an-x%C3%A3-Xu%C3%A2n-Giang-100069958610694/", "Công an xã Xuân Giang  tỉnh Hà Tĩnh")</f>
        <v>Công an xã Xuân Giang  tỉnh Hà Tĩnh</v>
      </c>
      <c r="C104" t="str">
        <v>https://www.facebook.com/p/C%C3%B4ng-an-x%C3%A3-Xu%C3%A2n-Giang-100069958610694/</v>
      </c>
      <c r="D104" t="str">
        <v>-</v>
      </c>
      <c r="E104" t="str">
        <v/>
      </c>
      <c r="F104" t="str">
        <v>-</v>
      </c>
      <c r="G104" t="str">
        <v>-</v>
      </c>
    </row>
    <row r="105">
      <c r="A105">
        <v>13104</v>
      </c>
      <c r="B105" t="str">
        <f>HYPERLINK("http://xuangiang.nghixuan.hatinh.gov.vn/", "UBND Ủy ban nhân dân xã Xuân Giang  tỉnh Hà Tĩnh")</f>
        <v>UBND Ủy ban nhân dân xã Xuân Giang  tỉnh Hà Tĩnh</v>
      </c>
      <c r="C105" t="str">
        <v>http://xuangiang.nghixuan.hatinh.gov.vn/</v>
      </c>
      <c r="D105" t="str">
        <v>-</v>
      </c>
      <c r="E105" t="str">
        <v>-</v>
      </c>
      <c r="F105" t="str">
        <v>-</v>
      </c>
      <c r="G105" t="str">
        <v>-</v>
      </c>
    </row>
    <row r="106">
      <c r="A106">
        <v>13105</v>
      </c>
      <c r="B106" t="str">
        <v>Công an xã Tiên Điền  tỉnh Hà Tĩnh</v>
      </c>
      <c r="C106" t="str">
        <v>-</v>
      </c>
      <c r="D106" t="str">
        <v>-</v>
      </c>
      <c r="E106" t="str">
        <v/>
      </c>
      <c r="F106" t="str">
        <v>-</v>
      </c>
      <c r="G106" t="str">
        <v>-</v>
      </c>
    </row>
    <row r="107">
      <c r="A107">
        <v>13106</v>
      </c>
      <c r="B107" t="str">
        <f>HYPERLINK("http://tiendien.nghixuan.hatinh.gov.vn/", "UBND Ủy ban nhân dân xã Tiên Điền  tỉnh Hà Tĩnh")</f>
        <v>UBND Ủy ban nhân dân xã Tiên Điền  tỉnh Hà Tĩnh</v>
      </c>
      <c r="C107" t="str">
        <v>http://tiendien.nghixuan.hatinh.gov.vn/</v>
      </c>
      <c r="D107" t="str">
        <v>-</v>
      </c>
      <c r="E107" t="str">
        <v>-</v>
      </c>
      <c r="F107" t="str">
        <v>-</v>
      </c>
      <c r="G107" t="str">
        <v>-</v>
      </c>
    </row>
    <row r="108">
      <c r="A108">
        <v>13107</v>
      </c>
      <c r="B108" t="str">
        <f>HYPERLINK("https://www.facebook.com/100080491879455", "Công an xã Xuân Yên  tỉnh Hà Tĩnh")</f>
        <v>Công an xã Xuân Yên  tỉnh Hà Tĩnh</v>
      </c>
      <c r="C108" t="str">
        <v>https://www.facebook.com/100080491879455</v>
      </c>
      <c r="D108" t="str">
        <v>-</v>
      </c>
      <c r="E108" t="str">
        <v/>
      </c>
      <c r="F108" t="str">
        <v>-</v>
      </c>
      <c r="G108" t="str">
        <v>-</v>
      </c>
    </row>
    <row r="109">
      <c r="A109">
        <v>13108</v>
      </c>
      <c r="B109" t="str">
        <f>HYPERLINK("http://xuanyen.nghixuan.hatinh.gov.vn/", "UBND Ủy ban nhân dân xã Xuân Yên  tỉnh Hà Tĩnh")</f>
        <v>UBND Ủy ban nhân dân xã Xuân Yên  tỉnh Hà Tĩnh</v>
      </c>
      <c r="C109" t="str">
        <v>http://xuanyen.nghixuan.hatinh.gov.vn/</v>
      </c>
      <c r="D109" t="str">
        <v>-</v>
      </c>
      <c r="E109" t="str">
        <v>-</v>
      </c>
      <c r="F109" t="str">
        <v>-</v>
      </c>
      <c r="G109" t="str">
        <v>-</v>
      </c>
    </row>
    <row r="110">
      <c r="A110">
        <v>13109</v>
      </c>
      <c r="B110" t="str">
        <f>HYPERLINK("https://www.facebook.com/p/C%C3%B4ng-an-x%C3%A3-Xu%C3%A2n-M%E1%BB%B9-100085336402533/", "Công an xã Xuân Mỹ  tỉnh Hà Tĩnh")</f>
        <v>Công an xã Xuân Mỹ  tỉnh Hà Tĩnh</v>
      </c>
      <c r="C110" t="str">
        <v>https://www.facebook.com/p/C%C3%B4ng-an-x%C3%A3-Xu%C3%A2n-M%E1%BB%B9-100085336402533/</v>
      </c>
      <c r="D110" t="str">
        <v>-</v>
      </c>
      <c r="E110" t="str">
        <v/>
      </c>
      <c r="F110" t="str">
        <v>-</v>
      </c>
      <c r="G110" t="str">
        <v>-</v>
      </c>
    </row>
    <row r="111">
      <c r="A111">
        <v>13110</v>
      </c>
      <c r="B111" t="str">
        <f>HYPERLINK("http://xuanmy.nghixuan.hatinh.gov.vn/", "UBND Ủy ban nhân dân xã Xuân Mỹ  tỉnh Hà Tĩnh")</f>
        <v>UBND Ủy ban nhân dân xã Xuân Mỹ  tỉnh Hà Tĩnh</v>
      </c>
      <c r="C111" t="str">
        <v>http://xuanmy.nghixuan.hatinh.gov.vn/</v>
      </c>
      <c r="D111" t="str">
        <v>-</v>
      </c>
      <c r="E111" t="str">
        <v>-</v>
      </c>
      <c r="F111" t="str">
        <v>-</v>
      </c>
      <c r="G111" t="str">
        <v>-</v>
      </c>
    </row>
    <row r="112">
      <c r="A112">
        <v>13111</v>
      </c>
      <c r="B112" t="str">
        <f>HYPERLINK("https://www.facebook.com/p/C%C3%B4ng-an-x%C3%A3-Xu%C3%A2n-Th%C3%A0nh-100028607537605/", "Công an xã Xuân Thành  tỉnh Hà Tĩnh")</f>
        <v>Công an xã Xuân Thành  tỉnh Hà Tĩnh</v>
      </c>
      <c r="C112" t="str">
        <v>https://www.facebook.com/p/C%C3%B4ng-an-x%C3%A3-Xu%C3%A2n-Th%C3%A0nh-100028607537605/</v>
      </c>
      <c r="D112" t="str">
        <v>0815923366</v>
      </c>
      <c r="E112" t="str">
        <v>-</v>
      </c>
      <c r="F112" t="str">
        <f>HYPERLINK("mailto:Tranbaquangcanx@gmail.com", "Tranbaquangcanx@gmail.com")</f>
        <v>Tranbaquangcanx@gmail.com</v>
      </c>
      <c r="G112" t="str">
        <v>-</v>
      </c>
    </row>
    <row r="113">
      <c r="A113">
        <v>13112</v>
      </c>
      <c r="B113" t="str">
        <f>HYPERLINK("http://xuanthanh.nghixuan.hatinh.gov.vn/", "UBND Ủy ban nhân dân xã Xuân Thành  tỉnh Hà Tĩnh")</f>
        <v>UBND Ủy ban nhân dân xã Xuân Thành  tỉnh Hà Tĩnh</v>
      </c>
      <c r="C113" t="str">
        <v>http://xuanthanh.nghixuan.hatinh.gov.vn/</v>
      </c>
      <c r="D113" t="str">
        <v>-</v>
      </c>
      <c r="E113" t="str">
        <v>-</v>
      </c>
      <c r="F113" t="str">
        <v>-</v>
      </c>
      <c r="G113" t="str">
        <v>-</v>
      </c>
    </row>
    <row r="114">
      <c r="A114">
        <v>13113</v>
      </c>
      <c r="B114" t="str">
        <v>Công an xã Xuân Viên  tỉnh Hà Tĩnh</v>
      </c>
      <c r="C114" t="str">
        <v>-</v>
      </c>
      <c r="D114" t="str">
        <v>-</v>
      </c>
      <c r="E114" t="str">
        <v/>
      </c>
      <c r="F114" t="str">
        <v>-</v>
      </c>
      <c r="G114" t="str">
        <v>-</v>
      </c>
    </row>
    <row r="115">
      <c r="A115">
        <v>13114</v>
      </c>
      <c r="B115" t="str">
        <f>HYPERLINK("http://xuanvien.nghixuan.hatinh.gov.vn/", "UBND Ủy ban nhân dân xã Xuân Viên  tỉnh Hà Tĩnh")</f>
        <v>UBND Ủy ban nhân dân xã Xuân Viên  tỉnh Hà Tĩnh</v>
      </c>
      <c r="C115" t="str">
        <v>http://xuanvien.nghixuan.hatinh.gov.vn/</v>
      </c>
      <c r="D115" t="str">
        <v>-</v>
      </c>
      <c r="E115" t="str">
        <v>-</v>
      </c>
      <c r="F115" t="str">
        <v>-</v>
      </c>
      <c r="G115" t="str">
        <v>-</v>
      </c>
    </row>
    <row r="116">
      <c r="A116">
        <v>13115</v>
      </c>
      <c r="B116" t="str">
        <f>HYPERLINK("https://www.facebook.com/p/C%C3%B4ng-an-x%C3%A3-Xu%C3%A2n-H%E1%BB%93ng-100057327824815/", "Công an xã Xuân Hồng  tỉnh Hà Tĩnh")</f>
        <v>Công an xã Xuân Hồng  tỉnh Hà Tĩnh</v>
      </c>
      <c r="C116" t="str">
        <v>https://www.facebook.com/p/C%C3%B4ng-an-x%C3%A3-Xu%C3%A2n-H%E1%BB%93ng-100057327824815/</v>
      </c>
      <c r="D116" t="str">
        <v>0826313113</v>
      </c>
      <c r="E116" t="str">
        <v>-</v>
      </c>
      <c r="F116" t="str">
        <v>-</v>
      </c>
      <c r="G116" t="str">
        <v>-</v>
      </c>
    </row>
    <row r="117">
      <c r="A117">
        <v>13116</v>
      </c>
      <c r="B117" t="str">
        <f>HYPERLINK("http://xuanhong.nghixuan.hatinh.gov.vn/", "UBND Ủy ban nhân dân xã Xuân Hồng  tỉnh Hà Tĩnh")</f>
        <v>UBND Ủy ban nhân dân xã Xuân Hồng  tỉnh Hà Tĩnh</v>
      </c>
      <c r="C117" t="str">
        <v>http://xuanhong.nghixuan.hatinh.gov.vn/</v>
      </c>
      <c r="D117" t="str">
        <v>-</v>
      </c>
      <c r="E117" t="str">
        <v>-</v>
      </c>
      <c r="F117" t="str">
        <v>-</v>
      </c>
      <c r="G117" t="str">
        <v>-</v>
      </c>
    </row>
    <row r="118">
      <c r="A118">
        <v>13117</v>
      </c>
      <c r="B118" t="str">
        <f>HYPERLINK("https://www.facebook.com/p/C%C3%B4ng-an-x%C3%A3-C%E1%BB%95-%C4%90%E1%BA%A1m-100063694801068/", "Công an xã Cỗ Đạm  tỉnh Hà Tĩnh")</f>
        <v>Công an xã Cỗ Đạm  tỉnh Hà Tĩnh</v>
      </c>
      <c r="C118" t="str">
        <v>https://www.facebook.com/p/C%C3%B4ng-an-x%C3%A3-C%E1%BB%95-%C4%90%E1%BA%A1m-100063694801068/</v>
      </c>
      <c r="D118" t="str">
        <v>-</v>
      </c>
      <c r="E118" t="str">
        <v/>
      </c>
      <c r="F118" t="str">
        <v>-</v>
      </c>
      <c r="G118" t="str">
        <v>-</v>
      </c>
    </row>
    <row r="119">
      <c r="A119">
        <v>13118</v>
      </c>
      <c r="B119" t="str">
        <f>HYPERLINK("http://codam.nghixuan.hatinh.gov.vn/", "UBND Ủy ban nhân dân xã Cỗ Đạm  tỉnh Hà Tĩnh")</f>
        <v>UBND Ủy ban nhân dân xã Cỗ Đạm  tỉnh Hà Tĩnh</v>
      </c>
      <c r="C119" t="str">
        <v>http://codam.nghixuan.hatinh.gov.vn/</v>
      </c>
      <c r="D119" t="str">
        <v>-</v>
      </c>
      <c r="E119" t="str">
        <v>-</v>
      </c>
      <c r="F119" t="str">
        <v>-</v>
      </c>
      <c r="G119" t="str">
        <v>-</v>
      </c>
    </row>
    <row r="120">
      <c r="A120">
        <v>13119</v>
      </c>
      <c r="B120" t="str">
        <f>HYPERLINK("https://www.facebook.com/p/C%C3%B4ng-an-x%C3%A3-Xu%C3%A2n-Li%C3%AAn-100067547894849/", "Công an xã Xuân Liên  tỉnh Hà Tĩnh")</f>
        <v>Công an xã Xuân Liên  tỉnh Hà Tĩnh</v>
      </c>
      <c r="C120" t="str">
        <v>https://www.facebook.com/p/C%C3%B4ng-an-x%C3%A3-Xu%C3%A2n-Li%C3%AAn-100067547894849/</v>
      </c>
      <c r="D120" t="str">
        <v>0832795599</v>
      </c>
      <c r="E120" t="str">
        <v>-</v>
      </c>
      <c r="F120" t="str">
        <v>-</v>
      </c>
      <c r="G120" t="str">
        <v>-</v>
      </c>
    </row>
    <row r="121">
      <c r="A121">
        <v>13120</v>
      </c>
      <c r="B121" t="str">
        <f>HYPERLINK("http://xuanlien.nghixuan.hatinh.gov.vn/", "UBND Ủy ban nhân dân xã Xuân Liên  tỉnh Hà Tĩnh")</f>
        <v>UBND Ủy ban nhân dân xã Xuân Liên  tỉnh Hà Tĩnh</v>
      </c>
      <c r="C121" t="str">
        <v>http://xuanlien.nghixuan.hatinh.gov.vn/</v>
      </c>
      <c r="D121" t="str">
        <v>-</v>
      </c>
      <c r="E121" t="str">
        <v>-</v>
      </c>
      <c r="F121" t="str">
        <v>-</v>
      </c>
      <c r="G121" t="str">
        <v>-</v>
      </c>
    </row>
    <row r="122">
      <c r="A122">
        <v>13121</v>
      </c>
      <c r="B122" t="str">
        <f>HYPERLINK("https://www.facebook.com/p/C%C3%B4ng-an-x%C3%A3-Xu%C3%A2n-L%C4%A9nh-100066855864669/", "Công an xã Xuân Lĩnh  tỉnh Hà Tĩnh")</f>
        <v>Công an xã Xuân Lĩnh  tỉnh Hà Tĩnh</v>
      </c>
      <c r="C122" t="str">
        <v>https://www.facebook.com/p/C%C3%B4ng-an-x%C3%A3-Xu%C3%A2n-L%C4%A9nh-100066855864669/</v>
      </c>
      <c r="D122" t="str">
        <v>0812195588</v>
      </c>
      <c r="E122" t="str">
        <v>-</v>
      </c>
      <c r="F122" t="str">
        <v>-</v>
      </c>
      <c r="G122" t="str">
        <v>Thôn 3, xã Xuân Lĩnh, huyện Nghi Xuân, Ha Tinh, Vietnam</v>
      </c>
    </row>
    <row r="123">
      <c r="A123">
        <v>13122</v>
      </c>
      <c r="B123" t="str">
        <v>UBND Ủy ban nhân dân xã Xuân Lĩnh  tỉnh Hà Tĩnh</v>
      </c>
      <c r="C123" t="str">
        <v>-</v>
      </c>
      <c r="D123" t="str">
        <v>-</v>
      </c>
      <c r="E123" t="str">
        <v>-</v>
      </c>
      <c r="F123" t="str">
        <v>-</v>
      </c>
      <c r="G123" t="str">
        <v>-</v>
      </c>
    </row>
    <row r="124">
      <c r="A124">
        <v>13123</v>
      </c>
      <c r="B124" t="str">
        <f>HYPERLINK("https://www.facebook.com/conganxaxuanlam/", "Công an xã Xuân Lam  tỉnh Hà Tĩnh")</f>
        <v>Công an xã Xuân Lam  tỉnh Hà Tĩnh</v>
      </c>
      <c r="C124" t="str">
        <v>https://www.facebook.com/conganxaxuanlam/</v>
      </c>
      <c r="D124" t="str">
        <v>-</v>
      </c>
      <c r="E124" t="str">
        <v/>
      </c>
      <c r="F124" t="str">
        <v>-</v>
      </c>
      <c r="G124" t="str">
        <v>-</v>
      </c>
    </row>
    <row r="125">
      <c r="A125">
        <v>13124</v>
      </c>
      <c r="B125" t="str">
        <f>HYPERLINK("http://xuanlam.nghixuan.hatinh.gov.vn/", "UBND Ủy ban nhân dân xã Xuân Lam  tỉnh Hà Tĩnh")</f>
        <v>UBND Ủy ban nhân dân xã Xuân Lam  tỉnh Hà Tĩnh</v>
      </c>
      <c r="C125" t="str">
        <v>http://xuanlam.nghixuan.hatinh.gov.vn/</v>
      </c>
      <c r="D125" t="str">
        <v>-</v>
      </c>
      <c r="E125" t="str">
        <v>-</v>
      </c>
      <c r="F125" t="str">
        <v>-</v>
      </c>
      <c r="G125" t="str">
        <v>-</v>
      </c>
    </row>
    <row r="126">
      <c r="A126">
        <v>13125</v>
      </c>
      <c r="B126" t="str">
        <f>HYPERLINK("https://www.facebook.com/p/C%C3%B4ng-an-x%C3%A3-C%C6%B0%C6%A1ng-Gi%C3%A1n-100064927024391/", "Công an xã Cương Gián  tỉnh Hà Tĩnh")</f>
        <v>Công an xã Cương Gián  tỉnh Hà Tĩnh</v>
      </c>
      <c r="C126" t="str">
        <v>https://www.facebook.com/p/C%C3%B4ng-an-x%C3%A3-C%C6%B0%C6%A1ng-Gi%C3%A1n-100064927024391/</v>
      </c>
      <c r="D126" t="str">
        <v>0823022288</v>
      </c>
      <c r="E126" t="str">
        <v>-</v>
      </c>
      <c r="F126" t="str">
        <v>-</v>
      </c>
      <c r="G126" t="str">
        <v>-</v>
      </c>
    </row>
    <row r="127">
      <c r="A127">
        <v>13126</v>
      </c>
      <c r="B127" t="str">
        <f>HYPERLINK("http://cuonggian.nghixuan.hatinh.gov.vn/", "UBND Ủy ban nhân dân xã Cương Gián  tỉnh Hà Tĩnh")</f>
        <v>UBND Ủy ban nhân dân xã Cương Gián  tỉnh Hà Tĩnh</v>
      </c>
      <c r="C127" t="str">
        <v>http://cuonggian.nghixuan.hatinh.gov.vn/</v>
      </c>
      <c r="D127" t="str">
        <v>-</v>
      </c>
      <c r="E127" t="str">
        <v>-</v>
      </c>
      <c r="F127" t="str">
        <v>-</v>
      </c>
      <c r="G127" t="str">
        <v>-</v>
      </c>
    </row>
    <row r="128">
      <c r="A128">
        <v>13127</v>
      </c>
      <c r="B128" t="str">
        <f>HYPERLINK("https://www.facebook.com/p/C%C3%B4ng-an-Th%E1%BB%8B-tr%E1%BA%A5n-Ngh%C3%A8n-Can-L%E1%BB%99c-H%C3%A0-T%C4%A9nh-100069188500152/", "Công an thị trấn Nghèn  tỉnh Hà Tĩnh")</f>
        <v>Công an thị trấn Nghèn  tỉnh Hà Tĩnh</v>
      </c>
      <c r="C128" t="str">
        <v>https://www.facebook.com/p/C%C3%B4ng-an-Th%E1%BB%8B-tr%E1%BA%A5n-Ngh%C3%A8n-Can-L%E1%BB%99c-H%C3%A0-T%C4%A9nh-100069188500152/</v>
      </c>
      <c r="D128" t="str">
        <v>-</v>
      </c>
      <c r="E128" t="str">
        <v/>
      </c>
      <c r="F128" t="str">
        <v>-</v>
      </c>
      <c r="G128" t="str">
        <v>-</v>
      </c>
    </row>
    <row r="129">
      <c r="A129">
        <v>13128</v>
      </c>
      <c r="B129" t="str">
        <f>HYPERLINK("https://hscvcl.hatinh.gov.vn/canloc/vbpq.nsf/5DE6EF337ACF4D254725865E002D0CF8/$file/DS-thanh-vien-UBBC-thi-tran.docx", "UBND Ủy ban nhân dân thị trấn Nghèn  tỉnh Hà Tĩnh")</f>
        <v>UBND Ủy ban nhân dân thị trấn Nghèn  tỉnh Hà Tĩnh</v>
      </c>
      <c r="C129" t="str">
        <v>https://hscvcl.hatinh.gov.vn/canloc/vbpq.nsf/5DE6EF337ACF4D254725865E002D0CF8/$file/DS-thanh-vien-UBBC-thi-tran.docx</v>
      </c>
      <c r="D129" t="str">
        <v>-</v>
      </c>
      <c r="E129" t="str">
        <v>-</v>
      </c>
      <c r="F129" t="str">
        <v>-</v>
      </c>
      <c r="G129" t="str">
        <v>-</v>
      </c>
    </row>
    <row r="130">
      <c r="A130">
        <v>13129</v>
      </c>
      <c r="B130" t="str">
        <f>HYPERLINK("https://www.facebook.com/p/C%C3%B4ng-an-x%C3%A3-Thi%C3%AAn-L%E1%BB%99c-huy%E1%BB%87n-Can-L%E1%BB%99c-t%E1%BB%89nh-H%C3%A0-T%C4%A9nh-100063467591792/", "Công an xã Thiên Lộc  tỉnh Hà Tĩnh")</f>
        <v>Công an xã Thiên Lộc  tỉnh Hà Tĩnh</v>
      </c>
      <c r="C130" t="str">
        <v>https://www.facebook.com/p/C%C3%B4ng-an-x%C3%A3-Thi%C3%AAn-L%E1%BB%99c-huy%E1%BB%87n-Can-L%E1%BB%99c-t%E1%BB%89nh-H%C3%A0-T%C4%A9nh-100063467591792/</v>
      </c>
      <c r="D130" t="str">
        <v>-</v>
      </c>
      <c r="E130" t="str">
        <v/>
      </c>
      <c r="F130" t="str">
        <v>-</v>
      </c>
      <c r="G130" t="str">
        <v>Quốc lộ 281 , Ha Tinh, Vietnam</v>
      </c>
    </row>
    <row r="131">
      <c r="A131">
        <v>13130</v>
      </c>
      <c r="B131" t="str">
        <f>HYPERLINK("https://hscvcl.hatinh.gov.vn/canloc/vbpq.nsf/60F0017749D6E95D472586F4003E845B/$file/THONG-BAO.docx", "UBND Ủy ban nhân dân xã Thiên Lộc  tỉnh Hà Tĩnh")</f>
        <v>UBND Ủy ban nhân dân xã Thiên Lộc  tỉnh Hà Tĩnh</v>
      </c>
      <c r="C131" t="str">
        <v>https://hscvcl.hatinh.gov.vn/canloc/vbpq.nsf/60F0017749D6E95D472586F4003E845B/$file/THONG-BAO.docx</v>
      </c>
      <c r="D131" t="str">
        <v>-</v>
      </c>
      <c r="E131" t="str">
        <v>-</v>
      </c>
      <c r="F131" t="str">
        <v>-</v>
      </c>
      <c r="G131" t="str">
        <v>-</v>
      </c>
    </row>
    <row r="132">
      <c r="A132">
        <v>13131</v>
      </c>
      <c r="B132" t="str">
        <v>Công an xã Thuần Thiện  tỉnh Hà Tĩnh</v>
      </c>
      <c r="C132" t="str">
        <v>-</v>
      </c>
      <c r="D132" t="str">
        <v>-</v>
      </c>
      <c r="E132" t="str">
        <v/>
      </c>
      <c r="F132" t="str">
        <v>-</v>
      </c>
      <c r="G132" t="str">
        <v>-</v>
      </c>
    </row>
    <row r="133">
      <c r="A133">
        <v>13132</v>
      </c>
      <c r="B133" t="str">
        <f>HYPERLINK("https://hscvcl.hatinh.gov.vn/canloc/vbpq.nsf/BF6DA4ED27221A1F472587EB000A7E2C/$file/thanh-lap-hoi-dong-hoa-giai-tranh-chap-dat-dai-vu-viec-ong-Nguyen-Van-A-va-ong-Ho-Phuc-Mau_ducpacl-14-02-2022_15h23p16.docx", "UBND Ủy ban nhân dân xã Thuần Thiện  tỉnh Hà Tĩnh")</f>
        <v>UBND Ủy ban nhân dân xã Thuần Thiện  tỉnh Hà Tĩnh</v>
      </c>
      <c r="C133" t="str">
        <v>https://hscvcl.hatinh.gov.vn/canloc/vbpq.nsf/BF6DA4ED27221A1F472587EB000A7E2C/$file/thanh-lap-hoi-dong-hoa-giai-tranh-chap-dat-dai-vu-viec-ong-Nguyen-Van-A-va-ong-Ho-Phuc-Mau_ducpacl-14-02-2022_15h23p16.docx</v>
      </c>
      <c r="D133" t="str">
        <v>-</v>
      </c>
      <c r="E133" t="str">
        <v>-</v>
      </c>
      <c r="F133" t="str">
        <v>-</v>
      </c>
      <c r="G133" t="str">
        <v>-</v>
      </c>
    </row>
    <row r="134">
      <c r="A134">
        <v>13133</v>
      </c>
      <c r="B134" t="str">
        <v>Công an xã Kim Lộc  tỉnh Hà Tĩnh</v>
      </c>
      <c r="C134" t="str">
        <v>-</v>
      </c>
      <c r="D134" t="str">
        <v>-</v>
      </c>
      <c r="E134" t="str">
        <v/>
      </c>
      <c r="F134" t="str">
        <v>-</v>
      </c>
      <c r="G134" t="str">
        <v>-</v>
      </c>
    </row>
    <row r="135">
      <c r="A135">
        <v>13134</v>
      </c>
      <c r="B135" t="str">
        <f>HYPERLINK("https://xakimhoa.hatinh.gov.vn/portal/pages/2021-05-15/Danh-sach-nhung-nguoi-ung-cu-dai-bieu-HDND-xa-Kim-ib336dumltyf.aspx", "UBND Ủy ban nhân dân xã Kim Lộc  tỉnh Hà Tĩnh")</f>
        <v>UBND Ủy ban nhân dân xã Kim Lộc  tỉnh Hà Tĩnh</v>
      </c>
      <c r="C135" t="str">
        <v>https://xakimhoa.hatinh.gov.vn/portal/pages/2021-05-15/Danh-sach-nhung-nguoi-ung-cu-dai-bieu-HDND-xa-Kim-ib336dumltyf.aspx</v>
      </c>
      <c r="D135" t="str">
        <v>-</v>
      </c>
      <c r="E135" t="str">
        <v>-</v>
      </c>
      <c r="F135" t="str">
        <v>-</v>
      </c>
      <c r="G135" t="str">
        <v>-</v>
      </c>
    </row>
    <row r="136">
      <c r="A136">
        <v>13135</v>
      </c>
      <c r="B136" t="str">
        <f>HYPERLINK("https://www.facebook.com/caxvuongloc/", "Công an xã Vượng Lộc  tỉnh Hà Tĩnh")</f>
        <v>Công an xã Vượng Lộc  tỉnh Hà Tĩnh</v>
      </c>
      <c r="C136" t="str">
        <v>https://www.facebook.com/caxvuongloc/</v>
      </c>
      <c r="D136" t="str">
        <v>0942872666</v>
      </c>
      <c r="E136" t="str">
        <v>-</v>
      </c>
      <c r="F136" t="str">
        <f>HYPERLINK("mailto:caxvuongloc@gmail.com", "caxvuongloc@gmail.com")</f>
        <v>caxvuongloc@gmail.com</v>
      </c>
      <c r="G136" t="str">
        <v>-</v>
      </c>
    </row>
    <row r="137">
      <c r="A137">
        <v>13136</v>
      </c>
      <c r="B137" t="str">
        <f>HYPERLINK("https://hscvcl.hatinh.gov.vn/canloc/vbpq.nsf/6F8D2BA3459A9C554725880D00265C8B/$file/T%E1%BB%9D%20Tr%C3%ACnh%20th%E1%BA%A9m%20%C4%91%E1%BB%8Bnh%20ph%C3%AA%20duy%E1%BB%87t%20quy%20ho%E1%BA%A1ch%20giai%20%C4%91o%E1%BA%A1n%202021-2030(22.03.2022_09h54p39)_signed.pdf", "UBND Ủy ban nhân dân xã Vượng Lộc  tỉnh Hà Tĩnh")</f>
        <v>UBND Ủy ban nhân dân xã Vượng Lộc  tỉnh Hà Tĩnh</v>
      </c>
      <c r="C137" t="str">
        <v>https://hscvcl.hatinh.gov.vn/canloc/vbpq.nsf/6F8D2BA3459A9C554725880D00265C8B/$file/T%E1%BB%9D%20Tr%C3%ACnh%20th%E1%BA%A9m%20%C4%91%E1%BB%8Bnh%20ph%C3%AA%20duy%E1%BB%87t%20quy%20ho%E1%BA%A1ch%20giai%20%C4%91o%E1%BA%A1n%202021-2030(22.03.2022_09h54p39)_signed.pdf</v>
      </c>
      <c r="D137" t="str">
        <v>-</v>
      </c>
      <c r="E137" t="str">
        <v>-</v>
      </c>
      <c r="F137" t="str">
        <v>-</v>
      </c>
      <c r="G137" t="str">
        <v>-</v>
      </c>
    </row>
    <row r="138">
      <c r="A138">
        <v>13137</v>
      </c>
      <c r="B138" t="str">
        <f>HYPERLINK("https://www.facebook.com/p/C%C3%B4ng-an-x%C3%A3-Thanh-L%E1%BB%99c-huy%E1%BB%87n-Can-L%E1%BB%99c-t%E1%BB%89nh-H%C3%A0-T%C4%A9nh-100057631352067/", "Công an xã Thanh Lộc  tỉnh Hà Tĩnh")</f>
        <v>Công an xã Thanh Lộc  tỉnh Hà Tĩnh</v>
      </c>
      <c r="C138" t="str">
        <v>https://www.facebook.com/p/C%C3%B4ng-an-x%C3%A3-Thanh-L%E1%BB%99c-huy%E1%BB%87n-Can-L%E1%BB%99c-t%E1%BB%89nh-H%C3%A0-T%C4%A9nh-100057631352067/</v>
      </c>
      <c r="D138" t="str">
        <v>-</v>
      </c>
      <c r="E138" t="str">
        <v/>
      </c>
      <c r="F138" t="str">
        <v>-</v>
      </c>
      <c r="G138" t="str">
        <v>-</v>
      </c>
    </row>
    <row r="139">
      <c r="A139">
        <v>13138</v>
      </c>
      <c r="B139" t="str">
        <f>HYPERLINK("https://qlvbcl.hatinh.gov.vn/canloc/vbpq.nsf/1E6FFD0FD6CA1FE547258B4000146226/$file/BC-DON-O-HA(18.06.2024_10h41p38)_signed.pdf", "UBND Ủy ban nhân dân xã Thanh Lộc  tỉnh Hà Tĩnh")</f>
        <v>UBND Ủy ban nhân dân xã Thanh Lộc  tỉnh Hà Tĩnh</v>
      </c>
      <c r="C139" t="str">
        <v>https://qlvbcl.hatinh.gov.vn/canloc/vbpq.nsf/1E6FFD0FD6CA1FE547258B4000146226/$file/BC-DON-O-HA(18.06.2024_10h41p38)_signed.pdf</v>
      </c>
      <c r="D139" t="str">
        <v>-</v>
      </c>
      <c r="E139" t="str">
        <v>-</v>
      </c>
      <c r="F139" t="str">
        <v>-</v>
      </c>
      <c r="G139" t="str">
        <v>-</v>
      </c>
    </row>
    <row r="140">
      <c r="A140">
        <v>13139</v>
      </c>
      <c r="B140" t="str">
        <v>Công an xã Song Lộc  tỉnh Hà Tĩnh</v>
      </c>
      <c r="C140" t="str">
        <v>-</v>
      </c>
      <c r="D140" t="str">
        <v>-</v>
      </c>
      <c r="E140" t="str">
        <v/>
      </c>
      <c r="F140" t="str">
        <v>-</v>
      </c>
      <c r="G140" t="str">
        <v>-</v>
      </c>
    </row>
    <row r="141">
      <c r="A141">
        <v>13140</v>
      </c>
      <c r="B141" t="str">
        <f>HYPERLINK("https://congbobanan.toaan.gov.vn/3ta648815t1cvn/", "UBND Ủy ban nhân dân xã Song Lộc  tỉnh Hà Tĩnh")</f>
        <v>UBND Ủy ban nhân dân xã Song Lộc  tỉnh Hà Tĩnh</v>
      </c>
      <c r="C141" t="str">
        <v>https://congbobanan.toaan.gov.vn/3ta648815t1cvn/</v>
      </c>
      <c r="D141" t="str">
        <v>-</v>
      </c>
      <c r="E141" t="str">
        <v>-</v>
      </c>
      <c r="F141" t="str">
        <v>-</v>
      </c>
      <c r="G141" t="str">
        <v>-</v>
      </c>
    </row>
    <row r="142">
      <c r="A142">
        <v>13141</v>
      </c>
      <c r="B142" t="str">
        <v>Công an xã Thường Nga  tỉnh Hà Tĩnh</v>
      </c>
      <c r="C142" t="str">
        <v>-</v>
      </c>
      <c r="D142" t="str">
        <v>-</v>
      </c>
      <c r="E142" t="str">
        <v/>
      </c>
      <c r="F142" t="str">
        <v>-</v>
      </c>
      <c r="G142" t="str">
        <v>-</v>
      </c>
    </row>
    <row r="143">
      <c r="A143">
        <v>13142</v>
      </c>
      <c r="B143" t="str">
        <f>HYPERLINK("https://hatinh.gov.vn/gioi-thieu/tin-bai/2989/co-cau-to-chuc", "UBND Ủy ban nhân dân xã Thường Nga  tỉnh Hà Tĩnh")</f>
        <v>UBND Ủy ban nhân dân xã Thường Nga  tỉnh Hà Tĩnh</v>
      </c>
      <c r="C143" t="str">
        <v>https://hatinh.gov.vn/gioi-thieu/tin-bai/2989/co-cau-to-chuc</v>
      </c>
      <c r="D143" t="str">
        <v>-</v>
      </c>
      <c r="E143" t="str">
        <v>-</v>
      </c>
      <c r="F143" t="str">
        <v>-</v>
      </c>
      <c r="G143" t="str">
        <v>-</v>
      </c>
    </row>
    <row r="144">
      <c r="A144">
        <v>13143</v>
      </c>
      <c r="B144" t="str">
        <v>Công an xã Trường Lộc  tỉnh Hà Tĩnh</v>
      </c>
      <c r="C144" t="str">
        <v>-</v>
      </c>
      <c r="D144" t="str">
        <v>-</v>
      </c>
      <c r="E144" t="str">
        <v/>
      </c>
      <c r="F144" t="str">
        <v>-</v>
      </c>
      <c r="G144" t="str">
        <v>-</v>
      </c>
    </row>
    <row r="145">
      <c r="A145">
        <v>13144</v>
      </c>
      <c r="B145" t="str">
        <f>HYPERLINK("https://hscvcl.hatinh.gov.vn/canloc/vbpq.nsf/AA2F651992466336472583DE00117388/$file/TT%20XIN%20%C4%90%C3%93N%20BANG%20CU%20C%E1%BB%B0_signed_signed.pdf", "UBND Ủy ban nhân dân xã Trường Lộc  tỉnh Hà Tĩnh")</f>
        <v>UBND Ủy ban nhân dân xã Trường Lộc  tỉnh Hà Tĩnh</v>
      </c>
      <c r="C145" t="str">
        <v>https://hscvcl.hatinh.gov.vn/canloc/vbpq.nsf/AA2F651992466336472583DE00117388/$file/TT%20XIN%20%C4%90%C3%93N%20BANG%20CU%20C%E1%BB%B0_signed_signed.pdf</v>
      </c>
      <c r="D145" t="str">
        <v>-</v>
      </c>
      <c r="E145" t="str">
        <v>-</v>
      </c>
      <c r="F145" t="str">
        <v>-</v>
      </c>
      <c r="G145" t="str">
        <v>-</v>
      </c>
    </row>
    <row r="146">
      <c r="A146">
        <v>13145</v>
      </c>
      <c r="B146" t="str">
        <f>HYPERLINK("https://www.facebook.com/p/C%C3%B4ng-an-x%C3%A3-T%C3%B9ng-L%E1%BB%99c-100066900284228/", "Công an xã Tùng Lộc  tỉnh Hà Tĩnh")</f>
        <v>Công an xã Tùng Lộc  tỉnh Hà Tĩnh</v>
      </c>
      <c r="C146" t="str">
        <v>https://www.facebook.com/p/C%C3%B4ng-an-x%C3%A3-T%C3%B9ng-L%E1%BB%99c-100066900284228/</v>
      </c>
      <c r="D146" t="str">
        <v>-</v>
      </c>
      <c r="E146" t="str">
        <v/>
      </c>
      <c r="F146" t="str">
        <v>-</v>
      </c>
      <c r="G146" t="str">
        <v>Ha Tinh, Vietnam</v>
      </c>
    </row>
    <row r="147">
      <c r="A147">
        <v>13146</v>
      </c>
      <c r="B147" t="str">
        <f>HYPERLINK("https://hscvcl.hatinh.gov.vn/canloc/vbpq.nsf/5CFF0C78A589213C47258A4A004AC6B1/$file/CV%20%C4%90%E1%BB%93ng%20%C3%BD%20cho%20li%C3%AAn%20h%E1%BB%87%20c%C3%B4ng%20t%C3%A1c.docx", "UBND Ủy ban nhân dân xã Tùng Lộc  tỉnh Hà Tĩnh")</f>
        <v>UBND Ủy ban nhân dân xã Tùng Lộc  tỉnh Hà Tĩnh</v>
      </c>
      <c r="C147" t="str">
        <v>https://hscvcl.hatinh.gov.vn/canloc/vbpq.nsf/5CFF0C78A589213C47258A4A004AC6B1/$file/CV%20%C4%90%E1%BB%93ng%20%C3%BD%20cho%20li%C3%AAn%20h%E1%BB%87%20c%C3%B4ng%20t%C3%A1c.docx</v>
      </c>
      <c r="D147" t="str">
        <v>-</v>
      </c>
      <c r="E147" t="str">
        <v>-</v>
      </c>
      <c r="F147" t="str">
        <v>-</v>
      </c>
      <c r="G147" t="str">
        <v>-</v>
      </c>
    </row>
    <row r="148">
      <c r="A148">
        <v>13147</v>
      </c>
      <c r="B148" t="str">
        <v>Công an xã Yên Lộc  tỉnh Hà Tĩnh</v>
      </c>
      <c r="C148" t="str">
        <v>-</v>
      </c>
      <c r="D148" t="str">
        <v>-</v>
      </c>
      <c r="E148" t="str">
        <v/>
      </c>
      <c r="F148" t="str">
        <v>-</v>
      </c>
      <c r="G148" t="str">
        <v>-</v>
      </c>
    </row>
    <row r="149">
      <c r="A149">
        <v>13148</v>
      </c>
      <c r="B149" t="str">
        <f>HYPERLINK("https://kimson.ninhbinh.gov.vn/gioi-thieu/xa-yen-loc", "UBND Ủy ban nhân dân xã Yên Lộc  tỉnh Hà Tĩnh")</f>
        <v>UBND Ủy ban nhân dân xã Yên Lộc  tỉnh Hà Tĩnh</v>
      </c>
      <c r="C149" t="str">
        <v>https://kimson.ninhbinh.gov.vn/gioi-thieu/xa-yen-loc</v>
      </c>
      <c r="D149" t="str">
        <v>-</v>
      </c>
      <c r="E149" t="str">
        <v>-</v>
      </c>
      <c r="F149" t="str">
        <v>-</v>
      </c>
      <c r="G149" t="str">
        <v>-</v>
      </c>
    </row>
    <row r="150">
      <c r="A150">
        <v>13149</v>
      </c>
      <c r="B150" t="str">
        <f>HYPERLINK("https://www.facebook.com/p/C%C3%B4ng-an-x%C3%A3-Ph%C3%BA-L%E1%BB%99c-100064950303314/", "Công an xã Phú Lộc  tỉnh Hà Tĩnh")</f>
        <v>Công an xã Phú Lộc  tỉnh Hà Tĩnh</v>
      </c>
      <c r="C150" t="str">
        <v>https://www.facebook.com/p/C%C3%B4ng-an-x%C3%A3-Ph%C3%BA-L%E1%BB%99c-100064950303314/</v>
      </c>
      <c r="D150" t="str">
        <v>-</v>
      </c>
      <c r="E150" t="str">
        <v/>
      </c>
      <c r="F150" t="str">
        <v>-</v>
      </c>
      <c r="G150" t="str">
        <v>-</v>
      </c>
    </row>
    <row r="151">
      <c r="A151">
        <v>13150</v>
      </c>
      <c r="B151" t="str">
        <f>HYPERLINK("https://hscvcl.hatinh.gov.vn/canloc/vbpq.nsf/04CCC108F234E42147258440000FB68E/$file/T%E1%BB%9D%20tr%C3%ACnh%20t%C3%B4n%20t%E1%BA%A1o%20nh%C3%A0%20th%E1%BB%9D%20h%E1%BB%8D%20%C4%91%E1%BA%ADu.doc", "UBND Ủy ban nhân dân xã Phú Lộc  tỉnh Hà Tĩnh")</f>
        <v>UBND Ủy ban nhân dân xã Phú Lộc  tỉnh Hà Tĩnh</v>
      </c>
      <c r="C151" t="str">
        <v>https://hscvcl.hatinh.gov.vn/canloc/vbpq.nsf/04CCC108F234E42147258440000FB68E/$file/T%E1%BB%9D%20tr%C3%ACnh%20t%C3%B4n%20t%E1%BA%A1o%20nh%C3%A0%20th%E1%BB%9D%20h%E1%BB%8D%20%C4%91%E1%BA%ADu.doc</v>
      </c>
      <c r="D151" t="str">
        <v>-</v>
      </c>
      <c r="E151" t="str">
        <v>-</v>
      </c>
      <c r="F151" t="str">
        <v>-</v>
      </c>
      <c r="G151" t="str">
        <v>-</v>
      </c>
    </row>
    <row r="152">
      <c r="A152">
        <v>13151</v>
      </c>
      <c r="B152" t="str">
        <f>HYPERLINK("https://www.facebook.com/p/C%C3%B4ng-an-x%C3%A3-Kh%C3%A1nh-V%C4%A9nh-Y%C3%AAn-100066932401325/", "Công an xã Khánh Lộc  tỉnh Hà Tĩnh")</f>
        <v>Công an xã Khánh Lộc  tỉnh Hà Tĩnh</v>
      </c>
      <c r="C152" t="str">
        <v>https://www.facebook.com/p/C%C3%B4ng-an-x%C3%A3-Kh%C3%A1nh-V%C4%A9nh-Y%C3%AAn-100066932401325/</v>
      </c>
      <c r="D152" t="str">
        <v>-</v>
      </c>
      <c r="E152" t="str">
        <v>02393950709</v>
      </c>
      <c r="F152" t="str">
        <v>-</v>
      </c>
      <c r="G152" t="str">
        <v>-</v>
      </c>
    </row>
    <row r="153">
      <c r="A153">
        <v>13152</v>
      </c>
      <c r="B153" t="str">
        <f>HYPERLINK("https://khanhloc.tranvanthoi.camau.gov.vn/", "UBND Ủy ban nhân dân xã Khánh Lộc  tỉnh Hà Tĩnh")</f>
        <v>UBND Ủy ban nhân dân xã Khánh Lộc  tỉnh Hà Tĩnh</v>
      </c>
      <c r="C153" t="str">
        <v>https://khanhloc.tranvanthoi.camau.gov.vn/</v>
      </c>
      <c r="D153" t="str">
        <v>-</v>
      </c>
      <c r="E153" t="str">
        <v>-</v>
      </c>
      <c r="F153" t="str">
        <v>-</v>
      </c>
      <c r="G153" t="str">
        <v>-</v>
      </c>
    </row>
    <row r="154">
      <c r="A154">
        <v>13153</v>
      </c>
      <c r="B154" t="str">
        <f>HYPERLINK("https://www.facebook.com/CAXGiaHanh/", "Công an xã Gia Hanh  tỉnh Hà Tĩnh")</f>
        <v>Công an xã Gia Hanh  tỉnh Hà Tĩnh</v>
      </c>
      <c r="C154" t="str">
        <v>https://www.facebook.com/CAXGiaHanh/</v>
      </c>
      <c r="D154" t="str">
        <v>0988242010</v>
      </c>
      <c r="E154" t="str">
        <v>-</v>
      </c>
      <c r="F154" t="str">
        <f>HYPERLINK("mailto:CaxGiaHanh@Gmail.com", "CaxGiaHanh@Gmail.com")</f>
        <v>CaxGiaHanh@Gmail.com</v>
      </c>
      <c r="G154" t="str">
        <v>Ha Tinh, Vietnam</v>
      </c>
    </row>
    <row r="155">
      <c r="A155">
        <v>13154</v>
      </c>
      <c r="B155" t="str">
        <f>HYPERLINK("https://hscvcl.hatinh.gov.vn/canloc/vbpq.nsf/D65BA9CA93C35FAC4725876B0026B289/$file/ATT1ZDE0.docx", "UBND Ủy ban nhân dân xã Gia Hanh  tỉnh Hà Tĩnh")</f>
        <v>UBND Ủy ban nhân dân xã Gia Hanh  tỉnh Hà Tĩnh</v>
      </c>
      <c r="C155" t="str">
        <v>https://hscvcl.hatinh.gov.vn/canloc/vbpq.nsf/D65BA9CA93C35FAC4725876B0026B289/$file/ATT1ZDE0.docx</v>
      </c>
      <c r="D155" t="str">
        <v>-</v>
      </c>
      <c r="E155" t="str">
        <v>-</v>
      </c>
      <c r="F155" t="str">
        <v>-</v>
      </c>
      <c r="G155" t="str">
        <v>-</v>
      </c>
    </row>
    <row r="156">
      <c r="A156">
        <v>13155</v>
      </c>
      <c r="B156" t="str">
        <f>HYPERLINK("https://www.facebook.com/p/Tu%E1%BB%95i-tr%E1%BA%BB-V%C4%A9nh-L%E1%BB%99c-A-100045482695387/", "Công an xã Vĩnh Lộc  tỉnh Hà Tĩnh")</f>
        <v>Công an xã Vĩnh Lộc  tỉnh Hà Tĩnh</v>
      </c>
      <c r="C156" t="str">
        <v>https://www.facebook.com/p/Tu%E1%BB%95i-tr%E1%BA%BB-V%C4%A9nh-L%E1%BB%99c-A-100045482695387/</v>
      </c>
      <c r="D156" t="str">
        <v>-</v>
      </c>
      <c r="E156" t="str">
        <v/>
      </c>
      <c r="F156" t="str">
        <f>HYPERLINK("mailto:xadoanvinhloca@yahoo.com", "xadoanvinhloca@yahoo.com")</f>
        <v>xadoanvinhloca@yahoo.com</v>
      </c>
      <c r="G156" t="str">
        <v>F7/16  Đường Vĩnh Lộc, Ho Chi Minh City, Vietnam</v>
      </c>
    </row>
    <row r="157">
      <c r="A157">
        <v>13156</v>
      </c>
      <c r="B157" t="str">
        <f>HYPERLINK("https://qlvbcl.hatinh.gov.vn/canloc/vbpq.nsf/FF82DA0929FCD0B247258BB80034E545/$file/dong-y-chu-truong-Tieu-hoc_daitvcl-15-10-2024_17h35p46.doc", "UBND Ủy ban nhân dân xã Vĩnh Lộc  tỉnh Hà Tĩnh")</f>
        <v>UBND Ủy ban nhân dân xã Vĩnh Lộc  tỉnh Hà Tĩnh</v>
      </c>
      <c r="C157" t="str">
        <v>https://qlvbcl.hatinh.gov.vn/canloc/vbpq.nsf/FF82DA0929FCD0B247258BB80034E545/$file/dong-y-chu-truong-Tieu-hoc_daitvcl-15-10-2024_17h35p46.doc</v>
      </c>
      <c r="D157" t="str">
        <v>-</v>
      </c>
      <c r="E157" t="str">
        <v>-</v>
      </c>
      <c r="F157" t="str">
        <v>-</v>
      </c>
      <c r="G157" t="str">
        <v>-</v>
      </c>
    </row>
    <row r="158">
      <c r="A158">
        <v>13157</v>
      </c>
      <c r="B158" t="str">
        <v>Công an xã Tiến Lộc  tỉnh Hà Tĩnh</v>
      </c>
      <c r="C158" t="str">
        <v>-</v>
      </c>
      <c r="D158" t="str">
        <v>-</v>
      </c>
      <c r="E158" t="str">
        <v/>
      </c>
      <c r="F158" t="str">
        <v>-</v>
      </c>
      <c r="G158" t="str">
        <v>-</v>
      </c>
    </row>
    <row r="159">
      <c r="A159">
        <v>13158</v>
      </c>
      <c r="B159" t="str">
        <f>HYPERLINK("https://hatinh.gov.vn/uploads/topics/15629186056749.docx", "UBND Ủy ban nhân dân xã Tiến Lộc  tỉnh Hà Tĩnh")</f>
        <v>UBND Ủy ban nhân dân xã Tiến Lộc  tỉnh Hà Tĩnh</v>
      </c>
      <c r="C159" t="str">
        <v>https://hatinh.gov.vn/uploads/topics/15629186056749.docx</v>
      </c>
      <c r="D159" t="str">
        <v>-</v>
      </c>
      <c r="E159" t="str">
        <v>-</v>
      </c>
      <c r="F159" t="str">
        <v>-</v>
      </c>
      <c r="G159" t="str">
        <v>-</v>
      </c>
    </row>
    <row r="160">
      <c r="A160">
        <v>13159</v>
      </c>
      <c r="B160" t="str">
        <v>Công an xã Trung Lộc  tỉnh Hà Tĩnh</v>
      </c>
      <c r="C160" t="str">
        <v>-</v>
      </c>
      <c r="D160" t="str">
        <v>-</v>
      </c>
      <c r="E160" t="str">
        <v/>
      </c>
      <c r="F160" t="str">
        <v>-</v>
      </c>
      <c r="G160" t="str">
        <v>-</v>
      </c>
    </row>
    <row r="161">
      <c r="A161">
        <v>13160</v>
      </c>
      <c r="B161" t="str">
        <f>HYPERLINK("https://hscvcl.hatinh.gov.vn/canloc/vbpq.nsf/F03E7F2C5A4726874725865D003C11D5/$file/BAO-CAO-CHUAN-TIEP-CAN-PHAP-LUAT.docx", "UBND Ủy ban nhân dân xã Trung Lộc  tỉnh Hà Tĩnh")</f>
        <v>UBND Ủy ban nhân dân xã Trung Lộc  tỉnh Hà Tĩnh</v>
      </c>
      <c r="C161" t="str">
        <v>https://hscvcl.hatinh.gov.vn/canloc/vbpq.nsf/F03E7F2C5A4726874725865D003C11D5/$file/BAO-CAO-CHUAN-TIEP-CAN-PHAP-LUAT.docx</v>
      </c>
      <c r="D161" t="str">
        <v>-</v>
      </c>
      <c r="E161" t="str">
        <v>-</v>
      </c>
      <c r="F161" t="str">
        <v>-</v>
      </c>
      <c r="G161" t="str">
        <v>-</v>
      </c>
    </row>
    <row r="162">
      <c r="A162">
        <v>13161</v>
      </c>
      <c r="B162" t="str">
        <f>HYPERLINK("https://www.facebook.com/p/C%C3%B4ng-an-X%C3%A3-Xu%C3%A2n-L%E1%BB%99c-huy%E1%BB%87n-Can-L%E1%BB%99c-t%E1%BB%89nh-H%C3%A0-T%C4%A9nh-100063686341582/", "Công an xã Xuân Lộc  tỉnh Hà Tĩnh")</f>
        <v>Công an xã Xuân Lộc  tỉnh Hà Tĩnh</v>
      </c>
      <c r="C162" t="str">
        <v>https://www.facebook.com/p/C%C3%B4ng-an-X%C3%A3-Xu%C3%A2n-L%E1%BB%99c-huy%E1%BB%87n-Can-L%E1%BB%99c-t%E1%BB%89nh-H%C3%A0-T%C4%A9nh-100063686341582/</v>
      </c>
      <c r="D162" t="str">
        <v>0943357389</v>
      </c>
      <c r="E162" t="str">
        <v>-</v>
      </c>
      <c r="F162" t="str">
        <f>HYPERLINK("mailto:Conganxuanloc113@gmail.com", "Conganxuanloc113@gmail.com")</f>
        <v>Conganxuanloc113@gmail.com</v>
      </c>
      <c r="G162" t="str">
        <v>Đường Trung Xuân, xã Xuân Lộc, huyện Can Lộc, Ha Tinh, Vietnam</v>
      </c>
    </row>
    <row r="163">
      <c r="A163">
        <v>13162</v>
      </c>
      <c r="B163" t="str">
        <f>HYPERLINK("https://xuanloc.dongnai.gov.vn/pages/newsdetail.aspx?NewsId=9181&amp;CatId=128", "UBND Ủy ban nhân dân xã Xuân Lộc  tỉnh Hà Tĩnh")</f>
        <v>UBND Ủy ban nhân dân xã Xuân Lộc  tỉnh Hà Tĩnh</v>
      </c>
      <c r="C163" t="str">
        <v>https://xuanloc.dongnai.gov.vn/pages/newsdetail.aspx?NewsId=9181&amp;CatId=128</v>
      </c>
      <c r="D163" t="str">
        <v>-</v>
      </c>
      <c r="E163" t="str">
        <v>-</v>
      </c>
      <c r="F163" t="str">
        <v>-</v>
      </c>
      <c r="G163" t="str">
        <v>-</v>
      </c>
    </row>
    <row r="164">
      <c r="A164">
        <v>13163</v>
      </c>
      <c r="B164" t="str">
        <v>Công an xã Thượng Lộc  tỉnh Hà Tĩnh</v>
      </c>
      <c r="C164" t="str">
        <v>-</v>
      </c>
      <c r="D164" t="str">
        <v>-</v>
      </c>
      <c r="E164" t="str">
        <v/>
      </c>
      <c r="F164" t="str">
        <v>-</v>
      </c>
      <c r="G164" t="str">
        <v>-</v>
      </c>
    </row>
    <row r="165">
      <c r="A165">
        <v>13164</v>
      </c>
      <c r="B165" t="str">
        <f>HYPERLINK("https://hscvcl.hatinh.gov.vn/canloc/vbpq.nsf/D1E52F57B9FA5063472587C10006AB27/$file/01.-quyet-dinh-thanh-lap-To-cong-tac-phoi-hop-tiep-cong-dan-nam-2022(05.01.2022_08h12p36)_signed.pdf", "UBND Ủy ban nhân dân xã Thượng Lộc  tỉnh Hà Tĩnh")</f>
        <v>UBND Ủy ban nhân dân xã Thượng Lộc  tỉnh Hà Tĩnh</v>
      </c>
      <c r="C165" t="str">
        <v>https://hscvcl.hatinh.gov.vn/canloc/vbpq.nsf/D1E52F57B9FA5063472587C10006AB27/$file/01.-quyet-dinh-thanh-lap-To-cong-tac-phoi-hop-tiep-cong-dan-nam-2022(05.01.2022_08h12p36)_signed.pdf</v>
      </c>
      <c r="D165" t="str">
        <v>-</v>
      </c>
      <c r="E165" t="str">
        <v>-</v>
      </c>
      <c r="F165" t="str">
        <v>-</v>
      </c>
      <c r="G165" t="str">
        <v>-</v>
      </c>
    </row>
    <row r="166">
      <c r="A166">
        <v>13165</v>
      </c>
      <c r="B166" t="str">
        <f>HYPERLINK("https://www.facebook.com/caxquangloc", "Công an xã Quang Lộc  tỉnh Hà Tĩnh")</f>
        <v>Công an xã Quang Lộc  tỉnh Hà Tĩnh</v>
      </c>
      <c r="C166" t="str">
        <v>https://www.facebook.com/caxquangloc</v>
      </c>
      <c r="D166" t="str">
        <v>0814148555</v>
      </c>
      <c r="E166" t="str">
        <v>-</v>
      </c>
      <c r="F166" t="str">
        <v>-</v>
      </c>
      <c r="G166" t="str">
        <v>-</v>
      </c>
    </row>
    <row r="167">
      <c r="A167">
        <v>13166</v>
      </c>
      <c r="B167" t="str">
        <f>HYPERLINK("https://hatinh.gov.vn/vi/tuyen-truyen/tin-bai/19359/quang-loc-tien-gan-vach-dich-nong-thon-moi-nang-cao", "UBND Ủy ban nhân dân xã Quang Lộc  tỉnh Hà Tĩnh")</f>
        <v>UBND Ủy ban nhân dân xã Quang Lộc  tỉnh Hà Tĩnh</v>
      </c>
      <c r="C167" t="str">
        <v>https://hatinh.gov.vn/vi/tuyen-truyen/tin-bai/19359/quang-loc-tien-gan-vach-dich-nong-thon-moi-nang-cao</v>
      </c>
      <c r="D167" t="str">
        <v>-</v>
      </c>
      <c r="E167" t="str">
        <v>-</v>
      </c>
      <c r="F167" t="str">
        <v>-</v>
      </c>
      <c r="G167" t="str">
        <v>-</v>
      </c>
    </row>
    <row r="168">
      <c r="A168">
        <v>13167</v>
      </c>
      <c r="B168" t="str">
        <v>Công an xã Đồng Lộc  tỉnh Hà Tĩnh</v>
      </c>
      <c r="C168" t="str">
        <v>-</v>
      </c>
      <c r="D168" t="str">
        <v>-</v>
      </c>
      <c r="E168" t="str">
        <v/>
      </c>
      <c r="F168" t="str">
        <v>-</v>
      </c>
      <c r="G168" t="str">
        <v>-</v>
      </c>
    </row>
    <row r="169">
      <c r="A169">
        <v>13168</v>
      </c>
      <c r="B169" t="str">
        <f>HYPERLINK("https://hatinh.gov.vn/chien-thang-dong-loc", "UBND Ủy ban nhân dân xã Đồng Lộc  tỉnh Hà Tĩnh")</f>
        <v>UBND Ủy ban nhân dân xã Đồng Lộc  tỉnh Hà Tĩnh</v>
      </c>
      <c r="C169" t="str">
        <v>https://hatinh.gov.vn/chien-thang-dong-loc</v>
      </c>
      <c r="D169" t="str">
        <v>-</v>
      </c>
      <c r="E169" t="str">
        <v>-</v>
      </c>
      <c r="F169" t="str">
        <v>-</v>
      </c>
      <c r="G169" t="str">
        <v>-</v>
      </c>
    </row>
    <row r="170">
      <c r="A170">
        <v>13169</v>
      </c>
      <c r="B170" t="str">
        <f>HYPERLINK("https://www.facebook.com/caxmyloccanlochatinh/", "Công an xã Mỹ Lộc  tỉnh Hà Tĩnh")</f>
        <v>Công an xã Mỹ Lộc  tỉnh Hà Tĩnh</v>
      </c>
      <c r="C170" t="str">
        <v>https://www.facebook.com/caxmyloccanlochatinh/</v>
      </c>
      <c r="D170" t="str">
        <v>0986662050</v>
      </c>
      <c r="E170" t="str">
        <v>-</v>
      </c>
      <c r="F170" t="str">
        <f>HYPERLINK("mailto:caxmyloc@gmail.com", "caxmyloc@gmail.com")</f>
        <v>caxmyloc@gmail.com</v>
      </c>
      <c r="G170" t="str">
        <v>Can Loc, Vietnam</v>
      </c>
    </row>
    <row r="171">
      <c r="A171">
        <v>13170</v>
      </c>
      <c r="B171" t="str">
        <f>HYPERLINK("https://myloc.namdinh.gov.vn/uy-ban-nhan-dan/uy-ban-nhan-dan-huyen-my-loc-242379", "UBND Ủy ban nhân dân xã Mỹ Lộc  tỉnh Hà Tĩnh")</f>
        <v>UBND Ủy ban nhân dân xã Mỹ Lộc  tỉnh Hà Tĩnh</v>
      </c>
      <c r="C171" t="str">
        <v>https://myloc.namdinh.gov.vn/uy-ban-nhan-dan/uy-ban-nhan-dan-huyen-my-loc-242379</v>
      </c>
      <c r="D171" t="str">
        <v>-</v>
      </c>
      <c r="E171" t="str">
        <v>-</v>
      </c>
      <c r="F171" t="str">
        <v>-</v>
      </c>
      <c r="G171" t="str">
        <v>-</v>
      </c>
    </row>
    <row r="172">
      <c r="A172">
        <v>13171</v>
      </c>
      <c r="B172" t="str">
        <f>HYPERLINK("https://www.facebook.com/p/C%C3%B4ng-an-x%C3%A3-S%C6%A1n-L%E1%BB%99c-huy%E1%BB%87n-Can-L%E1%BB%99c-t%E1%BB%89nh-H%C3%A0-T%C4%A9nh-100067609266477/", "Công an xã Sơn Lộc  tỉnh Hà Tĩnh")</f>
        <v>Công an xã Sơn Lộc  tỉnh Hà Tĩnh</v>
      </c>
      <c r="C172" t="str">
        <v>https://www.facebook.com/p/C%C3%B4ng-an-x%C3%A3-S%C6%A1n-L%E1%BB%99c-huy%E1%BB%87n-Can-L%E1%BB%99c-t%E1%BB%89nh-H%C3%A0-T%C4%A9nh-100067609266477/</v>
      </c>
      <c r="D172" t="str">
        <v>-</v>
      </c>
      <c r="E172" t="str">
        <v/>
      </c>
      <c r="F172" t="str">
        <v>-</v>
      </c>
      <c r="G172" t="str">
        <v>-</v>
      </c>
    </row>
    <row r="173">
      <c r="A173">
        <v>13172</v>
      </c>
      <c r="B173" t="str">
        <f>HYPERLINK("https://hatinh.gov.vn/chi-dao-dieu-hanh/tin-bai/16590", "UBND Ủy ban nhân dân xã Sơn Lộc  tỉnh Hà Tĩnh")</f>
        <v>UBND Ủy ban nhân dân xã Sơn Lộc  tỉnh Hà Tĩnh</v>
      </c>
      <c r="C173" t="str">
        <v>https://hatinh.gov.vn/chi-dao-dieu-hanh/tin-bai/16590</v>
      </c>
      <c r="D173" t="str">
        <v>-</v>
      </c>
      <c r="E173" t="str">
        <v>-</v>
      </c>
      <c r="F173" t="str">
        <v>-</v>
      </c>
      <c r="G173" t="str">
        <v>-</v>
      </c>
    </row>
    <row r="174">
      <c r="A174">
        <v>13173</v>
      </c>
      <c r="B174" t="str">
        <f>HYPERLINK("https://www.facebook.com/conganhuongkhehatinh/", "Công an thị trấn Hương Khê  tỉnh Hà Tĩnh")</f>
        <v>Công an thị trấn Hương Khê  tỉnh Hà Tĩnh</v>
      </c>
      <c r="C174" t="str">
        <v>https://www.facebook.com/conganhuongkhehatinh/</v>
      </c>
      <c r="D174" t="str">
        <v>-</v>
      </c>
      <c r="E174" t="str">
        <v/>
      </c>
      <c r="F174" t="str">
        <v>-</v>
      </c>
      <c r="G174" t="str">
        <v>-</v>
      </c>
    </row>
    <row r="175">
      <c r="A175">
        <v>13174</v>
      </c>
      <c r="B175" t="str">
        <f>HYPERLINK("https://huongkhe.hatinh.gov.vn/thi-tran-huong-khe-1606366472.html", "UBND Ủy ban nhân dân thị trấn Hương Khê  tỉnh Hà Tĩnh")</f>
        <v>UBND Ủy ban nhân dân thị trấn Hương Khê  tỉnh Hà Tĩnh</v>
      </c>
      <c r="C175" t="str">
        <v>https://huongkhe.hatinh.gov.vn/thi-tran-huong-khe-1606366472.html</v>
      </c>
      <c r="D175" t="str">
        <v>-</v>
      </c>
      <c r="E175" t="str">
        <v>-</v>
      </c>
      <c r="F175" t="str">
        <v>-</v>
      </c>
      <c r="G175" t="str">
        <v>-</v>
      </c>
    </row>
    <row r="176">
      <c r="A176">
        <v>13175</v>
      </c>
      <c r="B176" t="str">
        <f>HYPERLINK("https://www.facebook.com/p/Tu%E1%BB%95i-Tr%E1%BA%BB-C%C3%B4ng-An-Huy%E1%BB%87n-Ch%C6%B0%C6%A1ng-M%E1%BB%B9-100028578047777/", "Công an xã Phương Mỹ  tỉnh Hà Tĩnh")</f>
        <v>Công an xã Phương Mỹ  tỉnh Hà Tĩnh</v>
      </c>
      <c r="C176" t="str">
        <v>https://www.facebook.com/p/Tu%E1%BB%95i-Tr%E1%BA%BB-C%C3%B4ng-An-Huy%E1%BB%87n-Ch%C6%B0%C6%A1ng-M%E1%BB%B9-100028578047777/</v>
      </c>
      <c r="D176" t="str">
        <v>-</v>
      </c>
      <c r="E176" t="str">
        <v/>
      </c>
      <c r="F176" t="str">
        <f>HYPERLINK("mailto:doantncahchuongmy@gmail.com", "doantncahchuongmy@gmail.com")</f>
        <v>doantncahchuongmy@gmail.com</v>
      </c>
      <c r="G176" t="str">
        <v>Số 29A, Tổ dân phố Ninh Kiều, huyện Chương Mỹ, thành phố Hà Nội, Hanoi, Vietnam</v>
      </c>
    </row>
    <row r="177">
      <c r="A177">
        <v>13176</v>
      </c>
      <c r="B177" t="str">
        <f>HYPERLINK("https://hatinh.gov.vn/", "UBND Ủy ban nhân dân xã Phương Mỹ  tỉnh Hà Tĩnh")</f>
        <v>UBND Ủy ban nhân dân xã Phương Mỹ  tỉnh Hà Tĩnh</v>
      </c>
      <c r="C177" t="str">
        <v>https://hatinh.gov.vn/</v>
      </c>
      <c r="D177" t="str">
        <v>-</v>
      </c>
      <c r="E177" t="str">
        <v>-</v>
      </c>
      <c r="F177" t="str">
        <v>-</v>
      </c>
      <c r="G177" t="str">
        <v>-</v>
      </c>
    </row>
    <row r="178">
      <c r="A178">
        <v>13177</v>
      </c>
      <c r="B178" t="str">
        <f>HYPERLINK("https://www.facebook.com/p/C%C3%B4ng-an-x%C3%A3-H%C3%A0-L%C4%A9nh-100063855331149/", "Công an xã Hà Linh  tỉnh Hà Tĩnh")</f>
        <v>Công an xã Hà Linh  tỉnh Hà Tĩnh</v>
      </c>
      <c r="C178" t="str">
        <v>https://www.facebook.com/p/C%C3%B4ng-an-x%C3%A3-H%C3%A0-L%C4%A9nh-100063855331149/</v>
      </c>
      <c r="D178" t="str">
        <v>-</v>
      </c>
      <c r="E178" t="str">
        <v/>
      </c>
      <c r="F178" t="str">
        <v>-</v>
      </c>
      <c r="G178" t="str">
        <v>-</v>
      </c>
    </row>
    <row r="179">
      <c r="A179">
        <v>13178</v>
      </c>
      <c r="B179" t="str">
        <f>HYPERLINK("https://halinh.hatrung.thanhhoa.gov.vn/web/trang-chu/tong-quan/chuc-nang-nhiem-vu", "UBND Ủy ban nhân dân xã Hà Linh  tỉnh Hà Tĩnh")</f>
        <v>UBND Ủy ban nhân dân xã Hà Linh  tỉnh Hà Tĩnh</v>
      </c>
      <c r="C179" t="str">
        <v>https://halinh.hatrung.thanhhoa.gov.vn/web/trang-chu/tong-quan/chuc-nang-nhiem-vu</v>
      </c>
      <c r="D179" t="str">
        <v>-</v>
      </c>
      <c r="E179" t="str">
        <v>-</v>
      </c>
      <c r="F179" t="str">
        <v>-</v>
      </c>
      <c r="G179" t="str">
        <v>-</v>
      </c>
    </row>
    <row r="180">
      <c r="A180">
        <v>13179</v>
      </c>
      <c r="B180" t="str">
        <f>HYPERLINK("https://www.facebook.com/TruongTHPTHuongThuy/", "Công an xã Hương Thủy  tỉnh Hà Tĩnh")</f>
        <v>Công an xã Hương Thủy  tỉnh Hà Tĩnh</v>
      </c>
      <c r="C180" t="str">
        <v>https://www.facebook.com/TruongTHPTHuongThuy/</v>
      </c>
      <c r="D180" t="str">
        <v>-</v>
      </c>
      <c r="E180" t="str">
        <v/>
      </c>
      <c r="F180" t="str">
        <v>-</v>
      </c>
      <c r="G180" t="str">
        <v>-</v>
      </c>
    </row>
    <row r="181">
      <c r="A181">
        <v>13180</v>
      </c>
      <c r="B181" t="str">
        <f>HYPERLINK("https://hatinh.gov.vn/", "UBND Ủy ban nhân dân xã Hương Thủy  tỉnh Hà Tĩnh")</f>
        <v>UBND Ủy ban nhân dân xã Hương Thủy  tỉnh Hà Tĩnh</v>
      </c>
      <c r="C181" t="str">
        <v>https://hatinh.gov.vn/</v>
      </c>
      <c r="D181" t="str">
        <v>-</v>
      </c>
      <c r="E181" t="str">
        <v>-</v>
      </c>
      <c r="F181" t="str">
        <v>-</v>
      </c>
      <c r="G181" t="str">
        <v>-</v>
      </c>
    </row>
    <row r="182">
      <c r="A182">
        <v>13181</v>
      </c>
      <c r="B182" t="str">
        <f>HYPERLINK("https://www.facebook.com/conganhatinh/?locale=de_DE", "Công an xã Hòa Hải  tỉnh Hà Tĩnh")</f>
        <v>Công an xã Hòa Hải  tỉnh Hà Tĩnh</v>
      </c>
      <c r="C182" t="str">
        <v>https://www.facebook.com/conganhatinh/?locale=de_DE</v>
      </c>
      <c r="D182" t="str">
        <v>-</v>
      </c>
      <c r="E182" t="str">
        <v/>
      </c>
      <c r="F182" t="str">
        <v>-</v>
      </c>
      <c r="G182" t="str">
        <v>-</v>
      </c>
    </row>
    <row r="183">
      <c r="A183">
        <v>13182</v>
      </c>
      <c r="B183" t="str">
        <f>HYPERLINK("https://dukcq.hatinh.gov.vn/tin-tuc-su-kien/dang-uy-truong-chinh-tri-tran-phu-do-dau-tai-tro-xay-dung-nong-thon-moi-tai-xa-hoa-hai-huyen-huong-khe-827.html", "UBND Ủy ban nhân dân xã Hòa Hải  tỉnh Hà Tĩnh")</f>
        <v>UBND Ủy ban nhân dân xã Hòa Hải  tỉnh Hà Tĩnh</v>
      </c>
      <c r="C183" t="str">
        <v>https://dukcq.hatinh.gov.vn/tin-tuc-su-kien/dang-uy-truong-chinh-tri-tran-phu-do-dau-tai-tro-xay-dung-nong-thon-moi-tai-xa-hoa-hai-huyen-huong-khe-827.html</v>
      </c>
      <c r="D183" t="str">
        <v>-</v>
      </c>
      <c r="E183" t="str">
        <v>-</v>
      </c>
      <c r="F183" t="str">
        <v>-</v>
      </c>
      <c r="G183" t="str">
        <v>-</v>
      </c>
    </row>
    <row r="184">
      <c r="A184">
        <v>13183</v>
      </c>
      <c r="B184" t="str">
        <v>Công an xã Phương Điền  tỉnh Hà Tĩnh</v>
      </c>
      <c r="C184" t="str">
        <v>-</v>
      </c>
      <c r="D184" t="str">
        <v>-</v>
      </c>
      <c r="E184" t="str">
        <v/>
      </c>
      <c r="F184" t="str">
        <v>-</v>
      </c>
      <c r="G184" t="str">
        <v>-</v>
      </c>
    </row>
    <row r="185">
      <c r="A185">
        <v>13184</v>
      </c>
      <c r="B185" t="str">
        <f>HYPERLINK("https://huongkhe.hatinh.gov.vn/huong-khecong-bo-nghi-quyet-thanh-lap-xa-moi-dien-my-1576553911.html", "UBND Ủy ban nhân dân xã Phương Điền  tỉnh Hà Tĩnh")</f>
        <v>UBND Ủy ban nhân dân xã Phương Điền  tỉnh Hà Tĩnh</v>
      </c>
      <c r="C185" t="str">
        <v>https://huongkhe.hatinh.gov.vn/huong-khecong-bo-nghi-quyet-thanh-lap-xa-moi-dien-my-1576553911.html</v>
      </c>
      <c r="D185" t="str">
        <v>-</v>
      </c>
      <c r="E185" t="str">
        <v>-</v>
      </c>
      <c r="F185" t="str">
        <v>-</v>
      </c>
      <c r="G185" t="str">
        <v>-</v>
      </c>
    </row>
    <row r="186">
      <c r="A186">
        <v>13185</v>
      </c>
      <c r="B186" t="str">
        <f>HYPERLINK("https://www.facebook.com/p/C%C3%B4ng-an-x%C3%A3-Ph%C3%BAc-%C4%90%E1%BB%93ng-huy%E1%BB%87n-H%C6%B0%C6%A1ng-Kh%C3%AA-H%C3%A0-T%C4%A9nh-100076391967377/", "Công an xã Phúc Đồng  tỉnh Hà Tĩnh")</f>
        <v>Công an xã Phúc Đồng  tỉnh Hà Tĩnh</v>
      </c>
      <c r="C186" t="str">
        <v>https://www.facebook.com/p/C%C3%B4ng-an-x%C3%A3-Ph%C3%BAc-%C4%90%E1%BB%93ng-huy%E1%BB%87n-H%C6%B0%C6%A1ng-Kh%C3%AA-H%C3%A0-T%C4%A9nh-100076391967377/</v>
      </c>
      <c r="D186" t="str">
        <v>-</v>
      </c>
      <c r="E186" t="str">
        <v/>
      </c>
      <c r="F186" t="str">
        <v>-</v>
      </c>
      <c r="G186" t="str">
        <v>-</v>
      </c>
    </row>
    <row r="187">
      <c r="A187">
        <v>13186</v>
      </c>
      <c r="B187" t="str">
        <f>HYPERLINK("https://hscvhk.hatinh.gov.vn/huongkhe/vbpq.nsf/A720679B99DA47CE47258B5E003518BF/$file/TO-TRINH-ong-M-_nguyenthingoclienhk-16-07-2024_16h34p55(17.07.2024_14h34p48)_signed.pdf", "UBND Ủy ban nhân dân xã Phúc Đồng  tỉnh Hà Tĩnh")</f>
        <v>UBND Ủy ban nhân dân xã Phúc Đồng  tỉnh Hà Tĩnh</v>
      </c>
      <c r="C187" t="str">
        <v>https://hscvhk.hatinh.gov.vn/huongkhe/vbpq.nsf/A720679B99DA47CE47258B5E003518BF/$file/TO-TRINH-ong-M-_nguyenthingoclienhk-16-07-2024_16h34p55(17.07.2024_14h34p48)_signed.pdf</v>
      </c>
      <c r="D187" t="str">
        <v>-</v>
      </c>
      <c r="E187" t="str">
        <v>-</v>
      </c>
      <c r="F187" t="str">
        <v>-</v>
      </c>
      <c r="G187" t="str">
        <v>-</v>
      </c>
    </row>
    <row r="188">
      <c r="A188">
        <v>13187</v>
      </c>
      <c r="B188" t="str">
        <f>HYPERLINK("https://www.facebook.com/100080973923414", "Công an xã Hương Giang  tỉnh Hà Tĩnh")</f>
        <v>Công an xã Hương Giang  tỉnh Hà Tĩnh</v>
      </c>
      <c r="C188" t="str">
        <v>https://www.facebook.com/100080973923414</v>
      </c>
      <c r="D188" t="str">
        <v>-</v>
      </c>
      <c r="E188" t="str">
        <v/>
      </c>
      <c r="F188" t="str">
        <v>-</v>
      </c>
      <c r="G188" t="str">
        <v>-</v>
      </c>
    </row>
    <row r="189">
      <c r="A189">
        <v>13188</v>
      </c>
      <c r="B189" t="str">
        <f>HYPERLINK("http://sotnmt.hatinh.gov.vn/sotnmt/portal/folder/tin-tuc-su-kien/6.html", "UBND Ủy ban nhân dân xã Hương Giang  tỉnh Hà Tĩnh")</f>
        <v>UBND Ủy ban nhân dân xã Hương Giang  tỉnh Hà Tĩnh</v>
      </c>
      <c r="C189" t="str">
        <v>http://sotnmt.hatinh.gov.vn/sotnmt/portal/folder/tin-tuc-su-kien/6.html</v>
      </c>
      <c r="D189" t="str">
        <v>-</v>
      </c>
      <c r="E189" t="str">
        <v>-</v>
      </c>
      <c r="F189" t="str">
        <v>-</v>
      </c>
      <c r="G189" t="str">
        <v>-</v>
      </c>
    </row>
    <row r="190">
      <c r="A190">
        <v>13189</v>
      </c>
      <c r="B190" t="str">
        <f>HYPERLINK("https://www.facebook.com/p/C%C3%B4ng-an-x%C3%A3-L%E1%BB%99c-Y%C3%AAn-huy%E1%BB%87n-H%C6%B0%C6%A1ng-Kh%C3%AA-100063771106729/", "Công an xã Lộc Yên  tỉnh Hà Tĩnh")</f>
        <v>Công an xã Lộc Yên  tỉnh Hà Tĩnh</v>
      </c>
      <c r="C190" t="str">
        <v>https://www.facebook.com/p/C%C3%B4ng-an-x%C3%A3-L%E1%BB%99c-Y%C3%AAn-huy%E1%BB%87n-H%C6%B0%C6%A1ng-Kh%C3%AA-100063771106729/</v>
      </c>
      <c r="D190" t="str">
        <v>-</v>
      </c>
      <c r="E190" t="str">
        <v/>
      </c>
      <c r="F190" t="str">
        <v>-</v>
      </c>
      <c r="G190" t="str">
        <v>-</v>
      </c>
    </row>
    <row r="191">
      <c r="A191">
        <v>13190</v>
      </c>
      <c r="B191" t="str">
        <f>HYPERLINK("https://hscvhk.hatinh.gov.vn/huongkhe/vbpq.nsf/CC5865D65DB74E5447258B4B00373BE3/$file/To-trinh-bo-sung-dieu-duong-2024_phanthibichhonghk-27-06-2024_10h36p17.docx%20(27.06.2024_10h55p09)_signed.pdf", "UBND Ủy ban nhân dân xã Lộc Yên  tỉnh Hà Tĩnh")</f>
        <v>UBND Ủy ban nhân dân xã Lộc Yên  tỉnh Hà Tĩnh</v>
      </c>
      <c r="C191" t="str">
        <v>https://hscvhk.hatinh.gov.vn/huongkhe/vbpq.nsf/CC5865D65DB74E5447258B4B00373BE3/$file/To-trinh-bo-sung-dieu-duong-2024_phanthibichhonghk-27-06-2024_10h36p17.docx%20(27.06.2024_10h55p09)_signed.pdf</v>
      </c>
      <c r="D191" t="str">
        <v>-</v>
      </c>
      <c r="E191" t="str">
        <v>-</v>
      </c>
      <c r="F191" t="str">
        <v>-</v>
      </c>
      <c r="G191" t="str">
        <v>-</v>
      </c>
    </row>
    <row r="192">
      <c r="A192">
        <v>13191</v>
      </c>
      <c r="B192" t="str">
        <v>Công an xã Hương Bình  tỉnh Hà Tĩnh</v>
      </c>
      <c r="C192" t="str">
        <v>-</v>
      </c>
      <c r="D192" t="str">
        <v>-</v>
      </c>
      <c r="E192" t="str">
        <v/>
      </c>
      <c r="F192" t="str">
        <v>-</v>
      </c>
      <c r="G192" t="str">
        <v>-</v>
      </c>
    </row>
    <row r="193">
      <c r="A193">
        <v>13192</v>
      </c>
      <c r="B193" t="str">
        <f>HYPERLINK("https://huongson.hatinh.gov.vn/", "UBND Ủy ban nhân dân xã Hương Bình  tỉnh Hà Tĩnh")</f>
        <v>UBND Ủy ban nhân dân xã Hương Bình  tỉnh Hà Tĩnh</v>
      </c>
      <c r="C193" t="str">
        <v>https://huongson.hatinh.gov.vn/</v>
      </c>
      <c r="D193" t="str">
        <v>-</v>
      </c>
      <c r="E193" t="str">
        <v>-</v>
      </c>
      <c r="F193" t="str">
        <v>-</v>
      </c>
      <c r="G193" t="str">
        <v>-</v>
      </c>
    </row>
    <row r="194">
      <c r="A194">
        <v>13193</v>
      </c>
      <c r="B194" t="str">
        <v>Công an xã Hương Long  tỉnh Hà Tĩnh</v>
      </c>
      <c r="C194" t="str">
        <v>-</v>
      </c>
      <c r="D194" t="str">
        <v>-</v>
      </c>
      <c r="E194" t="str">
        <v/>
      </c>
      <c r="F194" t="str">
        <v>-</v>
      </c>
      <c r="G194" t="str">
        <v>-</v>
      </c>
    </row>
    <row r="195">
      <c r="A195">
        <v>13194</v>
      </c>
      <c r="B195" t="str">
        <f>HYPERLINK("https://huongson.hatinh.gov.vn/", "UBND Ủy ban nhân dân xã Hương Long  tỉnh Hà Tĩnh")</f>
        <v>UBND Ủy ban nhân dân xã Hương Long  tỉnh Hà Tĩnh</v>
      </c>
      <c r="C195" t="str">
        <v>https://huongson.hatinh.gov.vn/</v>
      </c>
      <c r="D195" t="str">
        <v>-</v>
      </c>
      <c r="E195" t="str">
        <v>-</v>
      </c>
      <c r="F195" t="str">
        <v>-</v>
      </c>
      <c r="G195" t="str">
        <v>-</v>
      </c>
    </row>
    <row r="196">
      <c r="A196">
        <v>13195</v>
      </c>
      <c r="B196" t="str">
        <v>Công an xã Phú Gia  tỉnh Hà Tĩnh</v>
      </c>
      <c r="C196" t="str">
        <v>-</v>
      </c>
      <c r="D196" t="str">
        <v>-</v>
      </c>
      <c r="E196" t="str">
        <v/>
      </c>
      <c r="F196" t="str">
        <v>-</v>
      </c>
      <c r="G196" t="str">
        <v>-</v>
      </c>
    </row>
    <row r="197">
      <c r="A197">
        <v>13196</v>
      </c>
      <c r="B197" t="str">
        <f>HYPERLINK("https://thuathienhue.gov.vn/Tin-tuc-su-kien/tid/Dieu-chinh-ten-goi-thon-thuoc-xa-Phu-Gia-huyen-Phu-Vang/newsid/82DBA80F-630C-4B95-9D01-AE13009159D4/cid/B2893D90-84EA-452E-9292-84FE4331533D", "UBND Ủy ban nhân dân xã Phú Gia  tỉnh Hà Tĩnh")</f>
        <v>UBND Ủy ban nhân dân xã Phú Gia  tỉnh Hà Tĩnh</v>
      </c>
      <c r="C197" t="str">
        <v>https://thuathienhue.gov.vn/Tin-tuc-su-kien/tid/Dieu-chinh-ten-goi-thon-thuoc-xa-Phu-Gia-huyen-Phu-Vang/newsid/82DBA80F-630C-4B95-9D01-AE13009159D4/cid/B2893D90-84EA-452E-9292-84FE4331533D</v>
      </c>
      <c r="D197" t="str">
        <v>-</v>
      </c>
      <c r="E197" t="str">
        <v>-</v>
      </c>
      <c r="F197" t="str">
        <v>-</v>
      </c>
      <c r="G197" t="str">
        <v>-</v>
      </c>
    </row>
    <row r="198">
      <c r="A198">
        <v>13197</v>
      </c>
      <c r="B198" t="str">
        <v>Công an xã Gia Phố  tỉnh Hà Tĩnh</v>
      </c>
      <c r="C198" t="str">
        <v>-</v>
      </c>
      <c r="D198" t="str">
        <v>-</v>
      </c>
      <c r="E198" t="str">
        <v/>
      </c>
      <c r="F198" t="str">
        <v>-</v>
      </c>
      <c r="G198" t="str">
        <v>-</v>
      </c>
    </row>
    <row r="199">
      <c r="A199">
        <v>13198</v>
      </c>
      <c r="B199" t="str">
        <f>HYPERLINK("https://huongkhe.hatinh.gov.vn/uy-ban-nhan-dan-xa-gia-pho-1601644448.html", "UBND Ủy ban nhân dân xã Gia Phố  tỉnh Hà Tĩnh")</f>
        <v>UBND Ủy ban nhân dân xã Gia Phố  tỉnh Hà Tĩnh</v>
      </c>
      <c r="C199" t="str">
        <v>https://huongkhe.hatinh.gov.vn/uy-ban-nhan-dan-xa-gia-pho-1601644448.html</v>
      </c>
      <c r="D199" t="str">
        <v>-</v>
      </c>
      <c r="E199" t="str">
        <v>-</v>
      </c>
      <c r="F199" t="str">
        <v>-</v>
      </c>
      <c r="G199" t="str">
        <v>-</v>
      </c>
    </row>
    <row r="200">
      <c r="A200">
        <v>13199</v>
      </c>
      <c r="B200" t="str">
        <v>Công an xã Phú Phong  tỉnh Hà Tĩnh</v>
      </c>
      <c r="C200" t="str">
        <v>-</v>
      </c>
      <c r="D200" t="str">
        <v>-</v>
      </c>
      <c r="E200" t="str">
        <v/>
      </c>
      <c r="F200" t="str">
        <v>-</v>
      </c>
      <c r="G200" t="str">
        <v>-</v>
      </c>
    </row>
    <row r="201">
      <c r="A201">
        <v>13200</v>
      </c>
      <c r="B201" t="str">
        <f>HYPERLINK("https://huongkhe.hatinh.gov.vn/xa-phu-phong-1602058164.html", "UBND Ủy ban nhân dân xã Phú Phong  tỉnh Hà Tĩnh")</f>
        <v>UBND Ủy ban nhân dân xã Phú Phong  tỉnh Hà Tĩnh</v>
      </c>
      <c r="C201" t="str">
        <v>https://huongkhe.hatinh.gov.vn/xa-phu-phong-1602058164.html</v>
      </c>
      <c r="D201" t="str">
        <v>-</v>
      </c>
      <c r="E201" t="str">
        <v>-</v>
      </c>
      <c r="F201" t="str">
        <v>-</v>
      </c>
      <c r="G201" t="str">
        <v>-</v>
      </c>
    </row>
    <row r="202">
      <c r="A202">
        <v>13201</v>
      </c>
      <c r="B202" t="str">
        <v>Công an xã Hương Đô  tỉnh Hà Tĩnh</v>
      </c>
      <c r="C202" t="str">
        <v>-</v>
      </c>
      <c r="D202" t="str">
        <v>-</v>
      </c>
      <c r="E202" t="str">
        <v/>
      </c>
      <c r="F202" t="str">
        <v>-</v>
      </c>
      <c r="G202" t="str">
        <v>-</v>
      </c>
    </row>
    <row r="203">
      <c r="A203">
        <v>13202</v>
      </c>
      <c r="B203" t="str">
        <f>HYPERLINK("https://hscvhk.hatinh.gov.vn/huongkhe/vbpq.nsf", "UBND Ủy ban nhân dân xã Hương Đô  tỉnh Hà Tĩnh")</f>
        <v>UBND Ủy ban nhân dân xã Hương Đô  tỉnh Hà Tĩnh</v>
      </c>
      <c r="C203" t="str">
        <v>https://hscvhk.hatinh.gov.vn/huongkhe/vbpq.nsf</v>
      </c>
      <c r="D203" t="str">
        <v>-</v>
      </c>
      <c r="E203" t="str">
        <v>-</v>
      </c>
      <c r="F203" t="str">
        <v>-</v>
      </c>
      <c r="G203" t="str">
        <v>-</v>
      </c>
    </row>
    <row r="204">
      <c r="A204">
        <v>13203</v>
      </c>
      <c r="B204" t="str">
        <f>HYPERLINK("https://www.facebook.com/conganhuongkhehatinh/?locale=es_LA", "Công an xã Hương Vĩnh  tỉnh Hà Tĩnh")</f>
        <v>Công an xã Hương Vĩnh  tỉnh Hà Tĩnh</v>
      </c>
      <c r="C204" t="str">
        <v>https://www.facebook.com/conganhuongkhehatinh/?locale=es_LA</v>
      </c>
      <c r="D204" t="str">
        <v>-</v>
      </c>
      <c r="E204" t="str">
        <v/>
      </c>
      <c r="F204" t="str">
        <v>-</v>
      </c>
      <c r="G204" t="str">
        <v>-</v>
      </c>
    </row>
    <row r="205">
      <c r="A205">
        <v>13204</v>
      </c>
      <c r="B205" t="str">
        <f>HYPERLINK("https://huongkhe.hatinh.gov.vn/xa-huong-vinh-1605929282.html", "UBND Ủy ban nhân dân xã Hương Vĩnh  tỉnh Hà Tĩnh")</f>
        <v>UBND Ủy ban nhân dân xã Hương Vĩnh  tỉnh Hà Tĩnh</v>
      </c>
      <c r="C205" t="str">
        <v>https://huongkhe.hatinh.gov.vn/xa-huong-vinh-1605929282.html</v>
      </c>
      <c r="D205" t="str">
        <v>-</v>
      </c>
      <c r="E205" t="str">
        <v>-</v>
      </c>
      <c r="F205" t="str">
        <v>-</v>
      </c>
      <c r="G205" t="str">
        <v>-</v>
      </c>
    </row>
    <row r="206">
      <c r="A206">
        <v>13205</v>
      </c>
      <c r="B206" t="str">
        <f>HYPERLINK("https://www.facebook.com/p/C%C3%B4ng-an-X%C3%A3-H%C6%B0%C6%A1ng-Xu%C3%A2n-100080120644111/", "Công an xã Hương Xuân  tỉnh Hà Tĩnh")</f>
        <v>Công an xã Hương Xuân  tỉnh Hà Tĩnh</v>
      </c>
      <c r="C206" t="str">
        <v>https://www.facebook.com/p/C%C3%B4ng-an-X%C3%A3-H%C6%B0%C6%A1ng-Xu%C3%A2n-100080120644111/</v>
      </c>
      <c r="D206" t="str">
        <v>-</v>
      </c>
      <c r="E206" t="str">
        <v/>
      </c>
      <c r="F206" t="str">
        <v>-</v>
      </c>
      <c r="G206" t="str">
        <v>-</v>
      </c>
    </row>
    <row r="207">
      <c r="A207">
        <v>13206</v>
      </c>
      <c r="B207" t="str">
        <f>HYPERLINK("https://hscvhk.hatinh.gov.vn/huongkhe/vbpq.nsf/20FB74878D0E105847258B720013E50E/$file/Ki%E1%BB%87n%20to%C3%A0n%20Ban%20ch%E1%BB%89%20%C4%91%E1%BA%A1o%20138%20x%C3%A3(07.08.2024_15h13p31)_signed.pdf", "UBND Ủy ban nhân dân xã Hương Xuân  tỉnh Hà Tĩnh")</f>
        <v>UBND Ủy ban nhân dân xã Hương Xuân  tỉnh Hà Tĩnh</v>
      </c>
      <c r="C207" t="str">
        <v>https://hscvhk.hatinh.gov.vn/huongkhe/vbpq.nsf/20FB74878D0E105847258B720013E50E/$file/Ki%E1%BB%87n%20to%C3%A0n%20Ban%20ch%E1%BB%89%20%C4%91%E1%BA%A1o%20138%20x%C3%A3(07.08.2024_15h13p31)_signed.pdf</v>
      </c>
      <c r="D207" t="str">
        <v>-</v>
      </c>
      <c r="E207" t="str">
        <v>-</v>
      </c>
      <c r="F207" t="str">
        <v>-</v>
      </c>
      <c r="G207" t="str">
        <v>-</v>
      </c>
    </row>
    <row r="208">
      <c r="A208">
        <v>13207</v>
      </c>
      <c r="B208" t="str">
        <v>Công an xã Phúc Trạch  tỉnh Hà Tĩnh</v>
      </c>
      <c r="C208" t="str">
        <v>-</v>
      </c>
      <c r="D208" t="str">
        <v>-</v>
      </c>
      <c r="E208" t="str">
        <v/>
      </c>
      <c r="F208" t="str">
        <v>-</v>
      </c>
      <c r="G208" t="str">
        <v>-</v>
      </c>
    </row>
    <row r="209">
      <c r="A209">
        <v>13208</v>
      </c>
      <c r="B209" t="str">
        <f>HYPERLINK("https://huongkhe.hatinh.gov.vn/xa-phuc-trach-1602057651.html", "UBND Ủy ban nhân dân xã Phúc Trạch  tỉnh Hà Tĩnh")</f>
        <v>UBND Ủy ban nhân dân xã Phúc Trạch  tỉnh Hà Tĩnh</v>
      </c>
      <c r="C209" t="str">
        <v>https://huongkhe.hatinh.gov.vn/xa-phuc-trach-1602057651.html</v>
      </c>
      <c r="D209" t="str">
        <v>-</v>
      </c>
      <c r="E209" t="str">
        <v>-</v>
      </c>
      <c r="F209" t="str">
        <v>-</v>
      </c>
      <c r="G209" t="str">
        <v>-</v>
      </c>
    </row>
    <row r="210">
      <c r="A210">
        <v>13209</v>
      </c>
      <c r="B210" t="str">
        <v>Công an xã Hương Trà  tỉnh Hà Tĩnh</v>
      </c>
      <c r="C210" t="str">
        <v>-</v>
      </c>
      <c r="D210" t="str">
        <v>-</v>
      </c>
      <c r="E210" t="str">
        <v/>
      </c>
      <c r="F210" t="str">
        <v>-</v>
      </c>
      <c r="G210" t="str">
        <v>-</v>
      </c>
    </row>
    <row r="211">
      <c r="A211">
        <v>13210</v>
      </c>
      <c r="B211" t="str">
        <f>HYPERLINK("https://thuathienhue.gov.vn/", "UBND Ủy ban nhân dân xã Hương Trà  tỉnh Hà Tĩnh")</f>
        <v>UBND Ủy ban nhân dân xã Hương Trà  tỉnh Hà Tĩnh</v>
      </c>
      <c r="C211" t="str">
        <v>https://thuathienhue.gov.vn/</v>
      </c>
      <c r="D211" t="str">
        <v>-</v>
      </c>
      <c r="E211" t="str">
        <v>-</v>
      </c>
      <c r="F211" t="str">
        <v>-</v>
      </c>
      <c r="G211" t="str">
        <v>-</v>
      </c>
    </row>
    <row r="212">
      <c r="A212">
        <v>13211</v>
      </c>
      <c r="B212" t="str">
        <f>HYPERLINK("https://www.facebook.com/p/C%C3%B4ng-an-x%C3%A3-H%C6%B0%C6%A1ng-Tr%E1%BA%A1ch-huy%E1%BB%87n-H%C6%B0%C6%A1ng-Kh%C3%AA-t%E1%BB%89nh-H%C3%A0-T%C4%A9nh-100083058802434/", "Công an xã Hương Trạch  tỉnh Hà Tĩnh")</f>
        <v>Công an xã Hương Trạch  tỉnh Hà Tĩnh</v>
      </c>
      <c r="C212" t="str">
        <v>https://www.facebook.com/p/C%C3%B4ng-an-x%C3%A3-H%C6%B0%C6%A1ng-Tr%E1%BA%A1ch-huy%E1%BB%87n-H%C6%B0%C6%A1ng-Kh%C3%AA-t%E1%BB%89nh-H%C3%A0-T%C4%A9nh-100083058802434/</v>
      </c>
      <c r="D212" t="str">
        <v>-</v>
      </c>
      <c r="E212" t="str">
        <v/>
      </c>
      <c r="F212" t="str">
        <v>-</v>
      </c>
      <c r="G212" t="str">
        <v>-</v>
      </c>
    </row>
    <row r="213">
      <c r="A213">
        <v>13212</v>
      </c>
      <c r="B213" t="str">
        <f>HYPERLINK("https://huongkhe.hatinh.gov.vn/xa-huong-trach-1601645177.html", "UBND Ủy ban nhân dân xã Hương Trạch  tỉnh Hà Tĩnh")</f>
        <v>UBND Ủy ban nhân dân xã Hương Trạch  tỉnh Hà Tĩnh</v>
      </c>
      <c r="C213" t="str">
        <v>https://huongkhe.hatinh.gov.vn/xa-huong-trach-1601645177.html</v>
      </c>
      <c r="D213" t="str">
        <v>-</v>
      </c>
      <c r="E213" t="str">
        <v>-</v>
      </c>
      <c r="F213" t="str">
        <v>-</v>
      </c>
      <c r="G213" t="str">
        <v>-</v>
      </c>
    </row>
    <row r="214">
      <c r="A214">
        <v>13213</v>
      </c>
      <c r="B214" t="str">
        <v>Công an xã Hương Lâm  tỉnh Hà Tĩnh</v>
      </c>
      <c r="C214" t="str">
        <v>-</v>
      </c>
      <c r="D214" t="str">
        <v>-</v>
      </c>
      <c r="E214" t="str">
        <v/>
      </c>
      <c r="F214" t="str">
        <v>-</v>
      </c>
      <c r="G214" t="str">
        <v>-</v>
      </c>
    </row>
    <row r="215">
      <c r="A215">
        <v>13214</v>
      </c>
      <c r="B215" t="str">
        <f>HYPERLINK("https://hatinh.gov.vn/can-bo-va-nhan-dan-xa-huong-lam-can-quyet-tam-xay-dung-thanh-cong-ntm", "UBND Ủy ban nhân dân xã Hương Lâm  tỉnh Hà Tĩnh")</f>
        <v>UBND Ủy ban nhân dân xã Hương Lâm  tỉnh Hà Tĩnh</v>
      </c>
      <c r="C215" t="str">
        <v>https://hatinh.gov.vn/can-bo-va-nhan-dan-xa-huong-lam-can-quyet-tam-xay-dung-thanh-cong-ntm</v>
      </c>
      <c r="D215" t="str">
        <v>-</v>
      </c>
      <c r="E215" t="str">
        <v>-</v>
      </c>
      <c r="F215" t="str">
        <v>-</v>
      </c>
      <c r="G215" t="str">
        <v>-</v>
      </c>
    </row>
    <row r="216">
      <c r="A216">
        <v>13215</v>
      </c>
      <c r="B216" t="str">
        <f>HYPERLINK("https://www.facebook.com/CANDHT/", "Công an xã Hương Liên  tỉnh Hà Tĩnh")</f>
        <v>Công an xã Hương Liên  tỉnh Hà Tĩnh</v>
      </c>
      <c r="C216" t="str">
        <v>https://www.facebook.com/CANDHT/</v>
      </c>
      <c r="D216" t="str">
        <v>-</v>
      </c>
      <c r="E216" t="str">
        <v/>
      </c>
      <c r="F216" t="str">
        <v>-</v>
      </c>
      <c r="G216" t="str">
        <v>-</v>
      </c>
    </row>
    <row r="217">
      <c r="A217">
        <v>13216</v>
      </c>
      <c r="B217" t="str">
        <f>HYPERLINK("https://huongkhe.hatinh.gov.vn/giao-luu-bieu-dientai-hien-mot-so-loai-hinh-van-hoa-truyen-thong-voi-dong-bao-dan-toc-chut-1728731898.html", "UBND Ủy ban nhân dân xã Hương Liên  tỉnh Hà Tĩnh")</f>
        <v>UBND Ủy ban nhân dân xã Hương Liên  tỉnh Hà Tĩnh</v>
      </c>
      <c r="C217" t="str">
        <v>https://huongkhe.hatinh.gov.vn/giao-luu-bieu-dientai-hien-mot-so-loai-hinh-van-hoa-truyen-thong-voi-dong-bao-dan-toc-chut-1728731898.html</v>
      </c>
      <c r="D217" t="str">
        <v>-</v>
      </c>
      <c r="E217" t="str">
        <v>-</v>
      </c>
      <c r="F217" t="str">
        <v>-</v>
      </c>
      <c r="G217" t="str">
        <v>-</v>
      </c>
    </row>
    <row r="218">
      <c r="A218">
        <v>13217</v>
      </c>
      <c r="B218" t="str">
        <f>HYPERLINK("https://www.facebook.com/conganthachha/?locale=vi_VN", "Công an thị trấn Thạch Hà  tỉnh Hà Tĩnh")</f>
        <v>Công an thị trấn Thạch Hà  tỉnh Hà Tĩnh</v>
      </c>
      <c r="C218" t="str">
        <v>https://www.facebook.com/conganthachha/?locale=vi_VN</v>
      </c>
      <c r="D218" t="str">
        <v>-</v>
      </c>
      <c r="E218" t="str">
        <v>02393845320</v>
      </c>
      <c r="F218" t="str">
        <f>HYPERLINK("mailto:conganhuyenthachha@gmail.com", "conganhuyenthachha@gmail.com")</f>
        <v>conganhuyenthachha@gmail.com</v>
      </c>
      <c r="G218" t="str">
        <v>Ha Tin', Vietnam</v>
      </c>
    </row>
    <row r="219">
      <c r="A219">
        <v>13218</v>
      </c>
      <c r="B219" t="str">
        <f>HYPERLINK("https://thachha.hatinh.gov.vn/", "UBND Ủy ban nhân dân thị trấn Thạch Hà  tỉnh Hà Tĩnh")</f>
        <v>UBND Ủy ban nhân dân thị trấn Thạch Hà  tỉnh Hà Tĩnh</v>
      </c>
      <c r="C219" t="str">
        <v>https://thachha.hatinh.gov.vn/</v>
      </c>
      <c r="D219" t="str">
        <v>-</v>
      </c>
      <c r="E219" t="str">
        <v>-</v>
      </c>
      <c r="F219" t="str">
        <v>-</v>
      </c>
      <c r="G219" t="str">
        <v>-</v>
      </c>
    </row>
    <row r="220">
      <c r="A220">
        <v>13219</v>
      </c>
      <c r="B220" t="str">
        <f>HYPERLINK("https://www.facebook.com/p/C%C3%B4ng-an-x%C3%A3-Ng%E1%BB%8Dc-S%C6%A1n-huy%E1%BB%87n-Th%E1%BA%A1ch-H%C3%A0-t%E1%BB%89nh-H%C3%A0-T%C4%A9nh-100093249700859/", "Công an xã Ngọc Sơn  tỉnh Hà Tĩnh")</f>
        <v>Công an xã Ngọc Sơn  tỉnh Hà Tĩnh</v>
      </c>
      <c r="C220" t="str">
        <v>https://www.facebook.com/p/C%C3%B4ng-an-x%C3%A3-Ng%E1%BB%8Dc-S%C6%A1n-huy%E1%BB%87n-Th%E1%BA%A1ch-H%C3%A0-t%E1%BB%89nh-H%C3%A0-T%C4%A9nh-100093249700859/</v>
      </c>
      <c r="D220" t="str">
        <v>-</v>
      </c>
      <c r="E220" t="str">
        <v/>
      </c>
      <c r="F220" t="str">
        <v>-</v>
      </c>
      <c r="G220" t="str">
        <v>-</v>
      </c>
    </row>
    <row r="221">
      <c r="A221">
        <v>13220</v>
      </c>
      <c r="B221" t="str">
        <f>HYPERLINK("https://thachha.hatinh.gov.vn/portal/pages/2024-04-27/Xa-Ngoc-Son-ky-niem-20-nam-thanh-lap-va-phat-trien-476169.aspx", "UBND Ủy ban nhân dân xã Ngọc Sơn  tỉnh Hà Tĩnh")</f>
        <v>UBND Ủy ban nhân dân xã Ngọc Sơn  tỉnh Hà Tĩnh</v>
      </c>
      <c r="C221" t="str">
        <v>https://thachha.hatinh.gov.vn/portal/pages/2024-04-27/Xa-Ngoc-Son-ky-niem-20-nam-thanh-lap-va-phat-trien-476169.aspx</v>
      </c>
      <c r="D221" t="str">
        <v>-</v>
      </c>
      <c r="E221" t="str">
        <v>-</v>
      </c>
      <c r="F221" t="str">
        <v>-</v>
      </c>
      <c r="G221" t="str">
        <v>-</v>
      </c>
    </row>
    <row r="222">
      <c r="A222">
        <v>13221</v>
      </c>
      <c r="B222" t="str">
        <f>HYPERLINK("https://www.facebook.com/congan.thachhai.thachha/", "Công an xã Thạch Hải  tỉnh Hà Tĩnh")</f>
        <v>Công an xã Thạch Hải  tỉnh Hà Tĩnh</v>
      </c>
      <c r="C222" t="str">
        <v>https://www.facebook.com/congan.thachhai.thachha/</v>
      </c>
      <c r="D222" t="str">
        <v>-</v>
      </c>
      <c r="E222" t="str">
        <v/>
      </c>
      <c r="F222" t="str">
        <v>-</v>
      </c>
      <c r="G222" t="str">
        <v>-</v>
      </c>
    </row>
    <row r="223">
      <c r="A223">
        <v>13222</v>
      </c>
      <c r="B223" t="str">
        <f>HYPERLINK("https://thachha.hatinh.gov.vn/", "UBND Ủy ban nhân dân xã Thạch Hải  tỉnh Hà Tĩnh")</f>
        <v>UBND Ủy ban nhân dân xã Thạch Hải  tỉnh Hà Tĩnh</v>
      </c>
      <c r="C223" t="str">
        <v>https://thachha.hatinh.gov.vn/</v>
      </c>
      <c r="D223" t="str">
        <v>-</v>
      </c>
      <c r="E223" t="str">
        <v>-</v>
      </c>
      <c r="F223" t="str">
        <v>-</v>
      </c>
      <c r="G223" t="str">
        <v>-</v>
      </c>
    </row>
    <row r="224">
      <c r="A224">
        <v>13223</v>
      </c>
      <c r="B224" t="str">
        <f>HYPERLINK("https://www.facebook.com/conganthachha/?locale=vi_VN", "Công an xã Thạch Bàn  tỉnh Hà Tĩnh")</f>
        <v>Công an xã Thạch Bàn  tỉnh Hà Tĩnh</v>
      </c>
      <c r="C224" t="str">
        <v>https://www.facebook.com/conganthachha/?locale=vi_VN</v>
      </c>
      <c r="D224" t="str">
        <v>-</v>
      </c>
      <c r="E224" t="str">
        <v/>
      </c>
      <c r="F224" t="str">
        <v>-</v>
      </c>
      <c r="G224" t="str">
        <v>-</v>
      </c>
    </row>
    <row r="225">
      <c r="A225">
        <v>13224</v>
      </c>
      <c r="B225" t="str">
        <f>HYPERLINK("https://thachha.hatinh.gov.vn/", "UBND Ủy ban nhân dân xã Thạch Bàn  tỉnh Hà Tĩnh")</f>
        <v>UBND Ủy ban nhân dân xã Thạch Bàn  tỉnh Hà Tĩnh</v>
      </c>
      <c r="C225" t="str">
        <v>https://thachha.hatinh.gov.vn/</v>
      </c>
      <c r="D225" t="str">
        <v>-</v>
      </c>
      <c r="E225" t="str">
        <v>-</v>
      </c>
      <c r="F225" t="str">
        <v>-</v>
      </c>
      <c r="G225" t="str">
        <v>-</v>
      </c>
    </row>
    <row r="226">
      <c r="A226">
        <v>13225</v>
      </c>
      <c r="B226" t="str">
        <f>HYPERLINK("https://www.facebook.com/conganxathachdai2020/", "Công an xã Thạch Kênh  tỉnh Hà Tĩnh")</f>
        <v>Công an xã Thạch Kênh  tỉnh Hà Tĩnh</v>
      </c>
      <c r="C226" t="str">
        <v>https://www.facebook.com/conganxathachdai2020/</v>
      </c>
      <c r="D226" t="str">
        <v>-</v>
      </c>
      <c r="E226" t="str">
        <v/>
      </c>
      <c r="F226" t="str">
        <v>-</v>
      </c>
      <c r="G226" t="str">
        <v>-</v>
      </c>
    </row>
    <row r="227">
      <c r="A227">
        <v>13226</v>
      </c>
      <c r="B227" t="str">
        <f>HYPERLINK("https://thachha.hatinh.gov.vn/", "UBND Ủy ban nhân dân xã Thạch Kênh  tỉnh Hà Tĩnh")</f>
        <v>UBND Ủy ban nhân dân xã Thạch Kênh  tỉnh Hà Tĩnh</v>
      </c>
      <c r="C227" t="str">
        <v>https://thachha.hatinh.gov.vn/</v>
      </c>
      <c r="D227" t="str">
        <v>-</v>
      </c>
      <c r="E227" t="str">
        <v>-</v>
      </c>
      <c r="F227" t="str">
        <v>-</v>
      </c>
      <c r="G227" t="str">
        <v>-</v>
      </c>
    </row>
    <row r="228">
      <c r="A228">
        <v>13227</v>
      </c>
      <c r="B228" t="str">
        <f>HYPERLINK("https://www.facebook.com/p/C%C3%B4ng-an-x%C3%A3-Th%E1%BA%A1ch-S%C6%A1n-Th%E1%BA%A1ch-H%C3%A0-H%C3%A0-T%C4%A9nh-100064831595465/", "Công an xã Thạch Sơn  tỉnh Hà Tĩnh")</f>
        <v>Công an xã Thạch Sơn  tỉnh Hà Tĩnh</v>
      </c>
      <c r="C228" t="str">
        <v>https://www.facebook.com/p/C%C3%B4ng-an-x%C3%A3-Th%E1%BA%A1ch-S%C6%A1n-Th%E1%BA%A1ch-H%C3%A0-H%C3%A0-T%C4%A9nh-100064831595465/</v>
      </c>
      <c r="D228" t="str">
        <v>-</v>
      </c>
      <c r="E228" t="str">
        <v/>
      </c>
      <c r="F228" t="str">
        <v>-</v>
      </c>
      <c r="G228" t="str">
        <v>-</v>
      </c>
    </row>
    <row r="229">
      <c r="A229">
        <v>13228</v>
      </c>
      <c r="B229" t="str">
        <f>HYPERLINK("https://thachha.hatinh.gov.vn/", "UBND Ủy ban nhân dân xã Thạch Sơn  tỉnh Hà Tĩnh")</f>
        <v>UBND Ủy ban nhân dân xã Thạch Sơn  tỉnh Hà Tĩnh</v>
      </c>
      <c r="C229" t="str">
        <v>https://thachha.hatinh.gov.vn/</v>
      </c>
      <c r="D229" t="str">
        <v>-</v>
      </c>
      <c r="E229" t="str">
        <v>-</v>
      </c>
      <c r="F229" t="str">
        <v>-</v>
      </c>
      <c r="G229" t="str">
        <v>-</v>
      </c>
    </row>
    <row r="230">
      <c r="A230">
        <v>13229</v>
      </c>
      <c r="B230" t="str">
        <f>HYPERLINK("https://www.facebook.com/lien.conganthach/?locale=vi_VN", "Công an xã Thạch Liên  tỉnh Hà Tĩnh")</f>
        <v>Công an xã Thạch Liên  tỉnh Hà Tĩnh</v>
      </c>
      <c r="C230" t="str">
        <v>https://www.facebook.com/lien.conganthach/?locale=vi_VN</v>
      </c>
      <c r="D230" t="str">
        <v>-</v>
      </c>
      <c r="E230" t="str">
        <v/>
      </c>
      <c r="F230" t="str">
        <v>-</v>
      </c>
      <c r="G230" t="str">
        <v>-</v>
      </c>
    </row>
    <row r="231">
      <c r="A231">
        <v>13230</v>
      </c>
      <c r="B231" t="str">
        <f>HYPERLINK("https://thachha.hatinh.gov.vn/", "UBND Ủy ban nhân dân xã Thạch Liên  tỉnh Hà Tĩnh")</f>
        <v>UBND Ủy ban nhân dân xã Thạch Liên  tỉnh Hà Tĩnh</v>
      </c>
      <c r="C231" t="str">
        <v>https://thachha.hatinh.gov.vn/</v>
      </c>
      <c r="D231" t="str">
        <v>-</v>
      </c>
      <c r="E231" t="str">
        <v>-</v>
      </c>
      <c r="F231" t="str">
        <v>-</v>
      </c>
      <c r="G231" t="str">
        <v>-</v>
      </c>
    </row>
    <row r="232">
      <c r="A232">
        <v>13231</v>
      </c>
      <c r="B232" t="str">
        <f>HYPERLINK("https://www.facebook.com/p/C%C3%B4ng-an-x%C3%A3-%C4%90%E1%BB%89nh-B%C3%A0n-huy%E1%BB%87n-Th%E1%BA%A1ch-H%C3%A0-H%C3%A0-T%C4%A9nh-100064601265357/", "Công an xã Thạch Đỉnh  tỉnh Hà Tĩnh")</f>
        <v>Công an xã Thạch Đỉnh  tỉnh Hà Tĩnh</v>
      </c>
      <c r="C232" t="str">
        <v>https://www.facebook.com/p/C%C3%B4ng-an-x%C3%A3-%C4%90%E1%BB%89nh-B%C3%A0n-huy%E1%BB%87n-Th%E1%BA%A1ch-H%C3%A0-H%C3%A0-T%C4%A9nh-100064601265357/</v>
      </c>
      <c r="D232" t="str">
        <v>0943168113</v>
      </c>
      <c r="E232" t="str">
        <v>-</v>
      </c>
      <c r="F232" t="str">
        <v>-</v>
      </c>
      <c r="G232" t="str">
        <v>-</v>
      </c>
    </row>
    <row r="233">
      <c r="A233">
        <v>13232</v>
      </c>
      <c r="B233" t="str">
        <f>HYPERLINK("https://thachha.hatinh.gov.vn/", "UBND Ủy ban nhân dân xã Thạch Đỉnh  tỉnh Hà Tĩnh")</f>
        <v>UBND Ủy ban nhân dân xã Thạch Đỉnh  tỉnh Hà Tĩnh</v>
      </c>
      <c r="C233" t="str">
        <v>https://thachha.hatinh.gov.vn/</v>
      </c>
      <c r="D233" t="str">
        <v>-</v>
      </c>
      <c r="E233" t="str">
        <v>-</v>
      </c>
      <c r="F233" t="str">
        <v>-</v>
      </c>
      <c r="G233" t="str">
        <v>-</v>
      </c>
    </row>
    <row r="234">
      <c r="A234">
        <v>13233</v>
      </c>
      <c r="B234" t="str">
        <f>HYPERLINK("https://www.facebook.com/caxphuluu/", "Công an xã Phù Việt  tỉnh Hà Tĩnh")</f>
        <v>Công an xã Phù Việt  tỉnh Hà Tĩnh</v>
      </c>
      <c r="C234" t="str">
        <v>https://www.facebook.com/caxphuluu/</v>
      </c>
      <c r="D234" t="str">
        <v>-</v>
      </c>
      <c r="E234" t="str">
        <v/>
      </c>
      <c r="F234" t="str">
        <v>-</v>
      </c>
      <c r="G234" t="str">
        <v>-</v>
      </c>
    </row>
    <row r="235">
      <c r="A235">
        <v>13234</v>
      </c>
      <c r="B235" t="str">
        <f>HYPERLINK("https://hatinh.gov.vn/", "UBND Ủy ban nhân dân xã Phù Việt  tỉnh Hà Tĩnh")</f>
        <v>UBND Ủy ban nhân dân xã Phù Việt  tỉnh Hà Tĩnh</v>
      </c>
      <c r="C235" t="str">
        <v>https://hatinh.gov.vn/</v>
      </c>
      <c r="D235" t="str">
        <v>-</v>
      </c>
      <c r="E235" t="str">
        <v>-</v>
      </c>
      <c r="F235" t="str">
        <v>-</v>
      </c>
      <c r="G235" t="str">
        <v>-</v>
      </c>
    </row>
    <row r="236">
      <c r="A236">
        <v>13235</v>
      </c>
      <c r="B236" t="str">
        <f>HYPERLINK("https://www.facebook.com/p/C%C3%B4ng-an-x%C3%A3-Th%E1%BA%A1ch-Kh%C3%AA-huy%E1%BB%87n-Th%E1%BA%A1ch-H%C3%A0-100083595768257/", "Công an xã Thạch Khê  tỉnh Hà Tĩnh")</f>
        <v>Công an xã Thạch Khê  tỉnh Hà Tĩnh</v>
      </c>
      <c r="C236" t="str">
        <v>https://www.facebook.com/p/C%C3%B4ng-an-x%C3%A3-Th%E1%BA%A1ch-Kh%C3%AA-huy%E1%BB%87n-Th%E1%BA%A1ch-H%C3%A0-100083595768257/</v>
      </c>
      <c r="D236" t="str">
        <v>0942567113</v>
      </c>
      <c r="E236" t="str">
        <v>-</v>
      </c>
      <c r="F236" t="str">
        <v>-</v>
      </c>
      <c r="G236" t="str">
        <v>thôn Đồng Giang xã Thạch Khê, Ha Tinh, Vietnam</v>
      </c>
    </row>
    <row r="237">
      <c r="A237">
        <v>13236</v>
      </c>
      <c r="B237" t="str">
        <f>HYPERLINK("https://hscvth.hatinh.gov.vn/thachha/vbdh.nsf/FA52903722983FE8472585FF000DADB4/$file/B%C3%A1o%20c%C3%A1o%20c%C3%A1n%20b%E1%BB%99%20ph%E1%BB%A5c%20v%E1%BB%A5%20ban%20ph%C3%A1p%20ch%E1%BA%BF.doc", "UBND Ủy ban nhân dân xã Thạch Khê  tỉnh Hà Tĩnh")</f>
        <v>UBND Ủy ban nhân dân xã Thạch Khê  tỉnh Hà Tĩnh</v>
      </c>
      <c r="C237" t="str">
        <v>https://hscvth.hatinh.gov.vn/thachha/vbdh.nsf/FA52903722983FE8472585FF000DADB4/$file/B%C3%A1o%20c%C3%A1o%20c%C3%A1n%20b%E1%BB%99%20ph%E1%BB%A5c%20v%E1%BB%A5%20ban%20ph%C3%A1p%20ch%E1%BA%BF.doc</v>
      </c>
      <c r="D237" t="str">
        <v>-</v>
      </c>
      <c r="E237" t="str">
        <v>-</v>
      </c>
      <c r="F237" t="str">
        <v>-</v>
      </c>
      <c r="G237" t="str">
        <v>-</v>
      </c>
    </row>
    <row r="238">
      <c r="A238">
        <v>13237</v>
      </c>
      <c r="B238" t="str">
        <f>HYPERLINK("https://www.facebook.com/tinnhanhhatinh.vn/?locale=vi_VN", "Công an xã Thạch Long  tỉnh Hà Tĩnh")</f>
        <v>Công an xã Thạch Long  tỉnh Hà Tĩnh</v>
      </c>
      <c r="C238" t="str">
        <v>https://www.facebook.com/tinnhanhhatinh.vn/?locale=vi_VN</v>
      </c>
      <c r="D238" t="str">
        <v>0819557113</v>
      </c>
      <c r="E238" t="str">
        <v>-</v>
      </c>
      <c r="F238" t="str">
        <v>-</v>
      </c>
      <c r="G238" t="str">
        <v>Thôn Đan Trung, Thach Ha, Vietnam</v>
      </c>
    </row>
    <row r="239">
      <c r="A239">
        <v>13238</v>
      </c>
      <c r="B239" t="str">
        <f>HYPERLINK("https://thachha.hatinh.gov.vn/", "UBND Ủy ban nhân dân xã Thạch Long  tỉnh Hà Tĩnh")</f>
        <v>UBND Ủy ban nhân dân xã Thạch Long  tỉnh Hà Tĩnh</v>
      </c>
      <c r="C239" t="str">
        <v>https://thachha.hatinh.gov.vn/</v>
      </c>
      <c r="D239" t="str">
        <v>-</v>
      </c>
      <c r="E239" t="str">
        <v>-</v>
      </c>
      <c r="F239" t="str">
        <v>-</v>
      </c>
      <c r="G239" t="str">
        <v>-</v>
      </c>
    </row>
    <row r="240">
      <c r="A240">
        <v>13239</v>
      </c>
      <c r="B240" t="str">
        <v>Công an xã Việt Xuyên  tỉnh Hà Tĩnh</v>
      </c>
      <c r="C240" t="str">
        <v>-</v>
      </c>
      <c r="D240" t="str">
        <v>-</v>
      </c>
      <c r="E240" t="str">
        <v/>
      </c>
      <c r="F240" t="str">
        <v>-</v>
      </c>
      <c r="G240" t="str">
        <v>-</v>
      </c>
    </row>
    <row r="241">
      <c r="A241">
        <v>13240</v>
      </c>
      <c r="B241" t="str">
        <f>HYPERLINK("https://vixuyen.hagiang.gov.vn/", "UBND Ủy ban nhân dân xã Việt Xuyên  tỉnh Hà Tĩnh")</f>
        <v>UBND Ủy ban nhân dân xã Việt Xuyên  tỉnh Hà Tĩnh</v>
      </c>
      <c r="C241" t="str">
        <v>https://vixuyen.hagiang.gov.vn/</v>
      </c>
      <c r="D241" t="str">
        <v>-</v>
      </c>
      <c r="E241" t="str">
        <v>-</v>
      </c>
      <c r="F241" t="str">
        <v>-</v>
      </c>
      <c r="G241" t="str">
        <v>-</v>
      </c>
    </row>
    <row r="242">
      <c r="A242">
        <v>13241</v>
      </c>
      <c r="B242" t="str">
        <v>Công an xã Thạch Tiến  tỉnh Hà Tĩnh</v>
      </c>
      <c r="C242" t="str">
        <v>-</v>
      </c>
      <c r="D242" t="str">
        <v>-</v>
      </c>
      <c r="E242" t="str">
        <v/>
      </c>
      <c r="F242" t="str">
        <v>-</v>
      </c>
      <c r="G242" t="str">
        <v>-</v>
      </c>
    </row>
    <row r="243">
      <c r="A243">
        <v>13242</v>
      </c>
      <c r="B243" t="str">
        <f>HYPERLINK("https://thachha.hatinh.gov.vn/", "UBND Ủy ban nhân dân xã Thạch Tiến  tỉnh Hà Tĩnh")</f>
        <v>UBND Ủy ban nhân dân xã Thạch Tiến  tỉnh Hà Tĩnh</v>
      </c>
      <c r="C243" t="str">
        <v>https://thachha.hatinh.gov.vn/</v>
      </c>
      <c r="D243" t="str">
        <v>-</v>
      </c>
      <c r="E243" t="str">
        <v>-</v>
      </c>
      <c r="F243" t="str">
        <v>-</v>
      </c>
      <c r="G243" t="str">
        <v>-</v>
      </c>
    </row>
    <row r="244">
      <c r="A244">
        <v>13243</v>
      </c>
      <c r="B244" t="str">
        <f>HYPERLINK("https://www.facebook.com/p/C%C3%B4ng-an-x%C3%A3-Th%E1%BA%A1ch-Ng%E1%BB%8Dc-Th%E1%BA%A1ch-H%C3%A0-H%C3%A0-T%C4%A9nh-100064420223020/", "Công an xã Thạch Thanh  tỉnh Hà Tĩnh")</f>
        <v>Công an xã Thạch Thanh  tỉnh Hà Tĩnh</v>
      </c>
      <c r="C244" t="str">
        <v>https://www.facebook.com/p/C%C3%B4ng-an-x%C3%A3-Th%E1%BA%A1ch-Ng%E1%BB%8Dc-Th%E1%BA%A1ch-H%C3%A0-H%C3%A0-T%C4%A9nh-100064420223020/</v>
      </c>
      <c r="D244" t="str">
        <v>0913987699</v>
      </c>
      <c r="E244" t="str">
        <v>-</v>
      </c>
      <c r="F244" t="str">
        <f>HYPERLINK("mailto:caxthachngoc@gmail.com", "caxthachngoc@gmail.com")</f>
        <v>caxthachngoc@gmail.com</v>
      </c>
      <c r="G244" t="str">
        <v>Thôn Mộc Hải, xã Thạch Ngọc, huyện Thạch Hà, tỉnh Hà Tĩnh</v>
      </c>
    </row>
    <row r="245">
      <c r="A245">
        <v>13244</v>
      </c>
      <c r="B245" t="str">
        <f>HYPERLINK("https://thachha.hatinh.gov.vn/", "UBND Ủy ban nhân dân xã Thạch Thanh  tỉnh Hà Tĩnh")</f>
        <v>UBND Ủy ban nhân dân xã Thạch Thanh  tỉnh Hà Tĩnh</v>
      </c>
      <c r="C245" t="str">
        <v>https://thachha.hatinh.gov.vn/</v>
      </c>
      <c r="D245" t="str">
        <v>-</v>
      </c>
      <c r="E245" t="str">
        <v>-</v>
      </c>
      <c r="F245" t="str">
        <v>-</v>
      </c>
      <c r="G245" t="str">
        <v>-</v>
      </c>
    </row>
    <row r="246">
      <c r="A246">
        <v>13245</v>
      </c>
      <c r="B246" t="str">
        <v>Công an xã Thạch Trị  tỉnh Hà Tĩnh</v>
      </c>
      <c r="C246" t="str">
        <v>-</v>
      </c>
      <c r="D246" t="str">
        <v>-</v>
      </c>
      <c r="E246" t="str">
        <v/>
      </c>
      <c r="F246" t="str">
        <v>-</v>
      </c>
      <c r="G246" t="str">
        <v>-</v>
      </c>
    </row>
    <row r="247">
      <c r="A247">
        <v>13246</v>
      </c>
      <c r="B247" t="str">
        <f>HYPERLINK("https://thachha.hatinh.gov.vn/", "UBND Ủy ban nhân dân xã Thạch Trị  tỉnh Hà Tĩnh")</f>
        <v>UBND Ủy ban nhân dân xã Thạch Trị  tỉnh Hà Tĩnh</v>
      </c>
      <c r="C247" t="str">
        <v>https://thachha.hatinh.gov.vn/</v>
      </c>
      <c r="D247" t="str">
        <v>-</v>
      </c>
      <c r="E247" t="str">
        <v>-</v>
      </c>
      <c r="F247" t="str">
        <v>-</v>
      </c>
      <c r="G247" t="str">
        <v>-</v>
      </c>
    </row>
    <row r="248">
      <c r="A248">
        <v>13247</v>
      </c>
      <c r="B248" t="str">
        <f>HYPERLINK("https://www.facebook.com/conganthachha/", "Công an xã Thạch Lạc  tỉnh Hà Tĩnh")</f>
        <v>Công an xã Thạch Lạc  tỉnh Hà Tĩnh</v>
      </c>
      <c r="C248" t="str">
        <v>https://www.facebook.com/conganthachha/</v>
      </c>
      <c r="D248" t="str">
        <v>-</v>
      </c>
      <c r="E248" t="str">
        <v>02393845320</v>
      </c>
      <c r="F248" t="str">
        <f>HYPERLINK("mailto:conganhuyenthachha@gmail.com", "conganhuyenthachha@gmail.com")</f>
        <v>conganhuyenthachha@gmail.com</v>
      </c>
      <c r="G248" t="str">
        <v>Ha Tin', Vietnam</v>
      </c>
    </row>
    <row r="249">
      <c r="A249">
        <v>13248</v>
      </c>
      <c r="B249" t="str">
        <f>HYPERLINK("https://thachha.hatinh.gov.vn/portal/pages/2024-08-17/Xa-Thach-Lac-da-to-chuc-le-ra-mat-nha-van-hoa-cong-478906.aspx", "UBND Ủy ban nhân dân xã Thạch Lạc  tỉnh Hà Tĩnh")</f>
        <v>UBND Ủy ban nhân dân xã Thạch Lạc  tỉnh Hà Tĩnh</v>
      </c>
      <c r="C249" t="str">
        <v>https://thachha.hatinh.gov.vn/portal/pages/2024-08-17/Xa-Thach-Lac-da-to-chuc-le-ra-mat-nha-van-hoa-cong-478906.aspx</v>
      </c>
      <c r="D249" t="str">
        <v>-</v>
      </c>
      <c r="E249" t="str">
        <v>-</v>
      </c>
      <c r="F249" t="str">
        <v>-</v>
      </c>
      <c r="G249" t="str">
        <v>-</v>
      </c>
    </row>
    <row r="250">
      <c r="A250">
        <v>13249</v>
      </c>
      <c r="B250" t="str">
        <f>HYPERLINK("https://www.facebook.com/p/C%C3%B4ng-an-x%C3%A3-Th%E1%BA%A1ch-Ng%E1%BB%8Dc-Th%E1%BA%A1ch-H%C3%A0-H%C3%A0-T%C4%A9nh-100064420223020/", "Công an xã Thạch Ngọc  tỉnh Hà Tĩnh")</f>
        <v>Công an xã Thạch Ngọc  tỉnh Hà Tĩnh</v>
      </c>
      <c r="C250" t="str">
        <v>https://www.facebook.com/p/C%C3%B4ng-an-x%C3%A3-Th%E1%BA%A1ch-Ng%E1%BB%8Dc-Th%E1%BA%A1ch-H%C3%A0-H%C3%A0-T%C4%A9nh-100064420223020/</v>
      </c>
      <c r="D250" t="str">
        <v>-</v>
      </c>
      <c r="E250" t="str">
        <v/>
      </c>
      <c r="F250" t="str">
        <v>-</v>
      </c>
      <c r="G250" t="str">
        <v>-</v>
      </c>
    </row>
    <row r="251">
      <c r="A251">
        <v>13250</v>
      </c>
      <c r="B251" t="str">
        <f>HYPERLINK("https://thachha.hatinh.gov.vn/portal/pages/2023-05-23/Dang-bo-va-nhan-dan-xa-Thach-Ngoc-tiep-tuc-phat-hu-468015.aspx", "UBND Ủy ban nhân dân xã Thạch Ngọc  tỉnh Hà Tĩnh")</f>
        <v>UBND Ủy ban nhân dân xã Thạch Ngọc  tỉnh Hà Tĩnh</v>
      </c>
      <c r="C251" t="str">
        <v>https://thachha.hatinh.gov.vn/portal/pages/2023-05-23/Dang-bo-va-nhan-dan-xa-Thach-Ngoc-tiep-tuc-phat-hu-468015.aspx</v>
      </c>
      <c r="D251" t="str">
        <v>-</v>
      </c>
      <c r="E251" t="str">
        <v>-</v>
      </c>
      <c r="F251" t="str">
        <v>-</v>
      </c>
      <c r="G251" t="str">
        <v>-</v>
      </c>
    </row>
    <row r="252">
      <c r="A252">
        <v>13251</v>
      </c>
      <c r="B252" t="str">
        <f>HYPERLINK("https://www.facebook.com/p/C%C3%B4ng-an-x%C3%A3-T%C6%B0%E1%BB%A3ng-S%C6%A1n-Th%E1%BA%A1ch-H%C3%A0-H%C3%A0-T%C4%A9nh-100063571901654/", "Công an xã Tượng Sơn  tỉnh Hà Tĩnh")</f>
        <v>Công an xã Tượng Sơn  tỉnh Hà Tĩnh</v>
      </c>
      <c r="C252" t="str">
        <v>https://www.facebook.com/p/C%C3%B4ng-an-x%C3%A3-T%C6%B0%E1%BB%A3ng-S%C6%A1n-Th%E1%BA%A1ch-H%C3%A0-H%C3%A0-T%C4%A9nh-100063571901654/</v>
      </c>
      <c r="D252" t="str">
        <v>0845666113</v>
      </c>
      <c r="E252" t="str">
        <v>-</v>
      </c>
      <c r="F252" t="str">
        <v>-</v>
      </c>
      <c r="G252" t="str">
        <v>-</v>
      </c>
    </row>
    <row r="253">
      <c r="A253">
        <v>13252</v>
      </c>
      <c r="B253" t="str">
        <f>HYPERLINK("https://hscvth.hatinh.gov.vn/thachha/vbdh.nsf/962B941E75F0D129472589720034CD53/$file/GIAY-XAC-NHAN-CHA-CON-BAO-THE(13.03.2023_10h51p43)_signed.pdf", "UBND Ủy ban nhân dân xã Tượng Sơn  tỉnh Hà Tĩnh")</f>
        <v>UBND Ủy ban nhân dân xã Tượng Sơn  tỉnh Hà Tĩnh</v>
      </c>
      <c r="C253" t="str">
        <v>https://hscvth.hatinh.gov.vn/thachha/vbdh.nsf/962B941E75F0D129472589720034CD53/$file/GIAY-XAC-NHAN-CHA-CON-BAO-THE(13.03.2023_10h51p43)_signed.pdf</v>
      </c>
      <c r="D253" t="str">
        <v>-</v>
      </c>
      <c r="E253" t="str">
        <v>-</v>
      </c>
      <c r="F253" t="str">
        <v>-</v>
      </c>
      <c r="G253" t="str">
        <v>-</v>
      </c>
    </row>
    <row r="254">
      <c r="A254">
        <v>13253</v>
      </c>
      <c r="B254" t="str">
        <f>HYPERLINK("https://www.facebook.com/p/C%C3%B4ng-an-x%C3%A3-Th%E1%BA%A1ch-V%C4%83n-100064794546201/", "Công an xã Thạch Văn  tỉnh Hà Tĩnh")</f>
        <v>Công an xã Thạch Văn  tỉnh Hà Tĩnh</v>
      </c>
      <c r="C254" t="str">
        <v>https://www.facebook.com/p/C%C3%B4ng-an-x%C3%A3-Th%E1%BA%A1ch-V%C4%83n-100064794546201/</v>
      </c>
      <c r="D254" t="str">
        <v>-</v>
      </c>
      <c r="E254" t="str">
        <v/>
      </c>
      <c r="F254" t="str">
        <v>-</v>
      </c>
      <c r="G254" t="str">
        <v>-</v>
      </c>
    </row>
    <row r="255">
      <c r="A255">
        <v>13254</v>
      </c>
      <c r="B255" t="str">
        <f>HYPERLINK("https://thachha.hatinh.gov.vn/", "UBND Ủy ban nhân dân xã Thạch Văn  tỉnh Hà Tĩnh")</f>
        <v>UBND Ủy ban nhân dân xã Thạch Văn  tỉnh Hà Tĩnh</v>
      </c>
      <c r="C255" t="str">
        <v>https://thachha.hatinh.gov.vn/</v>
      </c>
      <c r="D255" t="str">
        <v>-</v>
      </c>
      <c r="E255" t="str">
        <v>-</v>
      </c>
      <c r="F255" t="str">
        <v>-</v>
      </c>
      <c r="G255" t="str">
        <v>-</v>
      </c>
    </row>
    <row r="256">
      <c r="A256">
        <v>13255</v>
      </c>
      <c r="B256" t="str">
        <f>HYPERLINK("https://www.facebook.com/p/C%C3%B4ng-an-x%C3%A3-L%C6%B0u-V%C4%A9nh-S%C6%A1n-huy%E1%BB%87n-Th%E1%BA%A1ch-H%C3%A0-t%E1%BB%89nh-H%C3%A0-T%C4%A9nh-100069996121200/", "Công an xã Thạch Vĩnh  tỉnh Hà Tĩnh")</f>
        <v>Công an xã Thạch Vĩnh  tỉnh Hà Tĩnh</v>
      </c>
      <c r="C256" t="str">
        <v>https://www.facebook.com/p/C%C3%B4ng-an-x%C3%A3-L%C6%B0u-V%C4%A9nh-S%C6%A1n-huy%E1%BB%87n-Th%E1%BA%A1ch-H%C3%A0-t%E1%BB%89nh-H%C3%A0-T%C4%A9nh-100069996121200/</v>
      </c>
      <c r="D256" t="str">
        <v>0915409345</v>
      </c>
      <c r="E256" t="str">
        <v>-</v>
      </c>
      <c r="F256" t="str">
        <v>-</v>
      </c>
      <c r="G256" t="str">
        <v>Ha Tinh, Vietnam</v>
      </c>
    </row>
    <row r="257">
      <c r="A257">
        <v>13256</v>
      </c>
      <c r="B257" t="str">
        <f>HYPERLINK("https://thachha.hatinh.gov.vn/", "UBND Ủy ban nhân dân xã Thạch Vĩnh  tỉnh Hà Tĩnh")</f>
        <v>UBND Ủy ban nhân dân xã Thạch Vĩnh  tỉnh Hà Tĩnh</v>
      </c>
      <c r="C257" t="str">
        <v>https://thachha.hatinh.gov.vn/</v>
      </c>
      <c r="D257" t="str">
        <v>-</v>
      </c>
      <c r="E257" t="str">
        <v>-</v>
      </c>
      <c r="F257" t="str">
        <v>-</v>
      </c>
      <c r="G257" t="str">
        <v>-</v>
      </c>
    </row>
    <row r="258">
      <c r="A258">
        <v>13257</v>
      </c>
      <c r="B258" t="str">
        <f>HYPERLINK("https://www.facebook.com/p/C%C3%B4ng-an-x%C3%A3-Th%E1%BA%A1ch-Th%E1%BA%AFng-Th%E1%BA%A1ch-H%C3%A0-H%C3%A0-T%C4%A9nh-100085134468009/", "Công an xã Thạch Thắng  tỉnh Hà Tĩnh")</f>
        <v>Công an xã Thạch Thắng  tỉnh Hà Tĩnh</v>
      </c>
      <c r="C258" t="str">
        <v>https://www.facebook.com/p/C%C3%B4ng-an-x%C3%A3-Th%E1%BA%A1ch-Th%E1%BA%AFng-Th%E1%BA%A1ch-H%C3%A0-H%C3%A0-T%C4%A9nh-100085134468009/</v>
      </c>
      <c r="D258" t="str">
        <v>-</v>
      </c>
      <c r="E258" t="str">
        <v>866138113</v>
      </c>
      <c r="F258" t="str">
        <v>-</v>
      </c>
      <c r="G258" t="str">
        <v>Thôn trung phú, xã Thạch Thắng, huyện Thạch Hà, Hà Tĩnh, Ha Tinh, Vietnam</v>
      </c>
    </row>
    <row r="259">
      <c r="A259">
        <v>13258</v>
      </c>
      <c r="B259" t="str">
        <f>HYPERLINK("https://thachha.hatinh.gov.vn/", "UBND Ủy ban nhân dân xã Thạch Thắng  tỉnh Hà Tĩnh")</f>
        <v>UBND Ủy ban nhân dân xã Thạch Thắng  tỉnh Hà Tĩnh</v>
      </c>
      <c r="C259" t="str">
        <v>https://thachha.hatinh.gov.vn/</v>
      </c>
      <c r="D259" t="str">
        <v>-</v>
      </c>
      <c r="E259" t="str">
        <v>-</v>
      </c>
      <c r="F259" t="str">
        <v>-</v>
      </c>
      <c r="G259" t="str">
        <v>-</v>
      </c>
    </row>
    <row r="260">
      <c r="A260">
        <v>13259</v>
      </c>
      <c r="B260" t="str">
        <f>HYPERLINK("https://www.facebook.com/p/C%C3%B4ng-an-x%C3%A3-L%C6%B0u-V%C4%A9nh-S%C6%A1n-huy%E1%BB%87n-Th%E1%BA%A1ch-H%C3%A0-t%E1%BB%89nh-H%C3%A0-T%C4%A9nh-100069996121200/", "Công an xã Thạch Lưu  tỉnh Hà Tĩnh")</f>
        <v>Công an xã Thạch Lưu  tỉnh Hà Tĩnh</v>
      </c>
      <c r="C260" t="str">
        <v>https://www.facebook.com/p/C%C3%B4ng-an-x%C3%A3-L%C6%B0u-V%C4%A9nh-S%C6%A1n-huy%E1%BB%87n-Th%E1%BA%A1ch-H%C3%A0-t%E1%BB%89nh-H%C3%A0-T%C4%A9nh-100069996121200/</v>
      </c>
      <c r="D260" t="str">
        <v>0915409345</v>
      </c>
      <c r="E260" t="str">
        <v>-</v>
      </c>
      <c r="F260" t="str">
        <v>-</v>
      </c>
      <c r="G260" t="str">
        <v>Ha Tinh, Vietnam</v>
      </c>
    </row>
    <row r="261">
      <c r="A261">
        <v>13260</v>
      </c>
      <c r="B261" t="str">
        <f>HYPERLINK("https://thachha.hatinh.gov.vn/", "UBND Ủy ban nhân dân xã Thạch Lưu  tỉnh Hà Tĩnh")</f>
        <v>UBND Ủy ban nhân dân xã Thạch Lưu  tỉnh Hà Tĩnh</v>
      </c>
      <c r="C261" t="str">
        <v>https://thachha.hatinh.gov.vn/</v>
      </c>
      <c r="D261" t="str">
        <v>-</v>
      </c>
      <c r="E261" t="str">
        <v>-</v>
      </c>
      <c r="F261" t="str">
        <v>-</v>
      </c>
      <c r="G261" t="str">
        <v>-</v>
      </c>
    </row>
    <row r="262">
      <c r="A262">
        <v>13261</v>
      </c>
      <c r="B262" t="str">
        <f>HYPERLINK("https://www.facebook.com/conganxathachdai2020/", "Công an xã Thạch Đài  tỉnh Hà Tĩnh")</f>
        <v>Công an xã Thạch Đài  tỉnh Hà Tĩnh</v>
      </c>
      <c r="C262" t="str">
        <v>https://www.facebook.com/conganxathachdai2020/</v>
      </c>
      <c r="D262" t="str">
        <v>0797999113</v>
      </c>
      <c r="E262" t="str">
        <v>-</v>
      </c>
      <c r="F262" t="str">
        <f>HYPERLINK("mailto:conganxathachdai@gmail.com", "conganxathachdai@gmail.com")</f>
        <v>conganxathachdai@gmail.com</v>
      </c>
      <c r="G262" t="str">
        <v>-</v>
      </c>
    </row>
    <row r="263">
      <c r="A263">
        <v>13262</v>
      </c>
      <c r="B263" t="str">
        <f>HYPERLINK("https://thachha.hatinh.gov.vn/portal/pages/2023-10-20/Lanh-dao-huyen-Thach-Ha-doi-thoai-voi-nhan-dan-xa--471735.aspx", "UBND Ủy ban nhân dân xã Thạch Đài  tỉnh Hà Tĩnh")</f>
        <v>UBND Ủy ban nhân dân xã Thạch Đài  tỉnh Hà Tĩnh</v>
      </c>
      <c r="C263" t="str">
        <v>https://thachha.hatinh.gov.vn/portal/pages/2023-10-20/Lanh-dao-huyen-Thach-Ha-doi-thoai-voi-nhan-dan-xa--471735.aspx</v>
      </c>
      <c r="D263" t="str">
        <v>-</v>
      </c>
      <c r="E263" t="str">
        <v>-</v>
      </c>
      <c r="F263" t="str">
        <v>-</v>
      </c>
      <c r="G263" t="str">
        <v>-</v>
      </c>
    </row>
    <row r="264">
      <c r="A264">
        <v>13263</v>
      </c>
      <c r="B264" t="str">
        <f>HYPERLINK("https://www.facebook.com/chidoan.congan/?locale=vi_VN", "Công an xã Bắc Sơn  tỉnh Hà Tĩnh")</f>
        <v>Công an xã Bắc Sơn  tỉnh Hà Tĩnh</v>
      </c>
      <c r="C264" t="str">
        <v>https://www.facebook.com/chidoan.congan/?locale=vi_VN</v>
      </c>
      <c r="D264" t="str">
        <v>-</v>
      </c>
      <c r="E264" t="str">
        <v>02053837231</v>
      </c>
      <c r="F264" t="str">
        <v>-</v>
      </c>
      <c r="G264" t="str">
        <v>số 66A, Khối phố Trần Đăng Ninh, Bac Son, Vietnam</v>
      </c>
    </row>
    <row r="265">
      <c r="A265">
        <v>13264</v>
      </c>
      <c r="B265" t="str">
        <f>HYPERLINK("https://thuanbac.ninhthuan.gov.vn/portal/Pages/UBND-xa.aspx", "UBND Ủy ban nhân dân xã Bắc Sơn  tỉnh Hà Tĩnh")</f>
        <v>UBND Ủy ban nhân dân xã Bắc Sơn  tỉnh Hà Tĩnh</v>
      </c>
      <c r="C265" t="str">
        <v>https://thuanbac.ninhthuan.gov.vn/portal/Pages/UBND-xa.aspx</v>
      </c>
      <c r="D265" t="str">
        <v>-</v>
      </c>
      <c r="E265" t="str">
        <v>-</v>
      </c>
      <c r="F265" t="str">
        <v>-</v>
      </c>
      <c r="G265" t="str">
        <v>-</v>
      </c>
    </row>
    <row r="266">
      <c r="A266">
        <v>13265</v>
      </c>
      <c r="B266" t="str">
        <f>HYPERLINK("https://www.facebook.com/p/C%C3%B4ng-an-x%C3%A3-Th%E1%BA%A1ch-H%E1%BB%99i-100064363196517/", "Công an xã Thạch Hội  tỉnh Hà Tĩnh")</f>
        <v>Công an xã Thạch Hội  tỉnh Hà Tĩnh</v>
      </c>
      <c r="C266" t="str">
        <v>https://www.facebook.com/p/C%C3%B4ng-an-x%C3%A3-Th%E1%BA%A1ch-H%E1%BB%99i-100064363196517/</v>
      </c>
      <c r="D266" t="str">
        <v>-</v>
      </c>
      <c r="E266" t="str">
        <v/>
      </c>
      <c r="F266" t="str">
        <v>-</v>
      </c>
      <c r="G266" t="str">
        <v>-</v>
      </c>
    </row>
    <row r="267">
      <c r="A267">
        <v>13266</v>
      </c>
      <c r="B267" t="str">
        <f>HYPERLINK("https://thachha.hatinh.gov.vn/", "UBND Ủy ban nhân dân xã Thạch Hội  tỉnh Hà Tĩnh")</f>
        <v>UBND Ủy ban nhân dân xã Thạch Hội  tỉnh Hà Tĩnh</v>
      </c>
      <c r="C267" t="str">
        <v>https://thachha.hatinh.gov.vn/</v>
      </c>
      <c r="D267" t="str">
        <v>-</v>
      </c>
      <c r="E267" t="str">
        <v>-</v>
      </c>
      <c r="F267" t="str">
        <v>-</v>
      </c>
      <c r="G267" t="str">
        <v>-</v>
      </c>
    </row>
    <row r="268">
      <c r="A268">
        <v>13267</v>
      </c>
      <c r="B268" t="str">
        <v>Công an xã Thạch Tân  tỉnh Hà Tĩnh</v>
      </c>
      <c r="C268" t="str">
        <v>-</v>
      </c>
      <c r="D268" t="str">
        <v>-</v>
      </c>
      <c r="E268" t="str">
        <v/>
      </c>
      <c r="F268" t="str">
        <v>-</v>
      </c>
      <c r="G268" t="str">
        <v>-</v>
      </c>
    </row>
    <row r="269">
      <c r="A269">
        <v>13268</v>
      </c>
      <c r="B269" t="str">
        <f>HYPERLINK("https://thachha.hatinh.gov.vn/", "UBND Ủy ban nhân dân xã Thạch Tân  tỉnh Hà Tĩnh")</f>
        <v>UBND Ủy ban nhân dân xã Thạch Tân  tỉnh Hà Tĩnh</v>
      </c>
      <c r="C269" t="str">
        <v>https://thachha.hatinh.gov.vn/</v>
      </c>
      <c r="D269" t="str">
        <v>-</v>
      </c>
      <c r="E269" t="str">
        <v>-</v>
      </c>
      <c r="F269" t="str">
        <v>-</v>
      </c>
      <c r="G269" t="str">
        <v>-</v>
      </c>
    </row>
    <row r="270">
      <c r="A270">
        <v>13269</v>
      </c>
      <c r="B270" t="str">
        <v>Công an xã Thạch Lâm  tỉnh Hà Tĩnh</v>
      </c>
      <c r="C270" t="str">
        <v>-</v>
      </c>
      <c r="D270" t="str">
        <v>-</v>
      </c>
      <c r="E270" t="str">
        <v/>
      </c>
      <c r="F270" t="str">
        <v>-</v>
      </c>
      <c r="G270" t="str">
        <v>-</v>
      </c>
    </row>
    <row r="271">
      <c r="A271">
        <v>13270</v>
      </c>
      <c r="B271" t="str">
        <f>HYPERLINK("https://hscvth.hatinh.gov.vn/thachha/vbdh.nsf/701D4D646858E91247258499002AEA41/$file/chu%20truongqh%20dat%20o%20THACH%20LAM_2019_signed.pdf", "UBND Ủy ban nhân dân xã Thạch Lâm  tỉnh Hà Tĩnh")</f>
        <v>UBND Ủy ban nhân dân xã Thạch Lâm  tỉnh Hà Tĩnh</v>
      </c>
      <c r="C271" t="str">
        <v>https://hscvth.hatinh.gov.vn/thachha/vbdh.nsf/701D4D646858E91247258499002AEA41/$file/chu%20truongqh%20dat%20o%20THACH%20LAM_2019_signed.pdf</v>
      </c>
      <c r="D271" t="str">
        <v>-</v>
      </c>
      <c r="E271" t="str">
        <v>-</v>
      </c>
      <c r="F271" t="str">
        <v>-</v>
      </c>
      <c r="G271" t="str">
        <v>-</v>
      </c>
    </row>
    <row r="272">
      <c r="A272">
        <v>13271</v>
      </c>
      <c r="B272" t="str">
        <f>HYPERLINK("https://www.facebook.com/p/C%C3%B4ng-an-x%C3%A3-Th%E1%BA%A1ch-Xu%C3%A2n-100067057295529/", "Công an xã Thạch Xuân  tỉnh Hà Tĩnh")</f>
        <v>Công an xã Thạch Xuân  tỉnh Hà Tĩnh</v>
      </c>
      <c r="C272" t="str">
        <v>https://www.facebook.com/p/C%C3%B4ng-an-x%C3%A3-Th%E1%BA%A1ch-Xu%C3%A2n-100067057295529/</v>
      </c>
      <c r="D272" t="str">
        <v>-</v>
      </c>
      <c r="E272" t="str">
        <v>862443113</v>
      </c>
      <c r="F272" t="str">
        <f>HYPERLINK("mailto:caxthachxuan@gmail.com", "caxthachxuan@gmail.com")</f>
        <v>caxthachxuan@gmail.com</v>
      </c>
      <c r="G272" t="str">
        <v>-</v>
      </c>
    </row>
    <row r="273">
      <c r="A273">
        <v>13272</v>
      </c>
      <c r="B273" t="str">
        <f>HYPERLINK("https://hscvth.hatinh.gov.vn/thachha/vbdh.nsf/str/9301209EF65C0F52472587FB000B517C/$file/GI%E1%BA%A4Y%20M%E1%BB%9CI%20GI%E1%BA%A2I%20QUY%E1%BA%BET%20%C4%90%C6%A0N%20TH%C6%AF%20%C4%90%E1%BB%92NG%20XU%C3%82N(17.02.2022_08h51p51)_signed.pdf", "UBND Ủy ban nhân dân xã Thạch Xuân  tỉnh Hà Tĩnh")</f>
        <v>UBND Ủy ban nhân dân xã Thạch Xuân  tỉnh Hà Tĩnh</v>
      </c>
      <c r="C273" t="str">
        <v>https://hscvth.hatinh.gov.vn/thachha/vbdh.nsf/str/9301209EF65C0F52472587FB000B517C/$file/GI%E1%BA%A4Y%20M%E1%BB%9CI%20GI%E1%BA%A2I%20QUY%E1%BA%BET%20%C4%90%C6%A0N%20TH%C6%AF%20%C4%90%E1%BB%92NG%20XU%C3%82N(17.02.2022_08h51p51)_signed.pdf</v>
      </c>
      <c r="D273" t="str">
        <v>-</v>
      </c>
      <c r="E273" t="str">
        <v>-</v>
      </c>
      <c r="F273" t="str">
        <v>-</v>
      </c>
      <c r="G273" t="str">
        <v>-</v>
      </c>
    </row>
    <row r="274">
      <c r="A274">
        <v>13273</v>
      </c>
      <c r="B274" t="str">
        <f>HYPERLINK("https://www.facebook.com/ConganxaTanLamHuong/", "Công an xã Thạch Hương  tỉnh Hà Tĩnh")</f>
        <v>Công an xã Thạch Hương  tỉnh Hà Tĩnh</v>
      </c>
      <c r="C274" t="str">
        <v>https://www.facebook.com/ConganxaTanLamHuong/</v>
      </c>
      <c r="D274" t="str">
        <v>0947733113</v>
      </c>
      <c r="E274" t="str">
        <v>-</v>
      </c>
      <c r="F274" t="str">
        <f>HYPERLINK("mailto:conganxatanlamhuong2020@gmail.com", "conganxatanlamhuong2020@gmail.com")</f>
        <v>conganxatanlamhuong2020@gmail.com</v>
      </c>
      <c r="G274" t="str">
        <v>Ha Tinh, Vietnam</v>
      </c>
    </row>
    <row r="275">
      <c r="A275">
        <v>13274</v>
      </c>
      <c r="B275" t="str">
        <f>HYPERLINK("https://thachha.hatinh.gov.vn/", "UBND Ủy ban nhân dân xã Thạch Hương  tỉnh Hà Tĩnh")</f>
        <v>UBND Ủy ban nhân dân xã Thạch Hương  tỉnh Hà Tĩnh</v>
      </c>
      <c r="C275" t="str">
        <v>https://thachha.hatinh.gov.vn/</v>
      </c>
      <c r="D275" t="str">
        <v>-</v>
      </c>
      <c r="E275" t="str">
        <v>-</v>
      </c>
      <c r="F275" t="str">
        <v>-</v>
      </c>
      <c r="G275" t="str">
        <v>-</v>
      </c>
    </row>
    <row r="276">
      <c r="A276">
        <v>13275</v>
      </c>
      <c r="B276" t="str">
        <f>HYPERLINK("https://www.facebook.com/doanthanhnienconganhanam/", "Công an xã Nam Hương  tỉnh Hà Tĩnh")</f>
        <v>Công an xã Nam Hương  tỉnh Hà Tĩnh</v>
      </c>
      <c r="C276" t="str">
        <v>https://www.facebook.com/doanthanhnienconganhanam/</v>
      </c>
      <c r="D276" t="str">
        <v>-</v>
      </c>
      <c r="E276" t="str">
        <v/>
      </c>
      <c r="F276" t="str">
        <f>HYPERLINK("mailto:doancahanam@gmail.com", "doancahanam@gmail.com")</f>
        <v>doancahanam@gmail.com</v>
      </c>
      <c r="G276" t="str">
        <v>-</v>
      </c>
    </row>
    <row r="277">
      <c r="A277">
        <v>13276</v>
      </c>
      <c r="B277" t="str">
        <f>HYPERLINK("https://hatinh.gov.vn/", "UBND Ủy ban nhân dân xã Nam Hương  tỉnh Hà Tĩnh")</f>
        <v>UBND Ủy ban nhân dân xã Nam Hương  tỉnh Hà Tĩnh</v>
      </c>
      <c r="C277" t="str">
        <v>https://hatinh.gov.vn/</v>
      </c>
      <c r="D277" t="str">
        <v>-</v>
      </c>
      <c r="E277" t="str">
        <v>-</v>
      </c>
      <c r="F277" t="str">
        <v>-</v>
      </c>
      <c r="G277" t="str">
        <v>-</v>
      </c>
    </row>
    <row r="278">
      <c r="A278">
        <v>13277</v>
      </c>
      <c r="B278" t="str">
        <f>HYPERLINK("https://www.facebook.com/conganthachha/", "Công an xã Thạch Điền  tỉnh Hà Tĩnh")</f>
        <v>Công an xã Thạch Điền  tỉnh Hà Tĩnh</v>
      </c>
      <c r="C278" t="str">
        <v>https://www.facebook.com/conganthachha/</v>
      </c>
      <c r="D278" t="str">
        <v>-</v>
      </c>
      <c r="E278" t="str">
        <v>02393845320</v>
      </c>
      <c r="F278" t="str">
        <f>HYPERLINK("mailto:conganhuyenthachha@gmail.com", "conganhuyenthachha@gmail.com")</f>
        <v>conganhuyenthachha@gmail.com</v>
      </c>
      <c r="G278" t="str">
        <v>Ha Tin', Vietnam</v>
      </c>
    </row>
    <row r="279">
      <c r="A279">
        <v>13278</v>
      </c>
      <c r="B279" t="str">
        <f>HYPERLINK("https://thachha.hatinh.gov.vn/", "UBND Ủy ban nhân dân xã Thạch Điền  tỉnh Hà Tĩnh")</f>
        <v>UBND Ủy ban nhân dân xã Thạch Điền  tỉnh Hà Tĩnh</v>
      </c>
      <c r="C279" t="str">
        <v>https://thachha.hatinh.gov.vn/</v>
      </c>
      <c r="D279" t="str">
        <v>-</v>
      </c>
      <c r="E279" t="str">
        <v>-</v>
      </c>
      <c r="F279" t="str">
        <v>-</v>
      </c>
      <c r="G279" t="str">
        <v>-</v>
      </c>
    </row>
    <row r="280">
      <c r="A280">
        <v>13279</v>
      </c>
      <c r="B280" t="str">
        <f>HYPERLINK("https://www.facebook.com/congancamxuyen/?locale=vi_VN", "Công an thị trấn Cẩm Xuyên  tỉnh Hà Tĩnh")</f>
        <v>Công an thị trấn Cẩm Xuyên  tỉnh Hà Tĩnh</v>
      </c>
      <c r="C280" t="str">
        <v>https://www.facebook.com/congancamxuyen/?locale=vi_VN</v>
      </c>
      <c r="D280" t="str">
        <v>-</v>
      </c>
      <c r="E280" t="str">
        <v/>
      </c>
      <c r="F280" t="str">
        <v>-</v>
      </c>
      <c r="G280" t="str">
        <v>-</v>
      </c>
    </row>
    <row r="281">
      <c r="A281">
        <v>13280</v>
      </c>
      <c r="B281" t="str">
        <f>HYPERLINK("https://thitrancamxuyen.camxuyen.hatinh.gov.vn/", "UBND Ủy ban nhân dân thị trấn Cẩm Xuyên  tỉnh Hà Tĩnh")</f>
        <v>UBND Ủy ban nhân dân thị trấn Cẩm Xuyên  tỉnh Hà Tĩnh</v>
      </c>
      <c r="C281" t="str">
        <v>https://thitrancamxuyen.camxuyen.hatinh.gov.vn/</v>
      </c>
      <c r="D281" t="str">
        <v>-</v>
      </c>
      <c r="E281" t="str">
        <v>-</v>
      </c>
      <c r="F281" t="str">
        <v>-</v>
      </c>
      <c r="G281" t="str">
        <v>-</v>
      </c>
    </row>
    <row r="282">
      <c r="A282">
        <v>13281</v>
      </c>
      <c r="B282" t="str">
        <f>HYPERLINK("https://www.facebook.com/p/C%C3%B4ng-an-th%E1%BB%8B-tr%E1%BA%A5n-Thi%C3%AAn-C%E1%BA%A7m-100057469028804/", "Công an thị trấn Thiên Cầm  tỉnh Hà Tĩnh")</f>
        <v>Công an thị trấn Thiên Cầm  tỉnh Hà Tĩnh</v>
      </c>
      <c r="C282" t="str">
        <v>https://www.facebook.com/p/C%C3%B4ng-an-th%E1%BB%8B-tr%E1%BA%A5n-Thi%C3%AAn-C%E1%BA%A7m-100057469028804/</v>
      </c>
      <c r="D282" t="str">
        <v>-</v>
      </c>
      <c r="E282" t="str">
        <v/>
      </c>
      <c r="F282" t="str">
        <v>-</v>
      </c>
      <c r="G282" t="str">
        <v>-</v>
      </c>
    </row>
    <row r="283">
      <c r="A283">
        <v>13282</v>
      </c>
      <c r="B283" t="str">
        <f>HYPERLINK("https://thiencam.camxuyen.hatinh.gov.vn/", "UBND Ủy ban nhân dân thị trấn Thiên Cầm  tỉnh Hà Tĩnh")</f>
        <v>UBND Ủy ban nhân dân thị trấn Thiên Cầm  tỉnh Hà Tĩnh</v>
      </c>
      <c r="C283" t="str">
        <v>https://thiencam.camxuyen.hatinh.gov.vn/</v>
      </c>
      <c r="D283" t="str">
        <v>-</v>
      </c>
      <c r="E283" t="str">
        <v>-</v>
      </c>
      <c r="F283" t="str">
        <v>-</v>
      </c>
      <c r="G283" t="str">
        <v>-</v>
      </c>
    </row>
    <row r="284">
      <c r="A284">
        <v>13283</v>
      </c>
      <c r="B284" t="str">
        <f>HYPERLINK("https://www.facebook.com/p/C%C3%B4ng-an-x%C3%A3-C%E1%BA%A9m-H%C3%A0-huy%E1%BB%87n-C%E1%BA%A9m-Xuy%C3%AAn-t%E1%BB%89nh-H%C3%A0-T%C4%A9nh-100063571925130/", "Công an xã Cẩm Hòa  tỉnh Hà Tĩnh")</f>
        <v>Công an xã Cẩm Hòa  tỉnh Hà Tĩnh</v>
      </c>
      <c r="C284" t="str">
        <v>https://www.facebook.com/p/C%C3%B4ng-an-x%C3%A3-C%E1%BA%A9m-H%C3%A0-huy%E1%BB%87n-C%E1%BA%A9m-Xuy%C3%AAn-t%E1%BB%89nh-H%C3%A0-T%C4%A9nh-100063571925130/</v>
      </c>
      <c r="D284" t="str">
        <v>-</v>
      </c>
      <c r="E284" t="str">
        <v/>
      </c>
      <c r="F284" t="str">
        <v>-</v>
      </c>
      <c r="G284" t="str">
        <v>-</v>
      </c>
    </row>
    <row r="285">
      <c r="A285">
        <v>13284</v>
      </c>
      <c r="B285" t="str">
        <f>HYPERLINK("https://camha.camxuyen.hatinh.gov.vn/", "UBND Ủy ban nhân dân xã Cẩm Hòa  tỉnh Hà Tĩnh")</f>
        <v>UBND Ủy ban nhân dân xã Cẩm Hòa  tỉnh Hà Tĩnh</v>
      </c>
      <c r="C285" t="str">
        <v>https://camha.camxuyen.hatinh.gov.vn/</v>
      </c>
      <c r="D285" t="str">
        <v>-</v>
      </c>
      <c r="E285" t="str">
        <v>-</v>
      </c>
      <c r="F285" t="str">
        <v>-</v>
      </c>
      <c r="G285" t="str">
        <v>-</v>
      </c>
    </row>
    <row r="286">
      <c r="A286">
        <v>13285</v>
      </c>
      <c r="B286" t="str">
        <v>Công an xã Cẩm Dương  tỉnh Hà Tĩnh</v>
      </c>
      <c r="C286" t="str">
        <v>-</v>
      </c>
      <c r="D286" t="str">
        <v>-</v>
      </c>
      <c r="E286" t="str">
        <v/>
      </c>
      <c r="F286" t="str">
        <v>-</v>
      </c>
      <c r="G286" t="str">
        <v>-</v>
      </c>
    </row>
    <row r="287">
      <c r="A287">
        <v>13286</v>
      </c>
      <c r="B287" t="str">
        <f>HYPERLINK("https://camduong.camxuyen.hatinh.gov.vn/", "UBND Ủy ban nhân dân xã Cẩm Dương  tỉnh Hà Tĩnh")</f>
        <v>UBND Ủy ban nhân dân xã Cẩm Dương  tỉnh Hà Tĩnh</v>
      </c>
      <c r="C287" t="str">
        <v>https://camduong.camxuyen.hatinh.gov.vn/</v>
      </c>
      <c r="D287" t="str">
        <v>-</v>
      </c>
      <c r="E287" t="str">
        <v>-</v>
      </c>
      <c r="F287" t="str">
        <v>-</v>
      </c>
      <c r="G287" t="str">
        <v>-</v>
      </c>
    </row>
    <row r="288">
      <c r="A288">
        <v>13287</v>
      </c>
      <c r="B288" t="str">
        <f>HYPERLINK("https://www.facebook.com/truongthptcambinhHatinh/", "Công an xã Cẩm Bình  tỉnh Hà Tĩnh")</f>
        <v>Công an xã Cẩm Bình  tỉnh Hà Tĩnh</v>
      </c>
      <c r="C288" t="str">
        <v>https://www.facebook.com/truongthptcambinhHatinh/</v>
      </c>
      <c r="D288" t="str">
        <v>-</v>
      </c>
      <c r="E288" t="str">
        <v>02393773718</v>
      </c>
      <c r="F288" t="str">
        <v>-</v>
      </c>
      <c r="G288" t="str">
        <v>Xã Cẩm Bình, huyện Cẩm Xuyên, tỉnh Hà Tĩnh, Ha Tinh, Vietnam</v>
      </c>
    </row>
    <row r="289">
      <c r="A289">
        <v>13288</v>
      </c>
      <c r="B289" t="str">
        <f>HYPERLINK("https://camha.camxuyen.hatinh.gov.vn/", "UBND Ủy ban nhân dân xã Cẩm Bình  tỉnh Hà Tĩnh")</f>
        <v>UBND Ủy ban nhân dân xã Cẩm Bình  tỉnh Hà Tĩnh</v>
      </c>
      <c r="C289" t="str">
        <v>https://camha.camxuyen.hatinh.gov.vn/</v>
      </c>
      <c r="D289" t="str">
        <v>-</v>
      </c>
      <c r="E289" t="str">
        <v>-</v>
      </c>
      <c r="F289" t="str">
        <v>-</v>
      </c>
      <c r="G289" t="str">
        <v>-</v>
      </c>
    </row>
    <row r="290">
      <c r="A290">
        <v>13289</v>
      </c>
      <c r="B290" t="str">
        <v>Công an xã Cẩm Yên  tỉnh Hà Tĩnh</v>
      </c>
      <c r="C290" t="str">
        <v>-</v>
      </c>
      <c r="D290" t="str">
        <v>-</v>
      </c>
      <c r="E290" t="str">
        <v/>
      </c>
      <c r="F290" t="str">
        <v>-</v>
      </c>
      <c r="G290" t="str">
        <v>-</v>
      </c>
    </row>
    <row r="291">
      <c r="A291">
        <v>13290</v>
      </c>
      <c r="B291" t="str">
        <f>HYPERLINK("https://camyen.camthuy.thanhhoa.gov.vn/", "UBND Ủy ban nhân dân xã Cẩm Yên  tỉnh Hà Tĩnh")</f>
        <v>UBND Ủy ban nhân dân xã Cẩm Yên  tỉnh Hà Tĩnh</v>
      </c>
      <c r="C291" t="str">
        <v>https://camyen.camthuy.thanhhoa.gov.vn/</v>
      </c>
      <c r="D291" t="str">
        <v>-</v>
      </c>
      <c r="E291" t="str">
        <v>-</v>
      </c>
      <c r="F291" t="str">
        <v>-</v>
      </c>
      <c r="G291" t="str">
        <v>-</v>
      </c>
    </row>
    <row r="292">
      <c r="A292">
        <v>13291</v>
      </c>
      <c r="B292" t="str">
        <v>Công an xã Cẩm Vĩnh  tỉnh Hà Tĩnh</v>
      </c>
      <c r="C292" t="str">
        <v>-</v>
      </c>
      <c r="D292" t="str">
        <v>-</v>
      </c>
      <c r="E292" t="str">
        <v/>
      </c>
      <c r="F292" t="str">
        <v>-</v>
      </c>
      <c r="G292" t="str">
        <v>-</v>
      </c>
    </row>
    <row r="293">
      <c r="A293">
        <v>13292</v>
      </c>
      <c r="B293" t="str">
        <f>HYPERLINK("https://camvinh.camxuyen.hatinh.gov.vn/", "UBND Ủy ban nhân dân xã Cẩm Vĩnh  tỉnh Hà Tĩnh")</f>
        <v>UBND Ủy ban nhân dân xã Cẩm Vĩnh  tỉnh Hà Tĩnh</v>
      </c>
      <c r="C293" t="str">
        <v>https://camvinh.camxuyen.hatinh.gov.vn/</v>
      </c>
      <c r="D293" t="str">
        <v>-</v>
      </c>
      <c r="E293" t="str">
        <v>-</v>
      </c>
      <c r="F293" t="str">
        <v>-</v>
      </c>
      <c r="G293" t="str">
        <v>-</v>
      </c>
    </row>
    <row r="294">
      <c r="A294">
        <v>13293</v>
      </c>
      <c r="B294" t="str">
        <f>HYPERLINK("https://www.facebook.com/p/C%C3%B4ng-an-x%C3%A3-C%E1%BA%A9m-Th%C3%A0nh-C%E1%BA%A9m-Xuy%C3%AAn-H%C3%A0-T%C4%A9nh-100047701147924/", "Công an xã Cẩm Thành  tỉnh Hà Tĩnh")</f>
        <v>Công an xã Cẩm Thành  tỉnh Hà Tĩnh</v>
      </c>
      <c r="C294" t="str">
        <v>https://www.facebook.com/p/C%C3%B4ng-an-x%C3%A3-C%E1%BA%A9m-Th%C3%A0nh-C%E1%BA%A9m-Xuy%C3%AAn-H%C3%A0-T%C4%A9nh-100047701147924/</v>
      </c>
      <c r="D294" t="str">
        <v>-</v>
      </c>
      <c r="E294" t="str">
        <v/>
      </c>
      <c r="F294" t="str">
        <v>-</v>
      </c>
      <c r="G294" t="str">
        <v>-</v>
      </c>
    </row>
    <row r="295">
      <c r="A295">
        <v>13294</v>
      </c>
      <c r="B295" t="str">
        <f>HYPERLINK("http://camthanh.camxuyen.hatinh.gov.vn/", "UBND Ủy ban nhân dân xã Cẩm Thành  tỉnh Hà Tĩnh")</f>
        <v>UBND Ủy ban nhân dân xã Cẩm Thành  tỉnh Hà Tĩnh</v>
      </c>
      <c r="C295" t="str">
        <v>http://camthanh.camxuyen.hatinh.gov.vn/</v>
      </c>
      <c r="D295" t="str">
        <v>-</v>
      </c>
      <c r="E295" t="str">
        <v>-</v>
      </c>
      <c r="F295" t="str">
        <v>-</v>
      </c>
      <c r="G295" t="str">
        <v>-</v>
      </c>
    </row>
    <row r="296">
      <c r="A296">
        <v>13295</v>
      </c>
      <c r="B296" t="str">
        <f>HYPERLINK("https://www.facebook.com/p/C%C3%B4ng-An-X%C3%A3-C%E1%BA%A9m-Quan-100052728078332/", "Công an xã Cẩm Quang  tỉnh Hà Tĩnh")</f>
        <v>Công an xã Cẩm Quang  tỉnh Hà Tĩnh</v>
      </c>
      <c r="C296" t="str">
        <v>https://www.facebook.com/p/C%C3%B4ng-An-X%C3%A3-C%E1%BA%A9m-Quan-100052728078332/</v>
      </c>
      <c r="D296" t="str">
        <v>-</v>
      </c>
      <c r="E296" t="str">
        <v>0869188113</v>
      </c>
      <c r="F296" t="str">
        <v>-</v>
      </c>
      <c r="G296" t="str">
        <v>Ha Tinh, Vietnam</v>
      </c>
    </row>
    <row r="297">
      <c r="A297">
        <v>13296</v>
      </c>
      <c r="B297" t="str">
        <f>HYPERLINK("https://camquan.camxuyen.hatinh.gov.vn/", "UBND Ủy ban nhân dân xã Cẩm Quang  tỉnh Hà Tĩnh")</f>
        <v>UBND Ủy ban nhân dân xã Cẩm Quang  tỉnh Hà Tĩnh</v>
      </c>
      <c r="C297" t="str">
        <v>https://camquan.camxuyen.hatinh.gov.vn/</v>
      </c>
      <c r="D297" t="str">
        <v>-</v>
      </c>
      <c r="E297" t="str">
        <v>-</v>
      </c>
      <c r="F297" t="str">
        <v>-</v>
      </c>
      <c r="G297" t="str">
        <v>-</v>
      </c>
    </row>
    <row r="298">
      <c r="A298">
        <v>13297</v>
      </c>
      <c r="B298" t="str">
        <f>HYPERLINK("https://www.facebook.com/doanthanhnienconganhanam/", "Công an xã Cẩm Nam  tỉnh Hà Tĩnh")</f>
        <v>Công an xã Cẩm Nam  tỉnh Hà Tĩnh</v>
      </c>
      <c r="C298" t="str">
        <v>https://www.facebook.com/doanthanhnienconganhanam/</v>
      </c>
      <c r="D298" t="str">
        <v>-</v>
      </c>
      <c r="E298" t="str">
        <v/>
      </c>
      <c r="F298" t="str">
        <v>-</v>
      </c>
      <c r="G298" t="str">
        <v>-</v>
      </c>
    </row>
    <row r="299">
      <c r="A299">
        <v>13298</v>
      </c>
      <c r="B299" t="str">
        <f>HYPERLINK("https://camha.camxuyen.hatinh.gov.vn/", "UBND Ủy ban nhân dân xã Cẩm Nam  tỉnh Hà Tĩnh")</f>
        <v>UBND Ủy ban nhân dân xã Cẩm Nam  tỉnh Hà Tĩnh</v>
      </c>
      <c r="C299" t="str">
        <v>https://camha.camxuyen.hatinh.gov.vn/</v>
      </c>
      <c r="D299" t="str">
        <v>-</v>
      </c>
      <c r="E299" t="str">
        <v>-</v>
      </c>
      <c r="F299" t="str">
        <v>-</v>
      </c>
      <c r="G299" t="str">
        <v>-</v>
      </c>
    </row>
    <row r="300">
      <c r="A300">
        <v>13299</v>
      </c>
      <c r="B300" t="str">
        <v>Công an xã Cẩm Huy  tỉnh Hà Tĩnh</v>
      </c>
      <c r="C300" t="str">
        <v>-</v>
      </c>
      <c r="D300" t="str">
        <v>-</v>
      </c>
      <c r="E300" t="str">
        <v/>
      </c>
      <c r="F300" t="str">
        <v>-</v>
      </c>
      <c r="G300" t="str">
        <v>-</v>
      </c>
    </row>
    <row r="301">
      <c r="A301">
        <v>13300</v>
      </c>
      <c r="B301" t="str">
        <f>HYPERLINK("https://www.quangninh.gov.vn/", "UBND Ủy ban nhân dân xã Cẩm Huy  tỉnh Hà Tĩnh")</f>
        <v>UBND Ủy ban nhân dân xã Cẩm Huy  tỉnh Hà Tĩnh</v>
      </c>
      <c r="C301" t="str">
        <v>https://www.quangninh.gov.vn/</v>
      </c>
      <c r="D301" t="str">
        <v>-</v>
      </c>
      <c r="E301" t="str">
        <v>-</v>
      </c>
      <c r="F301" t="str">
        <v>-</v>
      </c>
      <c r="G301" t="str">
        <v>-</v>
      </c>
    </row>
    <row r="302">
      <c r="A302">
        <v>13301</v>
      </c>
      <c r="B302" t="str">
        <f>HYPERLINK("https://www.facebook.com/caxcamthach/", "Công an xã Cẩm Thạch  tỉnh Hà Tĩnh")</f>
        <v>Công an xã Cẩm Thạch  tỉnh Hà Tĩnh</v>
      </c>
      <c r="C302" t="str">
        <v>https://www.facebook.com/caxcamthach/</v>
      </c>
      <c r="D302" t="str">
        <v>-</v>
      </c>
      <c r="E302" t="str">
        <v/>
      </c>
      <c r="F302" t="str">
        <v>-</v>
      </c>
      <c r="G302" t="str">
        <v>-</v>
      </c>
    </row>
    <row r="303">
      <c r="A303">
        <v>13302</v>
      </c>
      <c r="B303" t="str">
        <f>HYPERLINK("https://camthach.camxuyen.hatinh.gov.vn/", "UBND Ủy ban nhân dân xã Cẩm Thạch  tỉnh Hà Tĩnh")</f>
        <v>UBND Ủy ban nhân dân xã Cẩm Thạch  tỉnh Hà Tĩnh</v>
      </c>
      <c r="C303" t="str">
        <v>https://camthach.camxuyen.hatinh.gov.vn/</v>
      </c>
      <c r="D303" t="str">
        <v>-</v>
      </c>
      <c r="E303" t="str">
        <v>-</v>
      </c>
      <c r="F303" t="str">
        <v>-</v>
      </c>
      <c r="G303" t="str">
        <v>-</v>
      </c>
    </row>
    <row r="304">
      <c r="A304">
        <v>13303</v>
      </c>
      <c r="B304" t="str">
        <f>HYPERLINK("https://www.facebook.com/p/C%C3%B4ng-an-x%C3%A3-C%E1%BA%A9m-Nh%C6%B0%E1%BB%A3ng-C%E1%BA%A9m-Xuy%C3%AAn-H%C3%A0-T%C4%A9nh-100064930291252/", "Công an xã Cẩm Nhượng  tỉnh Hà Tĩnh")</f>
        <v>Công an xã Cẩm Nhượng  tỉnh Hà Tĩnh</v>
      </c>
      <c r="C304" t="str">
        <v>https://www.facebook.com/p/C%C3%B4ng-an-x%C3%A3-C%E1%BA%A9m-Nh%C6%B0%E1%BB%A3ng-C%E1%BA%A9m-Xuy%C3%AAn-H%C3%A0-T%C4%A9nh-100064930291252/</v>
      </c>
      <c r="D304" t="str">
        <v>-</v>
      </c>
      <c r="E304" t="str">
        <v>0886013113</v>
      </c>
      <c r="F304" t="str">
        <f>HYPERLINK("mailto:Congancamnhuong.cx@gmail.com", "Congancamnhuong.cx@gmail.com")</f>
        <v>Congancamnhuong.cx@gmail.com</v>
      </c>
      <c r="G304" t="str">
        <v>-</v>
      </c>
    </row>
    <row r="305">
      <c r="A305">
        <v>13304</v>
      </c>
      <c r="B305" t="str">
        <f>HYPERLINK("https://hscvcx.hatinh.gov.vn/camxuyen/vbpq.nsf/85C8BF3ACA6A1D2E472587710032E375/$file/QU%C3%9D%203%20B%C3%81O%20C%C3%81O%20CCHC.doc", "UBND Ủy ban nhân dân xã Cẩm Nhượng  tỉnh Hà Tĩnh")</f>
        <v>UBND Ủy ban nhân dân xã Cẩm Nhượng  tỉnh Hà Tĩnh</v>
      </c>
      <c r="C305" t="str">
        <v>https://hscvcx.hatinh.gov.vn/camxuyen/vbpq.nsf/85C8BF3ACA6A1D2E472587710032E375/$file/QU%C3%9D%203%20B%C3%81O%20C%C3%81O%20CCHC.doc</v>
      </c>
      <c r="D305" t="str">
        <v>-</v>
      </c>
      <c r="E305" t="str">
        <v>-</v>
      </c>
      <c r="F305" t="str">
        <v>-</v>
      </c>
      <c r="G305" t="str">
        <v>-</v>
      </c>
    </row>
    <row r="306">
      <c r="A306">
        <v>13305</v>
      </c>
      <c r="B306" t="str">
        <f>HYPERLINK("https://www.facebook.com/p/C%C3%B4ng-an-x%C3%A3-Nam-Ph%C3%BAc-Th%C4%83ng-100063464831808/", "Công an xã Cẩm Thăng  tỉnh Hà Tĩnh")</f>
        <v>Công an xã Cẩm Thăng  tỉnh Hà Tĩnh</v>
      </c>
      <c r="C306" t="str">
        <v>https://www.facebook.com/p/C%C3%B4ng-an-x%C3%A3-Nam-Ph%C3%BAc-Th%C4%83ng-100063464831808/</v>
      </c>
      <c r="D306" t="str">
        <v>-</v>
      </c>
      <c r="E306" t="str">
        <v/>
      </c>
      <c r="F306" t="str">
        <f>HYPERLINK("mailto:ngochieu.le.7509@gmail.com", "ngochieu.le.7509@gmail.com")</f>
        <v>ngochieu.le.7509@gmail.com</v>
      </c>
      <c r="G306" t="str">
        <v>Thôn 5A, xã Nam Phúc Thăng, huyện Cẩm Xuyên, tỉnh Hà Tĩnh, Ha Tinh, Vietnam</v>
      </c>
    </row>
    <row r="307">
      <c r="A307">
        <v>13306</v>
      </c>
      <c r="B307" t="str">
        <f>HYPERLINK("https://camha.camxuyen.hatinh.gov.vn/", "UBND Ủy ban nhân dân xã Cẩm Thăng  tỉnh Hà Tĩnh")</f>
        <v>UBND Ủy ban nhân dân xã Cẩm Thăng  tỉnh Hà Tĩnh</v>
      </c>
      <c r="C307" t="str">
        <v>https://camha.camxuyen.hatinh.gov.vn/</v>
      </c>
      <c r="D307" t="str">
        <v>-</v>
      </c>
      <c r="E307" t="str">
        <v>-</v>
      </c>
      <c r="F307" t="str">
        <v>-</v>
      </c>
      <c r="G307" t="str">
        <v>-</v>
      </c>
    </row>
    <row r="308">
      <c r="A308">
        <v>13307</v>
      </c>
      <c r="B308" t="str">
        <f>HYPERLINK("https://www.facebook.com/CAXaCamDue/", "Công an xã Cẩm Duệ  tỉnh Hà Tĩnh")</f>
        <v>Công an xã Cẩm Duệ  tỉnh Hà Tĩnh</v>
      </c>
      <c r="C308" t="str">
        <v>https://www.facebook.com/CAXaCamDue/</v>
      </c>
      <c r="D308" t="str">
        <v>-</v>
      </c>
      <c r="E308" t="str">
        <v/>
      </c>
      <c r="F308" t="str">
        <v>-</v>
      </c>
      <c r="G308" t="str">
        <v>-</v>
      </c>
    </row>
    <row r="309">
      <c r="A309">
        <v>13308</v>
      </c>
      <c r="B309" t="str">
        <f>HYPERLINK("https://camdue.camxuyen.hatinh.gov.vn/", "UBND Ủy ban nhân dân xã Cẩm Duệ  tỉnh Hà Tĩnh")</f>
        <v>UBND Ủy ban nhân dân xã Cẩm Duệ  tỉnh Hà Tĩnh</v>
      </c>
      <c r="C309" t="str">
        <v>https://camdue.camxuyen.hatinh.gov.vn/</v>
      </c>
      <c r="D309" t="str">
        <v>-</v>
      </c>
      <c r="E309" t="str">
        <v>-</v>
      </c>
      <c r="F309" t="str">
        <v>-</v>
      </c>
      <c r="G309" t="str">
        <v>-</v>
      </c>
    </row>
    <row r="310">
      <c r="A310">
        <v>13309</v>
      </c>
      <c r="B310" t="str">
        <v>Công an xã Cẩm Phúc  tỉnh Hà Tĩnh</v>
      </c>
      <c r="C310" t="str">
        <v>-</v>
      </c>
      <c r="D310" t="str">
        <v>-</v>
      </c>
      <c r="E310" t="str">
        <v/>
      </c>
      <c r="F310" t="str">
        <v>-</v>
      </c>
      <c r="G310" t="str">
        <v>-</v>
      </c>
    </row>
    <row r="311">
      <c r="A311">
        <v>13310</v>
      </c>
      <c r="B311" t="str">
        <f>HYPERLINK("https://camha.camxuyen.hatinh.gov.vn/", "UBND Ủy ban nhân dân xã Cẩm Phúc  tỉnh Hà Tĩnh")</f>
        <v>UBND Ủy ban nhân dân xã Cẩm Phúc  tỉnh Hà Tĩnh</v>
      </c>
      <c r="C311" t="str">
        <v>https://camha.camxuyen.hatinh.gov.vn/</v>
      </c>
      <c r="D311" t="str">
        <v>-</v>
      </c>
      <c r="E311" t="str">
        <v>-</v>
      </c>
      <c r="F311" t="str">
        <v>-</v>
      </c>
      <c r="G311" t="str">
        <v>-</v>
      </c>
    </row>
    <row r="312">
      <c r="A312">
        <v>13311</v>
      </c>
      <c r="B312" t="str">
        <v>Công an xã Cẩm Lĩnh  tỉnh Hà Tĩnh</v>
      </c>
      <c r="C312" t="str">
        <v>-</v>
      </c>
      <c r="D312" t="str">
        <v>-</v>
      </c>
      <c r="E312" t="str">
        <v/>
      </c>
      <c r="F312" t="str">
        <v>-</v>
      </c>
      <c r="G312" t="str">
        <v>-</v>
      </c>
    </row>
    <row r="313">
      <c r="A313">
        <v>13312</v>
      </c>
      <c r="B313" t="str">
        <f>HYPERLINK("https://camlinh.camxuyen.hatinh.gov.vn/", "UBND Ủy ban nhân dân xã Cẩm Lĩnh  tỉnh Hà Tĩnh")</f>
        <v>UBND Ủy ban nhân dân xã Cẩm Lĩnh  tỉnh Hà Tĩnh</v>
      </c>
      <c r="C313" t="str">
        <v>https://camlinh.camxuyen.hatinh.gov.vn/</v>
      </c>
      <c r="D313" t="str">
        <v>-</v>
      </c>
      <c r="E313" t="str">
        <v>-</v>
      </c>
      <c r="F313" t="str">
        <v>-</v>
      </c>
      <c r="G313" t="str">
        <v>-</v>
      </c>
    </row>
    <row r="314">
      <c r="A314">
        <v>13313</v>
      </c>
      <c r="B314" t="str">
        <f>HYPERLINK("https://www.facebook.com/p/C%C3%B4ng-An-X%C3%A3-C%E1%BA%A9m-Quan-100052728078332/", "Công an xã Cẩm Quan  tỉnh Hà Tĩnh")</f>
        <v>Công an xã Cẩm Quan  tỉnh Hà Tĩnh</v>
      </c>
      <c r="C314" t="str">
        <v>https://www.facebook.com/p/C%C3%B4ng-An-X%C3%A3-C%E1%BA%A9m-Quan-100052728078332/</v>
      </c>
      <c r="D314" t="str">
        <v>-</v>
      </c>
      <c r="E314" t="str">
        <v>0869188113</v>
      </c>
      <c r="F314" t="str">
        <v>-</v>
      </c>
      <c r="G314" t="str">
        <v>Ha Tinh, Vietnam</v>
      </c>
    </row>
    <row r="315">
      <c r="A315">
        <v>13314</v>
      </c>
      <c r="B315" t="str">
        <f>HYPERLINK("https://camquan.camxuyen.hatinh.gov.vn/", "UBND Ủy ban nhân dân xã Cẩm Quan  tỉnh Hà Tĩnh")</f>
        <v>UBND Ủy ban nhân dân xã Cẩm Quan  tỉnh Hà Tĩnh</v>
      </c>
      <c r="C315" t="str">
        <v>https://camquan.camxuyen.hatinh.gov.vn/</v>
      </c>
      <c r="D315" t="str">
        <v>-</v>
      </c>
      <c r="E315" t="str">
        <v>-</v>
      </c>
      <c r="F315" t="str">
        <v>-</v>
      </c>
      <c r="G315" t="str">
        <v>-</v>
      </c>
    </row>
    <row r="316">
      <c r="A316">
        <v>13315</v>
      </c>
      <c r="B316" t="str">
        <f>HYPERLINK("https://www.facebook.com/p/C%C3%B4ng-an-x%C3%A3-C%E1%BA%A9m-H%C3%A0-huy%E1%BB%87n-C%E1%BA%A9m-Xuy%C3%AAn-t%E1%BB%89nh-H%C3%A0-T%C4%A9nh-100063571925130/", "Công an xã Cẩm Hà  tỉnh Hà Tĩnh")</f>
        <v>Công an xã Cẩm Hà  tỉnh Hà Tĩnh</v>
      </c>
      <c r="C316" t="str">
        <v>https://www.facebook.com/p/C%C3%B4ng-an-x%C3%A3-C%E1%BA%A9m-H%C3%A0-huy%E1%BB%87n-C%E1%BA%A9m-Xuy%C3%AAn-t%E1%BB%89nh-H%C3%A0-T%C4%A9nh-100063571925130/</v>
      </c>
      <c r="D316" t="str">
        <v>-</v>
      </c>
      <c r="E316" t="str">
        <v/>
      </c>
      <c r="F316" t="str">
        <v>-</v>
      </c>
      <c r="G316" t="str">
        <v>Cam Xuyen, Vietnam</v>
      </c>
    </row>
    <row r="317">
      <c r="A317">
        <v>13316</v>
      </c>
      <c r="B317" t="str">
        <f>HYPERLINK("https://camha.camxuyen.hatinh.gov.vn/", "UBND Ủy ban nhân dân xã Cẩm Hà  tỉnh Hà Tĩnh")</f>
        <v>UBND Ủy ban nhân dân xã Cẩm Hà  tỉnh Hà Tĩnh</v>
      </c>
      <c r="C317" t="str">
        <v>https://camha.camxuyen.hatinh.gov.vn/</v>
      </c>
      <c r="D317" t="str">
        <v>-</v>
      </c>
      <c r="E317" t="str">
        <v>-</v>
      </c>
      <c r="F317" t="str">
        <v>-</v>
      </c>
      <c r="G317" t="str">
        <v>-</v>
      </c>
    </row>
    <row r="318">
      <c r="A318">
        <v>13317</v>
      </c>
      <c r="B318" t="str">
        <f>HYPERLINK("https://www.facebook.com/p/C%C3%B4ng-an-x%C3%A3-C%E1%BA%A9m-L%E1%BB%99c-C%E1%BA%A9m-Xuy%C3%AAn-H%C3%A0-T%C4%A9nh-100064342497088/", "Công an xã Cẩm Lộc  tỉnh Hà Tĩnh")</f>
        <v>Công an xã Cẩm Lộc  tỉnh Hà Tĩnh</v>
      </c>
      <c r="C318" t="str">
        <v>https://www.facebook.com/p/C%C3%B4ng-an-x%C3%A3-C%E1%BA%A9m-L%E1%BB%99c-C%E1%BA%A9m-Xuy%C3%AAn-H%C3%A0-T%C4%A9nh-100064342497088/</v>
      </c>
      <c r="D318" t="str">
        <v>0912121162</v>
      </c>
      <c r="E318" t="str">
        <v>-</v>
      </c>
      <c r="F318" t="str">
        <v>-</v>
      </c>
      <c r="G318" t="str">
        <v>Thông Đông Phong, xã Cẩm Lộc, huyện Cẩm Xuyên, Ha Tinh, Vietnam</v>
      </c>
    </row>
    <row r="319">
      <c r="A319">
        <v>13318</v>
      </c>
      <c r="B319" t="str">
        <f>HYPERLINK("https://camloc.camxuyen.hatinh.gov.vn/", "UBND Ủy ban nhân dân xã Cẩm Lộc  tỉnh Hà Tĩnh")</f>
        <v>UBND Ủy ban nhân dân xã Cẩm Lộc  tỉnh Hà Tĩnh</v>
      </c>
      <c r="C319" t="str">
        <v>https://camloc.camxuyen.hatinh.gov.vn/</v>
      </c>
      <c r="D319" t="str">
        <v>-</v>
      </c>
      <c r="E319" t="str">
        <v>-</v>
      </c>
      <c r="F319" t="str">
        <v>-</v>
      </c>
      <c r="G319" t="str">
        <v>-</v>
      </c>
    </row>
    <row r="320">
      <c r="A320">
        <v>13319</v>
      </c>
      <c r="B320" t="str">
        <f>HYPERLINK("https://www.facebook.com/ConganxaCamHung/", "Công an xã Cẩm Hưng  tỉnh Hà Tĩnh")</f>
        <v>Công an xã Cẩm Hưng  tỉnh Hà Tĩnh</v>
      </c>
      <c r="C320" t="str">
        <v>https://www.facebook.com/ConganxaCamHung/</v>
      </c>
      <c r="D320" t="str">
        <v>0988641111</v>
      </c>
      <c r="E320" t="str">
        <v>-</v>
      </c>
      <c r="F320" t="str">
        <f>HYPERLINK("mailto:cacamhung@gmail.com", "cacamhung@gmail.com")</f>
        <v>cacamhung@gmail.com</v>
      </c>
      <c r="G320" t="str">
        <v>Ha Tinh, Vietnam</v>
      </c>
    </row>
    <row r="321">
      <c r="A321">
        <v>13320</v>
      </c>
      <c r="B321" t="str">
        <f>HYPERLINK("https://camhung.camxuyen.hatinh.gov.vn/", "UBND Ủy ban nhân dân xã Cẩm Hưng  tỉnh Hà Tĩnh")</f>
        <v>UBND Ủy ban nhân dân xã Cẩm Hưng  tỉnh Hà Tĩnh</v>
      </c>
      <c r="C321" t="str">
        <v>https://camhung.camxuyen.hatinh.gov.vn/</v>
      </c>
      <c r="D321" t="str">
        <v>-</v>
      </c>
      <c r="E321" t="str">
        <v>-</v>
      </c>
      <c r="F321" t="str">
        <v>-</v>
      </c>
      <c r="G321" t="str">
        <v>-</v>
      </c>
    </row>
    <row r="322">
      <c r="A322">
        <v>13321</v>
      </c>
      <c r="B322" t="str">
        <f>HYPERLINK("https://www.facebook.com/p/C%C3%B4ng-An-x%C3%A3-C%E1%BA%A9m-Th%E1%BB%8Bnh-C%E1%BA%A9m-Xuy%C3%AAn-H%C3%A0-T%C4%A9nh-100066882423057/", "Công an xã Cẩm Thịnh  tỉnh Hà Tĩnh")</f>
        <v>Công an xã Cẩm Thịnh  tỉnh Hà Tĩnh</v>
      </c>
      <c r="C322" t="str">
        <v>https://www.facebook.com/p/C%C3%B4ng-An-x%C3%A3-C%E1%BA%A9m-Th%E1%BB%8Bnh-C%E1%BA%A9m-Xuy%C3%AAn-H%C3%A0-T%C4%A9nh-100066882423057/</v>
      </c>
      <c r="D322" t="str">
        <v>-</v>
      </c>
      <c r="E322" t="str">
        <v/>
      </c>
      <c r="F322" t="str">
        <v>-</v>
      </c>
      <c r="G322" t="str">
        <v>Ha Tinh, Vietnam</v>
      </c>
    </row>
    <row r="323">
      <c r="A323">
        <v>13322</v>
      </c>
      <c r="B323" t="str">
        <f>HYPERLINK("https://camthinh.camxuyen.hatinh.gov.vn/", "UBND Ủy ban nhân dân xã Cẩm Thịnh  tỉnh Hà Tĩnh")</f>
        <v>UBND Ủy ban nhân dân xã Cẩm Thịnh  tỉnh Hà Tĩnh</v>
      </c>
      <c r="C323" t="str">
        <v>https://camthinh.camxuyen.hatinh.gov.vn/</v>
      </c>
      <c r="D323" t="str">
        <v>-</v>
      </c>
      <c r="E323" t="str">
        <v>-</v>
      </c>
      <c r="F323" t="str">
        <v>-</v>
      </c>
      <c r="G323" t="str">
        <v>-</v>
      </c>
    </row>
    <row r="324">
      <c r="A324">
        <v>13323</v>
      </c>
      <c r="B324" t="str">
        <v>Công an xã Cẩm Mỹ  tỉnh Hà Tĩnh</v>
      </c>
      <c r="C324" t="str">
        <v>-</v>
      </c>
      <c r="D324" t="str">
        <v>-</v>
      </c>
      <c r="E324" t="str">
        <v/>
      </c>
      <c r="F324" t="str">
        <v>-</v>
      </c>
      <c r="G324" t="str">
        <v>-</v>
      </c>
    </row>
    <row r="325">
      <c r="A325">
        <v>13324</v>
      </c>
      <c r="B325" t="str">
        <f>HYPERLINK("https://cammy.camxuyen.hatinh.gov.vn/", "UBND Ủy ban nhân dân xã Cẩm Mỹ  tỉnh Hà Tĩnh")</f>
        <v>UBND Ủy ban nhân dân xã Cẩm Mỹ  tỉnh Hà Tĩnh</v>
      </c>
      <c r="C325" t="str">
        <v>https://cammy.camxuyen.hatinh.gov.vn/</v>
      </c>
      <c r="D325" t="str">
        <v>-</v>
      </c>
      <c r="E325" t="str">
        <v>-</v>
      </c>
      <c r="F325" t="str">
        <v>-</v>
      </c>
      <c r="G325" t="str">
        <v>-</v>
      </c>
    </row>
    <row r="326">
      <c r="A326">
        <v>13325</v>
      </c>
      <c r="B326" t="str">
        <f>HYPERLINK("https://www.facebook.com/congancamtrung/", "Công an xã Cẩm Trung  tỉnh Hà Tĩnh")</f>
        <v>Công an xã Cẩm Trung  tỉnh Hà Tĩnh</v>
      </c>
      <c r="C326" t="str">
        <v>https://www.facebook.com/congancamtrung/</v>
      </c>
      <c r="D326" t="str">
        <v>0971656495</v>
      </c>
      <c r="E326" t="str">
        <v>-</v>
      </c>
      <c r="F326" t="str">
        <f>HYPERLINK("mailto:congancamtrung@gmail.com", "congancamtrung@gmail.com")</f>
        <v>congancamtrung@gmail.com</v>
      </c>
      <c r="G326" t="str">
        <v>Thôn Trung Thành, xã Cẩm Trung, huyện Cẩm Xuyên, Ha Tinh, Vietnam</v>
      </c>
    </row>
    <row r="327">
      <c r="A327">
        <v>13326</v>
      </c>
      <c r="B327" t="str">
        <f>HYPERLINK("https://camtrung.camxuyen.hatinh.gov.vn/", "UBND Ủy ban nhân dân xã Cẩm Trung  tỉnh Hà Tĩnh")</f>
        <v>UBND Ủy ban nhân dân xã Cẩm Trung  tỉnh Hà Tĩnh</v>
      </c>
      <c r="C327" t="str">
        <v>https://camtrung.camxuyen.hatinh.gov.vn/</v>
      </c>
      <c r="D327" t="str">
        <v>-</v>
      </c>
      <c r="E327" t="str">
        <v>-</v>
      </c>
      <c r="F327" t="str">
        <v>-</v>
      </c>
      <c r="G327" t="str">
        <v>-</v>
      </c>
    </row>
    <row r="328" xml:space="preserve">
      <c r="A328">
        <v>13327</v>
      </c>
      <c r="B328" t="str">
        <f>HYPERLINK("https://www.facebook.com/p/C%C3%B4ng-an-x%C3%A3-C%E1%BA%A9m-S%C6%A1n-huy%E1%BB%87n-C%E1%BA%A9m-Xuy%C3%AAn-t%E1%BB%89nh-H%C3%A0-T%C4%A9nh-100083539773481/", "Công an xã Cẩm Sơn  tỉnh Hà Tĩnh")</f>
        <v>Công an xã Cẩm Sơn  tỉnh Hà Tĩnh</v>
      </c>
      <c r="C328" t="str">
        <v>https://www.facebook.com/p/C%C3%B4ng-an-x%C3%A3-C%E1%BA%A9m-S%C6%A1n-huy%E1%BB%87n-C%E1%BA%A9m-Xuy%C3%AAn-t%E1%BB%89nh-H%C3%A0-T%C4%A9nh-100083539773481/</v>
      </c>
      <c r="D328" t="str">
        <v>0914512899</v>
      </c>
      <c r="E328" t="str">
        <v>-</v>
      </c>
      <c r="F328" t="str">
        <v>-</v>
      </c>
      <c r="G328" t="str" xml:space="preserve">
        <v xml:space="preserve">thôn Lĩnh Sơn
Xã Cẩm Sơn, Cam Xuyen, Vietnam</v>
      </c>
    </row>
    <row r="329">
      <c r="A329">
        <v>13328</v>
      </c>
      <c r="B329" t="str">
        <f>HYPERLINK("https://camha.camxuyen.hatinh.gov.vn/", "UBND Ủy ban nhân dân xã Cẩm Sơn  tỉnh Hà Tĩnh")</f>
        <v>UBND Ủy ban nhân dân xã Cẩm Sơn  tỉnh Hà Tĩnh</v>
      </c>
      <c r="C329" t="str">
        <v>https://camha.camxuyen.hatinh.gov.vn/</v>
      </c>
      <c r="D329" t="str">
        <v>-</v>
      </c>
      <c r="E329" t="str">
        <v>-</v>
      </c>
      <c r="F329" t="str">
        <v>-</v>
      </c>
      <c r="G329" t="str">
        <v>-</v>
      </c>
    </row>
    <row r="330">
      <c r="A330">
        <v>13329</v>
      </c>
      <c r="B330" t="str">
        <f>HYPERLINK("https://www.facebook.com/conganxacamlac/", "Công an xã Cẩm Lạc  tỉnh Hà Tĩnh")</f>
        <v>Công an xã Cẩm Lạc  tỉnh Hà Tĩnh</v>
      </c>
      <c r="C330" t="str">
        <v>https://www.facebook.com/conganxacamlac/</v>
      </c>
      <c r="D330" t="str">
        <v>-</v>
      </c>
      <c r="E330" t="str">
        <v/>
      </c>
      <c r="F330" t="str">
        <v>-</v>
      </c>
      <c r="G330" t="str">
        <v>-</v>
      </c>
    </row>
    <row r="331">
      <c r="A331">
        <v>13330</v>
      </c>
      <c r="B331" t="str">
        <f>HYPERLINK("https://camlac.camxuyen.hatinh.gov.vn/", "UBND Ủy ban nhân dân xã Cẩm Lạc  tỉnh Hà Tĩnh")</f>
        <v>UBND Ủy ban nhân dân xã Cẩm Lạc  tỉnh Hà Tĩnh</v>
      </c>
      <c r="C331" t="str">
        <v>https://camlac.camxuyen.hatinh.gov.vn/</v>
      </c>
      <c r="D331" t="str">
        <v>-</v>
      </c>
      <c r="E331" t="str">
        <v>-</v>
      </c>
      <c r="F331" t="str">
        <v>-</v>
      </c>
      <c r="G331" t="str">
        <v>-</v>
      </c>
    </row>
    <row r="332">
      <c r="A332">
        <v>13331</v>
      </c>
      <c r="B332" t="str">
        <f>HYPERLINK("https://www.facebook.com/caxcamminh/", "Công an xã Cẩm Minh  tỉnh Hà Tĩnh")</f>
        <v>Công an xã Cẩm Minh  tỉnh Hà Tĩnh</v>
      </c>
      <c r="C332" t="str">
        <v>https://www.facebook.com/caxcamminh/</v>
      </c>
      <c r="D332" t="str">
        <v>-</v>
      </c>
      <c r="E332" t="str">
        <v/>
      </c>
      <c r="F332" t="str">
        <v>-</v>
      </c>
      <c r="G332" t="str">
        <v>-</v>
      </c>
    </row>
    <row r="333">
      <c r="A333">
        <v>13332</v>
      </c>
      <c r="B333" t="str">
        <f>HYPERLINK("https://camminh.camxuyen.hatinh.gov.vn/", "UBND Ủy ban nhân dân xã Cẩm Minh  tỉnh Hà Tĩnh")</f>
        <v>UBND Ủy ban nhân dân xã Cẩm Minh  tỉnh Hà Tĩnh</v>
      </c>
      <c r="C333" t="str">
        <v>https://camminh.camxuyen.hatinh.gov.vn/</v>
      </c>
      <c r="D333" t="str">
        <v>-</v>
      </c>
      <c r="E333" t="str">
        <v>-</v>
      </c>
      <c r="F333" t="str">
        <v>-</v>
      </c>
      <c r="G333" t="str">
        <v>-</v>
      </c>
    </row>
    <row r="334">
      <c r="A334">
        <v>13333</v>
      </c>
      <c r="B334" t="str">
        <f>HYPERLINK("https://www.facebook.com/p/C%C3%B4ng-An-x%C3%A3-K%E1%BB%B3-Xu%C3%A2n-huy%E1%BB%87n-K%E1%BB%B3-Anh-t%E1%BB%89nh-H%C3%A0-T%C4%A9nh-100057494557636/", "Công an xã Kỳ Xuân  tỉnh Hà Tĩnh")</f>
        <v>Công an xã Kỳ Xuân  tỉnh Hà Tĩnh</v>
      </c>
      <c r="C334" t="str">
        <v>https://www.facebook.com/p/C%C3%B4ng-An-x%C3%A3-K%E1%BB%B3-Xu%C3%A2n-huy%E1%BB%87n-K%E1%BB%B3-Anh-t%E1%BB%89nh-H%C3%A0-T%C4%A9nh-100057494557636/</v>
      </c>
      <c r="D334" t="str">
        <v>-</v>
      </c>
      <c r="E334" t="str">
        <v/>
      </c>
      <c r="F334" t="str">
        <v>-</v>
      </c>
      <c r="G334" t="str">
        <v>-</v>
      </c>
    </row>
    <row r="335">
      <c r="A335">
        <v>13334</v>
      </c>
      <c r="B335" t="str">
        <f>HYPERLINK("https://kyxuan.kyanh.hatinh.gov.vn/", "UBND Ủy ban nhân dân xã Kỳ Xuân  tỉnh Hà Tĩnh")</f>
        <v>UBND Ủy ban nhân dân xã Kỳ Xuân  tỉnh Hà Tĩnh</v>
      </c>
      <c r="C335" t="str">
        <v>https://kyxuan.kyanh.hatinh.gov.vn/</v>
      </c>
      <c r="D335" t="str">
        <v>-</v>
      </c>
      <c r="E335" t="str">
        <v>-</v>
      </c>
      <c r="F335" t="str">
        <v>-</v>
      </c>
      <c r="G335" t="str">
        <v>-</v>
      </c>
    </row>
    <row r="336">
      <c r="A336">
        <v>13335</v>
      </c>
      <c r="B336" t="str">
        <f>HYPERLINK("https://www.facebook.com/p/C%C3%B4ng-an-x%C3%A3-K%E1%BB%B3-B%E1%BA%AFc-K%E1%BB%B3-Anh-H%C3%A0-T%C4%A9nh-100064418365269/", "Công an xã Kỳ Bắc  tỉnh Hà Tĩnh")</f>
        <v>Công an xã Kỳ Bắc  tỉnh Hà Tĩnh</v>
      </c>
      <c r="C336" t="str">
        <v>https://www.facebook.com/p/C%C3%B4ng-an-x%C3%A3-K%E1%BB%B3-B%E1%BA%AFc-K%E1%BB%B3-Anh-H%C3%A0-T%C4%A9nh-100064418365269/</v>
      </c>
      <c r="D336" t="str">
        <v>0975846777</v>
      </c>
      <c r="E336" t="str">
        <v>-</v>
      </c>
      <c r="F336" t="str">
        <v>-</v>
      </c>
      <c r="G336" t="str">
        <v>Ha Tinh, Vietnam</v>
      </c>
    </row>
    <row r="337">
      <c r="A337">
        <v>13336</v>
      </c>
      <c r="B337" t="str">
        <f>HYPERLINK("http://kybac.kyanh.hatinh.gov.vn/", "UBND Ủy ban nhân dân xã Kỳ Bắc  tỉnh Hà Tĩnh")</f>
        <v>UBND Ủy ban nhân dân xã Kỳ Bắc  tỉnh Hà Tĩnh</v>
      </c>
      <c r="C337" t="str">
        <v>http://kybac.kyanh.hatinh.gov.vn/</v>
      </c>
      <c r="D337" t="str">
        <v>-</v>
      </c>
      <c r="E337" t="str">
        <v>-</v>
      </c>
      <c r="F337" t="str">
        <v>-</v>
      </c>
      <c r="G337" t="str">
        <v>-</v>
      </c>
    </row>
    <row r="338">
      <c r="A338">
        <v>13337</v>
      </c>
      <c r="B338" t="str">
        <f>HYPERLINK("https://www.facebook.com/p/C%C3%B4ng-an-x%C3%A3-K%E1%BB%B3-Ph%C3%BA-100057052916220/", "Công an xã Kỳ Phú  tỉnh Hà Tĩnh")</f>
        <v>Công an xã Kỳ Phú  tỉnh Hà Tĩnh</v>
      </c>
      <c r="C338" t="str">
        <v>https://www.facebook.com/p/C%C3%B4ng-an-x%C3%A3-K%E1%BB%B3-Ph%C3%BA-100057052916220/</v>
      </c>
      <c r="D338" t="str">
        <v>-</v>
      </c>
      <c r="E338" t="str">
        <v/>
      </c>
      <c r="F338" t="str">
        <v>-</v>
      </c>
      <c r="G338" t="str">
        <v>-</v>
      </c>
    </row>
    <row r="339">
      <c r="A339">
        <v>13338</v>
      </c>
      <c r="B339" t="str">
        <f>HYPERLINK("http://kyphu.kyanh.hatinh.gov.vn/", "UBND Ủy ban nhân dân xã Kỳ Phú  tỉnh Hà Tĩnh")</f>
        <v>UBND Ủy ban nhân dân xã Kỳ Phú  tỉnh Hà Tĩnh</v>
      </c>
      <c r="C339" t="str">
        <v>http://kyphu.kyanh.hatinh.gov.vn/</v>
      </c>
      <c r="D339" t="str">
        <v>-</v>
      </c>
      <c r="E339" t="str">
        <v>-</v>
      </c>
      <c r="F339" t="str">
        <v>-</v>
      </c>
      <c r="G339" t="str">
        <v>-</v>
      </c>
    </row>
    <row r="340">
      <c r="A340">
        <v>13339</v>
      </c>
      <c r="B340" t="str">
        <f>HYPERLINK("https://www.facebook.com/p/C%C3%B4ng-an-x%C3%A3-K%E1%BB%B3-Phong-huy%E1%BB%87n-K%E1%BB%B3-Anh-t%E1%BB%89nh-H%C3%A0-T%C4%A9nh-100063488471398/", "Công an xã Kỳ Phong  tỉnh Hà Tĩnh")</f>
        <v>Công an xã Kỳ Phong  tỉnh Hà Tĩnh</v>
      </c>
      <c r="C340" t="str">
        <v>https://www.facebook.com/p/C%C3%B4ng-an-x%C3%A3-K%E1%BB%B3-Phong-huy%E1%BB%87n-K%E1%BB%B3-Anh-t%E1%BB%89nh-H%C3%A0-T%C4%A9nh-100063488471398/</v>
      </c>
      <c r="D340" t="str">
        <v>-</v>
      </c>
      <c r="E340" t="str">
        <v/>
      </c>
      <c r="F340" t="str">
        <v>-</v>
      </c>
      <c r="G340" t="str">
        <v>-</v>
      </c>
    </row>
    <row r="341">
      <c r="A341">
        <v>13340</v>
      </c>
      <c r="B341" t="str">
        <f>HYPERLINK("http://kyphong.kyanh.hatinh.gov.vn/", "UBND Ủy ban nhân dân xã Kỳ Phong  tỉnh Hà Tĩnh")</f>
        <v>UBND Ủy ban nhân dân xã Kỳ Phong  tỉnh Hà Tĩnh</v>
      </c>
      <c r="C341" t="str">
        <v>http://kyphong.kyanh.hatinh.gov.vn/</v>
      </c>
      <c r="D341" t="str">
        <v>-</v>
      </c>
      <c r="E341" t="str">
        <v>-</v>
      </c>
      <c r="F341" t="str">
        <v>-</v>
      </c>
      <c r="G341" t="str">
        <v>-</v>
      </c>
    </row>
    <row r="342">
      <c r="A342">
        <v>13341</v>
      </c>
      <c r="B342" t="str">
        <f>HYPERLINK("https://www.facebook.com/conganxakytien/", "Công an xã Kỳ Tiến  tỉnh Hà Tĩnh")</f>
        <v>Công an xã Kỳ Tiến  tỉnh Hà Tĩnh</v>
      </c>
      <c r="C342" t="str">
        <v>https://www.facebook.com/conganxakytien/</v>
      </c>
      <c r="D342" t="str">
        <v>0973204222</v>
      </c>
      <c r="E342" t="str">
        <v>-</v>
      </c>
      <c r="F342" t="str">
        <f>HYPERLINK("mailto:Caxkytien@gmail.com", "Caxkytien@gmail.com")</f>
        <v>Caxkytien@gmail.com</v>
      </c>
      <c r="G342" t="str">
        <v>Ha Tinh, Vietnam</v>
      </c>
    </row>
    <row r="343">
      <c r="A343">
        <v>13342</v>
      </c>
      <c r="B343" t="str">
        <f>HYPERLINK("http://kytien.kyanh.hatinh.gov.vn/", "UBND Ủy ban nhân dân xã Kỳ Tiến  tỉnh Hà Tĩnh")</f>
        <v>UBND Ủy ban nhân dân xã Kỳ Tiến  tỉnh Hà Tĩnh</v>
      </c>
      <c r="C343" t="str">
        <v>http://kytien.kyanh.hatinh.gov.vn/</v>
      </c>
      <c r="D343" t="str">
        <v>-</v>
      </c>
      <c r="E343" t="str">
        <v>-</v>
      </c>
      <c r="F343" t="str">
        <v>-</v>
      </c>
      <c r="G343" t="str">
        <v>-</v>
      </c>
    </row>
    <row r="344">
      <c r="A344">
        <v>13343</v>
      </c>
      <c r="B344" t="str">
        <f>HYPERLINK("https://www.facebook.com/p/C%C3%B4ng-an-x%C3%A3-K%E1%BB%B3-Giang-huy%E1%BB%87n-K%E1%BB%B3-Anh-t%E1%BB%89nh-H%C3%A0-T%C4%A9nh-100063526900476/", "Công an xã Kỳ Giang  tỉnh Hà Tĩnh")</f>
        <v>Công an xã Kỳ Giang  tỉnh Hà Tĩnh</v>
      </c>
      <c r="C344" t="str">
        <v>https://www.facebook.com/p/C%C3%B4ng-an-x%C3%A3-K%E1%BB%B3-Giang-huy%E1%BB%87n-K%E1%BB%B3-Anh-t%E1%BB%89nh-H%C3%A0-T%C4%A9nh-100063526900476/</v>
      </c>
      <c r="D344" t="str">
        <v>0978756187</v>
      </c>
      <c r="E344" t="str">
        <v>-</v>
      </c>
      <c r="F344" t="str">
        <v>-</v>
      </c>
      <c r="G344" t="str">
        <v>-</v>
      </c>
    </row>
    <row r="345">
      <c r="A345">
        <v>13344</v>
      </c>
      <c r="B345" t="str">
        <f>HYPERLINK("https://kygiang.kyanh.hatinh.gov.vn/", "UBND Ủy ban nhân dân xã Kỳ Giang  tỉnh Hà Tĩnh")</f>
        <v>UBND Ủy ban nhân dân xã Kỳ Giang  tỉnh Hà Tĩnh</v>
      </c>
      <c r="C345" t="str">
        <v>https://kygiang.kyanh.hatinh.gov.vn/</v>
      </c>
      <c r="D345" t="str">
        <v>-</v>
      </c>
      <c r="E345" t="str">
        <v>-</v>
      </c>
      <c r="F345" t="str">
        <v>-</v>
      </c>
      <c r="G345" t="str">
        <v>-</v>
      </c>
    </row>
    <row r="346">
      <c r="A346">
        <v>13345</v>
      </c>
      <c r="B346" t="str">
        <f>HYPERLINK("https://www.facebook.com/p/C%C3%B4ng-an-x%C3%A3-K%E1%BB%B3-%C4%90%E1%BB%93ng-K%E1%BB%B3-Anh-H%C3%A0-T%C4%A9nh-100069204879963/", "Công an xã Kỳ Đồng  tỉnh Hà Tĩnh")</f>
        <v>Công an xã Kỳ Đồng  tỉnh Hà Tĩnh</v>
      </c>
      <c r="C346" t="str">
        <v>https://www.facebook.com/p/C%C3%B4ng-an-x%C3%A3-K%E1%BB%B3-%C4%90%E1%BB%93ng-K%E1%BB%B3-Anh-H%C3%A0-T%C4%A9nh-100069204879963/</v>
      </c>
      <c r="D346" t="str">
        <v>-</v>
      </c>
      <c r="E346" t="str">
        <v/>
      </c>
      <c r="F346" t="str">
        <v>-</v>
      </c>
      <c r="G346" t="str">
        <v>-</v>
      </c>
    </row>
    <row r="347">
      <c r="A347">
        <v>13346</v>
      </c>
      <c r="B347" t="str">
        <f>HYPERLINK("http://kydong.kyanh.hatinh.gov.vn/", "UBND Ủy ban nhân dân xã Kỳ Đồng  tỉnh Hà Tĩnh")</f>
        <v>UBND Ủy ban nhân dân xã Kỳ Đồng  tỉnh Hà Tĩnh</v>
      </c>
      <c r="C347" t="str">
        <v>http://kydong.kyanh.hatinh.gov.vn/</v>
      </c>
      <c r="D347" t="str">
        <v>-</v>
      </c>
      <c r="E347" t="str">
        <v>-</v>
      </c>
      <c r="F347" t="str">
        <v>-</v>
      </c>
      <c r="G347" t="str">
        <v>-</v>
      </c>
    </row>
    <row r="348">
      <c r="A348">
        <v>13347</v>
      </c>
      <c r="B348" t="str">
        <v>Công an xã Kỳ Khang  tỉnh Hà Tĩnh</v>
      </c>
      <c r="C348" t="str">
        <v>-</v>
      </c>
      <c r="D348" t="str">
        <v>-</v>
      </c>
      <c r="E348" t="str">
        <v/>
      </c>
      <c r="F348" t="str">
        <v>-</v>
      </c>
      <c r="G348" t="str">
        <v>-</v>
      </c>
    </row>
    <row r="349">
      <c r="A349">
        <v>13348</v>
      </c>
      <c r="B349" t="str">
        <f>HYPERLINK("https://kykhang.kyanh.hatinh.gov.vn/", "UBND Ủy ban nhân dân xã Kỳ Khang  tỉnh Hà Tĩnh")</f>
        <v>UBND Ủy ban nhân dân xã Kỳ Khang  tỉnh Hà Tĩnh</v>
      </c>
      <c r="C349" t="str">
        <v>https://kykhang.kyanh.hatinh.gov.vn/</v>
      </c>
      <c r="D349" t="str">
        <v>-</v>
      </c>
      <c r="E349" t="str">
        <v>-</v>
      </c>
      <c r="F349" t="str">
        <v>-</v>
      </c>
      <c r="G349" t="str">
        <v>-</v>
      </c>
    </row>
    <row r="350">
      <c r="A350">
        <v>13349</v>
      </c>
      <c r="B350" t="str">
        <f>HYPERLINK("https://www.facebook.com/p/C%C3%B4ng-an-x%C3%A3-K%E1%BB%B3-V%C4%83n-Huy%E1%BB%87n-K%E1%BB%B3-Anh-H%C3%A0-T%C4%A9nh-100057221839100/", "Công an xã Kỳ Văn  tỉnh Hà Tĩnh")</f>
        <v>Công an xã Kỳ Văn  tỉnh Hà Tĩnh</v>
      </c>
      <c r="C350" t="str">
        <v>https://www.facebook.com/p/C%C3%B4ng-an-x%C3%A3-K%E1%BB%B3-V%C4%83n-Huy%E1%BB%87n-K%E1%BB%B3-Anh-H%C3%A0-T%C4%A9nh-100057221839100/</v>
      </c>
      <c r="D350" t="str">
        <v>-</v>
      </c>
      <c r="E350" t="str">
        <v/>
      </c>
      <c r="F350" t="str">
        <v>-</v>
      </c>
      <c r="G350" t="str">
        <v>-</v>
      </c>
    </row>
    <row r="351">
      <c r="A351">
        <v>13350</v>
      </c>
      <c r="B351" t="str">
        <f>HYPERLINK("http://kyvan.kyanh.hatinh.gov.vn/", "UBND Ủy ban nhân dân xã Kỳ Văn  tỉnh Hà Tĩnh")</f>
        <v>UBND Ủy ban nhân dân xã Kỳ Văn  tỉnh Hà Tĩnh</v>
      </c>
      <c r="C351" t="str">
        <v>http://kyvan.kyanh.hatinh.gov.vn/</v>
      </c>
      <c r="D351" t="str">
        <v>-</v>
      </c>
      <c r="E351" t="str">
        <v>-</v>
      </c>
      <c r="F351" t="str">
        <v>-</v>
      </c>
      <c r="G351" t="str">
        <v>-</v>
      </c>
    </row>
    <row r="352">
      <c r="A352">
        <v>13351</v>
      </c>
      <c r="B352" t="str">
        <f>HYPERLINK("https://www.facebook.com/conganxakytien/", "Công an xã Kỳ Trung  tỉnh Hà Tĩnh")</f>
        <v>Công an xã Kỳ Trung  tỉnh Hà Tĩnh</v>
      </c>
      <c r="C352" t="str">
        <v>https://www.facebook.com/conganxakytien/</v>
      </c>
      <c r="D352" t="str">
        <v>0973204222</v>
      </c>
      <c r="E352" t="str">
        <v>-</v>
      </c>
      <c r="F352" t="str">
        <f>HYPERLINK("mailto:Caxkytien@gmail.com", "Caxkytien@gmail.com")</f>
        <v>Caxkytien@gmail.com</v>
      </c>
      <c r="G352" t="str">
        <v>Ha Tinh, Vietnam</v>
      </c>
    </row>
    <row r="353">
      <c r="A353">
        <v>13352</v>
      </c>
      <c r="B353" t="str">
        <f>HYPERLINK("http://kytrung.kyanh.hatinh.gov.vn/", "UBND Ủy ban nhân dân xã Kỳ Trung  tỉnh Hà Tĩnh")</f>
        <v>UBND Ủy ban nhân dân xã Kỳ Trung  tỉnh Hà Tĩnh</v>
      </c>
      <c r="C353" t="str">
        <v>http://kytrung.kyanh.hatinh.gov.vn/</v>
      </c>
      <c r="D353" t="str">
        <v>-</v>
      </c>
      <c r="E353" t="str">
        <v>-</v>
      </c>
      <c r="F353" t="str">
        <v>-</v>
      </c>
      <c r="G353" t="str">
        <v>-</v>
      </c>
    </row>
    <row r="354">
      <c r="A354">
        <v>13353</v>
      </c>
      <c r="B354" t="str">
        <v>Công an xã Kỳ Thọ  tỉnh Hà Tĩnh</v>
      </c>
      <c r="C354" t="str">
        <v>-</v>
      </c>
      <c r="D354" t="str">
        <v>-</v>
      </c>
      <c r="E354" t="str">
        <v/>
      </c>
      <c r="F354" t="str">
        <v>-</v>
      </c>
      <c r="G354" t="str">
        <v>-</v>
      </c>
    </row>
    <row r="355">
      <c r="A355">
        <v>13354</v>
      </c>
      <c r="B355" t="str">
        <f>HYPERLINK("https://kytho.kyanh.hatinh.gov.vn/", "UBND Ủy ban nhân dân xã Kỳ Thọ  tỉnh Hà Tĩnh")</f>
        <v>UBND Ủy ban nhân dân xã Kỳ Thọ  tỉnh Hà Tĩnh</v>
      </c>
      <c r="C355" t="str">
        <v>https://kytho.kyanh.hatinh.gov.vn/</v>
      </c>
      <c r="D355" t="str">
        <v>-</v>
      </c>
      <c r="E355" t="str">
        <v>-</v>
      </c>
      <c r="F355" t="str">
        <v>-</v>
      </c>
      <c r="G355" t="str">
        <v>-</v>
      </c>
    </row>
    <row r="356">
      <c r="A356">
        <v>13355</v>
      </c>
      <c r="B356" t="str">
        <f>HYPERLINK("https://www.facebook.com/congankytay/", "Công an xã Kỳ Tây  tỉnh Hà Tĩnh")</f>
        <v>Công an xã Kỳ Tây  tỉnh Hà Tĩnh</v>
      </c>
      <c r="C356" t="str">
        <v>https://www.facebook.com/congankytay/</v>
      </c>
      <c r="D356" t="str">
        <v>-</v>
      </c>
      <c r="E356" t="str">
        <v/>
      </c>
      <c r="F356" t="str">
        <f>HYPERLINK("mailto:congankytay@gmail.com", "congankytay@gmail.com")</f>
        <v>congankytay@gmail.com</v>
      </c>
      <c r="G356" t="str">
        <v>Ha Tinh, Vietnam</v>
      </c>
    </row>
    <row r="357">
      <c r="A357">
        <v>13356</v>
      </c>
      <c r="B357" t="str">
        <f>HYPERLINK("http://kytay.kyanh.hatinh.gov.vn/", "UBND Ủy ban nhân dân xã Kỳ Tây  tỉnh Hà Tĩnh")</f>
        <v>UBND Ủy ban nhân dân xã Kỳ Tây  tỉnh Hà Tĩnh</v>
      </c>
      <c r="C357" t="str">
        <v>http://kytay.kyanh.hatinh.gov.vn/</v>
      </c>
      <c r="D357" t="str">
        <v>-</v>
      </c>
      <c r="E357" t="str">
        <v>-</v>
      </c>
      <c r="F357" t="str">
        <v>-</v>
      </c>
      <c r="G357" t="str">
        <v>-</v>
      </c>
    </row>
    <row r="358">
      <c r="A358">
        <v>13357</v>
      </c>
      <c r="B358" t="str">
        <f>HYPERLINK("https://www.facebook.com/ConganxaKyThuong/", "Công an xã Kỳ Thượng  tỉnh Hà Tĩnh")</f>
        <v>Công an xã Kỳ Thượng  tỉnh Hà Tĩnh</v>
      </c>
      <c r="C358" t="str">
        <v>https://www.facebook.com/ConganxaKyThuong/</v>
      </c>
      <c r="D358" t="str">
        <v>0982606646</v>
      </c>
      <c r="E358" t="str">
        <v>-</v>
      </c>
      <c r="F358" t="str">
        <f>HYPERLINK("mailto:Kythuong11032020@gmail.com", "Kythuong11032020@gmail.com")</f>
        <v>Kythuong11032020@gmail.com</v>
      </c>
      <c r="G358" t="str">
        <v>12C, Ha Tinh, Vietnam</v>
      </c>
    </row>
    <row r="359">
      <c r="A359">
        <v>13358</v>
      </c>
      <c r="B359" t="str">
        <f>HYPERLINK("http://kythuong.kyanh.hatinh.gov.vn/", "UBND Ủy ban nhân dân xã Kỳ Thượng  tỉnh Hà Tĩnh")</f>
        <v>UBND Ủy ban nhân dân xã Kỳ Thượng  tỉnh Hà Tĩnh</v>
      </c>
      <c r="C359" t="str">
        <v>http://kythuong.kyanh.hatinh.gov.vn/</v>
      </c>
      <c r="D359" t="str">
        <v>-</v>
      </c>
      <c r="E359" t="str">
        <v>-</v>
      </c>
      <c r="F359" t="str">
        <v>-</v>
      </c>
      <c r="G359" t="str">
        <v>-</v>
      </c>
    </row>
    <row r="360">
      <c r="A360">
        <v>13359</v>
      </c>
      <c r="B360" t="str">
        <v>Công an xã Kỳ Hải  tỉnh Hà Tĩnh</v>
      </c>
      <c r="C360" t="str">
        <v>-</v>
      </c>
      <c r="D360" t="str">
        <v>-</v>
      </c>
      <c r="E360" t="str">
        <v/>
      </c>
      <c r="F360" t="str">
        <v>-</v>
      </c>
      <c r="G360" t="str">
        <v>-</v>
      </c>
    </row>
    <row r="361">
      <c r="A361">
        <v>13360</v>
      </c>
      <c r="B361" t="str">
        <f>HYPERLINK("https://kyhai.kyanh.hatinh.gov.vn/", "UBND Ủy ban nhân dân xã Kỳ Hải  tỉnh Hà Tĩnh")</f>
        <v>UBND Ủy ban nhân dân xã Kỳ Hải  tỉnh Hà Tĩnh</v>
      </c>
      <c r="C361" t="str">
        <v>https://kyhai.kyanh.hatinh.gov.vn/</v>
      </c>
      <c r="D361" t="str">
        <v>-</v>
      </c>
      <c r="E361" t="str">
        <v>-</v>
      </c>
      <c r="F361" t="str">
        <v>-</v>
      </c>
      <c r="G361" t="str">
        <v>-</v>
      </c>
    </row>
    <row r="362">
      <c r="A362">
        <v>13361</v>
      </c>
      <c r="B362" t="str">
        <v>Công an xã Kỳ Thư  tỉnh Hà Tĩnh</v>
      </c>
      <c r="C362" t="str">
        <v>-</v>
      </c>
      <c r="D362" t="str">
        <v>-</v>
      </c>
      <c r="E362" t="str">
        <v/>
      </c>
      <c r="F362" t="str">
        <v>-</v>
      </c>
      <c r="G362" t="str">
        <v>-</v>
      </c>
    </row>
    <row r="363">
      <c r="A363">
        <v>13362</v>
      </c>
      <c r="B363" t="str">
        <f>HYPERLINK("http://kythu.kyanh.hatinh.gov.vn/", "UBND Ủy ban nhân dân xã Kỳ Thư  tỉnh Hà Tĩnh")</f>
        <v>UBND Ủy ban nhân dân xã Kỳ Thư  tỉnh Hà Tĩnh</v>
      </c>
      <c r="C363" t="str">
        <v>http://kythu.kyanh.hatinh.gov.vn/</v>
      </c>
      <c r="D363" t="str">
        <v>-</v>
      </c>
      <c r="E363" t="str">
        <v>-</v>
      </c>
      <c r="F363" t="str">
        <v>-</v>
      </c>
      <c r="G363" t="str">
        <v>-</v>
      </c>
    </row>
    <row r="364">
      <c r="A364">
        <v>13363</v>
      </c>
      <c r="B364" t="str">
        <f>HYPERLINK("https://www.facebook.com/p/C%C3%B4ng-an-x%C3%A3-K%E1%BB%B3-Ch%C3%A2u-K%E1%BB%B3-Anh-H%C3%A0-T%C4%A9nh-100067549219356/", "Công an xã Kỳ Châu  tỉnh Hà Tĩnh")</f>
        <v>Công an xã Kỳ Châu  tỉnh Hà Tĩnh</v>
      </c>
      <c r="C364" t="str">
        <v>https://www.facebook.com/p/C%C3%B4ng-an-x%C3%A3-K%E1%BB%B3-Ch%C3%A2u-K%E1%BB%B3-Anh-H%C3%A0-T%C4%A9nh-100067549219356/</v>
      </c>
      <c r="D364" t="str">
        <v>0975948191</v>
      </c>
      <c r="E364" t="str">
        <v>-</v>
      </c>
      <c r="F364" t="str">
        <f>HYPERLINK("mailto:xakychau@gmail.com", "xakychau@gmail.com")</f>
        <v>xakychau@gmail.com</v>
      </c>
      <c r="G364" t="str">
        <v>Thôn Châu Long, xã Kỳ Châu, Ky Anh, Vietnam</v>
      </c>
    </row>
    <row r="365">
      <c r="A365">
        <v>13364</v>
      </c>
      <c r="B365" t="str">
        <f>HYPERLINK("http://kychau.kyanh.hatinh.gov.vn/", "UBND Ủy ban nhân dân xã Kỳ Châu  tỉnh Hà Tĩnh")</f>
        <v>UBND Ủy ban nhân dân xã Kỳ Châu  tỉnh Hà Tĩnh</v>
      </c>
      <c r="C365" t="str">
        <v>http://kychau.kyanh.hatinh.gov.vn/</v>
      </c>
      <c r="D365" t="str">
        <v>-</v>
      </c>
      <c r="E365" t="str">
        <v>-</v>
      </c>
      <c r="F365" t="str">
        <v>-</v>
      </c>
      <c r="G365" t="str">
        <v>-</v>
      </c>
    </row>
    <row r="366">
      <c r="A366">
        <v>13365</v>
      </c>
      <c r="B366" t="str">
        <f>HYPERLINK("https://www.facebook.com/caxkytan/", "Công an xã Kỳ Tân  tỉnh Hà Tĩnh")</f>
        <v>Công an xã Kỳ Tân  tỉnh Hà Tĩnh</v>
      </c>
      <c r="C366" t="str">
        <v>https://www.facebook.com/caxkytan/</v>
      </c>
      <c r="D366" t="str">
        <v>0986594694</v>
      </c>
      <c r="E366" t="str">
        <v>-</v>
      </c>
      <c r="F366" t="str">
        <f>HYPERLINK("mailto:caxkytan@gmail.com", "caxkytan@gmail.com")</f>
        <v>caxkytan@gmail.com</v>
      </c>
      <c r="G366" t="str">
        <v>Thôn Xuân Dục, xã Kỳ Tân, huyện Kỳ Anh, Ha Tinh, Vietnam</v>
      </c>
    </row>
    <row r="367">
      <c r="A367">
        <v>13366</v>
      </c>
      <c r="B367" t="str">
        <f>HYPERLINK("https://kytan.kyanh.hatinh.gov.vn/", "UBND Ủy ban nhân dân xã Kỳ Tân  tỉnh Hà Tĩnh")</f>
        <v>UBND Ủy ban nhân dân xã Kỳ Tân  tỉnh Hà Tĩnh</v>
      </c>
      <c r="C367" t="str">
        <v>https://kytan.kyanh.hatinh.gov.vn/</v>
      </c>
      <c r="D367" t="str">
        <v>-</v>
      </c>
      <c r="E367" t="str">
        <v>-</v>
      </c>
      <c r="F367" t="str">
        <v>-</v>
      </c>
      <c r="G367" t="str">
        <v>-</v>
      </c>
    </row>
    <row r="368">
      <c r="A368">
        <v>13367</v>
      </c>
      <c r="B368" t="str">
        <f>HYPERLINK("https://www.facebook.com/conganxalamhop/", "Công an xã Kỳ Hợp  tỉnh Hà Tĩnh")</f>
        <v>Công an xã Kỳ Hợp  tỉnh Hà Tĩnh</v>
      </c>
      <c r="C368" t="str">
        <v>https://www.facebook.com/conganxalamhop/</v>
      </c>
      <c r="D368" t="str">
        <v>0968333767</v>
      </c>
      <c r="E368" t="str">
        <v>-</v>
      </c>
      <c r="F368" t="str">
        <f>HYPERLINK("mailto:caxlamhop@gmail.com", "caxlamhop@gmail.com")</f>
        <v>caxlamhop@gmail.com</v>
      </c>
      <c r="G368" t="str">
        <v>Xã Lâm Hợp, Ky Anh, Vietnam</v>
      </c>
    </row>
    <row r="369">
      <c r="A369">
        <v>13368</v>
      </c>
      <c r="B369" t="str">
        <f>HYPERLINK("https://kyanh.hatinh.gov.vn/", "UBND Ủy ban nhân dân xã Kỳ Hợp  tỉnh Hà Tĩnh")</f>
        <v>UBND Ủy ban nhân dân xã Kỳ Hợp  tỉnh Hà Tĩnh</v>
      </c>
      <c r="C369" t="str">
        <v>https://kyanh.hatinh.gov.vn/</v>
      </c>
      <c r="D369" t="str">
        <v>-</v>
      </c>
      <c r="E369" t="str">
        <v>-</v>
      </c>
      <c r="F369" t="str">
        <v>-</v>
      </c>
      <c r="G369" t="str">
        <v>-</v>
      </c>
    </row>
    <row r="370">
      <c r="A370">
        <v>13369</v>
      </c>
      <c r="B370" t="str">
        <f>HYPERLINK("https://www.facebook.com/conganxalamhop/", "Công an xã Kỳ Lâm  tỉnh Hà Tĩnh")</f>
        <v>Công an xã Kỳ Lâm  tỉnh Hà Tĩnh</v>
      </c>
      <c r="C370" t="str">
        <v>https://www.facebook.com/conganxalamhop/</v>
      </c>
      <c r="D370" t="str">
        <v>0968333767</v>
      </c>
      <c r="E370" t="str">
        <v>-</v>
      </c>
      <c r="F370" t="str">
        <f>HYPERLINK("mailto:caxlamhop@gmail.com", "caxlamhop@gmail.com")</f>
        <v>caxlamhop@gmail.com</v>
      </c>
      <c r="G370" t="str">
        <v>Xã Lâm Hợp, Ky Anh, Vietnam</v>
      </c>
    </row>
    <row r="371">
      <c r="A371">
        <v>13370</v>
      </c>
      <c r="B371" t="str">
        <f>HYPERLINK("https://kyanh.hatinh.gov.vn/", "UBND Ủy ban nhân dân xã Kỳ Lâm  tỉnh Hà Tĩnh")</f>
        <v>UBND Ủy ban nhân dân xã Kỳ Lâm  tỉnh Hà Tĩnh</v>
      </c>
      <c r="C371" t="str">
        <v>https://kyanh.hatinh.gov.vn/</v>
      </c>
      <c r="D371" t="str">
        <v>-</v>
      </c>
      <c r="E371" t="str">
        <v>-</v>
      </c>
      <c r="F371" t="str">
        <v>-</v>
      </c>
      <c r="G371" t="str">
        <v>-</v>
      </c>
    </row>
    <row r="372">
      <c r="A372">
        <v>13371</v>
      </c>
      <c r="B372" t="str">
        <f>HYPERLINK("https://www.facebook.com/p/Tu%E1%BB%95i-tr%E1%BA%BB-C%C3%B4ng-an-th%E1%BB%8B-x%C3%A3-S%C6%A1n-T%C3%A2y-100040884909606/", "Công an xã Kỳ Sơn  tỉnh Hà Tĩnh")</f>
        <v>Công an xã Kỳ Sơn  tỉnh Hà Tĩnh</v>
      </c>
      <c r="C372" t="str">
        <v>https://www.facebook.com/p/Tu%E1%BB%95i-tr%E1%BA%BB-C%C3%B4ng-an-th%E1%BB%8B-x%C3%A3-S%C6%A1n-T%C3%A2y-100040884909606/</v>
      </c>
      <c r="D372" t="str">
        <v>-</v>
      </c>
      <c r="E372" t="str">
        <v/>
      </c>
      <c r="F372" t="str">
        <f>HYPERLINK("mailto:tuoitrecatxsontay@gmail.com", "tuoitrecatxsontay@gmail.com")</f>
        <v>tuoitrecatxsontay@gmail.com</v>
      </c>
      <c r="G372" t="str">
        <v>-</v>
      </c>
    </row>
    <row r="373">
      <c r="A373">
        <v>13372</v>
      </c>
      <c r="B373" t="str">
        <f>HYPERLINK("https://kyanh.hatinh.gov.vn/", "UBND Ủy ban nhân dân xã Kỳ Sơn  tỉnh Hà Tĩnh")</f>
        <v>UBND Ủy ban nhân dân xã Kỳ Sơn  tỉnh Hà Tĩnh</v>
      </c>
      <c r="C373" t="str">
        <v>https://kyanh.hatinh.gov.vn/</v>
      </c>
      <c r="D373" t="str">
        <v>-</v>
      </c>
      <c r="E373" t="str">
        <v>-</v>
      </c>
      <c r="F373" t="str">
        <v>-</v>
      </c>
      <c r="G373" t="str">
        <v>-</v>
      </c>
    </row>
    <row r="374">
      <c r="A374">
        <v>13373</v>
      </c>
      <c r="B374" t="str">
        <v>Công an xã Kỳ Lạc  tỉnh Hà Tĩnh</v>
      </c>
      <c r="C374" t="str">
        <v>-</v>
      </c>
      <c r="D374" t="str">
        <v>-</v>
      </c>
      <c r="E374" t="str">
        <v/>
      </c>
      <c r="F374" t="str">
        <v>-</v>
      </c>
      <c r="G374" t="str">
        <v>-</v>
      </c>
    </row>
    <row r="375">
      <c r="A375">
        <v>13374</v>
      </c>
      <c r="B375" t="str">
        <f>HYPERLINK("http://kylac.kyanh.hatinh.gov.vn/", "UBND Ủy ban nhân dân xã Kỳ Lạc  tỉnh Hà Tĩnh")</f>
        <v>UBND Ủy ban nhân dân xã Kỳ Lạc  tỉnh Hà Tĩnh</v>
      </c>
      <c r="C375" t="str">
        <v>http://kylac.kyanh.hatinh.gov.vn/</v>
      </c>
      <c r="D375" t="str">
        <v>-</v>
      </c>
      <c r="E375" t="str">
        <v>-</v>
      </c>
      <c r="F375" t="str">
        <v>-</v>
      </c>
      <c r="G375" t="str">
        <v>-</v>
      </c>
    </row>
    <row r="376">
      <c r="A376">
        <v>13375</v>
      </c>
      <c r="B376" t="str">
        <f>HYPERLINK("https://www.facebook.com/p/C%C3%B4ng-an-x%C3%A3-T%C3%A2n-L%E1%BB%99c-L%E1%BB%99c-H%C3%A0-H%C3%A0-T%C4%A9nh-100067943706050/", "Công an xã Tân Lộc  tỉnh Hà Tĩnh")</f>
        <v>Công an xã Tân Lộc  tỉnh Hà Tĩnh</v>
      </c>
      <c r="C376" t="str">
        <v>https://www.facebook.com/p/C%C3%B4ng-an-x%C3%A3-T%C3%A2n-L%E1%BB%99c-L%E1%BB%99c-H%C3%A0-H%C3%A0-T%C4%A9nh-100067943706050/</v>
      </c>
      <c r="D376" t="str">
        <v>-</v>
      </c>
      <c r="E376" t="str">
        <v/>
      </c>
      <c r="F376" t="str">
        <v>-</v>
      </c>
      <c r="G376" t="str">
        <v>-</v>
      </c>
    </row>
    <row r="377">
      <c r="A377">
        <v>13376</v>
      </c>
      <c r="B377" t="str">
        <f>HYPERLINK("https://tanloc.thoibinh.camau.gov.vn/", "UBND Ủy ban nhân dân xã Tân Lộc  tỉnh Hà Tĩnh")</f>
        <v>UBND Ủy ban nhân dân xã Tân Lộc  tỉnh Hà Tĩnh</v>
      </c>
      <c r="C377" t="str">
        <v>https://tanloc.thoibinh.camau.gov.vn/</v>
      </c>
      <c r="D377" t="str">
        <v>-</v>
      </c>
      <c r="E377" t="str">
        <v>-</v>
      </c>
      <c r="F377" t="str">
        <v>-</v>
      </c>
      <c r="G377" t="str">
        <v>-</v>
      </c>
    </row>
    <row r="378">
      <c r="A378">
        <v>13377</v>
      </c>
      <c r="B378" t="str">
        <f>HYPERLINK("https://www.facebook.com/sdt0862070113/", "Công an xã Hồng Lộc  tỉnh Hà Tĩnh")</f>
        <v>Công an xã Hồng Lộc  tỉnh Hà Tĩnh</v>
      </c>
      <c r="C378" t="str">
        <v>https://www.facebook.com/sdt0862070113/</v>
      </c>
      <c r="D378" t="str">
        <v>-</v>
      </c>
      <c r="E378" t="str">
        <v/>
      </c>
      <c r="F378" t="str">
        <v>-</v>
      </c>
      <c r="G378" t="str">
        <v>-</v>
      </c>
    </row>
    <row r="379">
      <c r="A379">
        <v>13378</v>
      </c>
      <c r="B379" t="str">
        <f>HYPERLINK("https://xathuanloc.hatinh.gov.vn/", "UBND Ủy ban nhân dân xã Hồng Lộc  tỉnh Hà Tĩnh")</f>
        <v>UBND Ủy ban nhân dân xã Hồng Lộc  tỉnh Hà Tĩnh</v>
      </c>
      <c r="C379" t="str">
        <v>https://xathuanloc.hatinh.gov.vn/</v>
      </c>
      <c r="D379" t="str">
        <v>-</v>
      </c>
      <c r="E379" t="str">
        <v>-</v>
      </c>
      <c r="F379" t="str">
        <v>-</v>
      </c>
      <c r="G379" t="str">
        <v>-</v>
      </c>
    </row>
    <row r="380">
      <c r="A380">
        <v>13379</v>
      </c>
      <c r="B380" t="str">
        <f>HYPERLINK("https://www.facebook.com/p/C%C3%B4ng-an-x%C3%A3-Th%E1%BB%8Bnh-L%E1%BB%99c-L%E1%BB%99c-H%C3%A0-H%C3%A0-T%C4%A9nh-100067498794628/", "Công an xã Thịnh Lộc  tỉnh Hà Tĩnh")</f>
        <v>Công an xã Thịnh Lộc  tỉnh Hà Tĩnh</v>
      </c>
      <c r="C380" t="str">
        <v>https://www.facebook.com/p/C%C3%B4ng-an-x%C3%A3-Th%E1%BB%8Bnh-L%E1%BB%99c-L%E1%BB%99c-H%C3%A0-H%C3%A0-T%C4%A9nh-100067498794628/</v>
      </c>
      <c r="D380" t="str">
        <v>0982544445</v>
      </c>
      <c r="E380" t="str">
        <v>-</v>
      </c>
      <c r="F380" t="str">
        <v>-</v>
      </c>
      <c r="G380" t="str">
        <v>Ha Tinh, Vietnam</v>
      </c>
    </row>
    <row r="381">
      <c r="A381">
        <v>13380</v>
      </c>
      <c r="B381" t="str">
        <f>HYPERLINK("https://sotnmt.hatinh.gov.vn/sotnmt/portal/folder/thanh-tra-kiem-tra/4.html", "UBND Ủy ban nhân dân xã Thịnh Lộc  tỉnh Hà Tĩnh")</f>
        <v>UBND Ủy ban nhân dân xã Thịnh Lộc  tỉnh Hà Tĩnh</v>
      </c>
      <c r="C381" t="str">
        <v>https://sotnmt.hatinh.gov.vn/sotnmt/portal/folder/thanh-tra-kiem-tra/4.html</v>
      </c>
      <c r="D381" t="str">
        <v>-</v>
      </c>
      <c r="E381" t="str">
        <v>-</v>
      </c>
      <c r="F381" t="str">
        <v>-</v>
      </c>
      <c r="G381" t="str">
        <v>-</v>
      </c>
    </row>
    <row r="382">
      <c r="A382">
        <v>13381</v>
      </c>
      <c r="B382" t="str">
        <f>HYPERLINK("https://www.facebook.com/caxquangloc", "Công an xã An Lộc  tỉnh Hà Tĩnh")</f>
        <v>Công an xã An Lộc  tỉnh Hà Tĩnh</v>
      </c>
      <c r="C382" t="str">
        <v>https://www.facebook.com/caxquangloc</v>
      </c>
      <c r="D382" t="str">
        <v>-</v>
      </c>
      <c r="E382" t="str">
        <v/>
      </c>
      <c r="F382" t="str">
        <v>-</v>
      </c>
      <c r="G382" t="str">
        <v>-</v>
      </c>
    </row>
    <row r="383">
      <c r="A383">
        <v>13382</v>
      </c>
      <c r="B383" t="str">
        <f>HYPERLINK("https://xathuanloc.hatinh.gov.vn/", "UBND Ủy ban nhân dân xã An Lộc  tỉnh Hà Tĩnh")</f>
        <v>UBND Ủy ban nhân dân xã An Lộc  tỉnh Hà Tĩnh</v>
      </c>
      <c r="C383" t="str">
        <v>https://xathuanloc.hatinh.gov.vn/</v>
      </c>
      <c r="D383" t="str">
        <v>-</v>
      </c>
      <c r="E383" t="str">
        <v>-</v>
      </c>
      <c r="F383" t="str">
        <v>-</v>
      </c>
      <c r="G383" t="str">
        <v>-</v>
      </c>
    </row>
    <row r="384">
      <c r="A384">
        <v>13383</v>
      </c>
      <c r="B384" t="str">
        <f>HYPERLINK("https://www.facebook.com/p/Tu%E1%BB%95i-tr%E1%BA%BB-C%C3%B4ng-an-huy%E1%BB%87n-L%E1%BB%99c-B%C3%ACnh-100063492099584/", "Công an xã Bình Lộc  tỉnh Hà Tĩnh")</f>
        <v>Công an xã Bình Lộc  tỉnh Hà Tĩnh</v>
      </c>
      <c r="C384" t="str">
        <v>https://www.facebook.com/p/Tu%E1%BB%95i-tr%E1%BA%BB-C%C3%B4ng-an-huy%E1%BB%87n-L%E1%BB%99c-B%C3%ACnh-100063492099584/</v>
      </c>
      <c r="D384" t="str">
        <v>-</v>
      </c>
      <c r="E384" t="str">
        <v/>
      </c>
      <c r="F384" t="str">
        <v>-</v>
      </c>
      <c r="G384" t="str">
        <v>-</v>
      </c>
    </row>
    <row r="385">
      <c r="A385">
        <v>13384</v>
      </c>
      <c r="B385" t="str">
        <f>HYPERLINK("https://binhan.locha.hatinh.gov.vn/vi/laws/detail/Quyet-dinh-10/?download=1&amp;id=0", "UBND Ủy ban nhân dân xã Bình Lộc  tỉnh Hà Tĩnh")</f>
        <v>UBND Ủy ban nhân dân xã Bình Lộc  tỉnh Hà Tĩnh</v>
      </c>
      <c r="C385" t="str">
        <v>https://binhan.locha.hatinh.gov.vn/vi/laws/detail/Quyet-dinh-10/?download=1&amp;id=0</v>
      </c>
      <c r="D385" t="str">
        <v>-</v>
      </c>
      <c r="E385" t="str">
        <v>-</v>
      </c>
      <c r="F385" t="str">
        <v>-</v>
      </c>
      <c r="G385" t="str">
        <v>-</v>
      </c>
    </row>
    <row r="386">
      <c r="A386">
        <v>13385</v>
      </c>
      <c r="B386" t="str">
        <f>HYPERLINK("https://www.facebook.com/ichhau.congan/", "Công an xã Ích Hậu  tỉnh Hà Tĩnh")</f>
        <v>Công an xã Ích Hậu  tỉnh Hà Tĩnh</v>
      </c>
      <c r="C386" t="str">
        <v>https://www.facebook.com/ichhau.congan/</v>
      </c>
      <c r="D386" t="str">
        <v>-</v>
      </c>
      <c r="E386" t="str">
        <v/>
      </c>
      <c r="F386" t="str">
        <v>-</v>
      </c>
      <c r="G386" t="str">
        <v>-</v>
      </c>
    </row>
    <row r="387">
      <c r="A387">
        <v>13386</v>
      </c>
      <c r="B387" t="str">
        <f>HYPERLINK("https://sotnmt.hatinh.gov.vn/sotnmt/portal/read/tham-van-danh-gia-tac-dong-moi-truong-1/news/tham-van-bao-cao-danh-gia-tac-dong-moi-truong-cua-du-an-ha-tang-ky-thuat-khu-dan.html", "UBND Ủy ban nhân dân xã Ích Hậu  tỉnh Hà Tĩnh")</f>
        <v>UBND Ủy ban nhân dân xã Ích Hậu  tỉnh Hà Tĩnh</v>
      </c>
      <c r="C387" t="str">
        <v>https://sotnmt.hatinh.gov.vn/sotnmt/portal/read/tham-van-danh-gia-tac-dong-moi-truong-1/news/tham-van-bao-cao-danh-gia-tac-dong-moi-truong-cua-du-an-ha-tang-ky-thuat-khu-dan.html</v>
      </c>
      <c r="D387" t="str">
        <v>-</v>
      </c>
      <c r="E387" t="str">
        <v>-</v>
      </c>
      <c r="F387" t="str">
        <v>-</v>
      </c>
      <c r="G387" t="str">
        <v>-</v>
      </c>
    </row>
    <row r="388">
      <c r="A388">
        <v>13387</v>
      </c>
      <c r="B388" t="str">
        <f>HYPERLINK("https://www.facebook.com/caxphuluu/", "Công an xã Phù Lưu  tỉnh Hà Tĩnh")</f>
        <v>Công an xã Phù Lưu  tỉnh Hà Tĩnh</v>
      </c>
      <c r="C388" t="str">
        <v>https://www.facebook.com/caxphuluu/</v>
      </c>
      <c r="D388" t="str">
        <v>-</v>
      </c>
      <c r="E388" t="str">
        <v/>
      </c>
      <c r="F388" t="str">
        <v>-</v>
      </c>
      <c r="G388" t="str">
        <v>-</v>
      </c>
    </row>
    <row r="389">
      <c r="A389">
        <v>13388</v>
      </c>
      <c r="B389" t="str">
        <f>HYPERLINK("https://phuluu.locha.hatinh.gov.vn/vi/laws/detail/TO-TRINH-Ve-viec-de-nghi-phe-duyet-chu-truong-dau-tu-cac-du-an-39/?download=1&amp;id=0", "UBND Ủy ban nhân dân xã Phù Lưu  tỉnh Hà Tĩnh")</f>
        <v>UBND Ủy ban nhân dân xã Phù Lưu  tỉnh Hà Tĩnh</v>
      </c>
      <c r="C389" t="str">
        <v>https://phuluu.locha.hatinh.gov.vn/vi/laws/detail/TO-TRINH-Ve-viec-de-nghi-phe-duyet-chu-truong-dau-tu-cac-du-an-39/?download=1&amp;id=0</v>
      </c>
      <c r="D389" t="str">
        <v>-</v>
      </c>
      <c r="E389" t="str">
        <v>-</v>
      </c>
      <c r="F389" t="str">
        <v>-</v>
      </c>
      <c r="G389" t="str">
        <v>-</v>
      </c>
    </row>
    <row r="390">
      <c r="A390">
        <v>13389</v>
      </c>
      <c r="B390" t="str">
        <v>Công an xã Thạch Bằng  tỉnh Hà Tĩnh</v>
      </c>
      <c r="C390" t="str">
        <v>-</v>
      </c>
      <c r="D390" t="str">
        <v>-</v>
      </c>
      <c r="E390" t="str">
        <v/>
      </c>
      <c r="F390" t="str">
        <v>-</v>
      </c>
      <c r="G390" t="str">
        <v>-</v>
      </c>
    </row>
    <row r="391">
      <c r="A391">
        <v>13390</v>
      </c>
      <c r="B391" t="str">
        <f>HYPERLINK("https://thachha.hatinh.gov.vn/", "UBND Ủy ban nhân dân xã Thạch Bằng  tỉnh Hà Tĩnh")</f>
        <v>UBND Ủy ban nhân dân xã Thạch Bằng  tỉnh Hà Tĩnh</v>
      </c>
      <c r="C391" t="str">
        <v>https://thachha.hatinh.gov.vn/</v>
      </c>
      <c r="D391" t="str">
        <v>-</v>
      </c>
      <c r="E391" t="str">
        <v>-</v>
      </c>
      <c r="F391" t="str">
        <v>-</v>
      </c>
      <c r="G391" t="str">
        <v>-</v>
      </c>
    </row>
    <row r="392">
      <c r="A392">
        <v>13391</v>
      </c>
      <c r="B392" t="str">
        <f>HYPERLINK("https://www.facebook.com/p/C%C3%B4ng-an-x%C3%A3-Th%E1%BA%A1ch-M%E1%BB%B9-L%E1%BB%99c-H%C3%A0-H%C3%A0-T%C4%A9nh-100068097721732/", "Công an xã Thạch Mỹ  tỉnh Hà Tĩnh")</f>
        <v>Công an xã Thạch Mỹ  tỉnh Hà Tĩnh</v>
      </c>
      <c r="C392" t="str">
        <v>https://www.facebook.com/p/C%C3%B4ng-an-x%C3%A3-Th%E1%BA%A1ch-M%E1%BB%B9-L%E1%BB%99c-H%C3%A0-H%C3%A0-T%C4%A9nh-100068097721732/</v>
      </c>
      <c r="D392" t="str">
        <v>-</v>
      </c>
      <c r="E392" t="str">
        <v/>
      </c>
      <c r="F392" t="str">
        <v>-</v>
      </c>
      <c r="G392" t="str">
        <v>-</v>
      </c>
    </row>
    <row r="393">
      <c r="A393">
        <v>13392</v>
      </c>
      <c r="B393" t="str">
        <f>HYPERLINK("https://locha.hatinh.gov.vn/", "UBND Ủy ban nhân dân xã Thạch Mỹ  tỉnh Hà Tĩnh")</f>
        <v>UBND Ủy ban nhân dân xã Thạch Mỹ  tỉnh Hà Tĩnh</v>
      </c>
      <c r="C393" t="str">
        <v>https://locha.hatinh.gov.vn/</v>
      </c>
      <c r="D393" t="str">
        <v>-</v>
      </c>
      <c r="E393" t="str">
        <v>-</v>
      </c>
      <c r="F393" t="str">
        <v>-</v>
      </c>
      <c r="G393" t="str">
        <v>-</v>
      </c>
    </row>
    <row r="394">
      <c r="A394">
        <v>13393</v>
      </c>
      <c r="B394" t="str">
        <v>Công an xã Thạch Kim  tỉnh Hà Tĩnh</v>
      </c>
      <c r="C394" t="str">
        <v>-</v>
      </c>
      <c r="D394" t="str">
        <v>-</v>
      </c>
      <c r="E394" t="str">
        <v/>
      </c>
      <c r="F394" t="str">
        <v>-</v>
      </c>
      <c r="G394" t="str">
        <v>-</v>
      </c>
    </row>
    <row r="395">
      <c r="A395">
        <v>13394</v>
      </c>
      <c r="B395" t="str">
        <f>HYPERLINK("https://thachha.hatinh.gov.vn/", "UBND Ủy ban nhân dân xã Thạch Kim  tỉnh Hà Tĩnh")</f>
        <v>UBND Ủy ban nhân dân xã Thạch Kim  tỉnh Hà Tĩnh</v>
      </c>
      <c r="C395" t="str">
        <v>https://thachha.hatinh.gov.vn/</v>
      </c>
      <c r="D395" t="str">
        <v>-</v>
      </c>
      <c r="E395" t="str">
        <v>-</v>
      </c>
      <c r="F395" t="str">
        <v>-</v>
      </c>
      <c r="G395" t="str">
        <v>-</v>
      </c>
    </row>
    <row r="396">
      <c r="A396">
        <v>13395</v>
      </c>
      <c r="B396" t="str">
        <f>HYPERLINK("https://www.facebook.com/p/C%C3%B4ng-an-x%C3%A3-Th%E1%BA%A1ch-Ch%C3%A2u-L%E1%BB%99c-H%C3%A0-H%C3%A0-T%C4%A9nh-100066628398459/", "Công an xã Thạch Châu  tỉnh Hà Tĩnh")</f>
        <v>Công an xã Thạch Châu  tỉnh Hà Tĩnh</v>
      </c>
      <c r="C396" t="str">
        <v>https://www.facebook.com/p/C%C3%B4ng-an-x%C3%A3-Th%E1%BA%A1ch-Ch%C3%A2u-L%E1%BB%99c-H%C3%A0-H%C3%A0-T%C4%A9nh-100066628398459/</v>
      </c>
      <c r="D396" t="str">
        <v>-</v>
      </c>
      <c r="E396" t="str">
        <v/>
      </c>
      <c r="F396" t="str">
        <v>-</v>
      </c>
      <c r="G396" t="str">
        <v>-</v>
      </c>
    </row>
    <row r="397">
      <c r="A397">
        <v>13396</v>
      </c>
      <c r="B397" t="str">
        <f>HYPERLINK("https://locha.hatinh.gov.vn/", "UBND Ủy ban nhân dân xã Thạch Châu  tỉnh Hà Tĩnh")</f>
        <v>UBND Ủy ban nhân dân xã Thạch Châu  tỉnh Hà Tĩnh</v>
      </c>
      <c r="C397" t="str">
        <v>https://locha.hatinh.gov.vn/</v>
      </c>
      <c r="D397" t="str">
        <v>-</v>
      </c>
      <c r="E397" t="str">
        <v>-</v>
      </c>
      <c r="F397" t="str">
        <v>-</v>
      </c>
      <c r="G397" t="str">
        <v>-</v>
      </c>
    </row>
    <row r="398">
      <c r="A398">
        <v>13397</v>
      </c>
      <c r="B398" t="str">
        <f>HYPERLINK("https://www.facebook.com/p/C%C3%B4ng-an-x%C3%A3-H%E1%BB%99-%C4%90%E1%BB%99-C%C3%B4ng-an-huy%E1%BB%87n-L%E1%BB%99c-H%C3%A0-C%C3%B4ng-an-t%E1%BB%89nh-H%C3%A0-T%C4%A9nh-100080237923900/", "Công an xã Hộ Độ  tỉnh Hà Tĩnh")</f>
        <v>Công an xã Hộ Độ  tỉnh Hà Tĩnh</v>
      </c>
      <c r="C398" t="str">
        <v>https://www.facebook.com/p/C%C3%B4ng-an-x%C3%A3-H%E1%BB%99-%C4%90%E1%BB%99-C%C3%B4ng-an-huy%E1%BB%87n-L%E1%BB%99c-H%C3%A0-C%C3%B4ng-an-t%E1%BB%89nh-H%C3%A0-T%C4%A9nh-100080237923900/</v>
      </c>
      <c r="D398" t="str">
        <v>-</v>
      </c>
      <c r="E398" t="str">
        <v/>
      </c>
      <c r="F398" t="str">
        <v>-</v>
      </c>
      <c r="G398" t="str">
        <v>-</v>
      </c>
    </row>
    <row r="399">
      <c r="A399">
        <v>13398</v>
      </c>
      <c r="B399" t="str">
        <f>HYPERLINK("https://hatinh.gov.vn/", "UBND Ủy ban nhân dân xã Hộ Độ  tỉnh Hà Tĩnh")</f>
        <v>UBND Ủy ban nhân dân xã Hộ Độ  tỉnh Hà Tĩnh</v>
      </c>
      <c r="C399" t="str">
        <v>https://hatinh.gov.vn/</v>
      </c>
      <c r="D399" t="str">
        <v>-</v>
      </c>
      <c r="E399" t="str">
        <v>-</v>
      </c>
      <c r="F399" t="str">
        <v>-</v>
      </c>
      <c r="G399" t="str">
        <v>-</v>
      </c>
    </row>
    <row r="400">
      <c r="A400">
        <v>13399</v>
      </c>
      <c r="B400" t="str">
        <v>Công an xã Mai Phụ  tỉnh Hà Tĩnh</v>
      </c>
      <c r="C400" t="str">
        <v>-</v>
      </c>
      <c r="D400" t="str">
        <v>-</v>
      </c>
      <c r="E400" t="str">
        <v/>
      </c>
      <c r="F400" t="str">
        <v>-</v>
      </c>
      <c r="G400" t="str">
        <v>-</v>
      </c>
    </row>
    <row r="401">
      <c r="A401">
        <v>13400</v>
      </c>
      <c r="B401" t="str">
        <f>HYPERLINK("https://locha.hatinh.gov.vn/chi-tiet-tin-tuc/3183173", "UBND Ủy ban nhân dân xã Mai Phụ  tỉnh Hà Tĩnh")</f>
        <v>UBND Ủy ban nhân dân xã Mai Phụ  tỉnh Hà Tĩnh</v>
      </c>
      <c r="C401" t="str">
        <v>https://locha.hatinh.gov.vn/chi-tiet-tin-tuc/3183173</v>
      </c>
      <c r="D401" t="str">
        <v>-</v>
      </c>
      <c r="E401" t="str">
        <v>-</v>
      </c>
      <c r="F401" t="str">
        <v>-</v>
      </c>
      <c r="G401" t="str">
        <v>-</v>
      </c>
    </row>
    <row r="402">
      <c r="A402">
        <v>13401</v>
      </c>
      <c r="B402" t="str">
        <f>HYPERLINK("https://www.facebook.com/thidoankyanh/", "Công an phường Sông Trí  tỉnh Hà Tĩnh")</f>
        <v>Công an phường Sông Trí  tỉnh Hà Tĩnh</v>
      </c>
      <c r="C402" t="str">
        <v>https://www.facebook.com/thidoankyanh/</v>
      </c>
      <c r="D402" t="str">
        <v>-</v>
      </c>
      <c r="E402" t="str">
        <v/>
      </c>
      <c r="F402" t="str">
        <v>-</v>
      </c>
      <c r="G402" t="str">
        <v>-</v>
      </c>
    </row>
    <row r="403">
      <c r="A403">
        <v>13402</v>
      </c>
      <c r="B403" t="str">
        <f>HYPERLINK("https://bds.xaydung.gov.vn/FileUpload/d912fd4b-ee3e-48d9-9944-e5020976002d_07bb0ce9-962f-4e8c-8b56-2baffb05076d_15779546126515.pdf", "UBND Ủy ban nhân dân phường Sông Trí  tỉnh Hà Tĩnh")</f>
        <v>UBND Ủy ban nhân dân phường Sông Trí  tỉnh Hà Tĩnh</v>
      </c>
      <c r="C403" t="str">
        <v>https://bds.xaydung.gov.vn/FileUpload/d912fd4b-ee3e-48d9-9944-e5020976002d_07bb0ce9-962f-4e8c-8b56-2baffb05076d_15779546126515.pdf</v>
      </c>
      <c r="D403" t="str">
        <v>-</v>
      </c>
      <c r="E403" t="str">
        <v>-</v>
      </c>
      <c r="F403" t="str">
        <v>-</v>
      </c>
      <c r="G403" t="str">
        <v>-</v>
      </c>
    </row>
    <row r="404">
      <c r="A404">
        <v>13403</v>
      </c>
      <c r="B404" t="str">
        <f>HYPERLINK("https://www.facebook.com/p/X%C3%A3-K%E1%BB%B3-Ninh-100057335264543/", "Công an xã Kỳ Ninh  tỉnh Hà Tĩnh")</f>
        <v>Công an xã Kỳ Ninh  tỉnh Hà Tĩnh</v>
      </c>
      <c r="C404" t="str">
        <v>https://www.facebook.com/p/X%C3%A3-K%E1%BB%B3-Ninh-100057335264543/</v>
      </c>
      <c r="D404" t="str">
        <v>-</v>
      </c>
      <c r="E404" t="str">
        <v/>
      </c>
      <c r="F404" t="str">
        <v>-</v>
      </c>
      <c r="G404" t="str">
        <v>-</v>
      </c>
    </row>
    <row r="405">
      <c r="A405">
        <v>13404</v>
      </c>
      <c r="B405" t="str">
        <f>HYPERLINK("https://hatinh.gov.vn/", "UBND Ủy ban nhân dân xã Kỳ Ninh  tỉnh Hà Tĩnh")</f>
        <v>UBND Ủy ban nhân dân xã Kỳ Ninh  tỉnh Hà Tĩnh</v>
      </c>
      <c r="C405" t="str">
        <v>https://hatinh.gov.vn/</v>
      </c>
      <c r="D405" t="str">
        <v>-</v>
      </c>
      <c r="E405" t="str">
        <v>-</v>
      </c>
      <c r="F405" t="str">
        <v>-</v>
      </c>
      <c r="G405" t="str">
        <v>-</v>
      </c>
    </row>
    <row r="406">
      <c r="A406">
        <v>13405</v>
      </c>
      <c r="B406" t="str">
        <f>HYPERLINK("https://www.facebook.com/p/C%C3%B4ng-an-x%C3%A3-K%E1%BB%B3-L%E1%BB%A3i-th%E1%BB%8B-x%C3%A3-K%E1%BB%B3-Anh-H%C3%A0-T%C4%A9nh-100069118903719/", "Công an xã Kỳ Lợi  tỉnh Hà Tĩnh")</f>
        <v>Công an xã Kỳ Lợi  tỉnh Hà Tĩnh</v>
      </c>
      <c r="C406" t="str">
        <v>https://www.facebook.com/p/C%C3%B4ng-an-x%C3%A3-K%E1%BB%B3-L%E1%BB%A3i-th%E1%BB%8B-x%C3%A3-K%E1%BB%B3-Anh-H%C3%A0-T%C4%A9nh-100069118903719/</v>
      </c>
      <c r="D406" t="str">
        <v>-</v>
      </c>
      <c r="E406" t="str">
        <v/>
      </c>
      <c r="F406" t="str">
        <v>-</v>
      </c>
      <c r="G406" t="str">
        <v>-</v>
      </c>
    </row>
    <row r="407">
      <c r="A407">
        <v>13406</v>
      </c>
      <c r="B407" t="str">
        <f>HYPERLINK("https://hatinh.gov.vn/", "UBND Ủy ban nhân dân xã Kỳ Lợi  tỉnh Hà Tĩnh")</f>
        <v>UBND Ủy ban nhân dân xã Kỳ Lợi  tỉnh Hà Tĩnh</v>
      </c>
      <c r="C407" t="str">
        <v>https://hatinh.gov.vn/</v>
      </c>
      <c r="D407" t="str">
        <v>-</v>
      </c>
      <c r="E407" t="str">
        <v>-</v>
      </c>
      <c r="F407" t="str">
        <v>-</v>
      </c>
      <c r="G407" t="str">
        <v>-</v>
      </c>
    </row>
    <row r="408">
      <c r="A408">
        <v>13407</v>
      </c>
      <c r="B408" t="str">
        <f>HYPERLINK("https://www.facebook.com/catxka.ht.vn/", "Công an xã Kỳ Hà  tỉnh Hà Tĩnh")</f>
        <v>Công an xã Kỳ Hà  tỉnh Hà Tĩnh</v>
      </c>
      <c r="C408" t="str">
        <v>https://www.facebook.com/catxka.ht.vn/</v>
      </c>
      <c r="D408" t="str">
        <v>-</v>
      </c>
      <c r="E408" t="str">
        <v/>
      </c>
      <c r="F408" t="str">
        <v>-</v>
      </c>
      <c r="G408" t="str">
        <v>-</v>
      </c>
    </row>
    <row r="409">
      <c r="A409">
        <v>13408</v>
      </c>
      <c r="B409" t="str">
        <f>HYPERLINK("https://hatinh.gov.vn/", "UBND Ủy ban nhân dân xã Kỳ Hà  tỉnh Hà Tĩnh")</f>
        <v>UBND Ủy ban nhân dân xã Kỳ Hà  tỉnh Hà Tĩnh</v>
      </c>
      <c r="C409" t="str">
        <v>https://hatinh.gov.vn/</v>
      </c>
      <c r="D409" t="str">
        <v>-</v>
      </c>
      <c r="E409" t="str">
        <v>-</v>
      </c>
      <c r="F409" t="str">
        <v>-</v>
      </c>
      <c r="G409" t="str">
        <v>-</v>
      </c>
    </row>
    <row r="410">
      <c r="A410">
        <v>13409</v>
      </c>
      <c r="B410" t="str">
        <f>HYPERLINK("https://www.facebook.com/people/Tu%E1%BB%95i-tr%E1%BA%BB-C%C3%B4ng-an-H%C3%A0-T%C4%A9nh/100064361005405/", "Công an xã Kỳ Hưng  tỉnh Hà Tĩnh")</f>
        <v>Công an xã Kỳ Hưng  tỉnh Hà Tĩnh</v>
      </c>
      <c r="C410" t="str">
        <v>https://www.facebook.com/people/Tu%E1%BB%95i-tr%E1%BA%BB-C%C3%B4ng-an-H%C3%A0-T%C4%A9nh/100064361005405/</v>
      </c>
      <c r="D410" t="str">
        <v>-</v>
      </c>
      <c r="E410" t="str">
        <v/>
      </c>
      <c r="F410" t="str">
        <f>HYPERLINK("mailto:Doanthanhniencaht@gmail.com", "Doanthanhniencaht@gmail.com")</f>
        <v>Doanthanhniencaht@gmail.com</v>
      </c>
      <c r="G410" t="str">
        <v>-</v>
      </c>
    </row>
    <row r="411">
      <c r="A411">
        <v>13410</v>
      </c>
      <c r="B411" t="str">
        <f>HYPERLINK("http://kytien.kyanh.hatinh.gov.vn/", "UBND Ủy ban nhân dân xã Kỳ Hưng  tỉnh Hà Tĩnh")</f>
        <v>UBND Ủy ban nhân dân xã Kỳ Hưng  tỉnh Hà Tĩnh</v>
      </c>
      <c r="C411" t="str">
        <v>http://kytien.kyanh.hatinh.gov.vn/</v>
      </c>
      <c r="D411" t="str">
        <v>-</v>
      </c>
      <c r="E411" t="str">
        <v>-</v>
      </c>
      <c r="F411" t="str">
        <v>-</v>
      </c>
      <c r="G411" t="str">
        <v>-</v>
      </c>
    </row>
    <row r="412">
      <c r="A412">
        <v>13411</v>
      </c>
      <c r="B412" t="str">
        <f>HYPERLINK("https://www.facebook.com/p/C%C3%B4ng-an-ph%C6%B0%E1%BB%9Dng-K%E1%BB%B3-Trinh-th%E1%BB%8B-x%C3%A3-K%E1%BB%B3-Anh-H%C3%A0-T%C4%A9nh-100078038280365/", "Công an phường Kỳ Trinh  tỉnh Hà Tĩnh")</f>
        <v>Công an phường Kỳ Trinh  tỉnh Hà Tĩnh</v>
      </c>
      <c r="C412" t="str">
        <v>https://www.facebook.com/p/C%C3%B4ng-an-ph%C6%B0%E1%BB%9Dng-K%E1%BB%B3-Trinh-th%E1%BB%8B-x%C3%A3-K%E1%BB%B3-Anh-H%C3%A0-T%C4%A9nh-100078038280365/</v>
      </c>
      <c r="D412" t="str">
        <v>-</v>
      </c>
      <c r="E412" t="str">
        <v/>
      </c>
      <c r="F412" t="str">
        <v>-</v>
      </c>
      <c r="G412" t="str">
        <v>-</v>
      </c>
    </row>
    <row r="413">
      <c r="A413">
        <v>13412</v>
      </c>
      <c r="B413" t="str">
        <f>HYPERLINK("https://qppl.hatinh.gov.vn/vbpq.nsf/24A1E38996F0616B47258A91000B5EFE/$file/23.12.20-QD-dong-cua-mo-Thach-Anh-va-silic-cat-tai-phuong-Ky-Trinh-thi-xa-Ky-Anh(20.12.2023_16h13p24)_signed.pdf", "UBND Ủy ban nhân dân phường Kỳ Trinh  tỉnh Hà Tĩnh")</f>
        <v>UBND Ủy ban nhân dân phường Kỳ Trinh  tỉnh Hà Tĩnh</v>
      </c>
      <c r="C413" t="str">
        <v>https://qppl.hatinh.gov.vn/vbpq.nsf/24A1E38996F0616B47258A91000B5EFE/$file/23.12.20-QD-dong-cua-mo-Thach-Anh-va-silic-cat-tai-phuong-Ky-Trinh-thi-xa-Ky-Anh(20.12.2023_16h13p24)_signed.pdf</v>
      </c>
      <c r="D413" t="str">
        <v>-</v>
      </c>
      <c r="E413" t="str">
        <v>-</v>
      </c>
      <c r="F413" t="str">
        <v>-</v>
      </c>
      <c r="G413" t="str">
        <v>-</v>
      </c>
    </row>
    <row r="414">
      <c r="A414">
        <v>13413</v>
      </c>
      <c r="B414" t="str">
        <f>HYPERLINK("https://www.facebook.com/caphuongkythinh/", "Công an phường Kỳ Thịnh  tỉnh Hà Tĩnh")</f>
        <v>Công an phường Kỳ Thịnh  tỉnh Hà Tĩnh</v>
      </c>
      <c r="C414" t="str">
        <v>https://www.facebook.com/caphuongkythinh/</v>
      </c>
      <c r="D414" t="str">
        <v>-</v>
      </c>
      <c r="E414" t="str">
        <v/>
      </c>
      <c r="F414" t="str">
        <v>-</v>
      </c>
      <c r="G414" t="str">
        <v>-</v>
      </c>
    </row>
    <row r="415">
      <c r="A415">
        <v>13414</v>
      </c>
      <c r="B415" t="str">
        <f>HYPERLINK("https://vienkiemsat.hatinh.gov.vn/vks/portal/read/tin-chuyen-nganh/news/vien-kiem-sat-nhan-dan-thi-xa-ky-anh-tinh-ha-tinh-truc-tiep-kiem-sat-viec-thi-ha.html", "UBND Ủy ban nhân dân phường Kỳ Thịnh  tỉnh Hà Tĩnh")</f>
        <v>UBND Ủy ban nhân dân phường Kỳ Thịnh  tỉnh Hà Tĩnh</v>
      </c>
      <c r="C415" t="str">
        <v>https://vienkiemsat.hatinh.gov.vn/vks/portal/read/tin-chuyen-nganh/news/vien-kiem-sat-nhan-dan-thi-xa-ky-anh-tinh-ha-tinh-truc-tiep-kiem-sat-viec-thi-ha.html</v>
      </c>
      <c r="D415" t="str">
        <v>-</v>
      </c>
      <c r="E415" t="str">
        <v>-</v>
      </c>
      <c r="F415" t="str">
        <v>-</v>
      </c>
      <c r="G415" t="str">
        <v>-</v>
      </c>
    </row>
    <row r="416">
      <c r="A416">
        <v>13415</v>
      </c>
      <c r="B416" t="str">
        <f>HYPERLINK("https://www.facebook.com/thidoankyanh/?locale=vi_VN", "Công an xã Kỳ Hoa  tỉnh Hà Tĩnh")</f>
        <v>Công an xã Kỳ Hoa  tỉnh Hà Tĩnh</v>
      </c>
      <c r="C416" t="str">
        <v>https://www.facebook.com/thidoankyanh/?locale=vi_VN</v>
      </c>
      <c r="D416" t="str">
        <v>-</v>
      </c>
      <c r="E416" t="str">
        <v/>
      </c>
      <c r="F416" t="str">
        <v>-</v>
      </c>
      <c r="G416" t="str">
        <v>Phường Sông Trí</v>
      </c>
    </row>
    <row r="417">
      <c r="A417">
        <v>13416</v>
      </c>
      <c r="B417" t="str">
        <f>HYPERLINK("http://kyphong.kyanh.hatinh.gov.vn/", "UBND Ủy ban nhân dân xã Kỳ Hoa  tỉnh Hà Tĩnh")</f>
        <v>UBND Ủy ban nhân dân xã Kỳ Hoa  tỉnh Hà Tĩnh</v>
      </c>
      <c r="C417" t="str">
        <v>http://kyphong.kyanh.hatinh.gov.vn/</v>
      </c>
      <c r="D417" t="str">
        <v>-</v>
      </c>
      <c r="E417" t="str">
        <v>-</v>
      </c>
      <c r="F417" t="str">
        <v>-</v>
      </c>
      <c r="G417" t="str">
        <v>-</v>
      </c>
    </row>
    <row r="418">
      <c r="A418">
        <v>13417</v>
      </c>
      <c r="B418" t="str">
        <f>HYPERLINK("https://www.facebook.com/p/C%C3%B4ng-an-ph%C6%B0%E1%BB%9Dng-K%E1%BB%B3-Ph%C6%B0%C6%A1ng-Th%E1%BB%8B-x%C3%A3-K%E1%BB%B3-Anh-H%C3%A0-T%C4%A9nh-100068706666891/?locale=vi_VN", "Công an phường Kỳ Phương  tỉnh Hà Tĩnh")</f>
        <v>Công an phường Kỳ Phương  tỉnh Hà Tĩnh</v>
      </c>
      <c r="C418" t="str">
        <v>https://www.facebook.com/p/C%C3%B4ng-an-ph%C6%B0%E1%BB%9Dng-K%E1%BB%B3-Ph%C6%B0%C6%A1ng-Th%E1%BB%8B-x%C3%A3-K%E1%BB%B3-Anh-H%C3%A0-T%C4%A9nh-100068706666891/?locale=vi_VN</v>
      </c>
      <c r="D418" t="str">
        <v>0983526526</v>
      </c>
      <c r="E418" t="str">
        <v>-</v>
      </c>
      <c r="F418" t="str">
        <f>HYPERLINK("mailto:conganphuongkp@gmail.com", "conganphuongkp@gmail.com")</f>
        <v>conganphuongkp@gmail.com</v>
      </c>
      <c r="G418" t="str">
        <v>Ha Tinh, Vietnam</v>
      </c>
    </row>
    <row r="419">
      <c r="A419">
        <v>13418</v>
      </c>
      <c r="B419" t="str">
        <f>HYPERLINK("https://hscvtxka.hatinh.gov.vn/txkyanh/vbpq.nsf/3885173EF28727D6472588F6000D890D/$file/DS-hoc-sinh-dong-BHYT-tai-Truong-Le-Quang-Chi-K-Phuong.docx", "UBND Ủy ban nhân dân phường Kỳ Phương  tỉnh Hà Tĩnh")</f>
        <v>UBND Ủy ban nhân dân phường Kỳ Phương  tỉnh Hà Tĩnh</v>
      </c>
      <c r="C419" t="str">
        <v>https://hscvtxka.hatinh.gov.vn/txkyanh/vbpq.nsf/3885173EF28727D6472588F6000D890D/$file/DS-hoc-sinh-dong-BHYT-tai-Truong-Le-Quang-Chi-K-Phuong.docx</v>
      </c>
      <c r="D419" t="str">
        <v>-</v>
      </c>
      <c r="E419" t="str">
        <v>-</v>
      </c>
      <c r="F419" t="str">
        <v>-</v>
      </c>
      <c r="G419" t="str">
        <v>-</v>
      </c>
    </row>
    <row r="420">
      <c r="A420">
        <v>13419</v>
      </c>
      <c r="B420" t="str">
        <f>HYPERLINK("https://www.facebook.com/p/C%C3%B4ng-an-ph%C6%B0%E1%BB%9Dng-K%E1%BB%B3-Long-th%E1%BB%8B-x%C3%A3-K%E1%BB%B3-Anh-H%C3%A0-T%C4%A9nh-100069794420157/", "Công an phường Kỳ Long  tỉnh Hà Tĩnh")</f>
        <v>Công an phường Kỳ Long  tỉnh Hà Tĩnh</v>
      </c>
      <c r="C420" t="str">
        <v>https://www.facebook.com/p/C%C3%B4ng-an-ph%C6%B0%E1%BB%9Dng-K%E1%BB%B3-Long-th%E1%BB%8B-x%C3%A3-K%E1%BB%B3-Anh-H%C3%A0-T%C4%A9nh-100069794420157/</v>
      </c>
      <c r="D420" t="str">
        <v>-</v>
      </c>
      <c r="E420" t="str">
        <v/>
      </c>
      <c r="F420" t="str">
        <v>-</v>
      </c>
      <c r="G420" t="str">
        <v>-</v>
      </c>
    </row>
    <row r="421">
      <c r="A421">
        <v>13420</v>
      </c>
      <c r="B421" t="str">
        <f>HYPERLINK("https://hscvtxka.hatinh.gov.vn/txkyanh/vbpq.nsf/63DF5A0BBBF647B847258B26000DDE76/$file/TB-niem-yet-cong-khai-duong-day-nong.docx", "UBND Ủy ban nhân dân phường Kỳ Long  tỉnh Hà Tĩnh")</f>
        <v>UBND Ủy ban nhân dân phường Kỳ Long  tỉnh Hà Tĩnh</v>
      </c>
      <c r="C421" t="str">
        <v>https://hscvtxka.hatinh.gov.vn/txkyanh/vbpq.nsf/63DF5A0BBBF647B847258B26000DDE76/$file/TB-niem-yet-cong-khai-duong-day-nong.docx</v>
      </c>
      <c r="D421" t="str">
        <v>-</v>
      </c>
      <c r="E421" t="str">
        <v>-</v>
      </c>
      <c r="F421" t="str">
        <v>-</v>
      </c>
      <c r="G421" t="str">
        <v>-</v>
      </c>
    </row>
    <row r="422">
      <c r="A422">
        <v>13421</v>
      </c>
      <c r="B422" t="str">
        <f>HYPERLINK("https://www.facebook.com/capkylien/", "Công an phường Kỳ Liên  tỉnh Hà Tĩnh")</f>
        <v>Công an phường Kỳ Liên  tỉnh Hà Tĩnh</v>
      </c>
      <c r="C422" t="str">
        <v>https://www.facebook.com/capkylien/</v>
      </c>
      <c r="D422" t="str">
        <v>-</v>
      </c>
      <c r="E422" t="str">
        <v/>
      </c>
      <c r="F422" t="str">
        <v>-</v>
      </c>
      <c r="G422" t="str">
        <v>-</v>
      </c>
    </row>
    <row r="423">
      <c r="A423">
        <v>13422</v>
      </c>
      <c r="B423" t="str">
        <f>HYPERLINK("https://thainguyen.gov.vn/tin-trong-nuoc/-/asset_publisher/L0n17VJXU23O/content/thu-tuong-chinh-phu-yeu-cau-tap-trung-khac-phuc-hau-qua-su-co-sat-lo-at-tai-ky-lien-ha-tinh-/20181", "UBND Ủy ban nhân dân phường Kỳ Liên  tỉnh Hà Tĩnh")</f>
        <v>UBND Ủy ban nhân dân phường Kỳ Liên  tỉnh Hà Tĩnh</v>
      </c>
      <c r="C423" t="str">
        <v>https://thainguyen.gov.vn/tin-trong-nuoc/-/asset_publisher/L0n17VJXU23O/content/thu-tuong-chinh-phu-yeu-cau-tap-trung-khac-phuc-hau-qua-su-co-sat-lo-at-tai-ky-lien-ha-tinh-/20181</v>
      </c>
      <c r="D423" t="str">
        <v>-</v>
      </c>
      <c r="E423" t="str">
        <v>-</v>
      </c>
      <c r="F423" t="str">
        <v>-</v>
      </c>
      <c r="G423" t="str">
        <v>-</v>
      </c>
    </row>
    <row r="424">
      <c r="A424">
        <v>13423</v>
      </c>
      <c r="B424" t="str">
        <v>Công an xã Kỳ Nam  tỉnh Hà Tĩnh</v>
      </c>
      <c r="C424" t="str">
        <v>-</v>
      </c>
      <c r="D424" t="str">
        <v>-</v>
      </c>
      <c r="E424" t="str">
        <v/>
      </c>
      <c r="F424" t="str">
        <v>-</v>
      </c>
      <c r="G424" t="str">
        <v>-</v>
      </c>
    </row>
    <row r="425">
      <c r="A425">
        <v>13424</v>
      </c>
      <c r="B425" t="str">
        <f>HYPERLINK("https://hatinh.gov.vn/", "UBND Ủy ban nhân dân xã Kỳ Nam  tỉnh Hà Tĩnh")</f>
        <v>UBND Ủy ban nhân dân xã Kỳ Nam  tỉnh Hà Tĩnh</v>
      </c>
      <c r="C425" t="str">
        <v>https://hatinh.gov.vn/</v>
      </c>
      <c r="D425" t="str">
        <v>-</v>
      </c>
      <c r="E425" t="str">
        <v>-</v>
      </c>
      <c r="F425" t="str">
        <v>-</v>
      </c>
      <c r="G425" t="str">
        <v>-</v>
      </c>
    </row>
    <row r="426">
      <c r="A426">
        <v>13425</v>
      </c>
      <c r="B426" t="str">
        <v>Công An thị xã Sơn Tây  thành phố Hà Nội</v>
      </c>
    </row>
    <row r="427">
      <c r="A427">
        <v>13426</v>
      </c>
      <c r="B427" t="str">
        <f>HYPERLINK("http://sontay.hanoi.gov.vn/uy-ban-nhan-dan", "UBND Ủy ban nhân dân thị xã Sơn Tây  thành phố Hà Nội")</f>
        <v>UBND Ủy ban nhân dân thị xã Sơn Tây  thành phố Hà Nội</v>
      </c>
      <c r="C427" t="str">
        <v>http://sontay.hanoi.gov.vn/uy-ban-nhan-dan</v>
      </c>
      <c r="D427" t="str">
        <v>-</v>
      </c>
      <c r="E427" t="str">
        <v>-</v>
      </c>
      <c r="F427" t="str">
        <v>-</v>
      </c>
      <c r="G427" t="str">
        <v>-</v>
      </c>
    </row>
    <row r="428">
      <c r="A428">
        <v>13427</v>
      </c>
      <c r="B428" t="str">
        <v>Công An thị xã Mường Lay  tỉnh Điện Biên</v>
      </c>
    </row>
    <row r="429">
      <c r="A429">
        <v>13428</v>
      </c>
      <c r="B429" t="str">
        <f>HYPERLINK("https://daibieunhandan.dienbien.gov.vn/uploads/Docs/Th%E1%BB%8B%20x%C3%A3%20M%C6%B0%E1%BB%9Dng%20Lay.pdf", "UBND Ủy ban nhân dân thị xã Mường Lay  tỉnh Điện Biên")</f>
        <v>UBND Ủy ban nhân dân thị xã Mường Lay  tỉnh Điện Biên</v>
      </c>
      <c r="C429" t="str">
        <v>https://daibieunhandan.dienbien.gov.vn/uploads/Docs/Th%E1%BB%8B%20x%C3%A3%20M%C6%B0%E1%BB%9Dng%20Lay.pdf</v>
      </c>
      <c r="D429" t="str">
        <v>-</v>
      </c>
      <c r="E429" t="str">
        <v>-</v>
      </c>
      <c r="F429" t="str">
        <v>-</v>
      </c>
      <c r="G429" t="str">
        <v>-</v>
      </c>
    </row>
    <row r="430">
      <c r="A430">
        <v>13429</v>
      </c>
      <c r="B430" t="str">
        <v>Công An thị xã Nghĩa Lộ  tỉnh Yên Bái</v>
      </c>
    </row>
    <row r="431">
      <c r="A431">
        <v>13430</v>
      </c>
      <c r="B431" t="str">
        <f>HYPERLINK("https://nghialo.yenbai.gov.vn/", "UBND Ủy ban nhân dân thị xã Nghĩa Lộ  tỉnh Yên Bái")</f>
        <v>UBND Ủy ban nhân dân thị xã Nghĩa Lộ  tỉnh Yên Bái</v>
      </c>
      <c r="C431" t="str">
        <v>https://nghialo.yenbai.gov.vn/</v>
      </c>
      <c r="D431" t="str">
        <v>-</v>
      </c>
      <c r="E431" t="str">
        <v>-</v>
      </c>
      <c r="F431" t="str">
        <v>-</v>
      </c>
      <c r="G431" t="str">
        <v>-</v>
      </c>
    </row>
    <row r="432">
      <c r="A432">
        <v>13431</v>
      </c>
      <c r="B432" t="str">
        <v>Công An thị xã Phổ Yên  tỉnh Thái Nguyên</v>
      </c>
    </row>
    <row r="433">
      <c r="A433">
        <v>13432</v>
      </c>
      <c r="B433" t="str">
        <f>HYPERLINK("https://phoyen.thainguyen.gov.vn/", "UBND Ủy ban nhân dân thị xã Phổ Yên  tỉnh Thái Nguyên")</f>
        <v>UBND Ủy ban nhân dân thị xã Phổ Yên  tỉnh Thái Nguyên</v>
      </c>
      <c r="C433" t="str">
        <v>https://phoyen.thainguyen.gov.vn/</v>
      </c>
      <c r="D433" t="str">
        <v>-</v>
      </c>
      <c r="E433" t="str">
        <v>-</v>
      </c>
      <c r="F433" t="str">
        <v>-</v>
      </c>
      <c r="G433" t="str">
        <v>-</v>
      </c>
    </row>
    <row r="434">
      <c r="A434">
        <v>13433</v>
      </c>
      <c r="B434" t="str">
        <v>Công An thị xã Đông Triều  tỉnh Quảng Ninh</v>
      </c>
    </row>
    <row r="435">
      <c r="A435">
        <v>13434</v>
      </c>
      <c r="B435" t="str">
        <f>HYPERLINK("https://dongtrieu.quangninh.gov.vn/", "UBND Ủy ban nhân dân thị xã Đông Triều  tỉnh Quảng Ninh")</f>
        <v>UBND Ủy ban nhân dân thị xã Đông Triều  tỉnh Quảng Ninh</v>
      </c>
      <c r="C435" t="str">
        <v>https://dongtrieu.quangninh.gov.vn/</v>
      </c>
      <c r="D435" t="str">
        <v>-</v>
      </c>
      <c r="E435" t="str">
        <v>-</v>
      </c>
      <c r="F435" t="str">
        <v>-</v>
      </c>
      <c r="G435" t="str">
        <v>-</v>
      </c>
    </row>
    <row r="436">
      <c r="A436">
        <v>13435</v>
      </c>
      <c r="B436" t="str">
        <v>Công An thị xã Quảng Yên  tỉnh Quảng Ninh</v>
      </c>
    </row>
    <row r="437">
      <c r="A437">
        <v>13436</v>
      </c>
      <c r="B437" t="str">
        <f>HYPERLINK("https://www.quangninh.gov.vn/donvi/TXQuangYen/Trang/Default.aspx", "UBND Ủy ban nhân dân thị xã Quảng Yên  tỉnh Quảng Ninh")</f>
        <v>UBND Ủy ban nhân dân thị xã Quảng Yên  tỉnh Quảng Ninh</v>
      </c>
      <c r="C437" t="str">
        <v>https://www.quangninh.gov.vn/donvi/TXQuangYen/Trang/Default.aspx</v>
      </c>
      <c r="D437" t="str">
        <v>-</v>
      </c>
      <c r="E437" t="str">
        <v>-</v>
      </c>
      <c r="F437" t="str">
        <v>-</v>
      </c>
      <c r="G437" t="str">
        <v>-</v>
      </c>
    </row>
    <row r="438">
      <c r="A438">
        <v>13437</v>
      </c>
      <c r="B438" t="str">
        <v>Công An thị xã Phú Thọ  tỉnh Phú Thọ</v>
      </c>
    </row>
    <row r="439">
      <c r="A439">
        <v>13438</v>
      </c>
      <c r="B439" t="str">
        <f>HYPERLINK("https://thixa.phutho.gov.vn/", "UBND Ủy ban nhân dân thị xã Phú Thọ  tỉnh Phú Thọ")</f>
        <v>UBND Ủy ban nhân dân thị xã Phú Thọ  tỉnh Phú Thọ</v>
      </c>
      <c r="C439" t="str">
        <v>https://thixa.phutho.gov.vn/</v>
      </c>
      <c r="D439" t="str">
        <v>-</v>
      </c>
      <c r="E439" t="str">
        <v>-</v>
      </c>
      <c r="F439" t="str">
        <v>-</v>
      </c>
      <c r="G439" t="str">
        <v>-</v>
      </c>
    </row>
    <row r="440">
      <c r="A440">
        <v>13439</v>
      </c>
      <c r="B440" t="str">
        <v>Công An thị xã Phúc Yên  tỉnh Vĩnh Phúc</v>
      </c>
    </row>
    <row r="441">
      <c r="A441">
        <v>13440</v>
      </c>
      <c r="B441" t="str">
        <f>HYPERLINK("https://phucyen.vinhphuc.gov.vn/", "UBND Ủy ban nhân dân thị xã Phúc Yên  tỉnh Vĩnh Phúc")</f>
        <v>UBND Ủy ban nhân dân thị xã Phúc Yên  tỉnh Vĩnh Phúc</v>
      </c>
      <c r="C441" t="str">
        <v>https://phucyen.vinhphuc.gov.vn/</v>
      </c>
      <c r="D441" t="str">
        <v>-</v>
      </c>
      <c r="E441" t="str">
        <v>-</v>
      </c>
      <c r="F441" t="str">
        <v>-</v>
      </c>
      <c r="G441" t="str">
        <v>-</v>
      </c>
    </row>
    <row r="442">
      <c r="A442">
        <v>13441</v>
      </c>
      <c r="B442" t="str">
        <v>Công An thị xã Từ Sơn  tỉnh Bắc Ninh</v>
      </c>
    </row>
    <row r="443">
      <c r="A443">
        <v>13442</v>
      </c>
      <c r="B443" t="str">
        <f>HYPERLINK("https://tuson.bacninh.gov.vn/", "UBND Ủy ban nhân dân thị xã Từ Sơn  tỉnh Bắc Ninh")</f>
        <v>UBND Ủy ban nhân dân thị xã Từ Sơn  tỉnh Bắc Ninh</v>
      </c>
      <c r="C443" t="str">
        <v>https://tuson.bacninh.gov.vn/</v>
      </c>
      <c r="D443" t="str">
        <v>-</v>
      </c>
      <c r="E443" t="str">
        <v>-</v>
      </c>
      <c r="F443" t="str">
        <v>-</v>
      </c>
      <c r="G443" t="str">
        <v>-</v>
      </c>
    </row>
    <row r="444">
      <c r="A444">
        <v>13443</v>
      </c>
      <c r="B444" t="str">
        <v>Công An thị xã Chí Linh  tỉnh Hải Dương</v>
      </c>
    </row>
    <row r="445">
      <c r="A445">
        <v>13444</v>
      </c>
      <c r="B445" t="str">
        <f>HYPERLINK("https://chilinh.haiduong.gov.vn/", "UBND Ủy ban nhân dân thị xã Chí Linh  tỉnh Hải Dương")</f>
        <v>UBND Ủy ban nhân dân thị xã Chí Linh  tỉnh Hải Dương</v>
      </c>
      <c r="C445" t="str">
        <v>https://chilinh.haiduong.gov.vn/</v>
      </c>
      <c r="D445" t="str">
        <v>-</v>
      </c>
      <c r="E445" t="str">
        <v>-</v>
      </c>
      <c r="F445" t="str">
        <v>-</v>
      </c>
      <c r="G445" t="str">
        <v>-</v>
      </c>
    </row>
    <row r="446">
      <c r="A446">
        <v>13445</v>
      </c>
      <c r="B446" t="str">
        <v>Công An thị xã Bỉm Sơn  tỉnh Thanh Hóa</v>
      </c>
    </row>
    <row r="447">
      <c r="A447">
        <v>13446</v>
      </c>
      <c r="B447" t="str">
        <f>HYPERLINK("https://bimson.thanhhoa.gov.vn/", "UBND Ủy ban nhân dân thị xã Bỉm Sơn  tỉnh Thanh Hóa")</f>
        <v>UBND Ủy ban nhân dân thị xã Bỉm Sơn  tỉnh Thanh Hóa</v>
      </c>
      <c r="C447" t="str">
        <v>https://bimson.thanhhoa.gov.vn/</v>
      </c>
      <c r="D447" t="str">
        <v>-</v>
      </c>
      <c r="E447" t="str">
        <v>-</v>
      </c>
      <c r="F447" t="str">
        <v>-</v>
      </c>
      <c r="G447" t="str">
        <v>-</v>
      </c>
    </row>
    <row r="448">
      <c r="A448">
        <v>13447</v>
      </c>
      <c r="B448" t="str">
        <v>Công An thị xã Cửa Lò  tỉnh Nghệ An</v>
      </c>
    </row>
    <row r="449">
      <c r="A449">
        <v>13448</v>
      </c>
      <c r="B449" t="str">
        <f>HYPERLINK("https://www.nghean.gov.vn/thi-uy-hdnd-ubnd-thi-xa-cua-lo", "UBND Ủy ban nhân dân thị xã Cửa Lò  tỉnh Nghệ An")</f>
        <v>UBND Ủy ban nhân dân thị xã Cửa Lò  tỉnh Nghệ An</v>
      </c>
      <c r="C449" t="str">
        <v>https://www.nghean.gov.vn/thi-uy-hdnd-ubnd-thi-xa-cua-lo</v>
      </c>
      <c r="D449" t="str">
        <v>-</v>
      </c>
      <c r="E449" t="str">
        <v>-</v>
      </c>
      <c r="F449" t="str">
        <v>-</v>
      </c>
      <c r="G449" t="str">
        <v>-</v>
      </c>
    </row>
    <row r="450">
      <c r="A450">
        <v>13449</v>
      </c>
      <c r="B450" t="str">
        <v>Công An thị xã Thái Hoà  tỉnh Nghệ An</v>
      </c>
    </row>
    <row r="451">
      <c r="A451">
        <v>13450</v>
      </c>
      <c r="B451" t="str">
        <f>HYPERLINK("https://thaihoa.nghean.gov.vn/ubnd-thi-xa", "UBND Ủy ban nhân dân thị xã Thái Hoà  tỉnh Nghệ An")</f>
        <v>UBND Ủy ban nhân dân thị xã Thái Hoà  tỉnh Nghệ An</v>
      </c>
      <c r="C451" t="str">
        <v>https://thaihoa.nghean.gov.vn/ubnd-thi-xa</v>
      </c>
      <c r="D451" t="str">
        <v>-</v>
      </c>
      <c r="E451" t="str">
        <v>-</v>
      </c>
      <c r="F451" t="str">
        <v>-</v>
      </c>
      <c r="G451" t="str">
        <v>-</v>
      </c>
    </row>
    <row r="452">
      <c r="A452">
        <v>13451</v>
      </c>
      <c r="B452" t="str">
        <v>Công An thị xã Hoàng Mai  tỉnh Nghệ An</v>
      </c>
    </row>
    <row r="453">
      <c r="A453">
        <v>13452</v>
      </c>
      <c r="B453" t="str">
        <f>HYPERLINK("https://hoangmai.nghean.gov.vn/", "UBND Ủy ban nhân dân thị xã Hoàng Mai  tỉnh Nghệ An")</f>
        <v>UBND Ủy ban nhân dân thị xã Hoàng Mai  tỉnh Nghệ An</v>
      </c>
      <c r="C453" t="str">
        <v>https://hoangmai.nghean.gov.vn/</v>
      </c>
      <c r="D453" t="str">
        <v>-</v>
      </c>
      <c r="E453" t="str">
        <v>-</v>
      </c>
      <c r="F453" t="str">
        <v>-</v>
      </c>
      <c r="G453" t="str">
        <v>-</v>
      </c>
    </row>
    <row r="454">
      <c r="A454">
        <v>13453</v>
      </c>
      <c r="B454" t="str">
        <v>Công An thị xã Hồng Lĩnh  tỉnh Hà Tĩnh</v>
      </c>
    </row>
    <row r="455">
      <c r="A455">
        <v>13454</v>
      </c>
      <c r="B455" t="str">
        <f>HYPERLINK("https://honglinh.hatinh.gov.vn/", "UBND Ủy ban nhân dân thị xã Hồng Lĩnh  tỉnh Hà Tĩnh")</f>
        <v>UBND Ủy ban nhân dân thị xã Hồng Lĩnh  tỉnh Hà Tĩnh</v>
      </c>
      <c r="C455" t="str">
        <v>https://honglinh.hatinh.gov.vn/</v>
      </c>
      <c r="D455" t="str">
        <v>-</v>
      </c>
      <c r="E455" t="str">
        <v>-</v>
      </c>
      <c r="F455" t="str">
        <v>-</v>
      </c>
      <c r="G455" t="str">
        <v>-</v>
      </c>
    </row>
    <row r="456">
      <c r="A456">
        <v>13455</v>
      </c>
      <c r="B456" t="str">
        <v>Công An thị xã Kỳ Anh  tỉnh Hà Tĩnh</v>
      </c>
    </row>
    <row r="457">
      <c r="A457">
        <v>13456</v>
      </c>
      <c r="B457" t="str">
        <f>HYPERLINK("https://kyanh.hatinh.gov.vn/", "UBND Ủy ban nhân dân thị xã Kỳ Anh  tỉnh Hà Tĩnh")</f>
        <v>UBND Ủy ban nhân dân thị xã Kỳ Anh  tỉnh Hà Tĩnh</v>
      </c>
      <c r="C457" t="str">
        <v>https://kyanh.hatinh.gov.vn/</v>
      </c>
      <c r="D457" t="str">
        <v>-</v>
      </c>
      <c r="E457" t="str">
        <v>-</v>
      </c>
      <c r="F457" t="str">
        <v>-</v>
      </c>
      <c r="G457" t="str">
        <v>-</v>
      </c>
    </row>
    <row r="458">
      <c r="A458">
        <v>13457</v>
      </c>
      <c r="B458" t="str">
        <v>Công an thị trấn Sóc Sơn  thành phố Hà Nội</v>
      </c>
      <c r="C458" t="str">
        <v>-</v>
      </c>
      <c r="D458" t="str">
        <v>-</v>
      </c>
      <c r="E458" t="str">
        <v/>
      </c>
      <c r="F458" t="str">
        <v>-</v>
      </c>
      <c r="G458" t="str">
        <v>-</v>
      </c>
    </row>
    <row r="459">
      <c r="A459">
        <v>13458</v>
      </c>
      <c r="B459" t="str">
        <f>HYPERLINK("https://socson.hanoi.gov.vn/", "UBND Ủy ban nhân dân thị trấn Sóc Sơn  thành phố Hà Nội")</f>
        <v>UBND Ủy ban nhân dân thị trấn Sóc Sơn  thành phố Hà Nội</v>
      </c>
      <c r="C459" t="str">
        <v>https://socson.hanoi.gov.vn/</v>
      </c>
      <c r="D459" t="str">
        <v>-</v>
      </c>
      <c r="E459" t="str">
        <v>-</v>
      </c>
      <c r="F459" t="str">
        <v>-</v>
      </c>
      <c r="G459" t="str">
        <v>-</v>
      </c>
    </row>
    <row r="460">
      <c r="A460">
        <v>13459</v>
      </c>
      <c r="B460" t="str">
        <f>HYPERLINK("https://www.facebook.com/TTCAHDongAnh/?locale=vi_VN", "Công an thị trấn Đông Anh  thành phố Hà Nội")</f>
        <v>Công an thị trấn Đông Anh  thành phố Hà Nội</v>
      </c>
      <c r="C460" t="str">
        <v>https://www.facebook.com/TTCAHDongAnh/?locale=vi_VN</v>
      </c>
      <c r="D460" t="str">
        <v>0932298986</v>
      </c>
      <c r="E460" t="str">
        <v>-</v>
      </c>
      <c r="F460" t="str">
        <f>HYPERLINK("mailto:doantncadonganh@gmail.com", "doantncadonganh@gmail.com")</f>
        <v>doantncadonganh@gmail.com</v>
      </c>
      <c r="G460" t="str">
        <v>-</v>
      </c>
    </row>
    <row r="461">
      <c r="A461">
        <v>13460</v>
      </c>
      <c r="B461" t="str">
        <f>HYPERLINK("https://thitran.donganh.hanoi.gov.vn/uy-ban-nhan-dan-thi-tran", "UBND Ủy ban nhân dân thị trấn Đông Anh  thành phố Hà Nội")</f>
        <v>UBND Ủy ban nhân dân thị trấn Đông Anh  thành phố Hà Nội</v>
      </c>
      <c r="C461" t="str">
        <v>https://thitran.donganh.hanoi.gov.vn/uy-ban-nhan-dan-thi-tran</v>
      </c>
      <c r="D461" t="str">
        <v>-</v>
      </c>
      <c r="E461" t="str">
        <v>-</v>
      </c>
      <c r="F461" t="str">
        <v>-</v>
      </c>
      <c r="G461" t="str">
        <v>-</v>
      </c>
    </row>
    <row r="462">
      <c r="A462">
        <v>13461</v>
      </c>
      <c r="B462" t="str">
        <f>HYPERLINK("https://www.facebook.com/p/%E1%BB%A6y-Ban-Nh%C3%A2n-D%C3%A2n-th%E1%BB%8B-tr%E1%BA%A5n-Y%C3%AAn-Vi%C3%AAn-100069742186125/", "Công an thị trấn Yên Viên  thành phố Hà Nội")</f>
        <v>Công an thị trấn Yên Viên  thành phố Hà Nội</v>
      </c>
      <c r="C462" t="str">
        <v>https://www.facebook.com/p/%E1%BB%A6y-Ban-Nh%C3%A2n-D%C3%A2n-th%E1%BB%8B-tr%E1%BA%A5n-Y%C3%AAn-Vi%C3%AAn-100069742186125/</v>
      </c>
      <c r="D462" t="str">
        <v>-</v>
      </c>
      <c r="E462" t="str">
        <v/>
      </c>
      <c r="F462" t="str">
        <v>-</v>
      </c>
      <c r="G462" t="str">
        <v>-</v>
      </c>
    </row>
    <row r="463">
      <c r="A463">
        <v>13462</v>
      </c>
      <c r="B463" t="str">
        <f>HYPERLINK("http://gialam.hanoi.gov.vn/ubnd-cac-xa-thi-tran/-/view_content/391439-thi-tran-yen-vien.html", "UBND Ủy ban nhân dân thị trấn Yên Viên  thành phố Hà Nội")</f>
        <v>UBND Ủy ban nhân dân thị trấn Yên Viên  thành phố Hà Nội</v>
      </c>
      <c r="C463" t="str">
        <v>http://gialam.hanoi.gov.vn/ubnd-cac-xa-thi-tran/-/view_content/391439-thi-tran-yen-vien.html</v>
      </c>
      <c r="D463" t="str">
        <v>-</v>
      </c>
      <c r="E463" t="str">
        <v>-</v>
      </c>
      <c r="F463" t="str">
        <v>-</v>
      </c>
      <c r="G463" t="str">
        <v>-</v>
      </c>
    </row>
    <row r="464">
      <c r="A464">
        <v>13463</v>
      </c>
      <c r="B464" t="str">
        <v>Công an thị trấn Trâu Quỳ  thành phố Hà Nội</v>
      </c>
      <c r="C464" t="str">
        <v>-</v>
      </c>
      <c r="D464" t="str">
        <v>-</v>
      </c>
      <c r="E464" t="str">
        <v/>
      </c>
      <c r="F464" t="str">
        <v>-</v>
      </c>
      <c r="G464" t="str">
        <v>-</v>
      </c>
    </row>
    <row r="465">
      <c r="A465">
        <v>13464</v>
      </c>
      <c r="B465" t="str">
        <f>HYPERLINK("https://trauquy.gialam.hanoi.gov.vn/bo-may-chinh-quyen", "UBND Ủy ban nhân dân thị trấn Trâu Quỳ  thành phố Hà Nội")</f>
        <v>UBND Ủy ban nhân dân thị trấn Trâu Quỳ  thành phố Hà Nội</v>
      </c>
      <c r="C465" t="str">
        <v>https://trauquy.gialam.hanoi.gov.vn/bo-may-chinh-quyen</v>
      </c>
      <c r="D465" t="str">
        <v>-</v>
      </c>
      <c r="E465" t="str">
        <v>-</v>
      </c>
      <c r="F465" t="str">
        <v>-</v>
      </c>
      <c r="G465" t="str">
        <v>-</v>
      </c>
    </row>
    <row r="466">
      <c r="A466">
        <v>13465</v>
      </c>
      <c r="B466" t="str">
        <f>HYPERLINK("https://www.facebook.com/2866237956972833", "Công an thị trấn Văn Điển  thành phố Hà Nội")</f>
        <v>Công an thị trấn Văn Điển  thành phố Hà Nội</v>
      </c>
      <c r="C466" t="str">
        <v>https://www.facebook.com/2866237956972833</v>
      </c>
      <c r="D466" t="str">
        <v>-</v>
      </c>
      <c r="E466" t="str">
        <v/>
      </c>
      <c r="F466" t="str">
        <v>-</v>
      </c>
      <c r="G466" t="str">
        <v>-</v>
      </c>
    </row>
    <row r="467">
      <c r="A467">
        <v>13466</v>
      </c>
      <c r="B467" t="str">
        <f>HYPERLINK("https://vandien.thanhtri.hanoi.gov.vn/", "UBND Ủy ban nhân dân thị trấn Văn Điển  thành phố Hà Nội")</f>
        <v>UBND Ủy ban nhân dân thị trấn Văn Điển  thành phố Hà Nội</v>
      </c>
      <c r="C467" t="str">
        <v>https://vandien.thanhtri.hanoi.gov.vn/</v>
      </c>
      <c r="D467" t="str">
        <v>-</v>
      </c>
      <c r="E467" t="str">
        <v>-</v>
      </c>
      <c r="F467" t="str">
        <v>-</v>
      </c>
      <c r="G467" t="str">
        <v>-</v>
      </c>
    </row>
    <row r="468">
      <c r="A468">
        <v>13467</v>
      </c>
      <c r="B468" t="str">
        <f>HYPERLINK("https://www.facebook.com/p/Tu%E1%BB%95i-tr%E1%BA%BB-C%C3%B4ng-an-th%E1%BB%8B-x%C3%A3-S%C6%A1n-T%C3%A2y-100040884909606/", "Công an thị trấn Chi Đông  thành phố Hà Nội")</f>
        <v>Công an thị trấn Chi Đông  thành phố Hà Nội</v>
      </c>
      <c r="C468" t="str">
        <v>https://www.facebook.com/p/Tu%E1%BB%95i-tr%E1%BA%BB-C%C3%B4ng-an-th%E1%BB%8B-x%C3%A3-S%C6%A1n-T%C3%A2y-100040884909606/</v>
      </c>
      <c r="D468" t="str">
        <v>-</v>
      </c>
      <c r="E468" t="str">
        <v/>
      </c>
      <c r="F468" t="str">
        <f>HYPERLINK("mailto:tuoitrecatxsontay@gmail.com", "tuoitrecatxsontay@gmail.com")</f>
        <v>tuoitrecatxsontay@gmail.com</v>
      </c>
      <c r="G468" t="str">
        <v>-</v>
      </c>
    </row>
    <row r="469">
      <c r="A469">
        <v>13468</v>
      </c>
      <c r="B469" t="str">
        <f>HYPERLINK("https://melinh.hanoi.gov.vn/thi-tran-chi-dong-1732851519.htm", "UBND Ủy ban nhân dân thị trấn Chi Đông  thành phố Hà Nội")</f>
        <v>UBND Ủy ban nhân dân thị trấn Chi Đông  thành phố Hà Nội</v>
      </c>
      <c r="C469" t="str">
        <v>https://melinh.hanoi.gov.vn/thi-tran-chi-dong-1732851519.htm</v>
      </c>
      <c r="D469" t="str">
        <v>-</v>
      </c>
      <c r="E469" t="str">
        <v>-</v>
      </c>
      <c r="F469" t="str">
        <v>-</v>
      </c>
      <c r="G469" t="str">
        <v>-</v>
      </c>
    </row>
    <row r="470">
      <c r="A470">
        <v>13469</v>
      </c>
      <c r="B470" t="str">
        <f>HYPERLINK("https://www.facebook.com/p/UBND-th%E1%BB%8B-tr%E1%BA%A5n-Quang-Minh-100064366135613/", "Công an thị trấn Quang Minh  thành phố Hà Nội")</f>
        <v>Công an thị trấn Quang Minh  thành phố Hà Nội</v>
      </c>
      <c r="C470" t="str">
        <v>https://www.facebook.com/p/UBND-th%E1%BB%8B-tr%E1%BA%A5n-Quang-Minh-100064366135613/</v>
      </c>
      <c r="D470" t="str">
        <v>-</v>
      </c>
      <c r="E470" t="str">
        <v>02438134010</v>
      </c>
      <c r="F470" t="str">
        <f>HYPERLINK("mailto:ttqm_melinh@hanoi.gov.vn", "ttqm_melinh@hanoi.gov.vn")</f>
        <v>ttqm_melinh@hanoi.gov.vn</v>
      </c>
      <c r="G470" t="str">
        <v>Đường Quang Minh, Tổ 3, thị trấn Quang Minh, Mê Linh, Hanoi, Vietnam</v>
      </c>
    </row>
    <row r="471">
      <c r="A471">
        <v>13470</v>
      </c>
      <c r="B471" t="str">
        <f>HYPERLINK("https://melinh.hanoi.gov.vn/thi-tran-quang-minh.htm", "UBND Ủy ban nhân dân thị trấn Quang Minh  thành phố Hà Nội")</f>
        <v>UBND Ủy ban nhân dân thị trấn Quang Minh  thành phố Hà Nội</v>
      </c>
      <c r="C471" t="str">
        <v>https://melinh.hanoi.gov.vn/thi-tran-quang-minh.htm</v>
      </c>
      <c r="D471" t="str">
        <v>-</v>
      </c>
      <c r="E471" t="str">
        <v>-</v>
      </c>
      <c r="F471" t="str">
        <v>-</v>
      </c>
      <c r="G471" t="str">
        <v>-</v>
      </c>
    </row>
    <row r="472">
      <c r="A472">
        <v>13471</v>
      </c>
      <c r="B472" t="str">
        <f>HYPERLINK("https://www.facebook.com/groups/toi.yeu.thi.tran.tay.dang.huyen.ba.vi/", "Công an thị trấn Tây Đằng  thành phố Hà Nội")</f>
        <v>Công an thị trấn Tây Đằng  thành phố Hà Nội</v>
      </c>
      <c r="C472" t="str">
        <v>https://www.facebook.com/groups/toi.yeu.thi.tran.tay.dang.huyen.ba.vi/</v>
      </c>
      <c r="D472" t="str">
        <v>-</v>
      </c>
      <c r="E472" t="str">
        <v/>
      </c>
      <c r="F472" t="str">
        <v>-</v>
      </c>
      <c r="G472" t="str">
        <v>-</v>
      </c>
    </row>
    <row r="473">
      <c r="A473">
        <v>13472</v>
      </c>
      <c r="B473" t="str">
        <f>HYPERLINK("https://bavi.hanoi.gov.vn/uy-ban-nhan-dan-xa-thi-tran", "UBND Ủy ban nhân dân thị trấn Tây Đằng  thành phố Hà Nội")</f>
        <v>UBND Ủy ban nhân dân thị trấn Tây Đằng  thành phố Hà Nội</v>
      </c>
      <c r="C473" t="str">
        <v>https://bavi.hanoi.gov.vn/uy-ban-nhan-dan-xa-thi-tran</v>
      </c>
      <c r="D473" t="str">
        <v>-</v>
      </c>
      <c r="E473" t="str">
        <v>-</v>
      </c>
      <c r="F473" t="str">
        <v>-</v>
      </c>
      <c r="G473" t="str">
        <v>-</v>
      </c>
    </row>
    <row r="474">
      <c r="A474">
        <v>13473</v>
      </c>
      <c r="B474" t="str">
        <f>HYPERLINK("https://www.facebook.com/p/Tu%E1%BB%95i-tr%E1%BA%BB-C%C3%B4ng-an-huy%E1%BB%87n-Ph%C3%BAc-Th%E1%BB%8D-100066934373551/", "Công an thị trấn Phúc Thọ  thành phố Hà Nội")</f>
        <v>Công an thị trấn Phúc Thọ  thành phố Hà Nội</v>
      </c>
      <c r="C474" t="str">
        <v>https://www.facebook.com/p/Tu%E1%BB%95i-tr%E1%BA%BB-C%C3%B4ng-an-huy%E1%BB%87n-Ph%C3%BAc-Th%E1%BB%8D-100066934373551/</v>
      </c>
      <c r="D474" t="str">
        <v>-</v>
      </c>
      <c r="E474" t="str">
        <v/>
      </c>
      <c r="F474" t="str">
        <v>-</v>
      </c>
      <c r="G474" t="str">
        <v>-</v>
      </c>
    </row>
    <row r="475">
      <c r="A475">
        <v>13474</v>
      </c>
      <c r="B475" t="str">
        <f>HYPERLINK("https://phuctho.hanoi.gov.vn/", "UBND Ủy ban nhân dân thị trấn Phúc Thọ  thành phố Hà Nội")</f>
        <v>UBND Ủy ban nhân dân thị trấn Phúc Thọ  thành phố Hà Nội</v>
      </c>
      <c r="C475" t="str">
        <v>https://phuctho.hanoi.gov.vn/</v>
      </c>
      <c r="D475" t="str">
        <v>-</v>
      </c>
      <c r="E475" t="str">
        <v>-</v>
      </c>
      <c r="F475" t="str">
        <v>-</v>
      </c>
      <c r="G475" t="str">
        <v>-</v>
      </c>
    </row>
    <row r="476">
      <c r="A476">
        <v>13475</v>
      </c>
      <c r="B476" t="str">
        <f>HYPERLINK("https://www.facebook.com/p/Tu%E1%BB%95i-Tr%E1%BA%BB-C%C3%B4ng-An-Huy%E1%BB%87n-Ch%C6%B0%C6%A1ng-M%E1%BB%B9-100028578047777/", "Công an thị trấn Phùng  thành phố Hà Nội")</f>
        <v>Công an thị trấn Phùng  thành phố Hà Nội</v>
      </c>
      <c r="C476" t="str">
        <v>https://www.facebook.com/p/Tu%E1%BB%95i-Tr%E1%BA%BB-C%C3%B4ng-An-Huy%E1%BB%87n-Ch%C6%B0%C6%A1ng-M%E1%BB%B9-100028578047777/</v>
      </c>
      <c r="D476" t="str">
        <v>-</v>
      </c>
      <c r="E476" t="str">
        <v/>
      </c>
      <c r="F476" t="str">
        <v>-</v>
      </c>
      <c r="G476" t="str">
        <v>-</v>
      </c>
    </row>
    <row r="477">
      <c r="A477">
        <v>13476</v>
      </c>
      <c r="B477" t="str">
        <f>HYPERLINK("https://danphuong.hanoi.gov.vn/", "UBND Ủy ban nhân dân thị trấn Phùng  thành phố Hà Nội")</f>
        <v>UBND Ủy ban nhân dân thị trấn Phùng  thành phố Hà Nội</v>
      </c>
      <c r="C477" t="str">
        <v>https://danphuong.hanoi.gov.vn/</v>
      </c>
      <c r="D477" t="str">
        <v>-</v>
      </c>
      <c r="E477" t="str">
        <v>-</v>
      </c>
      <c r="F477" t="str">
        <v>-</v>
      </c>
      <c r="G477" t="str">
        <v>-</v>
      </c>
    </row>
    <row r="478">
      <c r="A478">
        <v>13477</v>
      </c>
      <c r="B478" t="str">
        <f>HYPERLINK("https://www.facebook.com/1755479254662307", "Công an thị trấn Trạm Trôi  thành phố Hà Nội")</f>
        <v>Công an thị trấn Trạm Trôi  thành phố Hà Nội</v>
      </c>
      <c r="C478" t="str">
        <v>https://www.facebook.com/1755479254662307</v>
      </c>
      <c r="D478" t="str">
        <v>-</v>
      </c>
      <c r="E478" t="str">
        <v/>
      </c>
      <c r="F478" t="str">
        <v>-</v>
      </c>
      <c r="G478" t="str">
        <v>-</v>
      </c>
    </row>
    <row r="479">
      <c r="A479">
        <v>13478</v>
      </c>
      <c r="B479" t="str">
        <f>HYPERLINK("http://hoaiduc.hanoi.gov.vn/ubnd-cac-xa-thi-tran", "UBND Ủy ban nhân dân thị trấn Trạm Trôi  thành phố Hà Nội")</f>
        <v>UBND Ủy ban nhân dân thị trấn Trạm Trôi  thành phố Hà Nội</v>
      </c>
      <c r="C479" t="str">
        <v>http://hoaiduc.hanoi.gov.vn/ubnd-cac-xa-thi-tran</v>
      </c>
      <c r="D479" t="str">
        <v>-</v>
      </c>
      <c r="E479" t="str">
        <v>-</v>
      </c>
      <c r="F479" t="str">
        <v>-</v>
      </c>
      <c r="G479" t="str">
        <v>-</v>
      </c>
    </row>
    <row r="480">
      <c r="A480">
        <v>13479</v>
      </c>
      <c r="B480" t="str">
        <f>HYPERLINK("https://www.facebook.com/tuoitreconganhuyenQuocOai/?locale=fy_NL", "Công an thị trấn Quốc Oai  thành phố Hà Nội")</f>
        <v>Công an thị trấn Quốc Oai  thành phố Hà Nội</v>
      </c>
      <c r="C480" t="str">
        <v>https://www.facebook.com/tuoitreconganhuyenQuocOai/?locale=fy_NL</v>
      </c>
      <c r="D480" t="str">
        <v>-</v>
      </c>
      <c r="E480" t="str">
        <v/>
      </c>
      <c r="F480" t="str">
        <v>-</v>
      </c>
      <c r="G480" t="str">
        <v>-</v>
      </c>
    </row>
    <row r="481">
      <c r="A481">
        <v>13480</v>
      </c>
      <c r="B481" t="str">
        <f>HYPERLINK("https://quocoai.hanoi.gov.vn/", "UBND Ủy ban nhân dân thị trấn Quốc Oai  thành phố Hà Nội")</f>
        <v>UBND Ủy ban nhân dân thị trấn Quốc Oai  thành phố Hà Nội</v>
      </c>
      <c r="C481" t="str">
        <v>https://quocoai.hanoi.gov.vn/</v>
      </c>
      <c r="D481" t="str">
        <v>-</v>
      </c>
      <c r="E481" t="str">
        <v>-</v>
      </c>
      <c r="F481" t="str">
        <v>-</v>
      </c>
      <c r="G481" t="str">
        <v>-</v>
      </c>
    </row>
    <row r="482">
      <c r="A482">
        <v>13481</v>
      </c>
      <c r="B482" t="str">
        <v>Công an thị trấn Liên Quan  thành phố Hà Nội</v>
      </c>
      <c r="C482" t="str">
        <v>-</v>
      </c>
      <c r="D482" t="str">
        <v>-</v>
      </c>
      <c r="E482" t="str">
        <v/>
      </c>
      <c r="F482" t="str">
        <v>-</v>
      </c>
      <c r="G482" t="str">
        <v>-</v>
      </c>
    </row>
    <row r="483">
      <c r="A483">
        <v>13482</v>
      </c>
      <c r="B483" t="str">
        <f>HYPERLINK("https://thachthat.hanoi.gov.vn/gioi-thieu-chung-ubnd", "UBND Ủy ban nhân dân thị trấn Liên Quan  thành phố Hà Nội")</f>
        <v>UBND Ủy ban nhân dân thị trấn Liên Quan  thành phố Hà Nội</v>
      </c>
      <c r="C483" t="str">
        <v>https://thachthat.hanoi.gov.vn/gioi-thieu-chung-ubnd</v>
      </c>
      <c r="D483" t="str">
        <v>-</v>
      </c>
      <c r="E483" t="str">
        <v>-</v>
      </c>
      <c r="F483" t="str">
        <v>-</v>
      </c>
      <c r="G483" t="str">
        <v>-</v>
      </c>
    </row>
    <row r="484">
      <c r="A484">
        <v>13483</v>
      </c>
      <c r="B484" t="str">
        <f>HYPERLINK("https://www.facebook.com/p/Tu%E1%BB%95i-Tr%E1%BA%BB-C%C3%B4ng-An-Huy%E1%BB%87n-Ch%C6%B0%C6%A1ng-M%E1%BB%B9-100028578047777/", "Công an thị trấn Chúc Sơn  thành phố Hà Nội")</f>
        <v>Công an thị trấn Chúc Sơn  thành phố Hà Nội</v>
      </c>
      <c r="C484" t="str">
        <v>https://www.facebook.com/p/Tu%E1%BB%95i-Tr%E1%BA%BB-C%C3%B4ng-An-Huy%E1%BB%87n-Ch%C6%B0%C6%A1ng-M%E1%BB%B9-100028578047777/</v>
      </c>
      <c r="D484" t="str">
        <v>-</v>
      </c>
      <c r="E484" t="str">
        <v/>
      </c>
      <c r="F484" t="str">
        <f>HYPERLINK("mailto:doantncahchuongmy@gmail.com", "doantncahchuongmy@gmail.com")</f>
        <v>doantncahchuongmy@gmail.com</v>
      </c>
      <c r="G484" t="str">
        <v>Số 29A, Tổ dân phố Ninh Kiều, huyện Chương Mỹ, thành phố Hà Nội, Hanoi, Vietnam</v>
      </c>
    </row>
    <row r="485">
      <c r="A485">
        <v>13484</v>
      </c>
      <c r="B485" t="str">
        <f>HYPERLINK("https://chuongmy.hanoi.gov.vn/", "UBND Ủy ban nhân dân thị trấn Chúc Sơn  thành phố Hà Nội")</f>
        <v>UBND Ủy ban nhân dân thị trấn Chúc Sơn  thành phố Hà Nội</v>
      </c>
      <c r="C485" t="str">
        <v>https://chuongmy.hanoi.gov.vn/</v>
      </c>
      <c r="D485" t="str">
        <v>-</v>
      </c>
      <c r="E485" t="str">
        <v>-</v>
      </c>
      <c r="F485" t="str">
        <v>-</v>
      </c>
      <c r="G485" t="str">
        <v>-</v>
      </c>
    </row>
    <row r="486">
      <c r="A486">
        <v>13485</v>
      </c>
      <c r="B486" t="str">
        <v>Công an thị trấn Xuân Mai  thành phố Hà Nội</v>
      </c>
      <c r="C486" t="str">
        <v>-</v>
      </c>
      <c r="D486" t="str">
        <v>-</v>
      </c>
      <c r="E486" t="str">
        <v/>
      </c>
      <c r="F486" t="str">
        <v>-</v>
      </c>
      <c r="G486" t="str">
        <v>-</v>
      </c>
    </row>
    <row r="487">
      <c r="A487">
        <v>13486</v>
      </c>
      <c r="B487" t="str">
        <f>HYPERLINK("https://xuanmai.chuongmy.hanoi.gov.vn/", "UBND Ủy ban nhân dân thị trấn Xuân Mai  thành phố Hà Nội")</f>
        <v>UBND Ủy ban nhân dân thị trấn Xuân Mai  thành phố Hà Nội</v>
      </c>
      <c r="C487" t="str">
        <v>https://xuanmai.chuongmy.hanoi.gov.vn/</v>
      </c>
      <c r="D487" t="str">
        <v>-</v>
      </c>
      <c r="E487" t="str">
        <v>-</v>
      </c>
      <c r="F487" t="str">
        <v>-</v>
      </c>
      <c r="G487" t="str">
        <v>-</v>
      </c>
    </row>
    <row r="488">
      <c r="A488">
        <v>13487</v>
      </c>
      <c r="B488" t="str">
        <v>Công an thị trấn Kim Bài  thành phố Hà Nội</v>
      </c>
      <c r="C488" t="str">
        <v>-</v>
      </c>
      <c r="D488" t="str">
        <v>-</v>
      </c>
      <c r="E488" t="str">
        <v/>
      </c>
      <c r="F488" t="str">
        <v>-</v>
      </c>
      <c r="G488" t="str">
        <v>-</v>
      </c>
    </row>
    <row r="489">
      <c r="A489">
        <v>13488</v>
      </c>
      <c r="B489" t="str">
        <f>HYPERLINK("https://kimbai.thanhoai.hanoi.gov.vn/", "UBND Ủy ban nhân dân thị trấn Kim Bài  thành phố Hà Nội")</f>
        <v>UBND Ủy ban nhân dân thị trấn Kim Bài  thành phố Hà Nội</v>
      </c>
      <c r="C489" t="str">
        <v>https://kimbai.thanhoai.hanoi.gov.vn/</v>
      </c>
      <c r="D489" t="str">
        <v>-</v>
      </c>
      <c r="E489" t="str">
        <v>-</v>
      </c>
      <c r="F489" t="str">
        <v>-</v>
      </c>
      <c r="G489" t="str">
        <v>-</v>
      </c>
    </row>
    <row r="490">
      <c r="A490">
        <v>13489</v>
      </c>
      <c r="B490" t="str">
        <v>Công an thị trấn Thường Tín  thành phố Hà Nội</v>
      </c>
      <c r="C490" t="str">
        <v>-</v>
      </c>
      <c r="D490" t="str">
        <v>-</v>
      </c>
      <c r="E490" t="str">
        <v/>
      </c>
      <c r="F490" t="str">
        <v>-</v>
      </c>
      <c r="G490" t="str">
        <v>-</v>
      </c>
    </row>
    <row r="491">
      <c r="A491">
        <v>13490</v>
      </c>
      <c r="B491" t="str">
        <f>HYPERLINK("http://thuongtin.hanoi.gov.vn/", "UBND Ủy ban nhân dân thị trấn Thường Tín  thành phố Hà Nội")</f>
        <v>UBND Ủy ban nhân dân thị trấn Thường Tín  thành phố Hà Nội</v>
      </c>
      <c r="C491" t="str">
        <v>http://thuongtin.hanoi.gov.vn/</v>
      </c>
      <c r="D491" t="str">
        <v>-</v>
      </c>
      <c r="E491" t="str">
        <v>-</v>
      </c>
      <c r="F491" t="str">
        <v>-</v>
      </c>
      <c r="G491" t="str">
        <v>-</v>
      </c>
    </row>
    <row r="492">
      <c r="A492">
        <v>13491</v>
      </c>
      <c r="B492" t="str">
        <f>HYPERLINK("https://www.facebook.com/vanhoathongtin.phuminh/", "Công an thị trấn Phú Minh  thành phố Hà Nội")</f>
        <v>Công an thị trấn Phú Minh  thành phố Hà Nội</v>
      </c>
      <c r="C492" t="str">
        <v>https://www.facebook.com/vanhoathongtin.phuminh/</v>
      </c>
      <c r="D492" t="str">
        <v>0969106095</v>
      </c>
      <c r="E492" t="str">
        <v>-</v>
      </c>
      <c r="F492" t="str">
        <f>HYPERLINK("mailto:vanhoaxahoi.phuminh@gmail.com", "vanhoaxahoi.phuminh@gmail.com")</f>
        <v>vanhoaxahoi.phuminh@gmail.com</v>
      </c>
      <c r="G492" t="str">
        <v>Quốc lộ 2, Hanoi, Vietnam</v>
      </c>
    </row>
    <row r="493">
      <c r="A493">
        <v>13492</v>
      </c>
      <c r="B493" t="str">
        <f>HYPERLINK("http://phuxuyen.hanoi.gov.vn/ubnd-cac-xa-thi-tran/-/view_content/1638408-thi-tran-phu-mi-1.html", "UBND Ủy ban nhân dân thị trấn Phú Minh  thành phố Hà Nội")</f>
        <v>UBND Ủy ban nhân dân thị trấn Phú Minh  thành phố Hà Nội</v>
      </c>
      <c r="C493" t="str">
        <v>http://phuxuyen.hanoi.gov.vn/ubnd-cac-xa-thi-tran/-/view_content/1638408-thi-tran-phu-mi-1.html</v>
      </c>
      <c r="D493" t="str">
        <v>-</v>
      </c>
      <c r="E493" t="str">
        <v>-</v>
      </c>
      <c r="F493" t="str">
        <v>-</v>
      </c>
      <c r="G493" t="str">
        <v>-</v>
      </c>
    </row>
    <row r="494">
      <c r="A494">
        <v>13493</v>
      </c>
      <c r="B494" t="str">
        <f>HYPERLINK("https://www.facebook.com/p/Tr%C6%B0%E1%BB%9Dng-Ti%E1%BB%83u-h%E1%BB%8Dc-Th%E1%BB%8B-Tr%E1%BA%A5n-Ph%C3%BA-Xuy%C3%AAn-H%C3%A0-N%E1%BB%99i-100059080412612/", "Công an thị trấn Phú Xuyên  thành phố Hà Nội")</f>
        <v>Công an thị trấn Phú Xuyên  thành phố Hà Nội</v>
      </c>
      <c r="C494" t="str">
        <v>https://www.facebook.com/p/Tr%C6%B0%E1%BB%9Dng-Ti%E1%BB%83u-h%E1%BB%8Dc-Th%E1%BB%8B-Tr%E1%BA%A5n-Ph%C3%BA-Xuy%C3%AAn-H%C3%A0-N%E1%BB%99i-100059080412612/</v>
      </c>
      <c r="D494" t="str">
        <v>-</v>
      </c>
      <c r="E494" t="str">
        <v/>
      </c>
      <c r="F494" t="str">
        <f>HYPERLINK("mailto:c1ttphuxuyen-px@gmail.com", "c1ttphuxuyen-px@gmail.com")</f>
        <v>c1ttphuxuyen-px@gmail.com</v>
      </c>
      <c r="G494" t="str">
        <v>Tiểu khu Thao Chính - Thị Trấn Phú Xuyên - Huyện Phú Xuyên, Hanoi, Vietnam</v>
      </c>
    </row>
    <row r="495">
      <c r="A495">
        <v>13494</v>
      </c>
      <c r="B495" t="str">
        <f>HYPERLINK("http://phuxuyen.hanoi.gov.vn/", "UBND Ủy ban nhân dân thị trấn Phú Xuyên  thành phố Hà Nội")</f>
        <v>UBND Ủy ban nhân dân thị trấn Phú Xuyên  thành phố Hà Nội</v>
      </c>
      <c r="C495" t="str">
        <v>http://phuxuyen.hanoi.gov.vn/</v>
      </c>
      <c r="D495" t="str">
        <v>-</v>
      </c>
      <c r="E495" t="str">
        <v>-</v>
      </c>
      <c r="F495" t="str">
        <v>-</v>
      </c>
      <c r="G495" t="str">
        <v>-</v>
      </c>
    </row>
    <row r="496">
      <c r="A496">
        <v>13495</v>
      </c>
      <c r="B496" t="str">
        <v>Công an thị trấn Vân Đình  thành phố Hà Nội</v>
      </c>
      <c r="C496" t="str">
        <v>-</v>
      </c>
      <c r="D496" t="str">
        <v>-</v>
      </c>
      <c r="E496" t="str">
        <v/>
      </c>
      <c r="F496" t="str">
        <v>-</v>
      </c>
      <c r="G496" t="str">
        <v>-</v>
      </c>
    </row>
    <row r="497">
      <c r="A497">
        <v>13496</v>
      </c>
      <c r="B497" t="str">
        <f>HYPERLINK("https://truongthinh-unghoa.thudo.gov.vn/tin-lien-thong/thi-tran-van-dinh-nhieu-hoat-dong-ky-niem-ngay-thanh-lap-hoi-nong-dan-hoi-lhpn-hoi-lhtn-viet-nam-trong-thang-10-2024-2796241021022027811.htm", "UBND Ủy ban nhân dân thị trấn Vân Đình  thành phố Hà Nội")</f>
        <v>UBND Ủy ban nhân dân thị trấn Vân Đình  thành phố Hà Nội</v>
      </c>
      <c r="C497" t="str">
        <v>https://truongthinh-unghoa.thudo.gov.vn/tin-lien-thong/thi-tran-van-dinh-nhieu-hoat-dong-ky-niem-ngay-thanh-lap-hoi-nong-dan-hoi-lhpn-hoi-lhtn-viet-nam-trong-thang-10-2024-2796241021022027811.htm</v>
      </c>
      <c r="D497" t="str">
        <v>-</v>
      </c>
      <c r="E497" t="str">
        <v>-</v>
      </c>
      <c r="F497" t="str">
        <v>-</v>
      </c>
      <c r="G497" t="str">
        <v>-</v>
      </c>
    </row>
    <row r="498">
      <c r="A498">
        <v>13497</v>
      </c>
      <c r="B498" t="str">
        <f>HYPERLINK("https://www.facebook.com/doanthanhnien.1956/", "Công an thị trấn Đại Nghĩa  thành phố Hà Nội")</f>
        <v>Công an thị trấn Đại Nghĩa  thành phố Hà Nội</v>
      </c>
      <c r="C498" t="str">
        <v>https://www.facebook.com/doanthanhnien.1956/</v>
      </c>
      <c r="D498" t="str">
        <v>-</v>
      </c>
      <c r="E498" t="str">
        <v/>
      </c>
      <c r="F498" t="str">
        <v>-</v>
      </c>
      <c r="G498" t="str">
        <v>-</v>
      </c>
    </row>
    <row r="499">
      <c r="A499">
        <v>13498</v>
      </c>
      <c r="B499" t="str">
        <f>HYPERLINK("https://dainghia.myduc.hanoi.gov.vn/", "UBND Ủy ban nhân dân thị trấn Đại Nghĩa  thành phố Hà Nội")</f>
        <v>UBND Ủy ban nhân dân thị trấn Đại Nghĩa  thành phố Hà Nội</v>
      </c>
      <c r="C499" t="str">
        <v>https://dainghia.myduc.hanoi.gov.vn/</v>
      </c>
      <c r="D499" t="str">
        <v>-</v>
      </c>
      <c r="E499" t="str">
        <v>-</v>
      </c>
      <c r="F499" t="str">
        <v>-</v>
      </c>
      <c r="G499" t="str">
        <v>-</v>
      </c>
    </row>
    <row r="500">
      <c r="A500">
        <v>13499</v>
      </c>
      <c r="B500" t="str">
        <v>Công an thị trấn Phó Bảng  tỉnh Hà Giang</v>
      </c>
      <c r="C500" t="str">
        <v>-</v>
      </c>
      <c r="D500" t="str">
        <v>-</v>
      </c>
      <c r="E500" t="str">
        <v/>
      </c>
      <c r="F500" t="str">
        <v>-</v>
      </c>
      <c r="G500" t="str">
        <v>-</v>
      </c>
    </row>
    <row r="501">
      <c r="A501">
        <v>13500</v>
      </c>
      <c r="B501" t="str">
        <f>HYPERLINK("https://dongvan.hagiang.gov.vn/chi-tiet-tin-tuc/-/news/44717/ubnd-th%25E1%25BB%258B-tr%25E1%25BA%25A5n-ph%25E1%25BB%2591-b%25E1%25BA%25A3ng.html", "UBND Ủy ban nhân dân thị trấn Phó Bảng  tỉnh Hà Giang")</f>
        <v>UBND Ủy ban nhân dân thị trấn Phó Bảng  tỉnh Hà Giang</v>
      </c>
      <c r="C501" t="str">
        <v>https://dongvan.hagiang.gov.vn/chi-tiet-tin-tuc/-/news/44717/ubnd-th%25E1%25BB%258B-tr%25E1%25BA%25A5n-ph%25E1%25BB%2591-b%25E1%25BA%25A3ng.html</v>
      </c>
      <c r="D501" t="str">
        <v>-</v>
      </c>
      <c r="E501" t="str">
        <v>-</v>
      </c>
      <c r="F501" t="str">
        <v>-</v>
      </c>
      <c r="G501" t="str">
        <v>-</v>
      </c>
    </row>
    <row r="502">
      <c r="A502">
        <v>13501</v>
      </c>
      <c r="B502" t="str">
        <f>HYPERLINK("https://www.facebook.com/p/C%C3%B4ng-an-ph%C6%B0%E1%BB%9Dng-%C4%90%E1%BB%93ng-V%C4%83n-100077179269092/", "Công an thị trấn Đồng Văn  tỉnh Hà Giang")</f>
        <v>Công an thị trấn Đồng Văn  tỉnh Hà Giang</v>
      </c>
      <c r="C502" t="str">
        <v>https://www.facebook.com/p/C%C3%B4ng-an-ph%C6%B0%E1%BB%9Dng-%C4%90%E1%BB%93ng-V%C4%83n-100077179269092/</v>
      </c>
      <c r="D502" t="str">
        <v>-</v>
      </c>
      <c r="E502" t="str">
        <v>02263582568</v>
      </c>
      <c r="F502" t="str">
        <v>-</v>
      </c>
      <c r="G502" t="str">
        <v>-</v>
      </c>
    </row>
    <row r="503">
      <c r="A503">
        <v>13502</v>
      </c>
      <c r="B503" t="str">
        <f>HYPERLINK("https://dongvan.hagiang.gov.vn/", "UBND Ủy ban nhân dân thị trấn Đồng Văn  tỉnh Hà Giang")</f>
        <v>UBND Ủy ban nhân dân thị trấn Đồng Văn  tỉnh Hà Giang</v>
      </c>
      <c r="C503" t="str">
        <v>https://dongvan.hagiang.gov.vn/</v>
      </c>
      <c r="D503" t="str">
        <v>-</v>
      </c>
      <c r="E503" t="str">
        <v>-</v>
      </c>
      <c r="F503" t="str">
        <v>-</v>
      </c>
      <c r="G503" t="str">
        <v>-</v>
      </c>
    </row>
    <row r="504">
      <c r="A504">
        <v>13503</v>
      </c>
      <c r="B504" t="str">
        <f>HYPERLINK("https://www.facebook.com/groups/347765592437135/", "Công an thị trấn Mèo Vạc  tỉnh Hà Giang")</f>
        <v>Công an thị trấn Mèo Vạc  tỉnh Hà Giang</v>
      </c>
      <c r="C504" t="str">
        <v>https://www.facebook.com/groups/347765592437135/</v>
      </c>
      <c r="D504" t="str">
        <v>-</v>
      </c>
      <c r="E504" t="str">
        <v/>
      </c>
      <c r="F504" t="str">
        <v>-</v>
      </c>
      <c r="G504" t="str">
        <v>-</v>
      </c>
    </row>
    <row r="505">
      <c r="A505">
        <v>13504</v>
      </c>
      <c r="B505" t="str">
        <f>HYPERLINK("https://meovac.hagiang.gov.vn/vi/trang-chu", "UBND Ủy ban nhân dân thị trấn Mèo Vạc  tỉnh Hà Giang")</f>
        <v>UBND Ủy ban nhân dân thị trấn Mèo Vạc  tỉnh Hà Giang</v>
      </c>
      <c r="C505" t="str">
        <v>https://meovac.hagiang.gov.vn/vi/trang-chu</v>
      </c>
      <c r="D505" t="str">
        <v>-</v>
      </c>
      <c r="E505" t="str">
        <v>-</v>
      </c>
      <c r="F505" t="str">
        <v>-</v>
      </c>
      <c r="G505" t="str">
        <v>-</v>
      </c>
    </row>
    <row r="506">
      <c r="A506">
        <v>13505</v>
      </c>
      <c r="B506" t="str">
        <v>Công an thị trấn Yên Minh  tỉnh Hà Giang</v>
      </c>
      <c r="C506" t="str">
        <v>-</v>
      </c>
      <c r="D506" t="str">
        <v>-</v>
      </c>
      <c r="E506" t="str">
        <v/>
      </c>
      <c r="F506" t="str">
        <v>-</v>
      </c>
      <c r="G506" t="str">
        <v>-</v>
      </c>
    </row>
    <row r="507">
      <c r="A507">
        <v>13506</v>
      </c>
      <c r="B507" t="str">
        <f>HYPERLINK("https://yenminh.hagiang.gov.vn/", "UBND Ủy ban nhân dân thị trấn Yên Minh  tỉnh Hà Giang")</f>
        <v>UBND Ủy ban nhân dân thị trấn Yên Minh  tỉnh Hà Giang</v>
      </c>
      <c r="C507" t="str">
        <v>https://yenminh.hagiang.gov.vn/</v>
      </c>
      <c r="D507" t="str">
        <v>-</v>
      </c>
      <c r="E507" t="str">
        <v>-</v>
      </c>
      <c r="F507" t="str">
        <v>-</v>
      </c>
      <c r="G507" t="str">
        <v>-</v>
      </c>
    </row>
    <row r="508">
      <c r="A508">
        <v>13507</v>
      </c>
      <c r="B508" t="str">
        <f>HYPERLINK("https://www.facebook.com/tuoitreconganhagiang/?locale=te_IN", "Công an thị trấn Tam Sơn  tỉnh Hà Giang")</f>
        <v>Công an thị trấn Tam Sơn  tỉnh Hà Giang</v>
      </c>
      <c r="C508" t="str">
        <v>https://www.facebook.com/tuoitreconganhagiang/?locale=te_IN</v>
      </c>
      <c r="D508" t="str">
        <v>0339977730</v>
      </c>
      <c r="E508" t="str">
        <v>-</v>
      </c>
      <c r="F508" t="str">
        <f>HYPERLINK("mailto:fanpagetuoitreconganhg@gmail.com", "fanpagetuoitreconganhg@gmail.com")</f>
        <v>fanpagetuoitreconganhg@gmail.com</v>
      </c>
      <c r="G508" t="str">
        <v>Số 28, đường Phan Chu Trinh, Hà Giang, Vietnam</v>
      </c>
    </row>
    <row r="509">
      <c r="A509">
        <v>13508</v>
      </c>
      <c r="B509" t="str">
        <f>HYPERLINK("https://tttamson.hagiang.gov.vn/vi", "UBND Ủy ban nhân dân thị trấn Tam Sơn  tỉnh Hà Giang")</f>
        <v>UBND Ủy ban nhân dân thị trấn Tam Sơn  tỉnh Hà Giang</v>
      </c>
      <c r="C509" t="str">
        <v>https://tttamson.hagiang.gov.vn/vi</v>
      </c>
      <c r="D509" t="str">
        <v>-</v>
      </c>
      <c r="E509" t="str">
        <v>-</v>
      </c>
      <c r="F509" t="str">
        <v>-</v>
      </c>
      <c r="G509" t="str">
        <v>-</v>
      </c>
    </row>
    <row r="510">
      <c r="A510">
        <v>13509</v>
      </c>
      <c r="B510" t="str">
        <v>Công an thị trấn Vị Xuyên  tỉnh Hà Giang</v>
      </c>
      <c r="C510" t="str">
        <v>-</v>
      </c>
      <c r="D510" t="str">
        <v>-</v>
      </c>
      <c r="E510" t="str">
        <v/>
      </c>
      <c r="F510" t="str">
        <v>-</v>
      </c>
      <c r="G510" t="str">
        <v>-</v>
      </c>
    </row>
    <row r="511">
      <c r="A511">
        <v>13510</v>
      </c>
      <c r="B511" t="str">
        <f>HYPERLINK("https://vixuyen.hagiang.gov.vn/", "UBND Ủy ban nhân dân thị trấn Vị Xuyên  tỉnh Hà Giang")</f>
        <v>UBND Ủy ban nhân dân thị trấn Vị Xuyên  tỉnh Hà Giang</v>
      </c>
      <c r="C511" t="str">
        <v>https://vixuyen.hagiang.gov.vn/</v>
      </c>
      <c r="D511" t="str">
        <v>-</v>
      </c>
      <c r="E511" t="str">
        <v>-</v>
      </c>
      <c r="F511" t="str">
        <v>-</v>
      </c>
      <c r="G511" t="str">
        <v>-</v>
      </c>
    </row>
    <row r="512">
      <c r="A512">
        <v>13511</v>
      </c>
      <c r="B512" t="str">
        <f>HYPERLINK("https://www.facebook.com/UBND.TtntVL/", "Công an thị trấn Nông Trường Việt Lâm  tỉnh Hà Giang")</f>
        <v>Công an thị trấn Nông Trường Việt Lâm  tỉnh Hà Giang</v>
      </c>
      <c r="C512" t="str">
        <v>https://www.facebook.com/UBND.TtntVL/</v>
      </c>
      <c r="D512" t="str">
        <v>-</v>
      </c>
      <c r="E512" t="str">
        <v/>
      </c>
      <c r="F512" t="str">
        <v>-</v>
      </c>
      <c r="G512" t="str">
        <v>-</v>
      </c>
    </row>
    <row r="513">
      <c r="A513">
        <v>13512</v>
      </c>
      <c r="B513" t="str">
        <f>HYPERLINK("https://ttvietlam.hagiang.gov.vn/vi/chi-tiet-tin-tuc/-/news/1325954/le-cong-bo-thi-tran-nong-truong-viet-lam-la-do-thi-loai-v.html", "UBND Ủy ban nhân dân thị trấn Nông Trường Việt Lâm  tỉnh Hà Giang")</f>
        <v>UBND Ủy ban nhân dân thị trấn Nông Trường Việt Lâm  tỉnh Hà Giang</v>
      </c>
      <c r="C513" t="str">
        <v>https://ttvietlam.hagiang.gov.vn/vi/chi-tiet-tin-tuc/-/news/1325954/le-cong-bo-thi-tran-nong-truong-viet-lam-la-do-thi-loai-v.html</v>
      </c>
      <c r="D513" t="str">
        <v>-</v>
      </c>
      <c r="E513" t="str">
        <v>-</v>
      </c>
      <c r="F513" t="str">
        <v>-</v>
      </c>
      <c r="G513" t="str">
        <v>-</v>
      </c>
    </row>
    <row r="514">
      <c r="A514">
        <v>13513</v>
      </c>
      <c r="B514" t="str">
        <f>HYPERLINK("https://www.facebook.com/p/Tu%E1%BB%95i-tr%E1%BA%BB-C%C3%B4ng-an-Th%C3%A0nh-ph%E1%BB%91-V%C4%A9nh-Y%C3%AAn-100066497717181/?locale=nl_BE", "Công an thị trấn Yên Phú  tỉnh Hà Giang")</f>
        <v>Công an thị trấn Yên Phú  tỉnh Hà Giang</v>
      </c>
      <c r="C514" t="str">
        <v>https://www.facebook.com/p/Tu%E1%BB%95i-tr%E1%BA%BB-C%C3%B4ng-an-Th%C3%A0nh-ph%E1%BB%91-V%C4%A9nh-Y%C3%AAn-100066497717181/?locale=nl_BE</v>
      </c>
      <c r="D514" t="str">
        <v>-</v>
      </c>
      <c r="E514" t="str">
        <v/>
      </c>
      <c r="F514" t="str">
        <v>-</v>
      </c>
      <c r="G514" t="str">
        <v>-</v>
      </c>
    </row>
    <row r="515">
      <c r="A515">
        <v>13514</v>
      </c>
      <c r="B515" t="str">
        <f>HYPERLINK("https://bacme.hagiang.gov.vn/chi-tiet-tin-tuc/-/news/44693/th%E1%BB%8B-tr%E1%BA%A5n-y%C3%AAn-ph%C3%BA-huy%E1%BB%87n-b%E1%BA%AFc-m%C3%AA-10-n%C4%83m-x%C3%A2y-d%E1%BB%B1ng-v%C3%A0-ph%C3%A1t-tri%E1%BB%83n.html", "UBND Ủy ban nhân dân thị trấn Yên Phú  tỉnh Hà Giang")</f>
        <v>UBND Ủy ban nhân dân thị trấn Yên Phú  tỉnh Hà Giang</v>
      </c>
      <c r="C515" t="str">
        <v>https://bacme.hagiang.gov.vn/chi-tiet-tin-tuc/-/news/44693/th%E1%BB%8B-tr%E1%BA%A5n-y%C3%AAn-ph%C3%BA-huy%E1%BB%87n-b%E1%BA%AFc-m%C3%AA-10-n%C4%83m-x%C3%A2y-d%E1%BB%B1ng-v%C3%A0-ph%C3%A1t-tri%E1%BB%83n.html</v>
      </c>
      <c r="D515" t="str">
        <v>-</v>
      </c>
      <c r="E515" t="str">
        <v>-</v>
      </c>
      <c r="F515" t="str">
        <v>-</v>
      </c>
      <c r="G515" t="str">
        <v>-</v>
      </c>
    </row>
    <row r="516">
      <c r="A516">
        <v>13515</v>
      </c>
      <c r="B516" t="str">
        <f>HYPERLINK("https://www.facebook.com/p/Tu%E1%BB%95i-tr%E1%BA%BB-C%C3%B4ng-an-Th%C3%A0nh-ph%E1%BB%91-V%C4%A9nh-Y%C3%AAn-100066497717181/?locale=nl_BE", "Công an thị trấn Vinh Quang  tỉnh Hà Giang")</f>
        <v>Công an thị trấn Vinh Quang  tỉnh Hà Giang</v>
      </c>
      <c r="C516" t="str">
        <v>https://www.facebook.com/p/Tu%E1%BB%95i-tr%E1%BA%BB-C%C3%B4ng-an-Th%C3%A0nh-ph%E1%BB%91-V%C4%A9nh-Y%C3%AAn-100066497717181/?locale=nl_BE</v>
      </c>
      <c r="D516" t="str">
        <v>-</v>
      </c>
      <c r="E516" t="str">
        <v/>
      </c>
      <c r="F516" t="str">
        <v>-</v>
      </c>
      <c r="G516" t="str">
        <v>-</v>
      </c>
    </row>
    <row r="517">
      <c r="A517">
        <v>13516</v>
      </c>
      <c r="B517" t="str">
        <f>HYPERLINK("https://ttvinhquang.hagiang.gov.vn/trang-chu", "UBND Ủy ban nhân dân thị trấn Vinh Quang  tỉnh Hà Giang")</f>
        <v>UBND Ủy ban nhân dân thị trấn Vinh Quang  tỉnh Hà Giang</v>
      </c>
      <c r="C517" t="str">
        <v>https://ttvinhquang.hagiang.gov.vn/trang-chu</v>
      </c>
      <c r="D517" t="str">
        <v>-</v>
      </c>
      <c r="E517" t="str">
        <v>-</v>
      </c>
      <c r="F517" t="str">
        <v>-</v>
      </c>
      <c r="G517" t="str">
        <v>-</v>
      </c>
    </row>
    <row r="518">
      <c r="A518">
        <v>13517</v>
      </c>
      <c r="B518" t="str">
        <v>Công an thị trấn Cốc Pài  tỉnh Hà Giang</v>
      </c>
      <c r="C518" t="str">
        <v>-</v>
      </c>
      <c r="D518" t="str">
        <v>-</v>
      </c>
      <c r="E518" t="str">
        <v/>
      </c>
      <c r="F518" t="str">
        <v>-</v>
      </c>
      <c r="G518" t="str">
        <v>-</v>
      </c>
    </row>
    <row r="519">
      <c r="A519">
        <v>13518</v>
      </c>
      <c r="B519" t="str">
        <f>HYPERLINK("https://antv.gov.vn/phap-luat-3/khoi-to-chu-tich-uy-ban-nhan-dan-thi-tran-coc-pai-ha-giang-AFD140577.html", "UBND Ủy ban nhân dân thị trấn Cốc Pài  tỉnh Hà Giang")</f>
        <v>UBND Ủy ban nhân dân thị trấn Cốc Pài  tỉnh Hà Giang</v>
      </c>
      <c r="C519" t="str">
        <v>https://antv.gov.vn/phap-luat-3/khoi-to-chu-tich-uy-ban-nhan-dan-thi-tran-coc-pai-ha-giang-AFD140577.html</v>
      </c>
      <c r="D519" t="str">
        <v>-</v>
      </c>
      <c r="E519" t="str">
        <v>-</v>
      </c>
      <c r="F519" t="str">
        <v>-</v>
      </c>
      <c r="G519" t="str">
        <v>-</v>
      </c>
    </row>
    <row r="520">
      <c r="A520">
        <v>13519</v>
      </c>
      <c r="B520" t="str">
        <f>HYPERLINK("https://www.facebook.com/congantinhhagiang/", "Công an thị trấn Việt Quang  tỉnh Hà Giang")</f>
        <v>Công an thị trấn Việt Quang  tỉnh Hà Giang</v>
      </c>
      <c r="C520" t="str">
        <v>https://www.facebook.com/congantinhhagiang/</v>
      </c>
      <c r="D520" t="str">
        <v>-</v>
      </c>
      <c r="E520" t="str">
        <v/>
      </c>
      <c r="F520" t="str">
        <f>HYPERLINK("mailto:banbientap.ca@hagiang.gov.vn", "banbientap.ca@hagiang.gov.vn")</f>
        <v>banbientap.ca@hagiang.gov.vn</v>
      </c>
      <c r="G520" t="str">
        <v>Đường Phan Huy Chú, Tổ 10 Phường Minh Khai, Hà Giang, Vietnam</v>
      </c>
    </row>
    <row r="521">
      <c r="A521">
        <v>13520</v>
      </c>
      <c r="B521" t="str">
        <f>HYPERLINK("https://ttvietquang.hagiang.gov.vn/trang-chu", "UBND Ủy ban nhân dân thị trấn Việt Quang  tỉnh Hà Giang")</f>
        <v>UBND Ủy ban nhân dân thị trấn Việt Quang  tỉnh Hà Giang</v>
      </c>
      <c r="C521" t="str">
        <v>https://ttvietquang.hagiang.gov.vn/trang-chu</v>
      </c>
      <c r="D521" t="str">
        <v>-</v>
      </c>
      <c r="E521" t="str">
        <v>-</v>
      </c>
      <c r="F521" t="str">
        <v>-</v>
      </c>
      <c r="G521" t="str">
        <v>-</v>
      </c>
    </row>
    <row r="522">
      <c r="A522">
        <v>13521</v>
      </c>
      <c r="B522" t="str">
        <f>HYPERLINK("https://www.facebook.com/p/Tu%E1%BB%95i-tr%E1%BA%BB-C%C3%B4ng-an-Th%C3%A0nh-ph%E1%BB%91-V%C4%A9nh-Y%C3%AAn-100066497717181/?locale=nl_BE", "Công an thị trấn Vĩnh Tuy  tỉnh Hà Giang")</f>
        <v>Công an thị trấn Vĩnh Tuy  tỉnh Hà Giang</v>
      </c>
      <c r="C522" t="str">
        <v>https://www.facebook.com/p/Tu%E1%BB%95i-tr%E1%BA%BB-C%C3%B4ng-an-Th%C3%A0nh-ph%E1%BB%91-V%C4%A9nh-Y%C3%AAn-100066497717181/?locale=nl_BE</v>
      </c>
      <c r="D522" t="str">
        <v>-</v>
      </c>
      <c r="E522" t="str">
        <v/>
      </c>
      <c r="F522" t="str">
        <v>-</v>
      </c>
      <c r="G522" t="str">
        <v>-</v>
      </c>
    </row>
    <row r="523">
      <c r="A523">
        <v>13522</v>
      </c>
      <c r="B523" t="str">
        <f>HYPERLINK("https://ttvinhtuy.hagiang.gov.vn/", "UBND Ủy ban nhân dân thị trấn Vĩnh Tuy  tỉnh Hà Giang")</f>
        <v>UBND Ủy ban nhân dân thị trấn Vĩnh Tuy  tỉnh Hà Giang</v>
      </c>
      <c r="C523" t="str">
        <v>https://ttvinhtuy.hagiang.gov.vn/</v>
      </c>
      <c r="D523" t="str">
        <v>-</v>
      </c>
      <c r="E523" t="str">
        <v>-</v>
      </c>
      <c r="F523" t="str">
        <v>-</v>
      </c>
      <c r="G523" t="str">
        <v>-</v>
      </c>
    </row>
    <row r="524">
      <c r="A524">
        <v>13523</v>
      </c>
      <c r="B524" t="str">
        <f>HYPERLINK("https://www.facebook.com/p/C%C3%B4ng-an-th%E1%BB%8B-tr%E1%BA%A5n-Y%C3%AAn-B%C3%ACnh-100066717932065/", "Công an thị trấn Yên Bình  tỉnh Hà Giang")</f>
        <v>Công an thị trấn Yên Bình  tỉnh Hà Giang</v>
      </c>
      <c r="C524" t="str">
        <v>https://www.facebook.com/p/C%C3%B4ng-an-th%E1%BB%8B-tr%E1%BA%A5n-Y%C3%AAn-B%C3%ACnh-100066717932065/</v>
      </c>
      <c r="D524" t="str">
        <v>-</v>
      </c>
      <c r="E524" t="str">
        <v/>
      </c>
      <c r="F524" t="str">
        <v>-</v>
      </c>
      <c r="G524" t="str">
        <v>-</v>
      </c>
    </row>
    <row r="525">
      <c r="A525">
        <v>13524</v>
      </c>
      <c r="B525" t="str">
        <f>HYPERLINK("https://yenbinh.yenbai.gov.vn/Articles/one/Thong-tin-thi-tran-Yen-Binh", "UBND Ủy ban nhân dân thị trấn Yên Bình  tỉnh Hà Giang")</f>
        <v>UBND Ủy ban nhân dân thị trấn Yên Bình  tỉnh Hà Giang</v>
      </c>
      <c r="C525" t="str">
        <v>https://yenbinh.yenbai.gov.vn/Articles/one/Thong-tin-thi-tran-Yen-Binh</v>
      </c>
      <c r="D525" t="str">
        <v>-</v>
      </c>
      <c r="E525" t="str">
        <v>-</v>
      </c>
      <c r="F525" t="str">
        <v>-</v>
      </c>
      <c r="G525" t="str">
        <v>-</v>
      </c>
    </row>
    <row r="526">
      <c r="A526">
        <v>13525</v>
      </c>
      <c r="B526" t="str">
        <v>Công an thị trấn Pác Miầu  tỉnh Cao Bằng</v>
      </c>
      <c r="C526" t="str">
        <v>-</v>
      </c>
      <c r="D526" t="str">
        <v>-</v>
      </c>
      <c r="E526" t="str">
        <v/>
      </c>
      <c r="F526" t="str">
        <v>-</v>
      </c>
      <c r="G526" t="str">
        <v>-</v>
      </c>
    </row>
    <row r="527">
      <c r="A527">
        <v>13526</v>
      </c>
      <c r="B527" t="str">
        <f>HYPERLINK("http://pacmiau.baolam.caobang.gov.vn/uy-ban-nhan-dan", "UBND Ủy ban nhân dân thị trấn Pác Miầu  tỉnh Cao Bằng")</f>
        <v>UBND Ủy ban nhân dân thị trấn Pác Miầu  tỉnh Cao Bằng</v>
      </c>
      <c r="C527" t="str">
        <v>http://pacmiau.baolam.caobang.gov.vn/uy-ban-nhan-dan</v>
      </c>
      <c r="D527" t="str">
        <v>-</v>
      </c>
      <c r="E527" t="str">
        <v>-</v>
      </c>
      <c r="F527" t="str">
        <v>-</v>
      </c>
      <c r="G527" t="str">
        <v>-</v>
      </c>
    </row>
    <row r="528">
      <c r="A528">
        <v>13527</v>
      </c>
      <c r="B528" t="str">
        <f>HYPERLINK("https://www.facebook.com/p/C%C3%B4ng-an-huy%E1%BB%87n-B%E1%BA%A3o-L%E1%BA%A1c-100070790086759/", "Công an thị trấn Bảo Lạc  tỉnh Cao Bằng")</f>
        <v>Công an thị trấn Bảo Lạc  tỉnh Cao Bằng</v>
      </c>
      <c r="C528" t="str">
        <v>https://www.facebook.com/p/C%C3%B4ng-an-huy%E1%BB%87n-B%E1%BA%A3o-L%E1%BA%A1c-100070790086759/</v>
      </c>
      <c r="D528" t="str">
        <v>-</v>
      </c>
      <c r="E528" t="str">
        <v/>
      </c>
      <c r="F528" t="str">
        <v>-</v>
      </c>
      <c r="G528" t="str">
        <v>-</v>
      </c>
    </row>
    <row r="529">
      <c r="A529">
        <v>13528</v>
      </c>
      <c r="B529" t="str">
        <f>HYPERLINK("https://baolac.caobang.gov.vn/", "UBND Ủy ban nhân dân thị trấn Bảo Lạc  tỉnh Cao Bằng")</f>
        <v>UBND Ủy ban nhân dân thị trấn Bảo Lạc  tỉnh Cao Bằng</v>
      </c>
      <c r="C529" t="str">
        <v>https://baolac.caobang.gov.vn/</v>
      </c>
      <c r="D529" t="str">
        <v>-</v>
      </c>
      <c r="E529" t="str">
        <v>-</v>
      </c>
      <c r="F529" t="str">
        <v>-</v>
      </c>
      <c r="G529" t="str">
        <v>-</v>
      </c>
    </row>
    <row r="530">
      <c r="A530">
        <v>13529</v>
      </c>
      <c r="B530" t="str">
        <f>HYPERLINK("https://www.facebook.com/conganBaTri/", "Công an thị trấn Thông Nông  tỉnh Cao Bằng")</f>
        <v>Công an thị trấn Thông Nông  tỉnh Cao Bằng</v>
      </c>
      <c r="C530" t="str">
        <v>https://www.facebook.com/conganBaTri/</v>
      </c>
      <c r="D530" t="str">
        <v>-</v>
      </c>
      <c r="E530" t="str">
        <v>02753850004</v>
      </c>
      <c r="F530" t="str">
        <v>-</v>
      </c>
      <c r="G530" t="str">
        <v>Ba Tri, Vietnam</v>
      </c>
    </row>
    <row r="531">
      <c r="A531">
        <v>13530</v>
      </c>
      <c r="B531" t="str">
        <f>HYPERLINK("https://thongnong.haquang.caobang.gov.vn/", "UBND Ủy ban nhân dân thị trấn Thông Nông  tỉnh Cao Bằng")</f>
        <v>UBND Ủy ban nhân dân thị trấn Thông Nông  tỉnh Cao Bằng</v>
      </c>
      <c r="C531" t="str">
        <v>https://thongnong.haquang.caobang.gov.vn/</v>
      </c>
      <c r="D531" t="str">
        <v>-</v>
      </c>
      <c r="E531" t="str">
        <v>-</v>
      </c>
      <c r="F531" t="str">
        <v>-</v>
      </c>
      <c r="G531" t="str">
        <v>-</v>
      </c>
    </row>
    <row r="532">
      <c r="A532">
        <v>13531</v>
      </c>
      <c r="B532" t="str">
        <v>Công an thị trấn Xuân Hòa  tỉnh Cao Bằng</v>
      </c>
      <c r="C532" t="str">
        <v>-</v>
      </c>
      <c r="D532" t="str">
        <v>-</v>
      </c>
      <c r="E532" t="str">
        <v/>
      </c>
      <c r="F532" t="str">
        <v>-</v>
      </c>
      <c r="G532" t="str">
        <v>-</v>
      </c>
    </row>
    <row r="533">
      <c r="A533">
        <v>13532</v>
      </c>
      <c r="B533" t="str">
        <f>HYPERLINK("http://xuanhoa.haquang.caobang.gov.vn/", "UBND Ủy ban nhân dân thị trấn Xuân Hòa  tỉnh Cao Bằng")</f>
        <v>UBND Ủy ban nhân dân thị trấn Xuân Hòa  tỉnh Cao Bằng</v>
      </c>
      <c r="C533" t="str">
        <v>http://xuanhoa.haquang.caobang.gov.vn/</v>
      </c>
      <c r="D533" t="str">
        <v>-</v>
      </c>
      <c r="E533" t="str">
        <v>-</v>
      </c>
      <c r="F533" t="str">
        <v>-</v>
      </c>
      <c r="G533" t="str">
        <v>-</v>
      </c>
    </row>
    <row r="534">
      <c r="A534">
        <v>13533</v>
      </c>
      <c r="B534" t="str">
        <v>Công an thị trấn Hùng Quốc  tỉnh Cao Bằng</v>
      </c>
      <c r="C534" t="str">
        <v>-</v>
      </c>
      <c r="D534" t="str">
        <v>-</v>
      </c>
      <c r="E534" t="str">
        <v/>
      </c>
      <c r="F534" t="str">
        <v>-</v>
      </c>
      <c r="G534" t="str">
        <v>-</v>
      </c>
    </row>
    <row r="535">
      <c r="A535">
        <v>13534</v>
      </c>
      <c r="B535" t="str">
        <f>HYPERLINK("https://trungkhanh.caobang.gov.vn/thi-tran-tra-linh/thi-tran-tra-linh-622203", "UBND Ủy ban nhân dân thị trấn Hùng Quốc  tỉnh Cao Bằng")</f>
        <v>UBND Ủy ban nhân dân thị trấn Hùng Quốc  tỉnh Cao Bằng</v>
      </c>
      <c r="C535" t="str">
        <v>https://trungkhanh.caobang.gov.vn/thi-tran-tra-linh/thi-tran-tra-linh-622203</v>
      </c>
      <c r="D535" t="str">
        <v>-</v>
      </c>
      <c r="E535" t="str">
        <v>-</v>
      </c>
      <c r="F535" t="str">
        <v>-</v>
      </c>
      <c r="G535" t="str">
        <v>-</v>
      </c>
    </row>
    <row r="536">
      <c r="A536">
        <v>13535</v>
      </c>
      <c r="B536" t="str">
        <f>HYPERLINK("https://www.facebook.com/p/C%C3%B4ng-an-huy%E1%BB%87n-Tr%C3%B9ng-Kh%C3%A1nh-Cao-B%E1%BA%B1ng-100067421203974/", "Công an thị trấn Trùng Khánh  tỉnh Cao Bằng")</f>
        <v>Công an thị trấn Trùng Khánh  tỉnh Cao Bằng</v>
      </c>
      <c r="C536" t="str">
        <v>https://www.facebook.com/p/C%C3%B4ng-an-huy%E1%BB%87n-Tr%C3%B9ng-Kh%C3%A1nh-Cao-B%E1%BA%B1ng-100067421203974/</v>
      </c>
      <c r="D536" t="str">
        <v>-</v>
      </c>
      <c r="E536" t="str">
        <v/>
      </c>
      <c r="F536" t="str">
        <v>-</v>
      </c>
      <c r="G536" t="str">
        <v>-</v>
      </c>
    </row>
    <row r="537">
      <c r="A537">
        <v>13536</v>
      </c>
      <c r="B537" t="str">
        <f>HYPERLINK("https://trungkhanh.caobang.gov.vn/", "UBND Ủy ban nhân dân thị trấn Trùng Khánh  tỉnh Cao Bằng")</f>
        <v>UBND Ủy ban nhân dân thị trấn Trùng Khánh  tỉnh Cao Bằng</v>
      </c>
      <c r="C537" t="str">
        <v>https://trungkhanh.caobang.gov.vn/</v>
      </c>
      <c r="D537" t="str">
        <v>-</v>
      </c>
      <c r="E537" t="str">
        <v>-</v>
      </c>
      <c r="F537" t="str">
        <v>-</v>
      </c>
      <c r="G537" t="str">
        <v>-</v>
      </c>
    </row>
    <row r="538">
      <c r="A538">
        <v>13537</v>
      </c>
      <c r="B538" t="str">
        <f>HYPERLINK("https://www.facebook.com/p/C%C3%B4ng-an-th%E1%BB%8B-tr%E1%BA%A5n-Thanh-Nh%E1%BA%ADt-100064602802538/", "Công an thị trấn Thanh Nhật  tỉnh Cao Bằng")</f>
        <v>Công an thị trấn Thanh Nhật  tỉnh Cao Bằng</v>
      </c>
      <c r="C538" t="str">
        <v>https://www.facebook.com/p/C%C3%B4ng-an-th%E1%BB%8B-tr%E1%BA%A5n-Thanh-Nh%E1%BA%ADt-100064602802538/</v>
      </c>
      <c r="D538" t="str">
        <v>-</v>
      </c>
      <c r="E538" t="str">
        <v>02063838113</v>
      </c>
      <c r="F538" t="str">
        <f>HYPERLINK("mailto:bethaihq@gmail.com", "bethaihq@gmail.com")</f>
        <v>bethaihq@gmail.com</v>
      </c>
      <c r="G538" t="str">
        <v>Cao Bang, Vietnam</v>
      </c>
    </row>
    <row r="539">
      <c r="A539">
        <v>13538</v>
      </c>
      <c r="B539" t="str">
        <f>HYPERLINK("https://thanhnhat.halang.caobang.gov.vn/", "UBND Ủy ban nhân dân thị trấn Thanh Nhật  tỉnh Cao Bằng")</f>
        <v>UBND Ủy ban nhân dân thị trấn Thanh Nhật  tỉnh Cao Bằng</v>
      </c>
      <c r="C539" t="str">
        <v>https://thanhnhat.halang.caobang.gov.vn/</v>
      </c>
      <c r="D539" t="str">
        <v>-</v>
      </c>
      <c r="E539" t="str">
        <v>-</v>
      </c>
      <c r="F539" t="str">
        <v>-</v>
      </c>
      <c r="G539" t="str">
        <v>-</v>
      </c>
    </row>
    <row r="540">
      <c r="A540">
        <v>13539</v>
      </c>
      <c r="B540" t="str">
        <f>HYPERLINK("https://www.facebook.com/p/C%C3%B4ng-an-Huy%E1%BB%87n-Qu%E1%BA%A3ng-Ho%C3%A0-100066298073486/", "Công an thị trấn Quảng Uyên  tỉnh Cao Bằng")</f>
        <v>Công an thị trấn Quảng Uyên  tỉnh Cao Bằng</v>
      </c>
      <c r="C540" t="str">
        <v>https://www.facebook.com/p/C%C3%B4ng-an-Huy%E1%BB%87n-Qu%E1%BA%A3ng-Ho%C3%A0-100066298073486/</v>
      </c>
      <c r="D540" t="str">
        <v>-</v>
      </c>
      <c r="E540" t="str">
        <v/>
      </c>
      <c r="F540" t="str">
        <v>-</v>
      </c>
      <c r="G540" t="str">
        <v>-</v>
      </c>
    </row>
    <row r="541">
      <c r="A541">
        <v>13540</v>
      </c>
      <c r="B541" t="str">
        <f>HYPERLINK("https://quanguyen.quanghoa.caobang.gov.vn/", "UBND Ủy ban nhân dân thị trấn Quảng Uyên  tỉnh Cao Bằng")</f>
        <v>UBND Ủy ban nhân dân thị trấn Quảng Uyên  tỉnh Cao Bằng</v>
      </c>
      <c r="C541" t="str">
        <v>https://quanguyen.quanghoa.caobang.gov.vn/</v>
      </c>
      <c r="D541" t="str">
        <v>-</v>
      </c>
      <c r="E541" t="str">
        <v>-</v>
      </c>
      <c r="F541" t="str">
        <v>-</v>
      </c>
      <c r="G541" t="str">
        <v>-</v>
      </c>
    </row>
    <row r="542">
      <c r="A542">
        <v>13541</v>
      </c>
      <c r="B542" t="str">
        <f>HYPERLINK("https://www.facebook.com/p/C%C3%B4ng-an-th%E1%BB%8B-tr%E1%BA%A5n-T%C3%A0-L%C3%B9ng-100067627942996/", "Công an thị trấn Tà Lùng  tỉnh Cao Bằng")</f>
        <v>Công an thị trấn Tà Lùng  tỉnh Cao Bằng</v>
      </c>
      <c r="C542" t="str">
        <v>https://www.facebook.com/p/C%C3%B4ng-an-th%E1%BB%8B-tr%E1%BA%A5n-T%C3%A0-L%C3%B9ng-100067627942996/</v>
      </c>
      <c r="D542" t="str">
        <v>-</v>
      </c>
      <c r="E542" t="str">
        <v/>
      </c>
      <c r="F542" t="str">
        <v>-</v>
      </c>
      <c r="G542" t="str">
        <v>-</v>
      </c>
    </row>
    <row r="543">
      <c r="A543">
        <v>13542</v>
      </c>
      <c r="B543" t="str">
        <f>HYPERLINK("https://talung.quanghoa.caobang.gov.vn/", "UBND Ủy ban nhân dân thị trấn Tà Lùng  tỉnh Cao Bằng")</f>
        <v>UBND Ủy ban nhân dân thị trấn Tà Lùng  tỉnh Cao Bằng</v>
      </c>
      <c r="C543" t="str">
        <v>https://talung.quanghoa.caobang.gov.vn/</v>
      </c>
      <c r="D543" t="str">
        <v>-</v>
      </c>
      <c r="E543" t="str">
        <v>-</v>
      </c>
      <c r="F543" t="str">
        <v>-</v>
      </c>
      <c r="G543" t="str">
        <v>-</v>
      </c>
    </row>
    <row r="544">
      <c r="A544">
        <v>13543</v>
      </c>
      <c r="B544" t="str">
        <v>Công an thị trấn Hoà Thuận  tỉnh Cao Bằng</v>
      </c>
      <c r="C544" t="str">
        <v>-</v>
      </c>
      <c r="D544" t="str">
        <v>-</v>
      </c>
      <c r="E544" t="str">
        <v/>
      </c>
      <c r="F544" t="str">
        <v>-</v>
      </c>
      <c r="G544" t="str">
        <v>-</v>
      </c>
    </row>
    <row r="545">
      <c r="A545">
        <v>13544</v>
      </c>
      <c r="B545" t="str">
        <f>HYPERLINK("http://tthoathuan.quanghoa.caobang.gov.vn/Default.aspx?sname=tthoathuan&amp;sid=1521&amp;pageid=45609", "UBND Ủy ban nhân dân thị trấn Hoà Thuận  tỉnh Cao Bằng")</f>
        <v>UBND Ủy ban nhân dân thị trấn Hoà Thuận  tỉnh Cao Bằng</v>
      </c>
      <c r="C545" t="str">
        <v>http://tthoathuan.quanghoa.caobang.gov.vn/Default.aspx?sname=tthoathuan&amp;sid=1521&amp;pageid=45609</v>
      </c>
      <c r="D545" t="str">
        <v>-</v>
      </c>
      <c r="E545" t="str">
        <v>-</v>
      </c>
      <c r="F545" t="str">
        <v>-</v>
      </c>
      <c r="G545" t="str">
        <v>-</v>
      </c>
    </row>
    <row r="546">
      <c r="A546">
        <v>13545</v>
      </c>
      <c r="B546" t="str">
        <f>HYPERLINK("https://www.facebook.com/p/C%C3%B4ng-an-th%E1%BB%8B-tr%E1%BA%A5n-N%C6%B0%E1%BB%9Bc-Hai-100070540420107/", "Công an thị trấn Nước Hai  tỉnh Cao Bằng")</f>
        <v>Công an thị trấn Nước Hai  tỉnh Cao Bằng</v>
      </c>
      <c r="C546" t="str">
        <v>https://www.facebook.com/p/C%C3%B4ng-an-th%E1%BB%8B-tr%E1%BA%A5n-N%C6%B0%E1%BB%9Bc-Hai-100070540420107/</v>
      </c>
      <c r="D546" t="str">
        <v>-</v>
      </c>
      <c r="E546" t="str">
        <v/>
      </c>
      <c r="F546" t="str">
        <v>-</v>
      </c>
      <c r="G546" t="str">
        <v>-</v>
      </c>
    </row>
    <row r="547">
      <c r="A547">
        <v>13546</v>
      </c>
      <c r="B547" t="str">
        <f>HYPERLINK("http://nuochai.hoaan.caobang.gov.vn/", "UBND Ủy ban nhân dân thị trấn Nước Hai  tỉnh Cao Bằng")</f>
        <v>UBND Ủy ban nhân dân thị trấn Nước Hai  tỉnh Cao Bằng</v>
      </c>
      <c r="C547" t="str">
        <v>http://nuochai.hoaan.caobang.gov.vn/</v>
      </c>
      <c r="D547" t="str">
        <v>-</v>
      </c>
      <c r="E547" t="str">
        <v>-</v>
      </c>
      <c r="F547" t="str">
        <v>-</v>
      </c>
      <c r="G547" t="str">
        <v>-</v>
      </c>
    </row>
    <row r="548">
      <c r="A548">
        <v>13547</v>
      </c>
      <c r="B548" t="str">
        <f>HYPERLINK("https://www.facebook.com/p/C%C3%B4ng-an-huy%E1%BB%87n-Nguy%C3%AAn-B%C3%ACnh-Cao-B%E1%BA%B1ng-100082142734672/", "Công an thị trấn Nguyên Bình  tỉnh Cao Bằng")</f>
        <v>Công an thị trấn Nguyên Bình  tỉnh Cao Bằng</v>
      </c>
      <c r="C548" t="str">
        <v>https://www.facebook.com/p/C%C3%B4ng-an-huy%E1%BB%87n-Nguy%C3%AAn-B%C3%ACnh-Cao-B%E1%BA%B1ng-100082142734672/</v>
      </c>
      <c r="D548" t="str">
        <v>-</v>
      </c>
      <c r="E548" t="str">
        <v/>
      </c>
      <c r="F548" t="str">
        <v>-</v>
      </c>
      <c r="G548" t="str">
        <v>-</v>
      </c>
    </row>
    <row r="549">
      <c r="A549">
        <v>13548</v>
      </c>
      <c r="B549" t="str">
        <f>HYPERLINK("https://nguyenbinh.caobang.gov.vn/", "UBND Ủy ban nhân dân thị trấn Nguyên Bình  tỉnh Cao Bằng")</f>
        <v>UBND Ủy ban nhân dân thị trấn Nguyên Bình  tỉnh Cao Bằng</v>
      </c>
      <c r="C549" t="str">
        <v>https://nguyenbinh.caobang.gov.vn/</v>
      </c>
      <c r="D549" t="str">
        <v>-</v>
      </c>
      <c r="E549" t="str">
        <v>-</v>
      </c>
      <c r="F549" t="str">
        <v>-</v>
      </c>
      <c r="G549" t="str">
        <v>-</v>
      </c>
    </row>
    <row r="550">
      <c r="A550">
        <v>13549</v>
      </c>
      <c r="B550" t="str">
        <f>HYPERLINK("https://www.facebook.com/p/C%C3%B4ng-an-th%E1%BB%8B-tr%E1%BA%A5n-T%C4%A9nh-T%C3%BAc-huy%E1%BB%87n-Nguy%C3%AAn-B%C3%ACnh-100075817578133/", "Công an thị trấn Tĩnh Túc  tỉnh Cao Bằng")</f>
        <v>Công an thị trấn Tĩnh Túc  tỉnh Cao Bằng</v>
      </c>
      <c r="C550" t="str">
        <v>https://www.facebook.com/p/C%C3%B4ng-an-th%E1%BB%8B-tr%E1%BA%A5n-T%C4%A9nh-T%C3%BAc-huy%E1%BB%87n-Nguy%C3%AAn-B%C3%ACnh-100075817578133/</v>
      </c>
      <c r="D550" t="str">
        <v>-</v>
      </c>
      <c r="E550" t="str">
        <v/>
      </c>
      <c r="F550" t="str">
        <v>-</v>
      </c>
      <c r="G550" t="str">
        <v>-</v>
      </c>
    </row>
    <row r="551">
      <c r="A551">
        <v>13550</v>
      </c>
      <c r="B551" t="str">
        <f>HYPERLINK("https://nguyenbinh.caobang.gov.vn/thi-tran-tinh-tuc", "UBND Ủy ban nhân dân thị trấn Tĩnh Túc  tỉnh Cao Bằng")</f>
        <v>UBND Ủy ban nhân dân thị trấn Tĩnh Túc  tỉnh Cao Bằng</v>
      </c>
      <c r="C551" t="str">
        <v>https://nguyenbinh.caobang.gov.vn/thi-tran-tinh-tuc</v>
      </c>
      <c r="D551" t="str">
        <v>-</v>
      </c>
      <c r="E551" t="str">
        <v>-</v>
      </c>
      <c r="F551" t="str">
        <v>-</v>
      </c>
      <c r="G551" t="str">
        <v>-</v>
      </c>
    </row>
    <row r="552">
      <c r="A552">
        <v>13551</v>
      </c>
      <c r="B552" t="str">
        <f>HYPERLINK("https://www.facebook.com/p/C%C3%B4ng-an-Th%E1%BB%8B-Tr%E1%BA%A5n-%C4%90%C3%B4ng-Kh%C3%AA-100079492961310/", "Công an thị trấn Đông Khê  tỉnh Cao Bằng")</f>
        <v>Công an thị trấn Đông Khê  tỉnh Cao Bằng</v>
      </c>
      <c r="C552" t="str">
        <v>https://www.facebook.com/p/C%C3%B4ng-an-Th%E1%BB%8B-Tr%E1%BA%A5n-%C4%90%C3%B4ng-Kh%C3%AA-100079492961310/</v>
      </c>
      <c r="D552" t="str">
        <v>-</v>
      </c>
      <c r="E552" t="str">
        <v>862142113</v>
      </c>
      <c r="F552" t="str">
        <f>HYPERLINK("mailto:Duong121991@mail.com", "Duong121991@mail.com")</f>
        <v>Duong121991@mail.com</v>
      </c>
      <c r="G552" t="str">
        <v>Cao Bang, Vietnam</v>
      </c>
    </row>
    <row r="553">
      <c r="A553">
        <v>13552</v>
      </c>
      <c r="B553" t="str">
        <f>HYPERLINK("http://dongkhe.thachan.caobang.gov.vn/", "UBND Ủy ban nhân dân thị trấn Đông Khê  tỉnh Cao Bằng")</f>
        <v>UBND Ủy ban nhân dân thị trấn Đông Khê  tỉnh Cao Bằng</v>
      </c>
      <c r="C553" t="str">
        <v>http://dongkhe.thachan.caobang.gov.vn/</v>
      </c>
      <c r="D553" t="str">
        <v>-</v>
      </c>
      <c r="E553" t="str">
        <v>-</v>
      </c>
      <c r="F553" t="str">
        <v>-</v>
      </c>
      <c r="G553" t="str">
        <v>-</v>
      </c>
    </row>
    <row r="554">
      <c r="A554">
        <v>13553</v>
      </c>
      <c r="B554" t="str">
        <f>HYPERLINK("https://www.facebook.com/p/C%C3%B4ng-an-th%E1%BB%8B-tr%E1%BA%A5n-Ch%E1%BB%A3-R%C3%A3-huy%E1%BB%87n-Ba-B%E1%BB%83-t%E1%BB%89nh-B%E1%BA%AFc-K%E1%BA%A1n-100036848301687/", "Công an thị trấn Chợ Rã  tỉnh Bắc Kạn")</f>
        <v>Công an thị trấn Chợ Rã  tỉnh Bắc Kạn</v>
      </c>
      <c r="C554" t="str">
        <v>https://www.facebook.com/p/C%C3%B4ng-an-th%E1%BB%8B-tr%E1%BA%A5n-Ch%E1%BB%A3-R%C3%A3-huy%E1%BB%87n-Ba-B%E1%BB%83-t%E1%BB%89nh-B%E1%BA%AFc-K%E1%BA%A1n-100036848301687/</v>
      </c>
      <c r="D554" t="str">
        <v>-</v>
      </c>
      <c r="E554" t="str">
        <v/>
      </c>
      <c r="F554" t="str">
        <v>-</v>
      </c>
      <c r="G554" t="str">
        <v>tiểu khu 7, thị trấn Chợ Rã, huyện Ba Bể, Bac Kan, Vietnam</v>
      </c>
    </row>
    <row r="555">
      <c r="A555">
        <v>13554</v>
      </c>
      <c r="B555" t="str">
        <f>HYPERLINK("https://hanhchinhcong.backan.gov.vn/portaldvc/Pages/2022-11-22/Ket-qua-kiem-tra-De-an-06-cua-Van-phong-UBND-tinh-by99s7o79u37.aspx", "UBND Ủy ban nhân dân thị trấn Chợ Rã  tỉnh Bắc Kạn")</f>
        <v>UBND Ủy ban nhân dân thị trấn Chợ Rã  tỉnh Bắc Kạn</v>
      </c>
      <c r="C555" t="str">
        <v>https://hanhchinhcong.backan.gov.vn/portaldvc/Pages/2022-11-22/Ket-qua-kiem-tra-De-an-06-cua-Van-phong-UBND-tinh-by99s7o79u37.aspx</v>
      </c>
      <c r="D555" t="str">
        <v>-</v>
      </c>
      <c r="E555" t="str">
        <v>-</v>
      </c>
      <c r="F555" t="str">
        <v>-</v>
      </c>
      <c r="G555" t="str">
        <v>-</v>
      </c>
    </row>
    <row r="556">
      <c r="A556">
        <v>13555</v>
      </c>
      <c r="B556" t="str">
        <f>HYPERLINK("https://www.facebook.com/cattnaphac/", "Công an thị trấn Nà Phặc  tỉnh Bắc Kạn")</f>
        <v>Công an thị trấn Nà Phặc  tỉnh Bắc Kạn</v>
      </c>
      <c r="C556" t="str">
        <v>https://www.facebook.com/cattnaphac/</v>
      </c>
      <c r="D556" t="str">
        <v>0974108666</v>
      </c>
      <c r="E556" t="str">
        <v>-</v>
      </c>
      <c r="F556" t="str">
        <v>-</v>
      </c>
      <c r="G556" t="str">
        <v>Tiểu Khu 3, Nà Phặc, Ngân Sơn, Bac Kan, Vietnam</v>
      </c>
    </row>
    <row r="557">
      <c r="A557">
        <v>13556</v>
      </c>
      <c r="B557" t="str">
        <f>HYPERLINK("https://nganson.backan.gov.vn/index.php?com=gioithieu&amp;id=39", "UBND Ủy ban nhân dân thị trấn Nà Phặc  tỉnh Bắc Kạn")</f>
        <v>UBND Ủy ban nhân dân thị trấn Nà Phặc  tỉnh Bắc Kạn</v>
      </c>
      <c r="C557" t="str">
        <v>https://nganson.backan.gov.vn/index.php?com=gioithieu&amp;id=39</v>
      </c>
      <c r="D557" t="str">
        <v>-</v>
      </c>
      <c r="E557" t="str">
        <v>-</v>
      </c>
      <c r="F557" t="str">
        <v>-</v>
      </c>
      <c r="G557" t="str">
        <v>-</v>
      </c>
    </row>
    <row r="558">
      <c r="A558">
        <v>13557</v>
      </c>
      <c r="B558" t="str">
        <f>HYPERLINK("https://www.facebook.com/people/Tu%E1%BB%95i-tr%E1%BA%BB-th%E1%BB%8B-tr%E1%BA%A5n-Ph%E1%BB%A7-Th%C3%B4ng/100076584896479/", "Công an thị trấn Phủ Thông  tỉnh Bắc Kạn")</f>
        <v>Công an thị trấn Phủ Thông  tỉnh Bắc Kạn</v>
      </c>
      <c r="C558" t="str">
        <v>https://www.facebook.com/people/Tu%E1%BB%95i-tr%E1%BA%BB-th%E1%BB%8B-tr%E1%BA%A5n-Ph%E1%BB%A7-Th%C3%B4ng/100076584896479/</v>
      </c>
      <c r="D558" t="str">
        <v>0359001729</v>
      </c>
      <c r="E558" t="str">
        <v>-</v>
      </c>
      <c r="F558" t="str">
        <f>HYPERLINK("mailto:nongthiluu@gmail.com", "nongthiluu@gmail.com")</f>
        <v>nongthiluu@gmail.com</v>
      </c>
      <c r="G558" t="str">
        <v>Phố Ngã Ba, thị trấn Phủ Thông, huyện Bạch Thông, tỉnh Bắc Kạn, Bac Kan, Vietnam</v>
      </c>
    </row>
    <row r="559">
      <c r="A559">
        <v>13558</v>
      </c>
      <c r="B559" t="str">
        <f>HYPERLINK("https://phuthong.bachthong.gov.vn/", "UBND Ủy ban nhân dân thị trấn Phủ Thông  tỉnh Bắc Kạn")</f>
        <v>UBND Ủy ban nhân dân thị trấn Phủ Thông  tỉnh Bắc Kạn</v>
      </c>
      <c r="C559" t="str">
        <v>https://phuthong.bachthong.gov.vn/</v>
      </c>
      <c r="D559" t="str">
        <v>-</v>
      </c>
      <c r="E559" t="str">
        <v>-</v>
      </c>
      <c r="F559" t="str">
        <v>-</v>
      </c>
      <c r="G559" t="str">
        <v>-</v>
      </c>
    </row>
    <row r="560">
      <c r="A560">
        <v>13559</v>
      </c>
      <c r="B560" t="str">
        <f>HYPERLINK("https://www.facebook.com/atkchodon/?locale=am_ET", "Công an thị trấn Bằng Lũng  tỉnh Bắc Kạn")</f>
        <v>Công an thị trấn Bằng Lũng  tỉnh Bắc Kạn</v>
      </c>
      <c r="C560" t="str">
        <v>https://www.facebook.com/atkchodon/?locale=am_ET</v>
      </c>
      <c r="D560" t="str">
        <v>-</v>
      </c>
      <c r="E560" t="str">
        <v/>
      </c>
      <c r="F560" t="str">
        <v>-</v>
      </c>
      <c r="G560" t="str">
        <v>Thị trấn Bằng Lũng, Bac Kan, Vietnam</v>
      </c>
    </row>
    <row r="561">
      <c r="A561">
        <v>13560</v>
      </c>
      <c r="B561" t="str">
        <f>HYPERLINK("https://banglung.chodon.backan.gov.vn/", "UBND Ủy ban nhân dân thị trấn Bằng Lũng  tỉnh Bắc Kạn")</f>
        <v>UBND Ủy ban nhân dân thị trấn Bằng Lũng  tỉnh Bắc Kạn</v>
      </c>
      <c r="C561" t="str">
        <v>https://banglung.chodon.backan.gov.vn/</v>
      </c>
      <c r="D561" t="str">
        <v>-</v>
      </c>
      <c r="E561" t="str">
        <v>-</v>
      </c>
      <c r="F561" t="str">
        <v>-</v>
      </c>
      <c r="G561" t="str">
        <v>-</v>
      </c>
    </row>
    <row r="562">
      <c r="A562">
        <v>13561</v>
      </c>
      <c r="B562" t="str">
        <f>HYPERLINK("https://www.facebook.com/p/C%C3%B4ng-an-huy%E1%BB%87n-Ch%E1%BB%A3-M%E1%BB%9Bi-B%E1%BA%AFc-K%E1%BA%A1n-100077989742808/", "Công an thị trấn Chợ Mới  tỉnh Bắc Kạn")</f>
        <v>Công an thị trấn Chợ Mới  tỉnh Bắc Kạn</v>
      </c>
      <c r="C562" t="str">
        <v>https://www.facebook.com/p/C%C3%B4ng-an-huy%E1%BB%87n-Ch%E1%BB%A3-M%E1%BB%9Bi-B%E1%BA%AFc-K%E1%BA%A1n-100077989742808/</v>
      </c>
      <c r="D562" t="str">
        <v>-</v>
      </c>
      <c r="E562" t="str">
        <v>02093880666</v>
      </c>
      <c r="F562" t="str">
        <v>-</v>
      </c>
      <c r="G562" t="str">
        <v>Bac Kan, Vietnam</v>
      </c>
    </row>
    <row r="563">
      <c r="A563">
        <v>13562</v>
      </c>
      <c r="B563" t="str">
        <f>HYPERLINK("https://chomoi.gov.vn/", "UBND Ủy ban nhân dân thị trấn Chợ Mới  tỉnh Bắc Kạn")</f>
        <v>UBND Ủy ban nhân dân thị trấn Chợ Mới  tỉnh Bắc Kạn</v>
      </c>
      <c r="C563" t="str">
        <v>https://chomoi.gov.vn/</v>
      </c>
      <c r="D563" t="str">
        <v>-</v>
      </c>
      <c r="E563" t="str">
        <v>-</v>
      </c>
      <c r="F563" t="str">
        <v>-</v>
      </c>
      <c r="G563" t="str">
        <v>-</v>
      </c>
    </row>
    <row r="564">
      <c r="A564">
        <v>13563</v>
      </c>
      <c r="B564" t="str">
        <f>HYPERLINK("https://www.facebook.com/p/C%C3%B4ng-an-th%E1%BB%8B-tr%E1%BA%A5n-Y%E1%BA%BFn-L%E1%BA%A1c-100083379427001/", "Công an thị trấn Yến Lạc  tỉnh Bắc Kạn")</f>
        <v>Công an thị trấn Yến Lạc  tỉnh Bắc Kạn</v>
      </c>
      <c r="C564" t="str">
        <v>https://www.facebook.com/p/C%C3%B4ng-an-th%E1%BB%8B-tr%E1%BA%A5n-Y%E1%BA%BFn-L%E1%BA%A1c-100083379427001/</v>
      </c>
      <c r="D564" t="str">
        <v>-</v>
      </c>
      <c r="E564" t="str">
        <v/>
      </c>
      <c r="F564" t="str">
        <v>-</v>
      </c>
      <c r="G564" t="str">
        <v>-</v>
      </c>
    </row>
    <row r="565">
      <c r="A565">
        <v>13564</v>
      </c>
      <c r="B565" t="str">
        <f>HYPERLINK("https://nari.backan.gov.vn/", "UBND Ủy ban nhân dân thị trấn Yến Lạc  tỉnh Bắc Kạn")</f>
        <v>UBND Ủy ban nhân dân thị trấn Yến Lạc  tỉnh Bắc Kạn</v>
      </c>
      <c r="C565" t="str">
        <v>https://nari.backan.gov.vn/</v>
      </c>
      <c r="D565" t="str">
        <v>-</v>
      </c>
      <c r="E565" t="str">
        <v>-</v>
      </c>
      <c r="F565" t="str">
        <v>-</v>
      </c>
      <c r="G565" t="str">
        <v>-</v>
      </c>
    </row>
    <row r="566">
      <c r="A566">
        <v>13565</v>
      </c>
      <c r="B566" t="str">
        <f>HYPERLINK("https://www.facebook.com/CAHNAHANG/", "Công an thị trấn Na Hang  tỉnh Tuyên Quang")</f>
        <v>Công an thị trấn Na Hang  tỉnh Tuyên Quang</v>
      </c>
      <c r="C566" t="str">
        <v>https://www.facebook.com/CAHNAHANG/</v>
      </c>
      <c r="D566" t="str">
        <v>-</v>
      </c>
      <c r="E566" t="str">
        <v/>
      </c>
      <c r="F566" t="str">
        <v>-</v>
      </c>
      <c r="G566" t="str">
        <v>-</v>
      </c>
    </row>
    <row r="567">
      <c r="A567">
        <v>13566</v>
      </c>
      <c r="B567" t="str">
        <f>HYPERLINK("https://nahang.tuyenquang.gov.vn/", "UBND Ủy ban nhân dân thị trấn Na Hang  tỉnh Tuyên Quang")</f>
        <v>UBND Ủy ban nhân dân thị trấn Na Hang  tỉnh Tuyên Quang</v>
      </c>
      <c r="C567" t="str">
        <v>https://nahang.tuyenquang.gov.vn/</v>
      </c>
      <c r="D567" t="str">
        <v>-</v>
      </c>
      <c r="E567" t="str">
        <v>-</v>
      </c>
      <c r="F567" t="str">
        <v>-</v>
      </c>
      <c r="G567" t="str">
        <v>-</v>
      </c>
    </row>
    <row r="568">
      <c r="A568">
        <v>13567</v>
      </c>
      <c r="B568" t="str">
        <f>HYPERLINK("https://www.facebook.com/cattvinhloc/", "Công an thị trấn Vĩnh Lộc  tỉnh Tuyên Quang")</f>
        <v>Công an thị trấn Vĩnh Lộc  tỉnh Tuyên Quang</v>
      </c>
      <c r="C568" t="str">
        <v>https://www.facebook.com/cattvinhloc/</v>
      </c>
      <c r="D568" t="str">
        <v>0916914568</v>
      </c>
      <c r="E568" t="str">
        <v>-</v>
      </c>
      <c r="F568" t="str">
        <f>HYPERLINK("mailto:cattvinhloc@gmail.com", "cattvinhloc@gmail.com")</f>
        <v>cattvinhloc@gmail.com</v>
      </c>
      <c r="G568" t="str">
        <v>Thanh Hóa, Vietnam</v>
      </c>
    </row>
    <row r="569">
      <c r="A569">
        <v>13568</v>
      </c>
      <c r="B569" t="str">
        <f>HYPERLINK("http://congbao.tuyenquang.gov.vn/van-ban/the-loai/quyet-dinh/trang-3.html", "UBND Ủy ban nhân dân thị trấn Vĩnh Lộc  tỉnh Tuyên Quang")</f>
        <v>UBND Ủy ban nhân dân thị trấn Vĩnh Lộc  tỉnh Tuyên Quang</v>
      </c>
      <c r="C569" t="str">
        <v>http://congbao.tuyenquang.gov.vn/van-ban/the-loai/quyet-dinh/trang-3.html</v>
      </c>
      <c r="D569" t="str">
        <v>-</v>
      </c>
      <c r="E569" t="str">
        <v>-</v>
      </c>
      <c r="F569" t="str">
        <v>-</v>
      </c>
      <c r="G569" t="str">
        <v>-</v>
      </c>
    </row>
    <row r="570">
      <c r="A570">
        <v>13569</v>
      </c>
      <c r="B570" t="str">
        <f>HYPERLINK("https://www.facebook.com/p/Tu%E1%BB%95i-tr%E1%BA%BB-C%C3%B4ng-an-Th%C3%A0nh-ph%E1%BB%91-V%C4%A9nh-Y%C3%AAn-100066497717181/?locale=nl_BE", "Công an thị trấn Tân Yên  tỉnh Tuyên Quang")</f>
        <v>Công an thị trấn Tân Yên  tỉnh Tuyên Quang</v>
      </c>
      <c r="C570" t="str">
        <v>https://www.facebook.com/p/Tu%E1%BB%95i-tr%E1%BA%BB-C%C3%B4ng-an-Th%C3%A0nh-ph%E1%BB%91-V%C4%A9nh-Y%C3%AAn-100066497717181/?locale=nl_BE</v>
      </c>
      <c r="D570" t="str">
        <v>-</v>
      </c>
      <c r="E570" t="str">
        <v/>
      </c>
      <c r="F570" t="str">
        <v>-</v>
      </c>
      <c r="G570" t="str">
        <v>-</v>
      </c>
    </row>
    <row r="571">
      <c r="A571">
        <v>13570</v>
      </c>
      <c r="B571" t="str">
        <f>HYPERLINK("https://hamyen.tuyenquang.gov.vn/", "UBND Ủy ban nhân dân thị trấn Tân Yên  tỉnh Tuyên Quang")</f>
        <v>UBND Ủy ban nhân dân thị trấn Tân Yên  tỉnh Tuyên Quang</v>
      </c>
      <c r="C571" t="str">
        <v>https://hamyen.tuyenquang.gov.vn/</v>
      </c>
      <c r="D571" t="str">
        <v>-</v>
      </c>
      <c r="E571" t="str">
        <v>-</v>
      </c>
      <c r="F571" t="str">
        <v>-</v>
      </c>
      <c r="G571" t="str">
        <v>-</v>
      </c>
    </row>
    <row r="572">
      <c r="A572">
        <v>13571</v>
      </c>
      <c r="B572" t="str">
        <v>Công an thị trấn Tân Bình  tỉnh Tuyên Quang</v>
      </c>
      <c r="C572" t="str">
        <v>-</v>
      </c>
      <c r="D572" t="str">
        <v>-</v>
      </c>
      <c r="E572" t="str">
        <v/>
      </c>
      <c r="F572" t="str">
        <v>-</v>
      </c>
      <c r="G572" t="str">
        <v>-</v>
      </c>
    </row>
    <row r="573">
      <c r="A573">
        <v>13572</v>
      </c>
      <c r="B573" t="str">
        <f>HYPERLINK("https://tanbinh.bactanuyen.binhduong.gov.vn/", "UBND Ủy ban nhân dân thị trấn Tân Bình  tỉnh Tuyên Quang")</f>
        <v>UBND Ủy ban nhân dân thị trấn Tân Bình  tỉnh Tuyên Quang</v>
      </c>
      <c r="C573" t="str">
        <v>https://tanbinh.bactanuyen.binhduong.gov.vn/</v>
      </c>
      <c r="D573" t="str">
        <v>-</v>
      </c>
      <c r="E573" t="str">
        <v>-</v>
      </c>
      <c r="F573" t="str">
        <v>-</v>
      </c>
      <c r="G573" t="str">
        <v>-</v>
      </c>
    </row>
    <row r="574">
      <c r="A574">
        <v>13573</v>
      </c>
      <c r="B574" t="str">
        <f>HYPERLINK("https://www.facebook.com/conganhuyensonduong/", "Công an thị trấn Sơn Dương  tỉnh Tuyên Quang")</f>
        <v>Công an thị trấn Sơn Dương  tỉnh Tuyên Quang</v>
      </c>
      <c r="C574" t="str">
        <v>https://www.facebook.com/conganhuyensonduong/</v>
      </c>
      <c r="D574" t="str">
        <v>-</v>
      </c>
      <c r="E574" t="str">
        <v>02073835230</v>
      </c>
      <c r="F574" t="str">
        <f>HYPERLINK("mailto:doitonghopcasd@gmail.com", "doitonghopcasd@gmail.com")</f>
        <v>doitonghopcasd@gmail.com</v>
      </c>
      <c r="G574" t="str">
        <v>-</v>
      </c>
    </row>
    <row r="575">
      <c r="A575">
        <v>13574</v>
      </c>
      <c r="B575" t="str">
        <f>HYPERLINK("http://congbao.tuyenquang.gov.vn/van-ban/noi-ban-hanh/ubnd-huyen-son-duong.html", "UBND Ủy ban nhân dân thị trấn Sơn Dương  tỉnh Tuyên Quang")</f>
        <v>UBND Ủy ban nhân dân thị trấn Sơn Dương  tỉnh Tuyên Quang</v>
      </c>
      <c r="C575" t="str">
        <v>http://congbao.tuyenquang.gov.vn/van-ban/noi-ban-hanh/ubnd-huyen-son-duong.html</v>
      </c>
      <c r="D575" t="str">
        <v>-</v>
      </c>
      <c r="E575" t="str">
        <v>-</v>
      </c>
      <c r="F575" t="str">
        <v>-</v>
      </c>
      <c r="G575" t="str">
        <v>-</v>
      </c>
    </row>
    <row r="576">
      <c r="A576">
        <v>13575</v>
      </c>
      <c r="B576" t="str">
        <f>HYPERLINK("https://www.facebook.com/p/C%C3%B4ng-An-Th%E1%BB%8B-Tr%E1%BA%A5n-B%C3%A1t-X%C3%A1t-100080062719160/", "Công an thị trấn Bát Xát  tỉnh Lào Cai")</f>
        <v>Công an thị trấn Bát Xát  tỉnh Lào Cai</v>
      </c>
      <c r="C576" t="str">
        <v>https://www.facebook.com/p/C%C3%B4ng-An-Th%E1%BB%8B-Tr%E1%BA%A5n-B%C3%A1t-X%C3%A1t-100080062719160/</v>
      </c>
      <c r="D576" t="str">
        <v>-</v>
      </c>
      <c r="E576" t="str">
        <v/>
      </c>
      <c r="F576" t="str">
        <v>-</v>
      </c>
      <c r="G576" t="str">
        <v>-</v>
      </c>
    </row>
    <row r="577">
      <c r="A577">
        <v>13576</v>
      </c>
      <c r="B577" t="str">
        <f>HYPERLINK("https://batxat.laocai.gov.vn/", "UBND Ủy ban nhân dân thị trấn Bát Xát  tỉnh Lào Cai")</f>
        <v>UBND Ủy ban nhân dân thị trấn Bát Xát  tỉnh Lào Cai</v>
      </c>
      <c r="C577" t="str">
        <v>https://batxat.laocai.gov.vn/</v>
      </c>
      <c r="D577" t="str">
        <v>-</v>
      </c>
      <c r="E577" t="str">
        <v>-</v>
      </c>
      <c r="F577" t="str">
        <v>-</v>
      </c>
      <c r="G577" t="str">
        <v>-</v>
      </c>
    </row>
    <row r="578">
      <c r="A578">
        <v>13577</v>
      </c>
      <c r="B578" t="str">
        <f>HYPERLINK("https://www.facebook.com/daitruyenhinhlaocai/videos/th%E1%BB%9Di-s%E1%BB%B1-l%C3%A0o-cai-22h00-ng%C3%A0y-31102024/1079232870313654/", "Công an thị trấn Mường Khương  tỉnh Lào Cai")</f>
        <v>Công an thị trấn Mường Khương  tỉnh Lào Cai</v>
      </c>
      <c r="C578" t="str">
        <v>https://www.facebook.com/daitruyenhinhlaocai/videos/th%E1%BB%9Di-s%E1%BB%B1-l%C3%A0o-cai-22h00-ng%C3%A0y-31102024/1079232870313654/</v>
      </c>
      <c r="D578" t="str">
        <v>-</v>
      </c>
      <c r="E578" t="str">
        <v/>
      </c>
      <c r="F578" t="str">
        <v>-</v>
      </c>
      <c r="G578" t="str">
        <v>-</v>
      </c>
    </row>
    <row r="579">
      <c r="A579">
        <v>13578</v>
      </c>
      <c r="B579" t="str">
        <f>HYPERLINK("https://muongkhuong.laocai.gov.vn/", "UBND Ủy ban nhân dân thị trấn Mường Khương  tỉnh Lào Cai")</f>
        <v>UBND Ủy ban nhân dân thị trấn Mường Khương  tỉnh Lào Cai</v>
      </c>
      <c r="C579" t="str">
        <v>https://muongkhuong.laocai.gov.vn/</v>
      </c>
      <c r="D579" t="str">
        <v>-</v>
      </c>
      <c r="E579" t="str">
        <v>-</v>
      </c>
      <c r="F579" t="str">
        <v>-</v>
      </c>
      <c r="G579" t="str">
        <v>-</v>
      </c>
    </row>
    <row r="580">
      <c r="A580">
        <v>13579</v>
      </c>
      <c r="B580" t="str">
        <f>HYPERLINK("https://www.facebook.com/DoanThanhnienCongantinhLaoCai/", "Công an thị trấn Bắc Hà  tỉnh Lào Cai")</f>
        <v>Công an thị trấn Bắc Hà  tỉnh Lào Cai</v>
      </c>
      <c r="C580" t="str">
        <v>https://www.facebook.com/DoanThanhnienCongantinhLaoCai/</v>
      </c>
      <c r="D580" t="str">
        <v>-</v>
      </c>
      <c r="E580" t="str">
        <v/>
      </c>
      <c r="F580" t="str">
        <f>HYPERLINK("mailto:doanthanhniencalc@gmail.com", "doanthanhniencalc@gmail.com")</f>
        <v>doanthanhniencalc@gmail.com</v>
      </c>
      <c r="G580" t="str">
        <v>Trần Kim Chiến, Tỉnh Lào Cai, Vietnam</v>
      </c>
    </row>
    <row r="581">
      <c r="A581">
        <v>13580</v>
      </c>
      <c r="B581" t="str">
        <f>HYPERLINK("https://bacha.laocai.gov.vn/", "UBND Ủy ban nhân dân thị trấn Bắc Hà  tỉnh Lào Cai")</f>
        <v>UBND Ủy ban nhân dân thị trấn Bắc Hà  tỉnh Lào Cai</v>
      </c>
      <c r="C581" t="str">
        <v>https://bacha.laocai.gov.vn/</v>
      </c>
      <c r="D581" t="str">
        <v>-</v>
      </c>
      <c r="E581" t="str">
        <v>-</v>
      </c>
      <c r="F581" t="str">
        <v>-</v>
      </c>
      <c r="G581" t="str">
        <v>-</v>
      </c>
    </row>
    <row r="582">
      <c r="A582">
        <v>13581</v>
      </c>
      <c r="B582" t="str">
        <v>Công an thị trấn N.T Phong Hải  tỉnh Lào Cai</v>
      </c>
      <c r="C582" t="str">
        <v>-</v>
      </c>
      <c r="D582" t="str">
        <v>-</v>
      </c>
      <c r="E582" t="str">
        <v/>
      </c>
      <c r="F582" t="str">
        <v>-</v>
      </c>
      <c r="G582" t="str">
        <v>-</v>
      </c>
    </row>
    <row r="583">
      <c r="A583">
        <v>13582</v>
      </c>
      <c r="B583" t="str">
        <f>HYPERLINK("https://www.laocai.gov.vn/", "UBND Ủy ban nhân dân thị trấn N.T Phong Hải  tỉnh Lào Cai")</f>
        <v>UBND Ủy ban nhân dân thị trấn N.T Phong Hải  tỉnh Lào Cai</v>
      </c>
      <c r="C583" t="str">
        <v>https://www.laocai.gov.vn/</v>
      </c>
      <c r="D583" t="str">
        <v>-</v>
      </c>
      <c r="E583" t="str">
        <v>-</v>
      </c>
      <c r="F583" t="str">
        <v>-</v>
      </c>
      <c r="G583" t="str">
        <v>-</v>
      </c>
    </row>
    <row r="584">
      <c r="A584">
        <v>13583</v>
      </c>
      <c r="B584" t="str">
        <f>HYPERLINK("https://www.facebook.com/p/Tu%E1%BB%95i-tr%E1%BA%BB-C%C3%B4ng-an-th%C3%A0nh-ph%E1%BB%91-L%C3%A0o-Cai-100065690011431/", "Công an thị trấn Phố Lu  tỉnh Lào Cai")</f>
        <v>Công an thị trấn Phố Lu  tỉnh Lào Cai</v>
      </c>
      <c r="C584" t="str">
        <v>https://www.facebook.com/p/Tu%E1%BB%95i-tr%E1%BA%BB-C%C3%B4ng-an-th%C3%A0nh-ph%E1%BB%91-L%C3%A0o-Cai-100065690011431/</v>
      </c>
      <c r="D584" t="str">
        <v>-</v>
      </c>
      <c r="E584" t="str">
        <v/>
      </c>
      <c r="F584" t="str">
        <f>HYPERLINK("mailto:doanthanhniencatplc@gmail.com", "doanthanhniencatplc@gmail.com")</f>
        <v>doanthanhniencatplc@gmail.com</v>
      </c>
      <c r="G584" t="str">
        <v>270 Hoàng Liên, Lào Cai, Vietnam</v>
      </c>
    </row>
    <row r="585">
      <c r="A585">
        <v>13584</v>
      </c>
      <c r="B585" t="str">
        <f>HYPERLINK("http://pholu.baothang.laocai.gov.vn/", "UBND Ủy ban nhân dân thị trấn Phố Lu  tỉnh Lào Cai")</f>
        <v>UBND Ủy ban nhân dân thị trấn Phố Lu  tỉnh Lào Cai</v>
      </c>
      <c r="C585" t="str">
        <v>http://pholu.baothang.laocai.gov.vn/</v>
      </c>
      <c r="D585" t="str">
        <v>-</v>
      </c>
      <c r="E585" t="str">
        <v>-</v>
      </c>
      <c r="F585" t="str">
        <v>-</v>
      </c>
      <c r="G585" t="str">
        <v>-</v>
      </c>
    </row>
    <row r="586">
      <c r="A586">
        <v>13585</v>
      </c>
      <c r="B586" t="str">
        <f>HYPERLINK("https://www.facebook.com/p/THCS-TT-T%E1%BA%B1ng-Lo%E1%BB%8Fng-100077876118193/", "Công an thị trấn Tằng Loỏng  tỉnh Lào Cai")</f>
        <v>Công an thị trấn Tằng Loỏng  tỉnh Lào Cai</v>
      </c>
      <c r="C586" t="str">
        <v>https://www.facebook.com/p/THCS-TT-T%E1%BA%B1ng-Lo%E1%BB%8Fng-100077876118193/</v>
      </c>
      <c r="D586" t="str">
        <v>-</v>
      </c>
      <c r="E586" t="str">
        <v/>
      </c>
      <c r="F586" t="str">
        <f>HYPERLINK("mailto:baothangthcstttangloong@gmail.com", "baothangthcstttangloong@gmail.com")</f>
        <v>baothangthcstttangloong@gmail.com</v>
      </c>
      <c r="G586" t="str">
        <v>Thị Trấn Tằng Loỏng - Bảo Thắng - Lào Cai, Lào Cai, Vietnam</v>
      </c>
    </row>
    <row r="587">
      <c r="A587">
        <v>13586</v>
      </c>
      <c r="B587" t="str">
        <f>HYPERLINK("http://tangloong.baothang.laocai.gov.vn/", "UBND Ủy ban nhân dân thị trấn Tằng Loỏng  tỉnh Lào Cai")</f>
        <v>UBND Ủy ban nhân dân thị trấn Tằng Loỏng  tỉnh Lào Cai</v>
      </c>
      <c r="C587" t="str">
        <v>http://tangloong.baothang.laocai.gov.vn/</v>
      </c>
      <c r="D587" t="str">
        <v>-</v>
      </c>
      <c r="E587" t="str">
        <v>-</v>
      </c>
      <c r="F587" t="str">
        <v>-</v>
      </c>
      <c r="G587" t="str">
        <v>-</v>
      </c>
    </row>
    <row r="588">
      <c r="A588">
        <v>13587</v>
      </c>
      <c r="B588" t="str">
        <f>HYPERLINK("https://www.facebook.com/CAH.BAOYEN/", "Công an thị trấn Phố Ràng  tỉnh Lào Cai")</f>
        <v>Công an thị trấn Phố Ràng  tỉnh Lào Cai</v>
      </c>
      <c r="C588" t="str">
        <v>https://www.facebook.com/CAH.BAOYEN/</v>
      </c>
      <c r="D588" t="str">
        <v>-</v>
      </c>
      <c r="E588" t="str">
        <v/>
      </c>
      <c r="F588" t="str">
        <v>-</v>
      </c>
      <c r="G588" t="str">
        <v>-</v>
      </c>
    </row>
    <row r="589">
      <c r="A589">
        <v>13588</v>
      </c>
      <c r="B589" t="str">
        <f>HYPERLINK("https://baoyen.laocai.gov.vn/thuong-truc-ubnd-huyen/lanh-dao-ubnd-huyen-bao-yen-tu-ngay-15-9-2023-den-nay-1009073", "UBND Ủy ban nhân dân thị trấn Phố Ràng  tỉnh Lào Cai")</f>
        <v>UBND Ủy ban nhân dân thị trấn Phố Ràng  tỉnh Lào Cai</v>
      </c>
      <c r="C589" t="str">
        <v>https://baoyen.laocai.gov.vn/thuong-truc-ubnd-huyen/lanh-dao-ubnd-huyen-bao-yen-tu-ngay-15-9-2023-den-nay-1009073</v>
      </c>
      <c r="D589" t="str">
        <v>-</v>
      </c>
      <c r="E589" t="str">
        <v>-</v>
      </c>
      <c r="F589" t="str">
        <v>-</v>
      </c>
      <c r="G589" t="str">
        <v>-</v>
      </c>
    </row>
    <row r="590">
      <c r="A590">
        <v>13589</v>
      </c>
      <c r="B590" t="str">
        <f>HYPERLINK("https://www.facebook.com/p/%C4%90o%C3%A0n-Thanh-ni%C3%AAn-C%C3%B4ng-an-th%E1%BB%8B-x%C3%A3-Sa-Pa-100079617425589/", "Công an thị trấn Sa Pa  tỉnh Lào Cai")</f>
        <v>Công an thị trấn Sa Pa  tỉnh Lào Cai</v>
      </c>
      <c r="C590" t="str">
        <v>https://www.facebook.com/p/%C4%90o%C3%A0n-Thanh-ni%C3%AAn-C%C3%B4ng-an-th%E1%BB%8B-x%C3%A3-Sa-Pa-100079617425589/</v>
      </c>
      <c r="D590" t="str">
        <v>-</v>
      </c>
      <c r="E590" t="str">
        <v/>
      </c>
      <c r="F590" t="str">
        <v>-</v>
      </c>
      <c r="G590" t="str">
        <v>-</v>
      </c>
    </row>
    <row r="591">
      <c r="A591">
        <v>13590</v>
      </c>
      <c r="B591" t="str">
        <f>HYPERLINK("https://sapa.laocai.gov.vn/", "UBND Ủy ban nhân dân thị trấn Sa Pa  tỉnh Lào Cai")</f>
        <v>UBND Ủy ban nhân dân thị trấn Sa Pa  tỉnh Lào Cai</v>
      </c>
      <c r="C591" t="str">
        <v>https://sapa.laocai.gov.vn/</v>
      </c>
      <c r="D591" t="str">
        <v>-</v>
      </c>
      <c r="E591" t="str">
        <v>-</v>
      </c>
      <c r="F591" t="str">
        <v>-</v>
      </c>
      <c r="G591" t="str">
        <v>-</v>
      </c>
    </row>
    <row r="592">
      <c r="A592">
        <v>13591</v>
      </c>
      <c r="B592" t="str">
        <v>Công an thị trấn Khánh Yên  tỉnh Lào Cai</v>
      </c>
      <c r="C592" t="str">
        <v>-</v>
      </c>
      <c r="D592" t="str">
        <v>-</v>
      </c>
      <c r="E592" t="str">
        <v/>
      </c>
      <c r="F592" t="str">
        <v>-</v>
      </c>
      <c r="G592" t="str">
        <v>-</v>
      </c>
    </row>
    <row r="593">
      <c r="A593">
        <v>13592</v>
      </c>
      <c r="B593" t="str">
        <f>HYPERLINK("https://vanban.laocai.gov.vn/thi-tran-khanh-yen", "UBND Ủy ban nhân dân thị trấn Khánh Yên  tỉnh Lào Cai")</f>
        <v>UBND Ủy ban nhân dân thị trấn Khánh Yên  tỉnh Lào Cai</v>
      </c>
      <c r="C593" t="str">
        <v>https://vanban.laocai.gov.vn/thi-tran-khanh-yen</v>
      </c>
      <c r="D593" t="str">
        <v>-</v>
      </c>
      <c r="E593" t="str">
        <v>-</v>
      </c>
      <c r="F593" t="str">
        <v>-</v>
      </c>
      <c r="G593" t="str">
        <v>-</v>
      </c>
    </row>
    <row r="594">
      <c r="A594">
        <v>13593</v>
      </c>
      <c r="B594" t="str">
        <v>Công an thị trấn Mường Chà  tỉnh Điện Biên</v>
      </c>
      <c r="C594" t="str">
        <v>-</v>
      </c>
      <c r="D594" t="str">
        <v>-</v>
      </c>
      <c r="E594" t="str">
        <v/>
      </c>
      <c r="F594" t="str">
        <v>-</v>
      </c>
      <c r="G594" t="str">
        <v>-</v>
      </c>
    </row>
    <row r="595">
      <c r="A595">
        <v>13594</v>
      </c>
      <c r="B595" t="str">
        <f>HYPERLINK("https://stttt.dienbien.gov.vn/vi/about/danh-sach-nguoi-phat-ngon-tinh-dien-bien-nam-2018.html", "UBND Ủy ban nhân dân thị trấn Mường Chà  tỉnh Điện Biên")</f>
        <v>UBND Ủy ban nhân dân thị trấn Mường Chà  tỉnh Điện Biên</v>
      </c>
      <c r="C595" t="str">
        <v>https://stttt.dienbien.gov.vn/vi/about/danh-sach-nguoi-phat-ngon-tinh-dien-bien-nam-2018.html</v>
      </c>
      <c r="D595" t="str">
        <v>-</v>
      </c>
      <c r="E595" t="str">
        <v>-</v>
      </c>
      <c r="F595" t="str">
        <v>-</v>
      </c>
      <c r="G595" t="str">
        <v>-</v>
      </c>
    </row>
    <row r="596">
      <c r="A596">
        <v>13595</v>
      </c>
      <c r="B596" t="str">
        <f>HYPERLINK("https://www.facebook.com/ConganhuyenTuaChua/", "Công an thị trấn Tủa Chùa  tỉnh Điện Biên")</f>
        <v>Công an thị trấn Tủa Chùa  tỉnh Điện Biên</v>
      </c>
      <c r="C596" t="str">
        <v>https://www.facebook.com/ConganhuyenTuaChua/</v>
      </c>
      <c r="D596" t="str">
        <v>-</v>
      </c>
      <c r="E596" t="str">
        <v>02153845229</v>
      </c>
      <c r="F596" t="str">
        <v>-</v>
      </c>
      <c r="G596" t="str">
        <v>-</v>
      </c>
    </row>
    <row r="597">
      <c r="A597">
        <v>13596</v>
      </c>
      <c r="B597" t="str">
        <f>HYPERLINK("https://huyentuachua.dienbien.gov.vn/", "UBND Ủy ban nhân dân thị trấn Tủa Chùa  tỉnh Điện Biên")</f>
        <v>UBND Ủy ban nhân dân thị trấn Tủa Chùa  tỉnh Điện Biên</v>
      </c>
      <c r="C597" t="str">
        <v>https://huyentuachua.dienbien.gov.vn/</v>
      </c>
      <c r="D597" t="str">
        <v>-</v>
      </c>
      <c r="E597" t="str">
        <v>-</v>
      </c>
      <c r="F597" t="str">
        <v>-</v>
      </c>
      <c r="G597" t="str">
        <v>-</v>
      </c>
    </row>
    <row r="598">
      <c r="A598">
        <v>13597</v>
      </c>
      <c r="B598" t="str">
        <f>HYPERLINK("https://www.facebook.com/conganhuyentuangiao/", "Công an thị trấn Tuần Giáo  tỉnh Điện Biên")</f>
        <v>Công an thị trấn Tuần Giáo  tỉnh Điện Biên</v>
      </c>
      <c r="C598" t="str">
        <v>https://www.facebook.com/conganhuyentuangiao/</v>
      </c>
      <c r="D598" t="str">
        <v>-</v>
      </c>
      <c r="E598" t="str">
        <v>02153862348</v>
      </c>
      <c r="F598" t="str">
        <f>HYPERLINK("mailto:Doianninh.catg@gmail.com", "Doianninh.catg@gmail.com")</f>
        <v>Doianninh.catg@gmail.com</v>
      </c>
      <c r="G598" t="str">
        <v>Tuan Giao, Vietnam</v>
      </c>
    </row>
    <row r="599">
      <c r="A599">
        <v>13598</v>
      </c>
      <c r="B599" t="str">
        <f>HYPERLINK("https://tuangiao.gov.vn/", "UBND Ủy ban nhân dân thị trấn Tuần Giáo  tỉnh Điện Biên")</f>
        <v>UBND Ủy ban nhân dân thị trấn Tuần Giáo  tỉnh Điện Biên</v>
      </c>
      <c r="C599" t="str">
        <v>https://tuangiao.gov.vn/</v>
      </c>
      <c r="D599" t="str">
        <v>-</v>
      </c>
      <c r="E599" t="str">
        <v>-</v>
      </c>
      <c r="F599" t="str">
        <v>-</v>
      </c>
      <c r="G599" t="str">
        <v>-</v>
      </c>
    </row>
    <row r="600">
      <c r="A600">
        <v>13599</v>
      </c>
      <c r="B600" t="str">
        <f>HYPERLINK("https://www.facebook.com/TuoiTreCongAnDienBien/", "Công an thị trấn Điện Biên Đông  tỉnh Điện Biên")</f>
        <v>Công an thị trấn Điện Biên Đông  tỉnh Điện Biên</v>
      </c>
      <c r="C600" t="str">
        <v>https://www.facebook.com/TuoiTreCongAnDienBien/</v>
      </c>
      <c r="D600" t="str">
        <v>-</v>
      </c>
      <c r="E600" t="str">
        <v/>
      </c>
      <c r="F600" t="str">
        <v>-</v>
      </c>
      <c r="G600" t="str">
        <v>-</v>
      </c>
    </row>
    <row r="601">
      <c r="A601">
        <v>13600</v>
      </c>
      <c r="B601" t="str">
        <f>HYPERLINK("https://dienbiendong.dienbien.gov.vn/", "UBND Ủy ban nhân dân thị trấn Điện Biên Đông  tỉnh Điện Biên")</f>
        <v>UBND Ủy ban nhân dân thị trấn Điện Biên Đông  tỉnh Điện Biên</v>
      </c>
      <c r="C601" t="str">
        <v>https://dienbiendong.dienbien.gov.vn/</v>
      </c>
      <c r="D601" t="str">
        <v>-</v>
      </c>
      <c r="E601" t="str">
        <v>-</v>
      </c>
      <c r="F601" t="str">
        <v>-</v>
      </c>
      <c r="G601" t="str">
        <v>-</v>
      </c>
    </row>
    <row r="602">
      <c r="A602">
        <v>13601</v>
      </c>
      <c r="B602" t="str">
        <f>HYPERLINK("https://www.facebook.com/p/C%C3%B4ng-an-huy%E1%BB%87n-M%C6%B0%E1%BB%9Dng-%E1%BA%A2ng-100057664320652/", "Công an thị trấn Mường Ảng  tỉnh Điện Biên")</f>
        <v>Công an thị trấn Mường Ảng  tỉnh Điện Biên</v>
      </c>
      <c r="C602" t="str">
        <v>https://www.facebook.com/p/C%C3%B4ng-an-huy%E1%BB%87n-M%C6%B0%E1%BB%9Dng-%E1%BA%A2ng-100057664320652/</v>
      </c>
      <c r="D602" t="str">
        <v>-</v>
      </c>
      <c r="E602" t="str">
        <v/>
      </c>
      <c r="F602" t="str">
        <v>-</v>
      </c>
      <c r="G602" t="str">
        <v>-</v>
      </c>
    </row>
    <row r="603">
      <c r="A603">
        <v>13602</v>
      </c>
      <c r="B603" t="str">
        <f>HYPERLINK("https://muongang.dienbien.gov.vn/", "UBND Ủy ban nhân dân thị trấn Mường Ảng  tỉnh Điện Biên")</f>
        <v>UBND Ủy ban nhân dân thị trấn Mường Ảng  tỉnh Điện Biên</v>
      </c>
      <c r="C603" t="str">
        <v>https://muongang.dienbien.gov.vn/</v>
      </c>
      <c r="D603" t="str">
        <v>-</v>
      </c>
      <c r="E603" t="str">
        <v>-</v>
      </c>
      <c r="F603" t="str">
        <v>-</v>
      </c>
      <c r="G603" t="str">
        <v>-</v>
      </c>
    </row>
    <row r="604">
      <c r="A604">
        <v>13603</v>
      </c>
      <c r="B604" t="str">
        <v>Công an thị trấn Tam Đường  tỉnh Lai Châu</v>
      </c>
      <c r="C604" t="str">
        <v>-</v>
      </c>
      <c r="D604" t="str">
        <v>-</v>
      </c>
      <c r="E604" t="str">
        <v/>
      </c>
      <c r="F604" t="str">
        <v>-</v>
      </c>
      <c r="G604" t="str">
        <v>-</v>
      </c>
    </row>
    <row r="605">
      <c r="A605">
        <v>13604</v>
      </c>
      <c r="B605" t="str">
        <f>HYPERLINK("https://tamduong.laichau.gov.vn/", "UBND Ủy ban nhân dân thị trấn Tam Đường  tỉnh Lai Châu")</f>
        <v>UBND Ủy ban nhân dân thị trấn Tam Đường  tỉnh Lai Châu</v>
      </c>
      <c r="C605" t="str">
        <v>https://tamduong.laichau.gov.vn/</v>
      </c>
      <c r="D605" t="str">
        <v>-</v>
      </c>
      <c r="E605" t="str">
        <v>-</v>
      </c>
      <c r="F605" t="str">
        <v>-</v>
      </c>
      <c r="G605" t="str">
        <v>-</v>
      </c>
    </row>
    <row r="606">
      <c r="A606">
        <v>13605</v>
      </c>
      <c r="B606" t="str">
        <v>Công an thị trấn Mường Tè  tỉnh Lai Châu</v>
      </c>
      <c r="C606" t="str">
        <v>-</v>
      </c>
      <c r="D606" t="str">
        <v>-</v>
      </c>
      <c r="E606" t="str">
        <v/>
      </c>
      <c r="F606" t="str">
        <v>-</v>
      </c>
      <c r="G606" t="str">
        <v>-</v>
      </c>
    </row>
    <row r="607">
      <c r="A607">
        <v>13606</v>
      </c>
      <c r="B607" t="str">
        <f>HYPERLINK("https://muongte.laichau.gov.vn/", "UBND Ủy ban nhân dân thị trấn Mường Tè  tỉnh Lai Châu")</f>
        <v>UBND Ủy ban nhân dân thị trấn Mường Tè  tỉnh Lai Châu</v>
      </c>
      <c r="C607" t="str">
        <v>https://muongte.laichau.gov.vn/</v>
      </c>
      <c r="D607" t="str">
        <v>-</v>
      </c>
      <c r="E607" t="str">
        <v>-</v>
      </c>
      <c r="F607" t="str">
        <v>-</v>
      </c>
      <c r="G607" t="str">
        <v>-</v>
      </c>
    </row>
    <row r="608">
      <c r="A608">
        <v>13607</v>
      </c>
      <c r="B608" t="str">
        <f>HYPERLINK("https://www.facebook.com/conganhuyensinho/", "Công an thị trấn Sìn Hồ  tỉnh Lai Châu")</f>
        <v>Công an thị trấn Sìn Hồ  tỉnh Lai Châu</v>
      </c>
      <c r="C608" t="str">
        <v>https://www.facebook.com/conganhuyensinho/</v>
      </c>
      <c r="D608" t="str">
        <v>-</v>
      </c>
      <c r="E608" t="str">
        <v>02133871113</v>
      </c>
      <c r="F608" t="str">
        <f>HYPERLINK("mailto:tonghopsinho@gmail.com", "tonghopsinho@gmail.com")</f>
        <v>tonghopsinho@gmail.com</v>
      </c>
      <c r="G608" t="str">
        <v>Thị trấn Sìn Hồ, huyện Sìn Hồ, tỉnh Lai Châu</v>
      </c>
    </row>
    <row r="609">
      <c r="A609">
        <v>13608</v>
      </c>
      <c r="B609" t="str">
        <f>HYPERLINK("https://sinho.laichau.gov.vn/", "UBND Ủy ban nhân dân thị trấn Sìn Hồ  tỉnh Lai Châu")</f>
        <v>UBND Ủy ban nhân dân thị trấn Sìn Hồ  tỉnh Lai Châu</v>
      </c>
      <c r="C609" t="str">
        <v>https://sinho.laichau.gov.vn/</v>
      </c>
      <c r="D609" t="str">
        <v>-</v>
      </c>
      <c r="E609" t="str">
        <v>-</v>
      </c>
      <c r="F609" t="str">
        <v>-</v>
      </c>
      <c r="G609" t="str">
        <v>-</v>
      </c>
    </row>
    <row r="610">
      <c r="A610">
        <v>13609</v>
      </c>
      <c r="B610" t="str">
        <f>HYPERLINK("https://www.facebook.com/p/C%C3%B4ng-an-huy%E1%BB%87n-Phong-Th%E1%BB%95-t%E1%BB%89nh-Lai-Ch%C3%A2u-100067685321517/", "Công an thị trấn Phong Thổ  tỉnh Lai Châu")</f>
        <v>Công an thị trấn Phong Thổ  tỉnh Lai Châu</v>
      </c>
      <c r="C610" t="str">
        <v>https://www.facebook.com/p/C%C3%B4ng-an-huy%E1%BB%87n-Phong-Th%E1%BB%95-t%E1%BB%89nh-Lai-Ch%C3%A2u-100067685321517/</v>
      </c>
      <c r="D610" t="str">
        <v>-</v>
      </c>
      <c r="E610" t="str">
        <v/>
      </c>
      <c r="F610" t="str">
        <v>-</v>
      </c>
      <c r="G610" t="str">
        <v>-</v>
      </c>
    </row>
    <row r="611">
      <c r="A611">
        <v>13610</v>
      </c>
      <c r="B611" t="str">
        <f>HYPERLINK("https://phongtho.laichau.gov.vn/", "UBND Ủy ban nhân dân thị trấn Phong Thổ  tỉnh Lai Châu")</f>
        <v>UBND Ủy ban nhân dân thị trấn Phong Thổ  tỉnh Lai Châu</v>
      </c>
      <c r="C611" t="str">
        <v>https://phongtho.laichau.gov.vn/</v>
      </c>
      <c r="D611" t="str">
        <v>-</v>
      </c>
      <c r="E611" t="str">
        <v>-</v>
      </c>
      <c r="F611" t="str">
        <v>-</v>
      </c>
      <c r="G611" t="str">
        <v>-</v>
      </c>
    </row>
    <row r="612">
      <c r="A612">
        <v>13611</v>
      </c>
      <c r="B612" t="str">
        <f>HYPERLINK("https://www.facebook.com/p/C%C3%B4ng-an-huy%E1%BB%87n-Than-Uy%C3%AAn-100066600894446/", "Công an thị trấn Than Uyên  tỉnh Lai Châu")</f>
        <v>Công an thị trấn Than Uyên  tỉnh Lai Châu</v>
      </c>
      <c r="C612" t="str">
        <v>https://www.facebook.com/p/C%C3%B4ng-an-huy%E1%BB%87n-Than-Uy%C3%AAn-100066600894446/</v>
      </c>
      <c r="D612" t="str">
        <v>-</v>
      </c>
      <c r="E612" t="str">
        <v>02133784152</v>
      </c>
      <c r="F612" t="str">
        <f>HYPERLINK("mailto:cahthanuyen@gmail.com", "cahthanuyen@gmail.com")</f>
        <v>cahthanuyen@gmail.com</v>
      </c>
      <c r="G612" t="str">
        <v>Số 402, Đường Điện Biên Phủ, Khu 7, Thị trấn Than Uyên, huyện Than Uyên, Tỉnh Lai Châu, Vietnam</v>
      </c>
    </row>
    <row r="613">
      <c r="A613">
        <v>13612</v>
      </c>
      <c r="B613" t="str">
        <f>HYPERLINK("https://thanuyen.laichau.gov.vn/", "UBND Ủy ban nhân dân thị trấn Than Uyên  tỉnh Lai Châu")</f>
        <v>UBND Ủy ban nhân dân thị trấn Than Uyên  tỉnh Lai Châu</v>
      </c>
      <c r="C613" t="str">
        <v>https://thanuyen.laichau.gov.vn/</v>
      </c>
      <c r="D613" t="str">
        <v>-</v>
      </c>
      <c r="E613" t="str">
        <v>-</v>
      </c>
      <c r="F613" t="str">
        <v>-</v>
      </c>
      <c r="G613" t="str">
        <v>-</v>
      </c>
    </row>
    <row r="614">
      <c r="A614">
        <v>13613</v>
      </c>
      <c r="B614" t="str">
        <f>HYPERLINK("https://www.facebook.com/ConganhuyenTanUyen/", "Công an thị trấn Tân Uyên  tỉnh Lai Châu")</f>
        <v>Công an thị trấn Tân Uyên  tỉnh Lai Châu</v>
      </c>
      <c r="C614" t="str">
        <v>https://www.facebook.com/ConganhuyenTanUyen/</v>
      </c>
      <c r="D614" t="str">
        <v>-</v>
      </c>
      <c r="E614" t="str">
        <v/>
      </c>
      <c r="F614" t="str">
        <v>-</v>
      </c>
      <c r="G614" t="str">
        <v>-</v>
      </c>
    </row>
    <row r="615">
      <c r="A615">
        <v>13614</v>
      </c>
      <c r="B615" t="str">
        <f>HYPERLINK("https://tanuyen.laichau.gov.vn/he-thong-to-chuc/don-vi-hanh-chinh/ubnd-thi-tran-tan-uyen.html", "UBND Ủy ban nhân dân thị trấn Tân Uyên  tỉnh Lai Châu")</f>
        <v>UBND Ủy ban nhân dân thị trấn Tân Uyên  tỉnh Lai Châu</v>
      </c>
      <c r="C615" t="str">
        <v>https://tanuyen.laichau.gov.vn/he-thong-to-chuc/don-vi-hanh-chinh/ubnd-thi-tran-tan-uyen.html</v>
      </c>
      <c r="D615" t="str">
        <v>-</v>
      </c>
      <c r="E615" t="str">
        <v>-</v>
      </c>
      <c r="F615" t="str">
        <v>-</v>
      </c>
      <c r="G615" t="str">
        <v>-</v>
      </c>
    </row>
    <row r="616">
      <c r="A616">
        <v>13615</v>
      </c>
      <c r="B616" t="str">
        <v>Công an thị trấn Nậm Nhùn  tỉnh Lai Châu</v>
      </c>
      <c r="C616" t="str">
        <v>-</v>
      </c>
      <c r="D616" t="str">
        <v>-</v>
      </c>
      <c r="E616" t="str">
        <v/>
      </c>
      <c r="F616" t="str">
        <v>-</v>
      </c>
      <c r="G616" t="str">
        <v>-</v>
      </c>
    </row>
    <row r="617">
      <c r="A617">
        <v>13616</v>
      </c>
      <c r="B617" t="str">
        <f>HYPERLINK("https://namnhun.laichau.gov.vn/", "UBND Ủy ban nhân dân thị trấn Nậm Nhùn  tỉnh Lai Châu")</f>
        <v>UBND Ủy ban nhân dân thị trấn Nậm Nhùn  tỉnh Lai Châu</v>
      </c>
      <c r="C617" t="str">
        <v>https://namnhun.laichau.gov.vn/</v>
      </c>
      <c r="D617" t="str">
        <v>-</v>
      </c>
      <c r="E617" t="str">
        <v>-</v>
      </c>
      <c r="F617" t="str">
        <v>-</v>
      </c>
      <c r="G617" t="str">
        <v>-</v>
      </c>
    </row>
    <row r="618">
      <c r="A618">
        <v>13617</v>
      </c>
      <c r="B618" t="str">
        <f>HYPERLINK("https://www.facebook.com/p/C%C3%B4ng-an-huy%E1%BB%87n-Thu%E1%BA%ADn-Ch%C3%A2u-t%E1%BB%89nh-S%C6%A1n-La-100064903382297/", "Công an thị trấn Thuận Châu  tỉnh Sơn La")</f>
        <v>Công an thị trấn Thuận Châu  tỉnh Sơn La</v>
      </c>
      <c r="C618" t="str">
        <v>https://www.facebook.com/p/C%C3%B4ng-an-huy%E1%BB%87n-Thu%E1%BA%ADn-Ch%C3%A2u-t%E1%BB%89nh-S%C6%A1n-La-100064903382297/</v>
      </c>
      <c r="D618" t="str">
        <v>-</v>
      </c>
      <c r="E618" t="str">
        <v/>
      </c>
      <c r="F618" t="str">
        <v>-</v>
      </c>
      <c r="G618" t="str">
        <v>-</v>
      </c>
    </row>
    <row r="619">
      <c r="A619">
        <v>13618</v>
      </c>
      <c r="B619" t="str">
        <f>HYPERLINK("https://thuanchau.sonla.gov.vn/", "UBND Ủy ban nhân dân thị trấn Thuận Châu  tỉnh Sơn La")</f>
        <v>UBND Ủy ban nhân dân thị trấn Thuận Châu  tỉnh Sơn La</v>
      </c>
      <c r="C619" t="str">
        <v>https://thuanchau.sonla.gov.vn/</v>
      </c>
      <c r="D619" t="str">
        <v>-</v>
      </c>
      <c r="E619" t="str">
        <v>-</v>
      </c>
      <c r="F619" t="str">
        <v>-</v>
      </c>
      <c r="G619" t="str">
        <v>-</v>
      </c>
    </row>
    <row r="620">
      <c r="A620">
        <v>13619</v>
      </c>
      <c r="B620" t="str">
        <f>HYPERLINK("https://www.facebook.com/p/C%C3%B4ng-An-Th%E1%BB%8B-Tr%E1%BA%A5n-%C3%8Dt-Ong-100067801098096/", "Công an thị trấn Ít Ong  tỉnh Sơn La")</f>
        <v>Công an thị trấn Ít Ong  tỉnh Sơn La</v>
      </c>
      <c r="C620" t="str">
        <v>https://www.facebook.com/p/C%C3%B4ng-An-Th%E1%BB%8B-Tr%E1%BA%A5n-%C3%8Dt-Ong-100067801098096/</v>
      </c>
      <c r="D620" t="str">
        <v>-</v>
      </c>
      <c r="E620" t="str">
        <v/>
      </c>
      <c r="F620" t="str">
        <v>-</v>
      </c>
      <c r="G620" t="str">
        <v>Ít Ong, Mường La, Sơn La</v>
      </c>
    </row>
    <row r="621">
      <c r="A621">
        <v>13620</v>
      </c>
      <c r="B621" t="str">
        <f>HYPERLINK("https://quyhoach.xaydung.gov.vn/Images/Quyhoach/fileDK/0cbdfa52-1057-42cc-bbfe-6287cd6d9cfa_390%20qd%20pd%20qhc%20muong%20la%203%202020.pdf", "UBND Ủy ban nhân dân thị trấn Ít Ong  tỉnh Sơn La")</f>
        <v>UBND Ủy ban nhân dân thị trấn Ít Ong  tỉnh Sơn La</v>
      </c>
      <c r="C621" t="str">
        <v>https://quyhoach.xaydung.gov.vn/Images/Quyhoach/fileDK/0cbdfa52-1057-42cc-bbfe-6287cd6d9cfa_390%20qd%20pd%20qhc%20muong%20la%203%202020.pdf</v>
      </c>
      <c r="D621" t="str">
        <v>-</v>
      </c>
      <c r="E621" t="str">
        <v>-</v>
      </c>
      <c r="F621" t="str">
        <v>-</v>
      </c>
      <c r="G621" t="str">
        <v>-</v>
      </c>
    </row>
    <row r="622">
      <c r="A622">
        <v>13621</v>
      </c>
      <c r="B622" t="str">
        <f>HYPERLINK("https://www.facebook.com/p/C%C3%B4ng-an-huy%E1%BB%87n-B%E1%BA%AFc-Y%C3%AAn-t%E1%BB%89nh-S%C6%A1n-La-100061229988068/", "Công an thị trấn Bắc Yên  tỉnh Sơn La")</f>
        <v>Công an thị trấn Bắc Yên  tỉnh Sơn La</v>
      </c>
      <c r="C622" t="str">
        <v>https://www.facebook.com/p/C%C3%B4ng-an-huy%E1%BB%87n-B%E1%BA%AFc-Y%C3%AAn-t%E1%BB%89nh-S%C6%A1n-La-100061229988068/</v>
      </c>
      <c r="D622" t="str">
        <v>-</v>
      </c>
      <c r="E622" t="str">
        <v>02123860113</v>
      </c>
      <c r="F622" t="str">
        <v>-</v>
      </c>
      <c r="G622" t="str">
        <v>-</v>
      </c>
    </row>
    <row r="623">
      <c r="A623">
        <v>13622</v>
      </c>
      <c r="B623" t="str">
        <f>HYPERLINK("https://bacyen.sonla.gov.vn/", "UBND Ủy ban nhân dân thị trấn Bắc Yên  tỉnh Sơn La")</f>
        <v>UBND Ủy ban nhân dân thị trấn Bắc Yên  tỉnh Sơn La</v>
      </c>
      <c r="C623" t="str">
        <v>https://bacyen.sonla.gov.vn/</v>
      </c>
      <c r="D623" t="str">
        <v>-</v>
      </c>
      <c r="E623" t="str">
        <v>-</v>
      </c>
      <c r="F623" t="str">
        <v>-</v>
      </c>
      <c r="G623" t="str">
        <v>-</v>
      </c>
    </row>
    <row r="624">
      <c r="A624">
        <v>13623</v>
      </c>
      <c r="B624" t="str">
        <f>HYPERLINK("https://www.facebook.com/conganhuyenphuyen/?locale=vi_VN", "Công an thị trấn Phù Yên  tỉnh Sơn La")</f>
        <v>Công an thị trấn Phù Yên  tỉnh Sơn La</v>
      </c>
      <c r="C624" t="str">
        <v>https://www.facebook.com/conganhuyenphuyen/?locale=vi_VN</v>
      </c>
      <c r="D624" t="str">
        <v>-</v>
      </c>
      <c r="E624" t="str">
        <v>02123863113</v>
      </c>
      <c r="F624" t="str">
        <f>HYPERLINK("mailto:doianninhcapysl@gmail.com", "doianninhcapysl@gmail.com")</f>
        <v>doianninhcapysl@gmail.com</v>
      </c>
      <c r="G624" t="str">
        <v>Tiểu khu 1, thị trấn Phù Yên, huyện Phù Yên, Son La, Vietnam</v>
      </c>
    </row>
    <row r="625">
      <c r="A625">
        <v>13624</v>
      </c>
      <c r="B625" t="str">
        <f>HYPERLINK("http://nhnn.sonla.gov.vn/index.php?module=about&amp;act=view&amp;id=22", "UBND Ủy ban nhân dân thị trấn Phù Yên  tỉnh Sơn La")</f>
        <v>UBND Ủy ban nhân dân thị trấn Phù Yên  tỉnh Sơn La</v>
      </c>
      <c r="C625" t="str">
        <v>http://nhnn.sonla.gov.vn/index.php?module=about&amp;act=view&amp;id=22</v>
      </c>
      <c r="D625" t="str">
        <v>-</v>
      </c>
      <c r="E625" t="str">
        <v>-</v>
      </c>
      <c r="F625" t="str">
        <v>-</v>
      </c>
      <c r="G625" t="str">
        <v>-</v>
      </c>
    </row>
    <row r="626">
      <c r="A626">
        <v>13625</v>
      </c>
      <c r="B626" t="str">
        <f>HYPERLINK("https://www.facebook.com/ConganhuyenMocChau/?locale=vi_VN", "Công an thị trấn Mộc Châu  tỉnh Sơn La")</f>
        <v>Công an thị trấn Mộc Châu  tỉnh Sơn La</v>
      </c>
      <c r="C626" t="str">
        <v>https://www.facebook.com/ConganhuyenMocChau/?locale=vi_VN</v>
      </c>
      <c r="D626" t="str">
        <v>-</v>
      </c>
      <c r="E626" t="str">
        <v>02123866113</v>
      </c>
      <c r="F626" t="str">
        <f>HYPERLINK("mailto:conganmocchau@gmail.com", "conganmocchau@gmail.com")</f>
        <v>conganmocchau@gmail.com</v>
      </c>
      <c r="G626" t="str">
        <v>-</v>
      </c>
    </row>
    <row r="627">
      <c r="A627">
        <v>13626</v>
      </c>
      <c r="B627" t="str">
        <f>HYPERLINK("https://mocchau.sonla.gov.vn/", "UBND Ủy ban nhân dân thị trấn Mộc Châu  tỉnh Sơn La")</f>
        <v>UBND Ủy ban nhân dân thị trấn Mộc Châu  tỉnh Sơn La</v>
      </c>
      <c r="C627" t="str">
        <v>https://mocchau.sonla.gov.vn/</v>
      </c>
      <c r="D627" t="str">
        <v>-</v>
      </c>
      <c r="E627" t="str">
        <v>-</v>
      </c>
      <c r="F627" t="str">
        <v>-</v>
      </c>
      <c r="G627" t="str">
        <v>-</v>
      </c>
    </row>
    <row r="628">
      <c r="A628">
        <v>13627</v>
      </c>
      <c r="B628" t="str">
        <f>HYPERLINK("https://www.facebook.com/p/C%C3%B4ng-an-Th%E1%BB%8B-tr%E1%BA%A5n-N%C3%B4ng-Tr%C6%B0%E1%BB%9Dng-M%E1%BB%99c-Ch%C3%A2u-huy%E1%BB%87n-M%E1%BB%99c-Ch%C3%A2u-t%E1%BB%89nh-S%C6%A1n-La-100067745424776/", "Công an thị trấn NT Mộc Châu  tỉnh Sơn La")</f>
        <v>Công an thị trấn NT Mộc Châu  tỉnh Sơn La</v>
      </c>
      <c r="C628" t="str">
        <v>https://www.facebook.com/p/C%C3%B4ng-an-Th%E1%BB%8B-tr%E1%BA%A5n-N%C3%B4ng-Tr%C6%B0%E1%BB%9Dng-M%E1%BB%99c-Ch%C3%A2u-huy%E1%BB%87n-M%E1%BB%99c-Ch%C3%A2u-t%E1%BB%89nh-S%C6%A1n-La-100067745424776/</v>
      </c>
      <c r="D628" t="str">
        <v>-</v>
      </c>
      <c r="E628" t="str">
        <v/>
      </c>
      <c r="F628" t="str">
        <v>-</v>
      </c>
      <c r="G628" t="str">
        <v>-</v>
      </c>
    </row>
    <row r="629">
      <c r="A629">
        <v>13628</v>
      </c>
      <c r="B629" t="str">
        <f>HYPERLINK("http://nongtruongmocchau.sonla.gov.vn/", "UBND Ủy ban nhân dân thị trấn NT Mộc Châu  tỉnh Sơn La")</f>
        <v>UBND Ủy ban nhân dân thị trấn NT Mộc Châu  tỉnh Sơn La</v>
      </c>
      <c r="C629" t="str">
        <v>http://nongtruongmocchau.sonla.gov.vn/</v>
      </c>
      <c r="D629" t="str">
        <v>-</v>
      </c>
      <c r="E629" t="str">
        <v>-</v>
      </c>
      <c r="F629" t="str">
        <v>-</v>
      </c>
      <c r="G629" t="str">
        <v>-</v>
      </c>
    </row>
    <row r="630">
      <c r="A630">
        <v>13629</v>
      </c>
      <c r="B630" t="str">
        <f>HYPERLINK("https://www.facebook.com/p/C%C3%B4ng-an-huy%E1%BB%87n-Y%C3%AAn-Ch%C3%A2u-t%E1%BB%89nh-S%C6%A1n-La-100067882819020/", "Công an thị trấn Yên Châu  tỉnh Sơn La")</f>
        <v>Công an thị trấn Yên Châu  tỉnh Sơn La</v>
      </c>
      <c r="C630" t="str">
        <v>https://www.facebook.com/p/C%C3%B4ng-an-huy%E1%BB%87n-Y%C3%AAn-Ch%C3%A2u-t%E1%BB%89nh-S%C6%A1n-La-100067882819020/</v>
      </c>
      <c r="D630" t="str">
        <v>-</v>
      </c>
      <c r="E630" t="str">
        <v>02123840113</v>
      </c>
      <c r="F630" t="str">
        <v>-</v>
      </c>
      <c r="G630" t="str">
        <v>Đường 20/11, Yên Châu, Vietnam</v>
      </c>
    </row>
    <row r="631">
      <c r="A631">
        <v>13630</v>
      </c>
      <c r="B631" t="str">
        <f>HYPERLINK("https://yenchau.sonla.gov.vn/", "UBND Ủy ban nhân dân thị trấn Yên Châu  tỉnh Sơn La")</f>
        <v>UBND Ủy ban nhân dân thị trấn Yên Châu  tỉnh Sơn La</v>
      </c>
      <c r="C631" t="str">
        <v>https://yenchau.sonla.gov.vn/</v>
      </c>
      <c r="D631" t="str">
        <v>-</v>
      </c>
      <c r="E631" t="str">
        <v>-</v>
      </c>
      <c r="F631" t="str">
        <v>-</v>
      </c>
      <c r="G631" t="str">
        <v>-</v>
      </c>
    </row>
    <row r="632">
      <c r="A632">
        <v>13631</v>
      </c>
      <c r="B632" t="str">
        <v>Công an thị trấn Hát Lót  tỉnh Sơn La</v>
      </c>
      <c r="C632" t="str">
        <v>-</v>
      </c>
      <c r="D632" t="str">
        <v>-</v>
      </c>
      <c r="E632" t="str">
        <v/>
      </c>
      <c r="F632" t="str">
        <v>-</v>
      </c>
      <c r="G632" t="str">
        <v>-</v>
      </c>
    </row>
    <row r="633">
      <c r="A633">
        <v>13632</v>
      </c>
      <c r="B633" t="str">
        <f>HYPERLINK("https://sonla.gov.vn/thong-tin-tu-so-nganh-dia-phuong/ngay-hoi-dai-doan-ket-toan-dan-toc-tai-tieu-khu-17-thi-tran-hat-lot-893162", "UBND Ủy ban nhân dân thị trấn Hát Lót  tỉnh Sơn La")</f>
        <v>UBND Ủy ban nhân dân thị trấn Hát Lót  tỉnh Sơn La</v>
      </c>
      <c r="C633" t="str">
        <v>https://sonla.gov.vn/thong-tin-tu-so-nganh-dia-phuong/ngay-hoi-dai-doan-ket-toan-dan-toc-tai-tieu-khu-17-thi-tran-hat-lot-893162</v>
      </c>
      <c r="D633" t="str">
        <v>-</v>
      </c>
      <c r="E633" t="str">
        <v>-</v>
      </c>
      <c r="F633" t="str">
        <v>-</v>
      </c>
      <c r="G633" t="str">
        <v>-</v>
      </c>
    </row>
    <row r="634">
      <c r="A634">
        <v>13633</v>
      </c>
      <c r="B634" t="str">
        <f>HYPERLINK("https://www.facebook.com/togiactoiphamsongma/?locale=vi_VN", "Công an thị trấn Sông Mã  tỉnh Sơn La")</f>
        <v>Công an thị trấn Sông Mã  tỉnh Sơn La</v>
      </c>
      <c r="C634" t="str">
        <v>https://www.facebook.com/togiactoiphamsongma/?locale=vi_VN</v>
      </c>
      <c r="D634" t="str">
        <v>-</v>
      </c>
      <c r="E634" t="str">
        <v>02123836113</v>
      </c>
      <c r="F634" t="str">
        <f>HYPERLINK("mailto:conganhuyensongma@gmail.com", "conganhuyensongma@gmail.com")</f>
        <v>conganhuyensongma@gmail.com</v>
      </c>
      <c r="G634" t="str">
        <v>Thị trấn Sông Mã, Son La, Vietnam</v>
      </c>
    </row>
    <row r="635">
      <c r="A635">
        <v>13634</v>
      </c>
      <c r="B635" t="str">
        <f>HYPERLINK("https://songma.sonla.gov.vn/", "UBND Ủy ban nhân dân thị trấn Sông Mã  tỉnh Sơn La")</f>
        <v>UBND Ủy ban nhân dân thị trấn Sông Mã  tỉnh Sơn La</v>
      </c>
      <c r="C635" t="str">
        <v>https://songma.sonla.gov.vn/</v>
      </c>
      <c r="D635" t="str">
        <v>-</v>
      </c>
      <c r="E635" t="str">
        <v>-</v>
      </c>
      <c r="F635" t="str">
        <v>-</v>
      </c>
      <c r="G635" t="str">
        <v>-</v>
      </c>
    </row>
    <row r="636">
      <c r="A636">
        <v>13635</v>
      </c>
      <c r="B636" t="str">
        <v>Công an thị trấn Yên Thế  tỉnh Yên Bái</v>
      </c>
      <c r="C636" t="str">
        <v>-</v>
      </c>
      <c r="D636" t="str">
        <v>-</v>
      </c>
      <c r="E636" t="str">
        <v/>
      </c>
      <c r="F636" t="str">
        <v>-</v>
      </c>
      <c r="G636" t="str">
        <v>-</v>
      </c>
    </row>
    <row r="637">
      <c r="A637">
        <v>13636</v>
      </c>
      <c r="B637" t="str">
        <f>HYPERLINK("https://lucyen.yenbai.gov.vn/Articles/one/Thong-tin-thi-tran-Yen-The", "UBND Ủy ban nhân dân thị trấn Yên Thế  tỉnh Yên Bái")</f>
        <v>UBND Ủy ban nhân dân thị trấn Yên Thế  tỉnh Yên Bái</v>
      </c>
      <c r="C637" t="str">
        <v>https://lucyen.yenbai.gov.vn/Articles/one/Thong-tin-thi-tran-Yen-The</v>
      </c>
      <c r="D637" t="str">
        <v>-</v>
      </c>
      <c r="E637" t="str">
        <v>-</v>
      </c>
      <c r="F637" t="str">
        <v>-</v>
      </c>
      <c r="G637" t="str">
        <v>-</v>
      </c>
    </row>
    <row r="638">
      <c r="A638">
        <v>13637</v>
      </c>
      <c r="B638" t="str">
        <f>HYPERLINK("https://www.facebook.com/p/C%C3%B4ng-an-th%E1%BB%8B-tr%E1%BA%A5n-M%E1%BA%ADu-A-100031786790979/", "Công an thị trấn Mậu A  tỉnh Yên Bái")</f>
        <v>Công an thị trấn Mậu A  tỉnh Yên Bái</v>
      </c>
      <c r="C638" t="str">
        <v>https://www.facebook.com/p/C%C3%B4ng-an-th%E1%BB%8B-tr%E1%BA%A5n-M%E1%BA%ADu-A-100031786790979/</v>
      </c>
      <c r="D638" t="str">
        <v>0966333198</v>
      </c>
      <c r="E638" t="str">
        <v>-</v>
      </c>
      <c r="F638" t="str">
        <v>-</v>
      </c>
      <c r="G638" t="str">
        <v>-</v>
      </c>
    </row>
    <row r="639">
      <c r="A639">
        <v>13638</v>
      </c>
      <c r="B639" t="str">
        <f>HYPERLINK("https://vanyen.yenbai.gov.vn/to-chuc-bo-may/cac-xa-thi-tran/?UserKey=TT-Mau-A", "UBND Ủy ban nhân dân thị trấn Mậu A  tỉnh Yên Bái")</f>
        <v>UBND Ủy ban nhân dân thị trấn Mậu A  tỉnh Yên Bái</v>
      </c>
      <c r="C639" t="str">
        <v>https://vanyen.yenbai.gov.vn/to-chuc-bo-may/cac-xa-thi-tran/?UserKey=TT-Mau-A</v>
      </c>
      <c r="D639" t="str">
        <v>-</v>
      </c>
      <c r="E639" t="str">
        <v>-</v>
      </c>
      <c r="F639" t="str">
        <v>-</v>
      </c>
      <c r="G639" t="str">
        <v>-</v>
      </c>
    </row>
    <row r="640">
      <c r="A640">
        <v>13639</v>
      </c>
      <c r="B640" t="str">
        <v>Công an thị trấn Mù Căng Chải  tỉnh Yên Bái</v>
      </c>
      <c r="C640" t="str">
        <v>-</v>
      </c>
      <c r="D640" t="str">
        <v>-</v>
      </c>
      <c r="E640" t="str">
        <v/>
      </c>
      <c r="F640" t="str">
        <v>-</v>
      </c>
      <c r="G640" t="str">
        <v>-</v>
      </c>
    </row>
    <row r="641">
      <c r="A641">
        <v>13640</v>
      </c>
      <c r="B641" t="str">
        <f>HYPERLINK("https://mucangchai.yenbai.gov.vn/", "UBND Ủy ban nhân dân thị trấn Mù Căng Chải  tỉnh Yên Bái")</f>
        <v>UBND Ủy ban nhân dân thị trấn Mù Căng Chải  tỉnh Yên Bái</v>
      </c>
      <c r="C641" t="str">
        <v>https://mucangchai.yenbai.gov.vn/</v>
      </c>
      <c r="D641" t="str">
        <v>-</v>
      </c>
      <c r="E641" t="str">
        <v>-</v>
      </c>
      <c r="F641" t="str">
        <v>-</v>
      </c>
      <c r="G641" t="str">
        <v>-</v>
      </c>
    </row>
    <row r="642">
      <c r="A642">
        <v>13641</v>
      </c>
      <c r="B642" t="str">
        <f>HYPERLINK("https://www.facebook.com/ThiTranCoPhuc/", "Công an thị trấn Cổ Phúc  tỉnh Yên Bái")</f>
        <v>Công an thị trấn Cổ Phúc  tỉnh Yên Bái</v>
      </c>
      <c r="C642" t="str">
        <v>https://www.facebook.com/ThiTranCoPhuc/</v>
      </c>
      <c r="D642" t="str">
        <v>0946722268</v>
      </c>
      <c r="E642" t="str">
        <v>-</v>
      </c>
      <c r="F642" t="str">
        <f>HYPERLINK("mailto:Trancanhhuy.1980@gmail.com", "Trancanhhuy.1980@gmail.com")</f>
        <v>Trancanhhuy.1980@gmail.com</v>
      </c>
      <c r="G642" t="str">
        <v>Huyện Trấn Yên, Yên Bái, Vietnam</v>
      </c>
    </row>
    <row r="643">
      <c r="A643">
        <v>13642</v>
      </c>
      <c r="B643" t="str">
        <f>HYPERLINK("https://tranyen.yenbai.gov.vn/xa-thi-tran/thi-tran-co-phuc", "UBND Ủy ban nhân dân thị trấn Cổ Phúc  tỉnh Yên Bái")</f>
        <v>UBND Ủy ban nhân dân thị trấn Cổ Phúc  tỉnh Yên Bái</v>
      </c>
      <c r="C643" t="str">
        <v>https://tranyen.yenbai.gov.vn/xa-thi-tran/thi-tran-co-phuc</v>
      </c>
      <c r="D643" t="str">
        <v>-</v>
      </c>
      <c r="E643" t="str">
        <v>-</v>
      </c>
      <c r="F643" t="str">
        <v>-</v>
      </c>
      <c r="G643" t="str">
        <v>-</v>
      </c>
    </row>
    <row r="644">
      <c r="A644">
        <v>13643</v>
      </c>
      <c r="B644" t="str">
        <f>HYPERLINK("https://www.facebook.com/tramtau.ttdt/", "Công an thị trấn Trạm Tấu  tỉnh Yên Bái")</f>
        <v>Công an thị trấn Trạm Tấu  tỉnh Yên Bái</v>
      </c>
      <c r="C644" t="str">
        <v>https://www.facebook.com/tramtau.ttdt/</v>
      </c>
      <c r="D644" t="str">
        <v>-</v>
      </c>
      <c r="E644" t="str">
        <v/>
      </c>
      <c r="F644" t="str">
        <v>-</v>
      </c>
      <c r="G644" t="str">
        <v>-</v>
      </c>
    </row>
    <row r="645">
      <c r="A645">
        <v>13644</v>
      </c>
      <c r="B645" t="str">
        <f>HYPERLINK("https://tramtau.yenbai.gov.vn/to-chuc-bo-may/ubnd-huyen", "UBND Ủy ban nhân dân thị trấn Trạm Tấu  tỉnh Yên Bái")</f>
        <v>UBND Ủy ban nhân dân thị trấn Trạm Tấu  tỉnh Yên Bái</v>
      </c>
      <c r="C645" t="str">
        <v>https://tramtau.yenbai.gov.vn/to-chuc-bo-may/ubnd-huyen</v>
      </c>
      <c r="D645" t="str">
        <v>-</v>
      </c>
      <c r="E645" t="str">
        <v>-</v>
      </c>
      <c r="F645" t="str">
        <v>-</v>
      </c>
      <c r="G645" t="str">
        <v>-</v>
      </c>
    </row>
    <row r="646">
      <c r="A646">
        <v>13645</v>
      </c>
      <c r="B646" t="str">
        <v>Công an thị trấn NT Liên Sơn  tỉnh Yên Bái</v>
      </c>
      <c r="C646" t="str">
        <v>-</v>
      </c>
      <c r="D646" t="str">
        <v>-</v>
      </c>
      <c r="E646" t="str">
        <v/>
      </c>
      <c r="F646" t="str">
        <v>-</v>
      </c>
      <c r="G646" t="str">
        <v>-</v>
      </c>
    </row>
    <row r="647">
      <c r="A647">
        <v>13646</v>
      </c>
      <c r="B647" t="str">
        <f>HYPERLINK("https://vanchan.yenbai.gov.vn/cac-xa-thi-tran/thi-tran-lien-son", "UBND Ủy ban nhân dân thị trấn NT Liên Sơn  tỉnh Yên Bái")</f>
        <v>UBND Ủy ban nhân dân thị trấn NT Liên Sơn  tỉnh Yên Bái</v>
      </c>
      <c r="C647" t="str">
        <v>https://vanchan.yenbai.gov.vn/cac-xa-thi-tran/thi-tran-lien-son</v>
      </c>
      <c r="D647" t="str">
        <v>-</v>
      </c>
      <c r="E647" t="str">
        <v>-</v>
      </c>
      <c r="F647" t="str">
        <v>-</v>
      </c>
      <c r="G647" t="str">
        <v>-</v>
      </c>
    </row>
    <row r="648">
      <c r="A648">
        <v>13647</v>
      </c>
      <c r="B648" t="str">
        <v>Công an thị trấn NT Nghĩa Lộ  tỉnh Yên Bái</v>
      </c>
      <c r="C648" t="str">
        <v>-</v>
      </c>
      <c r="D648" t="str">
        <v>-</v>
      </c>
      <c r="E648" t="str">
        <v/>
      </c>
      <c r="F648" t="str">
        <v>-</v>
      </c>
      <c r="G648" t="str">
        <v>-</v>
      </c>
    </row>
    <row r="649">
      <c r="A649">
        <v>13648</v>
      </c>
      <c r="B649" t="str">
        <f>HYPERLINK("https://nghialo.yenbai.gov.vn/", "UBND Ủy ban nhân dân thị trấn NT Nghĩa Lộ  tỉnh Yên Bái")</f>
        <v>UBND Ủy ban nhân dân thị trấn NT Nghĩa Lộ  tỉnh Yên Bái</v>
      </c>
      <c r="C649" t="str">
        <v>https://nghialo.yenbai.gov.vn/</v>
      </c>
      <c r="D649" t="str">
        <v>-</v>
      </c>
      <c r="E649" t="str">
        <v>-</v>
      </c>
      <c r="F649" t="str">
        <v>-</v>
      </c>
      <c r="G649" t="str">
        <v>-</v>
      </c>
    </row>
    <row r="650">
      <c r="A650">
        <v>13649</v>
      </c>
      <c r="B650" t="str">
        <f>HYPERLINK("https://www.facebook.com/p/Tr%C6%B0%E1%BB%9Dng-M%E1%BA%A7m-non-Tr%E1%BA%A7n-Ph%C3%BA-huy%E1%BB%87n-V%C4%83n-Ch%E1%BA%A5n-t%E1%BB%89nh-Y%C3%AAn-B%C3%A1i-100063967868330/", "Công an thị trấn NT Trần Phú  tỉnh Yên Bái")</f>
        <v>Công an thị trấn NT Trần Phú  tỉnh Yên Bái</v>
      </c>
      <c r="C650" t="str">
        <v>https://www.facebook.com/p/Tr%C6%B0%E1%BB%9Dng-M%E1%BA%A7m-non-Tr%E1%BA%A7n-Ph%C3%BA-huy%E1%BB%87n-V%C4%83n-Ch%E1%BA%A5n-t%E1%BB%89nh-Y%C3%AAn-B%C3%A1i-100063967868330/</v>
      </c>
      <c r="D650" t="str">
        <v>-</v>
      </c>
      <c r="E650" t="str">
        <v/>
      </c>
      <c r="F650" t="str">
        <v>-</v>
      </c>
      <c r="G650" t="str">
        <v>-</v>
      </c>
    </row>
    <row r="651">
      <c r="A651">
        <v>13650</v>
      </c>
      <c r="B651" t="str">
        <f>HYPERLINK("https://vanchan.yenbai.gov.vn/cac-xa-thi-tran/thi-tran-tran-phu", "UBND Ủy ban nhân dân thị trấn NT Trần Phú  tỉnh Yên Bái")</f>
        <v>UBND Ủy ban nhân dân thị trấn NT Trần Phú  tỉnh Yên Bái</v>
      </c>
      <c r="C651" t="str">
        <v>https://vanchan.yenbai.gov.vn/cac-xa-thi-tran/thi-tran-tran-phu</v>
      </c>
      <c r="D651" t="str">
        <v>-</v>
      </c>
      <c r="E651" t="str">
        <v>-</v>
      </c>
      <c r="F651" t="str">
        <v>-</v>
      </c>
      <c r="G651" t="str">
        <v>-</v>
      </c>
    </row>
    <row r="652">
      <c r="A652">
        <v>13651</v>
      </c>
      <c r="B652" t="str">
        <f>HYPERLINK("https://www.facebook.com/p/C%C3%B4ng-an-th%E1%BB%8B-tr%E1%BA%A5n-Y%C3%AAn-B%C3%ACnh-100066717932065/", "Công an thị trấn Yên Bình  tỉnh Yên Bái")</f>
        <v>Công an thị trấn Yên Bình  tỉnh Yên Bái</v>
      </c>
      <c r="C652" t="str">
        <v>https://www.facebook.com/p/C%C3%B4ng-an-th%E1%BB%8B-tr%E1%BA%A5n-Y%C3%AAn-B%C3%ACnh-100066717932065/</v>
      </c>
      <c r="D652" t="str">
        <v>0915399776</v>
      </c>
      <c r="E652" t="str">
        <v>-</v>
      </c>
      <c r="F652" t="str">
        <f>HYPERLINK("mailto:cattyb2021@gmail.com", "cattyb2021@gmail.com")</f>
        <v>cattyb2021@gmail.com</v>
      </c>
      <c r="G652" t="str">
        <v>-</v>
      </c>
    </row>
    <row r="653">
      <c r="A653">
        <v>13652</v>
      </c>
      <c r="B653" t="str">
        <f>HYPERLINK("https://yenbinh.yenbai.gov.vn/", "UBND Ủy ban nhân dân thị trấn Yên Bình  tỉnh Yên Bái")</f>
        <v>UBND Ủy ban nhân dân thị trấn Yên Bình  tỉnh Yên Bái</v>
      </c>
      <c r="C653" t="str">
        <v>https://yenbinh.yenbai.gov.vn/</v>
      </c>
      <c r="D653" t="str">
        <v>-</v>
      </c>
      <c r="E653" t="str">
        <v>-</v>
      </c>
      <c r="F653" t="str">
        <v>-</v>
      </c>
      <c r="G653" t="str">
        <v>-</v>
      </c>
    </row>
    <row r="654">
      <c r="A654">
        <v>13653</v>
      </c>
      <c r="B654" t="str">
        <f>HYPERLINK("https://www.facebook.com/p/Tu%E1%BB%95i-tr%E1%BA%BB-C%C3%B4ng-an-Ngh%C4%A9a-L%E1%BB%99-100081887170070/", "Công an thị trấn Thác Bà  tỉnh Yên Bái")</f>
        <v>Công an thị trấn Thác Bà  tỉnh Yên Bái</v>
      </c>
      <c r="C654" t="str">
        <v>https://www.facebook.com/p/Tu%E1%BB%95i-tr%E1%BA%BB-C%C3%B4ng-an-Ngh%C4%A9a-L%E1%BB%99-100081887170070/</v>
      </c>
      <c r="D654" t="str">
        <v>-</v>
      </c>
      <c r="E654" t="str">
        <v>02163870423</v>
      </c>
      <c r="F654" t="str">
        <v>-</v>
      </c>
      <c r="G654" t="str">
        <v>phường Trung Tâm, Nghia Lo, Vietnam</v>
      </c>
    </row>
    <row r="655">
      <c r="A655">
        <v>13654</v>
      </c>
      <c r="B655" t="str">
        <f>HYPERLINK("https://yenbinh.yenbai.gov.vn/Articles/one/Thong-tin-thi-tran-Thac-Ba", "UBND Ủy ban nhân dân thị trấn Thác Bà  tỉnh Yên Bái")</f>
        <v>UBND Ủy ban nhân dân thị trấn Thác Bà  tỉnh Yên Bái</v>
      </c>
      <c r="C655" t="str">
        <v>https://yenbinh.yenbai.gov.vn/Articles/one/Thong-tin-thi-tran-Thac-Ba</v>
      </c>
      <c r="D655" t="str">
        <v>-</v>
      </c>
      <c r="E655" t="str">
        <v>-</v>
      </c>
      <c r="F655" t="str">
        <v>-</v>
      </c>
      <c r="G655" t="str">
        <v>-</v>
      </c>
    </row>
    <row r="656">
      <c r="A656">
        <v>13655</v>
      </c>
      <c r="B656" t="str">
        <f>HYPERLINK("https://www.facebook.com/p/Tu%E1%BB%95i-tr%E1%BA%BB-C%C3%B4ng-an-huy%E1%BB%87n-%C4%90%C3%A0-B%E1%BA%AFc-100064551649842/", "Công an thị trấn Đà Bắc  tỉnh Hòa Bình")</f>
        <v>Công an thị trấn Đà Bắc  tỉnh Hòa Bình</v>
      </c>
      <c r="C656" t="str">
        <v>https://www.facebook.com/p/Tu%E1%BB%95i-tr%E1%BA%BB-C%C3%B4ng-an-huy%E1%BB%87n-%C4%90%C3%A0-B%E1%BA%AFc-100064551649842/</v>
      </c>
      <c r="D656" t="str">
        <v>-</v>
      </c>
      <c r="E656" t="str">
        <v/>
      </c>
      <c r="F656" t="str">
        <v>-</v>
      </c>
      <c r="G656" t="str">
        <v>-</v>
      </c>
    </row>
    <row r="657">
      <c r="A657">
        <v>13656</v>
      </c>
      <c r="B657" t="str">
        <f>HYPERLINK("https://www.hoabinh.gov.vn/huyen-da-bac", "UBND Ủy ban nhân dân thị trấn Đà Bắc  tỉnh Hòa Bình")</f>
        <v>UBND Ủy ban nhân dân thị trấn Đà Bắc  tỉnh Hòa Bình</v>
      </c>
      <c r="C657" t="str">
        <v>https://www.hoabinh.gov.vn/huyen-da-bac</v>
      </c>
      <c r="D657" t="str">
        <v>-</v>
      </c>
      <c r="E657" t="str">
        <v>-</v>
      </c>
      <c r="F657" t="str">
        <v>-</v>
      </c>
      <c r="G657" t="str">
        <v>-</v>
      </c>
    </row>
    <row r="658">
      <c r="A658">
        <v>13657</v>
      </c>
      <c r="B658" t="str">
        <v>Công an thị trấn Kỳ Sơn  tỉnh Hòa Bình</v>
      </c>
      <c r="C658" t="str">
        <v>-</v>
      </c>
      <c r="D658" t="str">
        <v>-</v>
      </c>
      <c r="E658" t="str">
        <v/>
      </c>
      <c r="F658" t="str">
        <v>-</v>
      </c>
      <c r="G658" t="str">
        <v>-</v>
      </c>
    </row>
    <row r="659">
      <c r="A659">
        <v>13658</v>
      </c>
      <c r="B659" t="str">
        <f>HYPERLINK("https://thitranluongson.hoabinh.gov.vn/", "UBND Ủy ban nhân dân thị trấn Kỳ Sơn  tỉnh Hòa Bình")</f>
        <v>UBND Ủy ban nhân dân thị trấn Kỳ Sơn  tỉnh Hòa Bình</v>
      </c>
      <c r="C659" t="str">
        <v>https://thitranluongson.hoabinh.gov.vn/</v>
      </c>
      <c r="D659" t="str">
        <v>-</v>
      </c>
      <c r="E659" t="str">
        <v>-</v>
      </c>
      <c r="F659" t="str">
        <v>-</v>
      </c>
      <c r="G659" t="str">
        <v>-</v>
      </c>
    </row>
    <row r="660">
      <c r="A660">
        <v>13659</v>
      </c>
      <c r="B660" t="str">
        <f>HYPERLINK("https://www.facebook.com/thanhnienluongson/", "Công an thị trấn Lương Sơn  tỉnh Hòa Bình")</f>
        <v>Công an thị trấn Lương Sơn  tỉnh Hòa Bình</v>
      </c>
      <c r="C660" t="str">
        <v>https://www.facebook.com/thanhnienluongson/</v>
      </c>
      <c r="D660" t="str">
        <v>-</v>
      </c>
      <c r="E660" t="str">
        <v/>
      </c>
      <c r="F660" t="str">
        <v>-</v>
      </c>
      <c r="G660" t="str">
        <v>-</v>
      </c>
    </row>
    <row r="661">
      <c r="A661">
        <v>13660</v>
      </c>
      <c r="B661" t="str">
        <f>HYPERLINK("https://luongson.hoabinh.gov.vn/", "UBND Ủy ban nhân dân thị trấn Lương Sơn  tỉnh Hòa Bình")</f>
        <v>UBND Ủy ban nhân dân thị trấn Lương Sơn  tỉnh Hòa Bình</v>
      </c>
      <c r="C661" t="str">
        <v>https://luongson.hoabinh.gov.vn/</v>
      </c>
      <c r="D661" t="str">
        <v>-</v>
      </c>
      <c r="E661" t="str">
        <v>-</v>
      </c>
      <c r="F661" t="str">
        <v>-</v>
      </c>
      <c r="G661" t="str">
        <v>-</v>
      </c>
    </row>
    <row r="662">
      <c r="A662">
        <v>13661</v>
      </c>
      <c r="B662" t="str">
        <f>HYPERLINK("https://www.facebook.com/p/C%C3%B4ng-an-th%E1%BB%8B-tr%E1%BA%A5n-Bo-100064830018613/", "Công an thị trấn Bo  tỉnh Hòa Bình")</f>
        <v>Công an thị trấn Bo  tỉnh Hòa Bình</v>
      </c>
      <c r="C662" t="str">
        <v>https://www.facebook.com/p/C%C3%B4ng-an-th%E1%BB%8B-tr%E1%BA%A5n-Bo-100064830018613/</v>
      </c>
      <c r="D662" t="str">
        <v>-</v>
      </c>
      <c r="E662" t="str">
        <v/>
      </c>
      <c r="F662" t="str">
        <v>-</v>
      </c>
      <c r="G662" t="str">
        <v>thị trấn Bo, Kim Bôi, Hòa Bình, Hòa Bình, Vietnam</v>
      </c>
    </row>
    <row r="663">
      <c r="A663">
        <v>13662</v>
      </c>
      <c r="B663" t="str">
        <f>HYPERLINK("https://thitranhangtram.hoabinh.gov.vn/", "UBND Ủy ban nhân dân thị trấn Bo  tỉnh Hòa Bình")</f>
        <v>UBND Ủy ban nhân dân thị trấn Bo  tỉnh Hòa Bình</v>
      </c>
      <c r="C663" t="str">
        <v>https://thitranhangtram.hoabinh.gov.vn/</v>
      </c>
      <c r="D663" t="str">
        <v>-</v>
      </c>
      <c r="E663" t="str">
        <v>-</v>
      </c>
      <c r="F663" t="str">
        <v>-</v>
      </c>
      <c r="G663" t="str">
        <v>-</v>
      </c>
    </row>
    <row r="664">
      <c r="A664">
        <v>13663</v>
      </c>
      <c r="B664" t="str">
        <f>HYPERLINK("https://www.facebook.com/ConganCaoPhong.net/", "Công an thị trấn Cao Phong  tỉnh Hòa Bình")</f>
        <v>Công an thị trấn Cao Phong  tỉnh Hòa Bình</v>
      </c>
      <c r="C664" t="str">
        <v>https://www.facebook.com/ConganCaoPhong.net/</v>
      </c>
      <c r="D664" t="str">
        <v>-</v>
      </c>
      <c r="E664" t="str">
        <v/>
      </c>
      <c r="F664" t="str">
        <v>-</v>
      </c>
      <c r="G664" t="str">
        <v>-</v>
      </c>
    </row>
    <row r="665">
      <c r="A665">
        <v>13664</v>
      </c>
      <c r="B665" t="str">
        <f>HYPERLINK("https://thitrancaophong.hoabinh.gov.vn/", "UBND Ủy ban nhân dân thị trấn Cao Phong  tỉnh Hòa Bình")</f>
        <v>UBND Ủy ban nhân dân thị trấn Cao Phong  tỉnh Hòa Bình</v>
      </c>
      <c r="C665" t="str">
        <v>https://thitrancaophong.hoabinh.gov.vn/</v>
      </c>
      <c r="D665" t="str">
        <v>-</v>
      </c>
      <c r="E665" t="str">
        <v>-</v>
      </c>
      <c r="F665" t="str">
        <v>-</v>
      </c>
      <c r="G665" t="str">
        <v>-</v>
      </c>
    </row>
    <row r="666">
      <c r="A666">
        <v>13665</v>
      </c>
      <c r="B666" t="str">
        <v>Công an thị trấn Mường Khến  tỉnh Hòa Bình</v>
      </c>
      <c r="C666" t="str">
        <v>-</v>
      </c>
      <c r="D666" t="str">
        <v>-</v>
      </c>
      <c r="E666" t="str">
        <v/>
      </c>
      <c r="F666" t="str">
        <v>-</v>
      </c>
      <c r="G666" t="str">
        <v>-</v>
      </c>
    </row>
    <row r="667">
      <c r="A667">
        <v>13666</v>
      </c>
      <c r="B667" t="str">
        <f>HYPERLINK("https://www.hoabinh.gov.vn/tin-chi-tiet/-/bai-viet/chuyen-muc-dich-su-dung-dat-giao-dat-va-cho-cong-ty-tnhh-khu-do-thi-muong-khen-thue-dat-dot-3-de-thuc-hien-du-an-khu-dan-cu-thi-tran-muong-khen-tai-thi-tran-man-duc-huyen-tan-lac-48888-1383.html", "UBND Ủy ban nhân dân thị trấn Mường Khến  tỉnh Hòa Bình")</f>
        <v>UBND Ủy ban nhân dân thị trấn Mường Khến  tỉnh Hòa Bình</v>
      </c>
      <c r="C667" t="str">
        <v>https://www.hoabinh.gov.vn/tin-chi-tiet/-/bai-viet/chuyen-muc-dich-su-dung-dat-giao-dat-va-cho-cong-ty-tnhh-khu-do-thi-muong-khen-thue-dat-dot-3-de-thuc-hien-du-an-khu-dan-cu-thi-tran-muong-khen-tai-thi-tran-man-duc-huyen-tan-lac-48888-1383.html</v>
      </c>
      <c r="D667" t="str">
        <v>-</v>
      </c>
      <c r="E667" t="str">
        <v>-</v>
      </c>
      <c r="F667" t="str">
        <v>-</v>
      </c>
      <c r="G667" t="str">
        <v>-</v>
      </c>
    </row>
    <row r="668">
      <c r="A668">
        <v>13667</v>
      </c>
      <c r="B668" t="str">
        <f>HYPERLINK("https://www.facebook.com/cahmaichau28/?locale=vi_VN", "Công an thị trấn Mai Châu  tỉnh Hòa Bình")</f>
        <v>Công an thị trấn Mai Châu  tỉnh Hòa Bình</v>
      </c>
      <c r="C668" t="str">
        <v>https://www.facebook.com/cahmaichau28/?locale=vi_VN</v>
      </c>
      <c r="D668" t="str">
        <v>-</v>
      </c>
      <c r="E668" t="str">
        <v>02183867213</v>
      </c>
      <c r="F668" t="str">
        <f>HYPERLINK("mailto:anmaichau28@gmail.com", "anmaichau28@gmail.com")</f>
        <v>anmaichau28@gmail.com</v>
      </c>
      <c r="G668" t="str">
        <v>Thị trấn Mai Châu, Hòa Bình, Vietnam</v>
      </c>
    </row>
    <row r="669">
      <c r="A669">
        <v>13668</v>
      </c>
      <c r="B669" t="str">
        <f>HYPERLINK("https://maichau.hoabinh.gov.vn/index.php?lang=vi", "UBND Ủy ban nhân dân thị trấn Mai Châu  tỉnh Hòa Bình")</f>
        <v>UBND Ủy ban nhân dân thị trấn Mai Châu  tỉnh Hòa Bình</v>
      </c>
      <c r="C669" t="str">
        <v>https://maichau.hoabinh.gov.vn/index.php?lang=vi</v>
      </c>
      <c r="D669" t="str">
        <v>-</v>
      </c>
      <c r="E669" t="str">
        <v>-</v>
      </c>
      <c r="F669" t="str">
        <v>-</v>
      </c>
      <c r="G669" t="str">
        <v>-</v>
      </c>
    </row>
    <row r="670">
      <c r="A670">
        <v>13669</v>
      </c>
      <c r="B670" t="str">
        <f>HYPERLINK("https://www.facebook.com/groups/824051121485952/", "Công an thị trấn Vụ Bản  tỉnh Hòa Bình")</f>
        <v>Công an thị trấn Vụ Bản  tỉnh Hòa Bình</v>
      </c>
      <c r="C670" t="str">
        <v>https://www.facebook.com/groups/824051121485952/</v>
      </c>
      <c r="D670" t="str">
        <v>-</v>
      </c>
      <c r="E670" t="str">
        <v/>
      </c>
      <c r="F670" t="str">
        <v>-</v>
      </c>
      <c r="G670" t="str">
        <v>-</v>
      </c>
    </row>
    <row r="671">
      <c r="A671">
        <v>13670</v>
      </c>
      <c r="B671" t="str">
        <f>HYPERLINK("https://thitranvuban.hoabinh.gov.vn/", "UBND Ủy ban nhân dân thị trấn Vụ Bản  tỉnh Hòa Bình")</f>
        <v>UBND Ủy ban nhân dân thị trấn Vụ Bản  tỉnh Hòa Bình</v>
      </c>
      <c r="C671" t="str">
        <v>https://thitranvuban.hoabinh.gov.vn/</v>
      </c>
      <c r="D671" t="str">
        <v>-</v>
      </c>
      <c r="E671" t="str">
        <v>-</v>
      </c>
      <c r="F671" t="str">
        <v>-</v>
      </c>
      <c r="G671" t="str">
        <v>-</v>
      </c>
    </row>
    <row r="672">
      <c r="A672">
        <v>13671</v>
      </c>
      <c r="B672" t="str">
        <f>HYPERLINK("https://www.facebook.com/p/C%C3%B4ng-an-th%E1%BB%8B-tr%E1%BA%A5n-H%C3%A0ng-Tr%E1%BA%A1m-100066793773195/", "Công an thị trấn Hàng Trạm  tỉnh Hòa Bình")</f>
        <v>Công an thị trấn Hàng Trạm  tỉnh Hòa Bình</v>
      </c>
      <c r="C672" t="str">
        <v>https://www.facebook.com/p/C%C3%B4ng-an-th%E1%BB%8B-tr%E1%BA%A5n-H%C3%A0ng-Tr%E1%BA%A1m-100066793773195/</v>
      </c>
      <c r="D672" t="str">
        <v>-</v>
      </c>
      <c r="E672" t="str">
        <v/>
      </c>
      <c r="F672" t="str">
        <v>-</v>
      </c>
      <c r="G672" t="str">
        <v>-</v>
      </c>
    </row>
    <row r="673">
      <c r="A673">
        <v>13672</v>
      </c>
      <c r="B673" t="str">
        <f>HYPERLINK("https://thitranhangtram.hoabinh.gov.vn/", "UBND Ủy ban nhân dân thị trấn Hàng Trạm  tỉnh Hòa Bình")</f>
        <v>UBND Ủy ban nhân dân thị trấn Hàng Trạm  tỉnh Hòa Bình</v>
      </c>
      <c r="C673" t="str">
        <v>https://thitranhangtram.hoabinh.gov.vn/</v>
      </c>
      <c r="D673" t="str">
        <v>-</v>
      </c>
      <c r="E673" t="str">
        <v>-</v>
      </c>
      <c r="F673" t="str">
        <v>-</v>
      </c>
      <c r="G673" t="str">
        <v>-</v>
      </c>
    </row>
    <row r="674">
      <c r="A674">
        <v>13673</v>
      </c>
      <c r="B674" t="str">
        <f>HYPERLINK("https://www.facebook.com/p/C%C3%B4ng-an-huy%E1%BB%87n-Thanh-H%C3%A0-H%E1%BA%A3i-D%C6%B0%C6%A1ng-100064628331014/", "Công an thị trấn Thanh Hà  tỉnh Hòa Bình")</f>
        <v>Công an thị trấn Thanh Hà  tỉnh Hòa Bình</v>
      </c>
      <c r="C674" t="str">
        <v>https://www.facebook.com/p/C%C3%B4ng-an-huy%E1%BB%87n-Thanh-H%C3%A0-H%E1%BA%A3i-D%C6%B0%C6%A1ng-100064628331014/</v>
      </c>
      <c r="D674" t="str">
        <v>-</v>
      </c>
      <c r="E674" t="str">
        <v/>
      </c>
      <c r="F674" t="str">
        <v>-</v>
      </c>
      <c r="G674" t="str">
        <v>-</v>
      </c>
    </row>
    <row r="675">
      <c r="A675">
        <v>13674</v>
      </c>
      <c r="B675" t="str">
        <f>HYPERLINK("https://1022.tayninh.gov.vn/vi/chi-tiet-phan-anh?id=30725", "UBND Ủy ban nhân dân thị trấn Thanh Hà  tỉnh Hòa Bình")</f>
        <v>UBND Ủy ban nhân dân thị trấn Thanh Hà  tỉnh Hòa Bình</v>
      </c>
      <c r="C675" t="str">
        <v>https://1022.tayninh.gov.vn/vi/chi-tiet-phan-anh?id=30725</v>
      </c>
      <c r="D675" t="str">
        <v>-</v>
      </c>
      <c r="E675" t="str">
        <v>-</v>
      </c>
      <c r="F675" t="str">
        <v>-</v>
      </c>
      <c r="G675" t="str">
        <v>-</v>
      </c>
    </row>
    <row r="676">
      <c r="A676">
        <v>13675</v>
      </c>
      <c r="B676" t="str">
        <v>Công an thị trấn Chi Nê  tỉnh Hòa Bình</v>
      </c>
      <c r="C676" t="str">
        <v>-</v>
      </c>
      <c r="D676" t="str">
        <v>-</v>
      </c>
      <c r="E676" t="str">
        <v/>
      </c>
      <c r="F676" t="str">
        <v>-</v>
      </c>
      <c r="G676" t="str">
        <v>-</v>
      </c>
    </row>
    <row r="677">
      <c r="A677">
        <v>13676</v>
      </c>
      <c r="B677" t="str">
        <f>HYPERLINK("https://thitranchine.hoabinh.gov.vn/", "UBND Ủy ban nhân dân thị trấn Chi Nê  tỉnh Hòa Bình")</f>
        <v>UBND Ủy ban nhân dân thị trấn Chi Nê  tỉnh Hòa Bình</v>
      </c>
      <c r="C677" t="str">
        <v>https://thitranchine.hoabinh.gov.vn/</v>
      </c>
      <c r="D677" t="str">
        <v>-</v>
      </c>
      <c r="E677" t="str">
        <v>-</v>
      </c>
      <c r="F677" t="str">
        <v>-</v>
      </c>
      <c r="G677" t="str">
        <v>-</v>
      </c>
    </row>
    <row r="678">
      <c r="A678">
        <v>13677</v>
      </c>
      <c r="B678" t="str">
        <v>Công an thị trấn Chợ Chu  tỉnh Thái Nguyên</v>
      </c>
      <c r="C678" t="str">
        <v>-</v>
      </c>
      <c r="D678" t="str">
        <v>-</v>
      </c>
      <c r="E678" t="str">
        <v/>
      </c>
      <c r="F678" t="str">
        <v>-</v>
      </c>
      <c r="G678" t="str">
        <v>-</v>
      </c>
    </row>
    <row r="679">
      <c r="A679">
        <v>13678</v>
      </c>
      <c r="B679" t="str">
        <f>HYPERLINK("https://chochu.dinhhoa.thainguyen.gov.vn/tin-xa-phuong", "UBND Ủy ban nhân dân thị trấn Chợ Chu  tỉnh Thái Nguyên")</f>
        <v>UBND Ủy ban nhân dân thị trấn Chợ Chu  tỉnh Thái Nguyên</v>
      </c>
      <c r="C679" t="str">
        <v>https://chochu.dinhhoa.thainguyen.gov.vn/tin-xa-phuong</v>
      </c>
      <c r="D679" t="str">
        <v>-</v>
      </c>
      <c r="E679" t="str">
        <v>-</v>
      </c>
      <c r="F679" t="str">
        <v>-</v>
      </c>
      <c r="G679" t="str">
        <v>-</v>
      </c>
    </row>
    <row r="680">
      <c r="A680">
        <v>13679</v>
      </c>
      <c r="B680" t="str">
        <v>Công an thị trấn Giang Tiên  tỉnh Thái Nguyên</v>
      </c>
      <c r="C680" t="str">
        <v>-</v>
      </c>
      <c r="D680" t="str">
        <v>-</v>
      </c>
      <c r="E680" t="str">
        <v/>
      </c>
      <c r="F680" t="str">
        <v>-</v>
      </c>
      <c r="G680" t="str">
        <v>-</v>
      </c>
    </row>
    <row r="681">
      <c r="A681">
        <v>13680</v>
      </c>
      <c r="B681" t="str">
        <f>HYPERLINK("https://giangtien.phuluong.thainguyen.gov.vn/", "UBND Ủy ban nhân dân thị trấn Giang Tiên  tỉnh Thái Nguyên")</f>
        <v>UBND Ủy ban nhân dân thị trấn Giang Tiên  tỉnh Thái Nguyên</v>
      </c>
      <c r="C681" t="str">
        <v>https://giangtien.phuluong.thainguyen.gov.vn/</v>
      </c>
      <c r="D681" t="str">
        <v>-</v>
      </c>
      <c r="E681" t="str">
        <v>-</v>
      </c>
      <c r="F681" t="str">
        <v>-</v>
      </c>
      <c r="G681" t="str">
        <v>-</v>
      </c>
    </row>
    <row r="682">
      <c r="A682">
        <v>13681</v>
      </c>
      <c r="B682" t="str">
        <f>HYPERLINK("https://www.facebook.com/p/C%C3%B4ng-an-Th%E1%BB%8B-tr%E1%BA%A5n-%C4%90u-Huy%E1%BB%87n-Ph%C3%BA-l%C6%B0%C6%A1ng-T%E1%BB%89nh-Th%C3%A1i-Nguy%C3%AAn-100075508793206/", "Công an thị trấn Đu  tỉnh Thái Nguyên")</f>
        <v>Công an thị trấn Đu  tỉnh Thái Nguyên</v>
      </c>
      <c r="C682" t="str">
        <v>https://www.facebook.com/p/C%C3%B4ng-an-Th%E1%BB%8B-tr%E1%BA%A5n-%C4%90u-Huy%E1%BB%87n-Ph%C3%BA-l%C6%B0%C6%A1ng-T%E1%BB%89nh-Th%C3%A1i-Nguy%C3%AAn-100075508793206/</v>
      </c>
      <c r="D682" t="str">
        <v>-</v>
      </c>
      <c r="E682" t="str">
        <v/>
      </c>
      <c r="F682" t="str">
        <v>-</v>
      </c>
      <c r="G682" t="str">
        <v>-</v>
      </c>
    </row>
    <row r="683">
      <c r="A683">
        <v>13682</v>
      </c>
      <c r="B683" t="str">
        <f>HYPERLINK("https://thitrandu.phuluong.thainguyen.gov.vn/uy-ban-nhan-dan", "UBND Ủy ban nhân dân thị trấn Đu  tỉnh Thái Nguyên")</f>
        <v>UBND Ủy ban nhân dân thị trấn Đu  tỉnh Thái Nguyên</v>
      </c>
      <c r="C683" t="str">
        <v>https://thitrandu.phuluong.thainguyen.gov.vn/uy-ban-nhan-dan</v>
      </c>
      <c r="D683" t="str">
        <v>-</v>
      </c>
      <c r="E683" t="str">
        <v>-</v>
      </c>
      <c r="F683" t="str">
        <v>-</v>
      </c>
      <c r="G683" t="str">
        <v>-</v>
      </c>
    </row>
    <row r="684">
      <c r="A684">
        <v>13683</v>
      </c>
      <c r="B684" t="str">
        <f>HYPERLINK("https://www.facebook.com/p/C%C3%B4ng-an-Th%E1%BB%8B-tr%E1%BA%A5n-S%C3%B4ng-C%E1%BA%A7u-100071878300589/", "Công an thị trấn Sông Cầu  tỉnh Thái Nguyên")</f>
        <v>Công an thị trấn Sông Cầu  tỉnh Thái Nguyên</v>
      </c>
      <c r="C684" t="str">
        <v>https://www.facebook.com/p/C%C3%B4ng-an-Th%E1%BB%8B-tr%E1%BA%A5n-S%C3%B4ng-C%E1%BA%A7u-100071878300589/</v>
      </c>
      <c r="D684" t="str">
        <v>-</v>
      </c>
      <c r="E684" t="str">
        <v/>
      </c>
      <c r="F684" t="str">
        <v>-</v>
      </c>
      <c r="G684" t="str">
        <v>-</v>
      </c>
    </row>
    <row r="685">
      <c r="A685">
        <v>13684</v>
      </c>
      <c r="B685" t="str">
        <f>HYPERLINK("https://donghy.thainguyen.gov.vn/thi-tran-song-cau", "UBND Ủy ban nhân dân thị trấn Sông Cầu  tỉnh Thái Nguyên")</f>
        <v>UBND Ủy ban nhân dân thị trấn Sông Cầu  tỉnh Thái Nguyên</v>
      </c>
      <c r="C685" t="str">
        <v>https://donghy.thainguyen.gov.vn/thi-tran-song-cau</v>
      </c>
      <c r="D685" t="str">
        <v>-</v>
      </c>
      <c r="E685" t="str">
        <v>-</v>
      </c>
      <c r="F685" t="str">
        <v>-</v>
      </c>
      <c r="G685" t="str">
        <v>-</v>
      </c>
    </row>
    <row r="686">
      <c r="A686">
        <v>13685</v>
      </c>
      <c r="B686" t="str">
        <v>Công an thị trấn Trại Cau  tỉnh Thái Nguyên</v>
      </c>
      <c r="C686" t="str">
        <v>-</v>
      </c>
      <c r="D686" t="str">
        <v>-</v>
      </c>
      <c r="E686" t="str">
        <v/>
      </c>
      <c r="F686" t="str">
        <v>-</v>
      </c>
      <c r="G686" t="str">
        <v>-</v>
      </c>
    </row>
    <row r="687">
      <c r="A687">
        <v>13686</v>
      </c>
      <c r="B687" t="str">
        <f>HYPERLINK("https://donghy.thainguyen.gov.vn/thi-tran-trai-cau", "UBND Ủy ban nhân dân thị trấn Trại Cau  tỉnh Thái Nguyên")</f>
        <v>UBND Ủy ban nhân dân thị trấn Trại Cau  tỉnh Thái Nguyên</v>
      </c>
      <c r="C687" t="str">
        <v>https://donghy.thainguyen.gov.vn/thi-tran-trai-cau</v>
      </c>
      <c r="D687" t="str">
        <v>-</v>
      </c>
      <c r="E687" t="str">
        <v>-</v>
      </c>
      <c r="F687" t="str">
        <v>-</v>
      </c>
      <c r="G687" t="str">
        <v>-</v>
      </c>
    </row>
    <row r="688">
      <c r="A688">
        <v>13687</v>
      </c>
      <c r="B688" t="str">
        <v>Công an thị trấn Đình Cả  tỉnh Thái Nguyên</v>
      </c>
      <c r="C688" t="str">
        <v>-</v>
      </c>
      <c r="D688" t="str">
        <v>-</v>
      </c>
      <c r="E688" t="str">
        <v/>
      </c>
      <c r="F688" t="str">
        <v>-</v>
      </c>
      <c r="G688" t="str">
        <v>-</v>
      </c>
    </row>
    <row r="689">
      <c r="A689">
        <v>13688</v>
      </c>
      <c r="B689" t="str">
        <f>HYPERLINK("https://dinhca.vonhai.thainguyen.gov.vn/", "UBND Ủy ban nhân dân thị trấn Đình Cả  tỉnh Thái Nguyên")</f>
        <v>UBND Ủy ban nhân dân thị trấn Đình Cả  tỉnh Thái Nguyên</v>
      </c>
      <c r="C689" t="str">
        <v>https://dinhca.vonhai.thainguyen.gov.vn/</v>
      </c>
      <c r="D689" t="str">
        <v>-</v>
      </c>
      <c r="E689" t="str">
        <v>-</v>
      </c>
      <c r="F689" t="str">
        <v>-</v>
      </c>
      <c r="G689" t="str">
        <v>-</v>
      </c>
    </row>
    <row r="690">
      <c r="A690">
        <v>13689</v>
      </c>
      <c r="B690" t="str">
        <v>Công an thị trấn Hùng Sơn  tỉnh Thái Nguyên</v>
      </c>
      <c r="C690" t="str">
        <v>-</v>
      </c>
      <c r="D690" t="str">
        <v>-</v>
      </c>
      <c r="E690" t="str">
        <v/>
      </c>
      <c r="F690" t="str">
        <v>-</v>
      </c>
      <c r="G690" t="str">
        <v>-</v>
      </c>
    </row>
    <row r="691">
      <c r="A691">
        <v>13690</v>
      </c>
      <c r="B691" t="str">
        <f>HYPERLINK("https://hungson.daitu.thainguyen.gov.vn/", "UBND Ủy ban nhân dân thị trấn Hùng Sơn  tỉnh Thái Nguyên")</f>
        <v>UBND Ủy ban nhân dân thị trấn Hùng Sơn  tỉnh Thái Nguyên</v>
      </c>
      <c r="C691" t="str">
        <v>https://hungson.daitu.thainguyen.gov.vn/</v>
      </c>
      <c r="D691" t="str">
        <v>-</v>
      </c>
      <c r="E691" t="str">
        <v>-</v>
      </c>
      <c r="F691" t="str">
        <v>-</v>
      </c>
      <c r="G691" t="str">
        <v>-</v>
      </c>
    </row>
    <row r="692">
      <c r="A692">
        <v>13691</v>
      </c>
      <c r="B692" t="str">
        <v>Công an thị trấn Quân Chu  tỉnh Thái Nguyên</v>
      </c>
      <c r="C692" t="str">
        <v>-</v>
      </c>
      <c r="D692" t="str">
        <v>-</v>
      </c>
      <c r="E692" t="str">
        <v/>
      </c>
      <c r="F692" t="str">
        <v>-</v>
      </c>
      <c r="G692" t="str">
        <v>-</v>
      </c>
    </row>
    <row r="693">
      <c r="A693">
        <v>13692</v>
      </c>
      <c r="B693" t="str">
        <f>HYPERLINK("https://quanchu.daitu.thainguyen.gov.vn/", "UBND Ủy ban nhân dân thị trấn Quân Chu  tỉnh Thái Nguyên")</f>
        <v>UBND Ủy ban nhân dân thị trấn Quân Chu  tỉnh Thái Nguyên</v>
      </c>
      <c r="C693" t="str">
        <v>https://quanchu.daitu.thainguyen.gov.vn/</v>
      </c>
      <c r="D693" t="str">
        <v>-</v>
      </c>
      <c r="E693" t="str">
        <v>-</v>
      </c>
      <c r="F693" t="str">
        <v>-</v>
      </c>
      <c r="G693" t="str">
        <v>-</v>
      </c>
    </row>
    <row r="694">
      <c r="A694">
        <v>13693</v>
      </c>
      <c r="B694" t="str">
        <f>HYPERLINK("https://www.facebook.com/p/C%C3%B4ng-an-th%E1%BB%8B-tr%E1%BA%A5n-H%C6%B0%C6%A1ng-S%C6%A1n-huy%E1%BB%87n-Ph%C3%BA-B%C3%ACnh-t%E1%BB%89nh-Th%C3%A1i-Nguy%C3%AAn-100081791015941/", "Công an thị trấn Hương Sơn  tỉnh Thái Nguyên")</f>
        <v>Công an thị trấn Hương Sơn  tỉnh Thái Nguyên</v>
      </c>
      <c r="C694" t="str">
        <v>https://www.facebook.com/p/C%C3%B4ng-an-th%E1%BB%8B-tr%E1%BA%A5n-H%C6%B0%C6%A1ng-S%C6%A1n-huy%E1%BB%87n-Ph%C3%BA-B%C3%ACnh-t%E1%BB%89nh-Th%C3%A1i-Nguy%C3%AAn-100081791015941/</v>
      </c>
      <c r="D694" t="str">
        <v>-</v>
      </c>
      <c r="E694" t="str">
        <v/>
      </c>
      <c r="F694" t="str">
        <v>-</v>
      </c>
      <c r="G694" t="str">
        <v>-</v>
      </c>
    </row>
    <row r="695">
      <c r="A695">
        <v>13694</v>
      </c>
      <c r="B695" t="str">
        <f>HYPERLINK("https://phubinh.thainguyen.gov.vn/thi-tran-huong-son", "UBND Ủy ban nhân dân thị trấn Hương Sơn  tỉnh Thái Nguyên")</f>
        <v>UBND Ủy ban nhân dân thị trấn Hương Sơn  tỉnh Thái Nguyên</v>
      </c>
      <c r="C695" t="str">
        <v>https://phubinh.thainguyen.gov.vn/thi-tran-huong-son</v>
      </c>
      <c r="D695" t="str">
        <v>-</v>
      </c>
      <c r="E695" t="str">
        <v>-</v>
      </c>
      <c r="F695" t="str">
        <v>-</v>
      </c>
      <c r="G695" t="str">
        <v>-</v>
      </c>
    </row>
    <row r="696">
      <c r="A696">
        <v>13695</v>
      </c>
      <c r="B696" t="str">
        <f>HYPERLINK("https://www.facebook.com/reel/498306619784196/", "Công an thị trấn Thất Khê  tỉnh Lạng Sơn")</f>
        <v>Công an thị trấn Thất Khê  tỉnh Lạng Sơn</v>
      </c>
      <c r="C696" t="str">
        <v>https://www.facebook.com/reel/498306619784196/</v>
      </c>
      <c r="D696" t="str">
        <v>-</v>
      </c>
      <c r="E696" t="str">
        <v/>
      </c>
      <c r="F696" t="str">
        <v>-</v>
      </c>
      <c r="G696" t="str">
        <v>-</v>
      </c>
    </row>
    <row r="697">
      <c r="A697">
        <v>13696</v>
      </c>
      <c r="B697" t="str">
        <f>HYPERLINK("https://trangdinh.langson.gov.vn/", "UBND Ủy ban nhân dân thị trấn Thất Khê  tỉnh Lạng Sơn")</f>
        <v>UBND Ủy ban nhân dân thị trấn Thất Khê  tỉnh Lạng Sơn</v>
      </c>
      <c r="C697" t="str">
        <v>https://trangdinh.langson.gov.vn/</v>
      </c>
      <c r="D697" t="str">
        <v>-</v>
      </c>
      <c r="E697" t="str">
        <v>-</v>
      </c>
      <c r="F697" t="str">
        <v>-</v>
      </c>
      <c r="G697" t="str">
        <v>-</v>
      </c>
    </row>
    <row r="698">
      <c r="A698">
        <v>13697</v>
      </c>
      <c r="B698" t="str">
        <f>HYPERLINK("https://www.facebook.com/p/Tr%C6%B0%E1%BB%9Dng-M%E1%BA%A7m-non-th%E1%BB%8B-tr%E1%BA%A5n-Na-S%E1%BA%A7m-huy%E1%BB%87n-V%C4%83n-L%C3%A3ng-t%E1%BB%89nh-L%E1%BA%A1ng-S%C6%A1n-100085026423476/", "Công an thị trấn Na Sầm  tỉnh Lạng Sơn")</f>
        <v>Công an thị trấn Na Sầm  tỉnh Lạng Sơn</v>
      </c>
      <c r="C698" t="str">
        <v>https://www.facebook.com/p/Tr%C6%B0%E1%BB%9Dng-M%E1%BA%A7m-non-th%E1%BB%8B-tr%E1%BA%A5n-Na-S%E1%BA%A7m-huy%E1%BB%87n-V%C4%83n-L%C3%A3ng-t%E1%BB%89nh-L%E1%BA%A1ng-S%C6%A1n-100085026423476/</v>
      </c>
      <c r="D698" t="str">
        <v>-</v>
      </c>
      <c r="E698" t="str">
        <v/>
      </c>
      <c r="F698" t="str">
        <f>HYPERLINK("mailto:mnnasam.vanlang@gmail.com", "mnnasam.vanlang@gmail.com")</f>
        <v>mnnasam.vanlang@gmail.com</v>
      </c>
      <c r="G698" t="str">
        <v>-</v>
      </c>
    </row>
    <row r="699">
      <c r="A699">
        <v>13698</v>
      </c>
      <c r="B699" t="str">
        <f>HYPERLINK("https://vanlang.langson.gov.vn/", "UBND Ủy ban nhân dân thị trấn Na Sầm  tỉnh Lạng Sơn")</f>
        <v>UBND Ủy ban nhân dân thị trấn Na Sầm  tỉnh Lạng Sơn</v>
      </c>
      <c r="C699" t="str">
        <v>https://vanlang.langson.gov.vn/</v>
      </c>
      <c r="D699" t="str">
        <v>-</v>
      </c>
      <c r="E699" t="str">
        <v>-</v>
      </c>
      <c r="F699" t="str">
        <v>-</v>
      </c>
      <c r="G699" t="str">
        <v>-</v>
      </c>
    </row>
    <row r="700">
      <c r="A700">
        <v>13699</v>
      </c>
      <c r="B700" t="str">
        <v>Công an thị trấn Đồng Đăng  tỉnh Lạng Sơn</v>
      </c>
      <c r="C700" t="str">
        <v>-</v>
      </c>
      <c r="D700" t="str">
        <v>-</v>
      </c>
      <c r="E700" t="str">
        <v/>
      </c>
      <c r="F700" t="str">
        <v>-</v>
      </c>
      <c r="G700" t="str">
        <v>-</v>
      </c>
    </row>
    <row r="701">
      <c r="A701">
        <v>13700</v>
      </c>
      <c r="B701" t="str">
        <f>HYPERLINK("https://caoloc.langson.gov.vn/gioi-thieu/co-cau-to-chuc/uy-ban-nhan-dan-huyen/cac-xa-thi-tran", "UBND Ủy ban nhân dân thị trấn Đồng Đăng  tỉnh Lạng Sơn")</f>
        <v>UBND Ủy ban nhân dân thị trấn Đồng Đăng  tỉnh Lạng Sơn</v>
      </c>
      <c r="C701" t="str">
        <v>https://caoloc.langson.gov.vn/gioi-thieu/co-cau-to-chuc/uy-ban-nhan-dan-huyen/cac-xa-thi-tran</v>
      </c>
      <c r="D701" t="str">
        <v>-</v>
      </c>
      <c r="E701" t="str">
        <v>-</v>
      </c>
      <c r="F701" t="str">
        <v>-</v>
      </c>
      <c r="G701" t="str">
        <v>-</v>
      </c>
    </row>
    <row r="702">
      <c r="A702">
        <v>13701</v>
      </c>
      <c r="B702" t="str">
        <f>HYPERLINK("https://www.facebook.com/p/Tu%E1%BB%95i-tr%E1%BA%BB-C%C3%B4ng-an-huy%E1%BB%87n-Cao-L%E1%BB%99c-100063884749147/", "Công an thị trấn Cao Lộc  tỉnh Lạng Sơn")</f>
        <v>Công an thị trấn Cao Lộc  tỉnh Lạng Sơn</v>
      </c>
      <c r="C702" t="str">
        <v>https://www.facebook.com/p/Tu%E1%BB%95i-tr%E1%BA%BB-C%C3%B4ng-an-huy%E1%BB%87n-Cao-L%E1%BB%99c-100063884749147/</v>
      </c>
      <c r="D702" t="str">
        <v>-</v>
      </c>
      <c r="E702" t="str">
        <v/>
      </c>
      <c r="F702" t="str">
        <v>-</v>
      </c>
      <c r="G702" t="str">
        <v>-</v>
      </c>
    </row>
    <row r="703">
      <c r="A703">
        <v>13702</v>
      </c>
      <c r="B703" t="str">
        <f>HYPERLINK("https://caoloc.langson.gov.vn/", "UBND Ủy ban nhân dân thị trấn Cao Lộc  tỉnh Lạng Sơn")</f>
        <v>UBND Ủy ban nhân dân thị trấn Cao Lộc  tỉnh Lạng Sơn</v>
      </c>
      <c r="C703" t="str">
        <v>https://caoloc.langson.gov.vn/</v>
      </c>
      <c r="D703" t="str">
        <v>-</v>
      </c>
      <c r="E703" t="str">
        <v>-</v>
      </c>
      <c r="F703" t="str">
        <v>-</v>
      </c>
      <c r="G703" t="str">
        <v>-</v>
      </c>
    </row>
    <row r="704">
      <c r="A704">
        <v>13703</v>
      </c>
      <c r="B704" t="str">
        <f>HYPERLINK("https://www.facebook.com/tuoitreconganhuyenvanquan/", "Công an thị trấn Văn Quan  tỉnh Lạng Sơn")</f>
        <v>Công an thị trấn Văn Quan  tỉnh Lạng Sơn</v>
      </c>
      <c r="C704" t="str">
        <v>https://www.facebook.com/tuoitreconganhuyenvanquan/</v>
      </c>
      <c r="D704" t="str">
        <v>-</v>
      </c>
      <c r="E704" t="str">
        <v>02053830081</v>
      </c>
      <c r="F704" t="str">
        <v>-</v>
      </c>
      <c r="G704" t="str">
        <v>phố Đức Tâm, thị trấn Văn Quan, huyện Văn Quan, tỉnh Lạng Sơn, Van Quan, Vietnam</v>
      </c>
    </row>
    <row r="705">
      <c r="A705">
        <v>13704</v>
      </c>
      <c r="B705" t="str">
        <f>HYPERLINK("https://vanquan.langson.gov.vn/", "UBND Ủy ban nhân dân thị trấn Văn Quan  tỉnh Lạng Sơn")</f>
        <v>UBND Ủy ban nhân dân thị trấn Văn Quan  tỉnh Lạng Sơn</v>
      </c>
      <c r="C705" t="str">
        <v>https://vanquan.langson.gov.vn/</v>
      </c>
      <c r="D705" t="str">
        <v>-</v>
      </c>
      <c r="E705" t="str">
        <v>-</v>
      </c>
      <c r="F705" t="str">
        <v>-</v>
      </c>
      <c r="G705" t="str">
        <v>-</v>
      </c>
    </row>
    <row r="706">
      <c r="A706">
        <v>13705</v>
      </c>
      <c r="B706" t="str">
        <f>HYPERLINK("https://www.facebook.com/chidoan.congan/?locale=vi_VN", "Công an thị trấn Bắc Sơn  tỉnh Lạng Sơn")</f>
        <v>Công an thị trấn Bắc Sơn  tỉnh Lạng Sơn</v>
      </c>
      <c r="C706" t="str">
        <v>https://www.facebook.com/chidoan.congan/?locale=vi_VN</v>
      </c>
      <c r="D706" t="str">
        <v>-</v>
      </c>
      <c r="E706" t="str">
        <v/>
      </c>
      <c r="F706" t="str">
        <v>-</v>
      </c>
      <c r="G706" t="str">
        <v>-</v>
      </c>
    </row>
    <row r="707">
      <c r="A707">
        <v>13706</v>
      </c>
      <c r="B707" t="str">
        <f>HYPERLINK("https://bacson.langson.gov.vn/", "UBND Ủy ban nhân dân thị trấn Bắc Sơn  tỉnh Lạng Sơn")</f>
        <v>UBND Ủy ban nhân dân thị trấn Bắc Sơn  tỉnh Lạng Sơn</v>
      </c>
      <c r="C707" t="str">
        <v>https://bacson.langson.gov.vn/</v>
      </c>
      <c r="D707" t="str">
        <v>-</v>
      </c>
      <c r="E707" t="str">
        <v>-</v>
      </c>
      <c r="F707" t="str">
        <v>-</v>
      </c>
      <c r="G707" t="str">
        <v>-</v>
      </c>
    </row>
    <row r="708">
      <c r="A708">
        <v>13707</v>
      </c>
      <c r="B708" t="str">
        <v>Công an thị trấn Hữu Lũng  tỉnh Lạng Sơn</v>
      </c>
      <c r="C708" t="str">
        <v>-</v>
      </c>
      <c r="D708" t="str">
        <v>-</v>
      </c>
      <c r="E708" t="str">
        <v/>
      </c>
      <c r="F708" t="str">
        <v>-</v>
      </c>
      <c r="G708" t="str">
        <v>-</v>
      </c>
    </row>
    <row r="709">
      <c r="A709">
        <v>13708</v>
      </c>
      <c r="B709" t="str">
        <f>HYPERLINK("https://huulung.langson.gov.vn/", "UBND Ủy ban nhân dân thị trấn Hữu Lũng  tỉnh Lạng Sơn")</f>
        <v>UBND Ủy ban nhân dân thị trấn Hữu Lũng  tỉnh Lạng Sơn</v>
      </c>
      <c r="C709" t="str">
        <v>https://huulung.langson.gov.vn/</v>
      </c>
      <c r="D709" t="str">
        <v>-</v>
      </c>
      <c r="E709" t="str">
        <v>-</v>
      </c>
      <c r="F709" t="str">
        <v>-</v>
      </c>
      <c r="G709" t="str">
        <v>-</v>
      </c>
    </row>
    <row r="710">
      <c r="A710">
        <v>13709</v>
      </c>
      <c r="B710" t="str">
        <f>HYPERLINK("https://www.facebook.com/p/Th%E1%BB%8B-tr%E1%BA%A5n-%C4%90%E1%BB%93ng-M%E1%BB%8F-Huy%E1%BB%87n-Chi-L%C4%83ng-100044399239556/", "Công an thị trấn Đồng Mỏ  tỉnh Lạng Sơn")</f>
        <v>Công an thị trấn Đồng Mỏ  tỉnh Lạng Sơn</v>
      </c>
      <c r="C710" t="str">
        <v>https://www.facebook.com/p/Th%E1%BB%8B-tr%E1%BA%A5n-%C4%90%E1%BB%93ng-M%E1%BB%8F-Huy%E1%BB%87n-Chi-L%C4%83ng-100044399239556/</v>
      </c>
      <c r="D710" t="str">
        <v>-</v>
      </c>
      <c r="E710" t="str">
        <v/>
      </c>
      <c r="F710" t="str">
        <v>-</v>
      </c>
      <c r="G710" t="str">
        <v>-</v>
      </c>
    </row>
    <row r="711">
      <c r="A711">
        <v>13710</v>
      </c>
      <c r="B711" t="str">
        <f>HYPERLINK("https://chilang.langson.gov.vn/gioi-thieu/co-cau-to-chuc/uy-ban-nhan-dan-huyen/cac-phong-chuyen-mon-va-don-vi-su-nghiep-thuoc-ubnd-huyen", "UBND Ủy ban nhân dân thị trấn Đồng Mỏ  tỉnh Lạng Sơn")</f>
        <v>UBND Ủy ban nhân dân thị trấn Đồng Mỏ  tỉnh Lạng Sơn</v>
      </c>
      <c r="C711" t="str">
        <v>https://chilang.langson.gov.vn/gioi-thieu/co-cau-to-chuc/uy-ban-nhan-dan-huyen/cac-phong-chuyen-mon-va-don-vi-su-nghiep-thuoc-ubnd-huyen</v>
      </c>
      <c r="D711" t="str">
        <v>-</v>
      </c>
      <c r="E711" t="str">
        <v>-</v>
      </c>
      <c r="F711" t="str">
        <v>-</v>
      </c>
      <c r="G711" t="str">
        <v>-</v>
      </c>
    </row>
    <row r="712">
      <c r="A712">
        <v>13711</v>
      </c>
      <c r="B712" t="str">
        <f>HYPERLINK("https://www.facebook.com/tuoitreconganlangson/", "Công an thị trấn Chi Lăng  tỉnh Lạng Sơn")</f>
        <v>Công an thị trấn Chi Lăng  tỉnh Lạng Sơn</v>
      </c>
      <c r="C712" t="str">
        <v>https://www.facebook.com/tuoitreconganlangson/</v>
      </c>
      <c r="D712" t="str">
        <v>-</v>
      </c>
      <c r="E712" t="str">
        <v/>
      </c>
      <c r="F712" t="str">
        <v>-</v>
      </c>
      <c r="G712" t="str">
        <v>Lang Son, Vietnam</v>
      </c>
    </row>
    <row r="713">
      <c r="A713">
        <v>13712</v>
      </c>
      <c r="B713" t="str">
        <f>HYPERLINK("https://chilang.langson.gov.vn/", "UBND Ủy ban nhân dân thị trấn Chi Lăng  tỉnh Lạng Sơn")</f>
        <v>UBND Ủy ban nhân dân thị trấn Chi Lăng  tỉnh Lạng Sơn</v>
      </c>
      <c r="C713" t="str">
        <v>https://chilang.langson.gov.vn/</v>
      </c>
      <c r="D713" t="str">
        <v>-</v>
      </c>
      <c r="E713" t="str">
        <v>-</v>
      </c>
      <c r="F713" t="str">
        <v>-</v>
      </c>
      <c r="G713" t="str">
        <v>-</v>
      </c>
    </row>
    <row r="714">
      <c r="A714">
        <v>13713</v>
      </c>
      <c r="B714" t="str">
        <f>HYPERLINK("https://www.facebook.com/100091907717072", "Công an thị trấn Na Dương  tỉnh Lạng Sơn")</f>
        <v>Công an thị trấn Na Dương  tỉnh Lạng Sơn</v>
      </c>
      <c r="C714" t="str">
        <v>https://www.facebook.com/100091907717072</v>
      </c>
      <c r="D714" t="str">
        <v>-</v>
      </c>
      <c r="E714" t="str">
        <v/>
      </c>
      <c r="F714" t="str">
        <v>-</v>
      </c>
      <c r="G714" t="str">
        <v>-</v>
      </c>
    </row>
    <row r="715">
      <c r="A715">
        <v>13714</v>
      </c>
      <c r="B715" t="str">
        <f>HYPERLINK("https://langson.gov.vn/thong-tin-tong-hop/thong-tin-quy-hoach/phe-duyet-dieu-chinh-quy-hoach-chung-thi-tran-na-duong-huyen-loc-binh-tinh-lang-son-den-nam-2035-ty-le-1-5.000.html", "UBND Ủy ban nhân dân thị trấn Na Dương  tỉnh Lạng Sơn")</f>
        <v>UBND Ủy ban nhân dân thị trấn Na Dương  tỉnh Lạng Sơn</v>
      </c>
      <c r="C715" t="str">
        <v>https://langson.gov.vn/thong-tin-tong-hop/thong-tin-quy-hoach/phe-duyet-dieu-chinh-quy-hoach-chung-thi-tran-na-duong-huyen-loc-binh-tinh-lang-son-den-nam-2035-ty-le-1-5.000.html</v>
      </c>
      <c r="D715" t="str">
        <v>-</v>
      </c>
      <c r="E715" t="str">
        <v>-</v>
      </c>
      <c r="F715" t="str">
        <v>-</v>
      </c>
      <c r="G715" t="str">
        <v>-</v>
      </c>
    </row>
    <row r="716">
      <c r="A716">
        <v>13715</v>
      </c>
      <c r="B716" t="str">
        <f>HYPERLINK("https://www.facebook.com/p/Tu%E1%BB%95i-tr%E1%BA%BB-C%C3%B4ng-an-huy%E1%BB%87n-L%E1%BB%99c-B%C3%ACnh-100063492099584/", "Công an thị trấn Lộc Bình  tỉnh Lạng Sơn")</f>
        <v>Công an thị trấn Lộc Bình  tỉnh Lạng Sơn</v>
      </c>
      <c r="C716" t="str">
        <v>https://www.facebook.com/p/Tu%E1%BB%95i-tr%E1%BA%BB-C%C3%B4ng-an-huy%E1%BB%87n-L%E1%BB%99c-B%C3%ACnh-100063492099584/</v>
      </c>
      <c r="D716" t="str">
        <v>-</v>
      </c>
      <c r="E716" t="str">
        <v>02052216147</v>
      </c>
      <c r="F716" t="str">
        <f>HYPERLINK("mailto:doanconganlocbinh@gmail.com", "doanconganlocbinh@gmail.com")</f>
        <v>doanconganlocbinh@gmail.com</v>
      </c>
      <c r="G716" t="str">
        <v>Khu Hòa Bình</v>
      </c>
    </row>
    <row r="717">
      <c r="A717">
        <v>13716</v>
      </c>
      <c r="B717" t="str">
        <f>HYPERLINK("https://locbinh.langson.gov.vn/", "UBND Ủy ban nhân dân thị trấn Lộc Bình  tỉnh Lạng Sơn")</f>
        <v>UBND Ủy ban nhân dân thị trấn Lộc Bình  tỉnh Lạng Sơn</v>
      </c>
      <c r="C717" t="str">
        <v>https://locbinh.langson.gov.vn/</v>
      </c>
      <c r="D717" t="str">
        <v>-</v>
      </c>
      <c r="E717" t="str">
        <v>-</v>
      </c>
      <c r="F717" t="str">
        <v>-</v>
      </c>
      <c r="G717" t="str">
        <v>-</v>
      </c>
    </row>
    <row r="718">
      <c r="A718">
        <v>13717</v>
      </c>
      <c r="B718" t="str">
        <f>HYPERLINK("https://www.facebook.com/conganhuyendinhlap/", "Công an thị trấn Đình Lập  tỉnh Lạng Sơn")</f>
        <v>Công an thị trấn Đình Lập  tỉnh Lạng Sơn</v>
      </c>
      <c r="C718" t="str">
        <v>https://www.facebook.com/conganhuyendinhlap/</v>
      </c>
      <c r="D718" t="str">
        <v>-</v>
      </c>
      <c r="E718" t="str">
        <v/>
      </c>
      <c r="F718" t="str">
        <v>-</v>
      </c>
      <c r="G718" t="str">
        <v>-</v>
      </c>
    </row>
    <row r="719">
      <c r="A719">
        <v>13718</v>
      </c>
      <c r="B719" t="str">
        <f>HYPERLINK("https://dinhlap.langson.gov.vn/", "UBND Ủy ban nhân dân thị trấn Đình Lập  tỉnh Lạng Sơn")</f>
        <v>UBND Ủy ban nhân dân thị trấn Đình Lập  tỉnh Lạng Sơn</v>
      </c>
      <c r="C719" t="str">
        <v>https://dinhlap.langson.gov.vn/</v>
      </c>
      <c r="D719" t="str">
        <v>-</v>
      </c>
      <c r="E719" t="str">
        <v>-</v>
      </c>
      <c r="F719" t="str">
        <v>-</v>
      </c>
      <c r="G719" t="str">
        <v>-</v>
      </c>
    </row>
    <row r="720">
      <c r="A720">
        <v>13719</v>
      </c>
      <c r="B720" t="str">
        <v>Công an thị trấn NT Thái Bình  tỉnh Lạng Sơn</v>
      </c>
      <c r="C720" t="str">
        <v>-</v>
      </c>
      <c r="D720" t="str">
        <v>-</v>
      </c>
      <c r="E720" t="str">
        <v/>
      </c>
      <c r="F720" t="str">
        <v>-</v>
      </c>
      <c r="G720" t="str">
        <v>-</v>
      </c>
    </row>
    <row r="721">
      <c r="A721">
        <v>13720</v>
      </c>
      <c r="B721" t="str">
        <f>HYPERLINK("https://dinhlap.langson.gov.vn/", "UBND Ủy ban nhân dân thị trấn NT Thái Bình  tỉnh Lạng Sơn")</f>
        <v>UBND Ủy ban nhân dân thị trấn NT Thái Bình  tỉnh Lạng Sơn</v>
      </c>
      <c r="C721" t="str">
        <v>https://dinhlap.langson.gov.vn/</v>
      </c>
      <c r="D721" t="str">
        <v>-</v>
      </c>
      <c r="E721" t="str">
        <v>-</v>
      </c>
      <c r="F721" t="str">
        <v>-</v>
      </c>
      <c r="G721" t="str">
        <v>-</v>
      </c>
    </row>
    <row r="722">
      <c r="A722">
        <v>13721</v>
      </c>
      <c r="B722" t="str">
        <f>HYPERLINK("https://www.facebook.com/thitranbinhlieu/", "Công an thị trấn Bình Liêu  tỉnh Quảng Ninh")</f>
        <v>Công an thị trấn Bình Liêu  tỉnh Quảng Ninh</v>
      </c>
      <c r="C722" t="str">
        <v>https://www.facebook.com/thitranbinhlieu/</v>
      </c>
      <c r="D722" t="str">
        <v>0915354000</v>
      </c>
      <c r="E722" t="str">
        <v>-</v>
      </c>
      <c r="F722" t="str">
        <f>HYPERLINK("mailto:becuongblqn@gmail.com", "becuongblqn@gmail.com")</f>
        <v>becuongblqn@gmail.com</v>
      </c>
      <c r="G722" t="str">
        <v>18C, Bình Liêu, Vietnam</v>
      </c>
    </row>
    <row r="723">
      <c r="A723">
        <v>13722</v>
      </c>
      <c r="B723" t="str">
        <f>HYPERLINK("https://binhlieu.quangninh.gov.vn/", "UBND Ủy ban nhân dân thị trấn Bình Liêu  tỉnh Quảng Ninh")</f>
        <v>UBND Ủy ban nhân dân thị trấn Bình Liêu  tỉnh Quảng Ninh</v>
      </c>
      <c r="C723" t="str">
        <v>https://binhlieu.quangninh.gov.vn/</v>
      </c>
      <c r="D723" t="str">
        <v>-</v>
      </c>
      <c r="E723" t="str">
        <v>-</v>
      </c>
      <c r="F723" t="str">
        <v>-</v>
      </c>
      <c r="G723" t="str">
        <v>-</v>
      </c>
    </row>
    <row r="724">
      <c r="A724">
        <v>13723</v>
      </c>
      <c r="B724" t="str">
        <f>HYPERLINK("https://www.facebook.com/Truong.THCS.Thi.tran.Tien.Yen/", "Công an thị trấn Tiên Yên  tỉnh Quảng Ninh")</f>
        <v>Công an thị trấn Tiên Yên  tỉnh Quảng Ninh</v>
      </c>
      <c r="C724" t="str">
        <v>https://www.facebook.com/Truong.THCS.Thi.tran.Tien.Yen/</v>
      </c>
      <c r="D724" t="str">
        <v>-</v>
      </c>
      <c r="E724" t="str">
        <v/>
      </c>
      <c r="F724" t="str">
        <v>-</v>
      </c>
      <c r="G724" t="str">
        <v>-</v>
      </c>
    </row>
    <row r="725">
      <c r="A725">
        <v>13724</v>
      </c>
      <c r="B725" t="str">
        <f>HYPERLINK("https://www.quangninh.gov.vn/donvi/huyentienyen/Trang/ChiTietBVGioiThieu.aspx?bvid=70", "UBND Ủy ban nhân dân thị trấn Tiên Yên  tỉnh Quảng Ninh")</f>
        <v>UBND Ủy ban nhân dân thị trấn Tiên Yên  tỉnh Quảng Ninh</v>
      </c>
      <c r="C725" t="str">
        <v>https://www.quangninh.gov.vn/donvi/huyentienyen/Trang/ChiTietBVGioiThieu.aspx?bvid=70</v>
      </c>
      <c r="D725" t="str">
        <v>-</v>
      </c>
      <c r="E725" t="str">
        <v>-</v>
      </c>
      <c r="F725" t="str">
        <v>-</v>
      </c>
      <c r="G725" t="str">
        <v>-</v>
      </c>
    </row>
    <row r="726">
      <c r="A726">
        <v>13725</v>
      </c>
      <c r="B726" t="str">
        <f>HYPERLINK("https://www.facebook.com/tuoitredamha/", "Công an thị trấn Đầm Hà  tỉnh Quảng Ninh")</f>
        <v>Công an thị trấn Đầm Hà  tỉnh Quảng Ninh</v>
      </c>
      <c r="C726" t="str">
        <v>https://www.facebook.com/tuoitredamha/</v>
      </c>
      <c r="D726" t="str">
        <v>-</v>
      </c>
      <c r="E726" t="str">
        <v/>
      </c>
      <c r="F726" t="str">
        <f>HYPERLINK("mailto:huyendoandamha.qn@gmail.com", "huyendoandamha.qn@gmail.com")</f>
        <v>huyendoandamha.qn@gmail.com</v>
      </c>
      <c r="G726" t="str">
        <v>-</v>
      </c>
    </row>
    <row r="727">
      <c r="A727">
        <v>13726</v>
      </c>
      <c r="B727" t="str">
        <f>HYPERLINK("https://www.quangninh.gov.vn/donvi/huyendamha/Trang/ChiTietBVGioiThieu.aspx?bvid=72", "UBND Ủy ban nhân dân thị trấn Đầm Hà  tỉnh Quảng Ninh")</f>
        <v>UBND Ủy ban nhân dân thị trấn Đầm Hà  tỉnh Quảng Ninh</v>
      </c>
      <c r="C727" t="str">
        <v>https://www.quangninh.gov.vn/donvi/huyendamha/Trang/ChiTietBVGioiThieu.aspx?bvid=72</v>
      </c>
      <c r="D727" t="str">
        <v>-</v>
      </c>
      <c r="E727" t="str">
        <v>-</v>
      </c>
      <c r="F727" t="str">
        <v>-</v>
      </c>
      <c r="G727" t="str">
        <v>-</v>
      </c>
    </row>
    <row r="728">
      <c r="A728">
        <v>13727</v>
      </c>
      <c r="B728" t="str">
        <v>Công an thị trấn Quảng Hà  tỉnh Quảng Ninh</v>
      </c>
      <c r="C728" t="str">
        <v>-</v>
      </c>
      <c r="D728" t="str">
        <v>-</v>
      </c>
      <c r="E728" t="str">
        <v/>
      </c>
      <c r="F728" t="str">
        <v>-</v>
      </c>
      <c r="G728" t="str">
        <v>-</v>
      </c>
    </row>
    <row r="729">
      <c r="A729">
        <v>13728</v>
      </c>
      <c r="B729" t="str">
        <f>HYPERLINK("https://haiha.quangninh.gov.vn/trang/chitietbvgioithieu.aspx?bvid=112", "UBND Ủy ban nhân dân thị trấn Quảng Hà  tỉnh Quảng Ninh")</f>
        <v>UBND Ủy ban nhân dân thị trấn Quảng Hà  tỉnh Quảng Ninh</v>
      </c>
      <c r="C729" t="str">
        <v>https://haiha.quangninh.gov.vn/trang/chitietbvgioithieu.aspx?bvid=112</v>
      </c>
      <c r="D729" t="str">
        <v>-</v>
      </c>
      <c r="E729" t="str">
        <v>-</v>
      </c>
      <c r="F729" t="str">
        <v>-</v>
      </c>
      <c r="G729" t="str">
        <v>-</v>
      </c>
    </row>
    <row r="730">
      <c r="A730">
        <v>13729</v>
      </c>
      <c r="B730" t="str">
        <v>Công an thị trấn Ba Chẽ  tỉnh Quảng Ninh</v>
      </c>
      <c r="C730" t="str">
        <v>-</v>
      </c>
      <c r="D730" t="str">
        <v>-</v>
      </c>
      <c r="E730" t="str">
        <v/>
      </c>
      <c r="F730" t="str">
        <v>-</v>
      </c>
      <c r="G730" t="str">
        <v>-</v>
      </c>
    </row>
    <row r="731">
      <c r="A731">
        <v>13730</v>
      </c>
      <c r="B731" t="str">
        <f>HYPERLINK("https://www.quangninh.gov.vn/donvi/huyenbache/Trang/Default.aspx", "UBND Ủy ban nhân dân thị trấn Ba Chẽ  tỉnh Quảng Ninh")</f>
        <v>UBND Ủy ban nhân dân thị trấn Ba Chẽ  tỉnh Quảng Ninh</v>
      </c>
      <c r="C731" t="str">
        <v>https://www.quangninh.gov.vn/donvi/huyenbache/Trang/Default.aspx</v>
      </c>
      <c r="D731" t="str">
        <v>-</v>
      </c>
      <c r="E731" t="str">
        <v>-</v>
      </c>
      <c r="F731" t="str">
        <v>-</v>
      </c>
      <c r="G731" t="str">
        <v>-</v>
      </c>
    </row>
    <row r="732">
      <c r="A732">
        <v>13731</v>
      </c>
      <c r="B732" t="str">
        <f>HYPERLINK("https://www.facebook.com/265963428377240", "Công an thị trấn Cái Rồng  tỉnh Quảng Ninh")</f>
        <v>Công an thị trấn Cái Rồng  tỉnh Quảng Ninh</v>
      </c>
      <c r="C732" t="str">
        <v>https://www.facebook.com/265963428377240</v>
      </c>
      <c r="D732" t="str">
        <v>-</v>
      </c>
      <c r="E732" t="str">
        <v/>
      </c>
      <c r="F732" t="str">
        <v>-</v>
      </c>
      <c r="G732" t="str">
        <v>-</v>
      </c>
    </row>
    <row r="733">
      <c r="A733">
        <v>13732</v>
      </c>
      <c r="B733" t="str">
        <f>HYPERLINK("https://vandon.quangninh.gov.vn/Trang/ChiTietBVGioiThieu.aspx?bvid=176", "UBND Ủy ban nhân dân thị trấn Cái Rồng  tỉnh Quảng Ninh")</f>
        <v>UBND Ủy ban nhân dân thị trấn Cái Rồng  tỉnh Quảng Ninh</v>
      </c>
      <c r="C733" t="str">
        <v>https://vandon.quangninh.gov.vn/Trang/ChiTietBVGioiThieu.aspx?bvid=176</v>
      </c>
      <c r="D733" t="str">
        <v>-</v>
      </c>
      <c r="E733" t="str">
        <v>-</v>
      </c>
      <c r="F733" t="str">
        <v>-</v>
      </c>
      <c r="G733" t="str">
        <v>-</v>
      </c>
    </row>
    <row r="734">
      <c r="A734">
        <v>13733</v>
      </c>
      <c r="B734" t="str">
        <v>Công an thị trấn Trới  tỉnh Quảng Ninh</v>
      </c>
      <c r="C734" t="str">
        <v>-</v>
      </c>
      <c r="D734" t="str">
        <v>-</v>
      </c>
      <c r="E734" t="str">
        <v/>
      </c>
      <c r="F734" t="str">
        <v>-</v>
      </c>
      <c r="G734" t="str">
        <v>-</v>
      </c>
    </row>
    <row r="735">
      <c r="A735">
        <v>13734</v>
      </c>
      <c r="B735" t="str">
        <f>HYPERLINK("https://dichvucong.quangninh.gov.vn/Default.aspx?tabid=119&amp;ctl=view&amp;mid=507&amp;id=71024&amp;dv=607&amp;pr=1", "UBND Ủy ban nhân dân thị trấn Trới  tỉnh Quảng Ninh")</f>
        <v>UBND Ủy ban nhân dân thị trấn Trới  tỉnh Quảng Ninh</v>
      </c>
      <c r="C735" t="str">
        <v>https://dichvucong.quangninh.gov.vn/Default.aspx?tabid=119&amp;ctl=view&amp;mid=507&amp;id=71024&amp;dv=607&amp;pr=1</v>
      </c>
      <c r="D735" t="str">
        <v>-</v>
      </c>
      <c r="E735" t="str">
        <v>-</v>
      </c>
      <c r="F735" t="str">
        <v>-</v>
      </c>
      <c r="G735" t="str">
        <v>-</v>
      </c>
    </row>
    <row r="736">
      <c r="A736">
        <v>13735</v>
      </c>
      <c r="B736" t="str">
        <v>Công an thị trấn Cô Tô  tỉnh Quảng Ninh</v>
      </c>
      <c r="C736" t="str">
        <v>-</v>
      </c>
      <c r="D736" t="str">
        <v>-</v>
      </c>
      <c r="E736" t="str">
        <v/>
      </c>
      <c r="F736" t="str">
        <v>-</v>
      </c>
      <c r="G736" t="str">
        <v>-</v>
      </c>
    </row>
    <row r="737">
      <c r="A737">
        <v>13736</v>
      </c>
      <c r="B737" t="str">
        <f>HYPERLINK("https://www.quangninh.gov.vn/donvi/huyencoto/Trang/ChiTietBVGioiThieu.aspx?bvid=114", "UBND Ủy ban nhân dân thị trấn Cô Tô  tỉnh Quảng Ninh")</f>
        <v>UBND Ủy ban nhân dân thị trấn Cô Tô  tỉnh Quảng Ninh</v>
      </c>
      <c r="C737" t="str">
        <v>https://www.quangninh.gov.vn/donvi/huyencoto/Trang/ChiTietBVGioiThieu.aspx?bvid=114</v>
      </c>
      <c r="D737" t="str">
        <v>-</v>
      </c>
      <c r="E737" t="str">
        <v>-</v>
      </c>
      <c r="F737" t="str">
        <v>-</v>
      </c>
      <c r="G737" t="str">
        <v>-</v>
      </c>
    </row>
    <row r="738">
      <c r="A738">
        <v>13737</v>
      </c>
      <c r="B738" t="str">
        <v>Công an thị trấn Cầu Gồ  tỉnh Bắc Giang</v>
      </c>
      <c r="C738" t="str">
        <v>-</v>
      </c>
      <c r="D738" t="str">
        <v>-</v>
      </c>
      <c r="E738" t="str">
        <v/>
      </c>
      <c r="F738" t="str">
        <v>-</v>
      </c>
      <c r="G738" t="str">
        <v>-</v>
      </c>
    </row>
    <row r="739">
      <c r="A739">
        <v>13738</v>
      </c>
      <c r="B739" t="str">
        <f>HYPERLINK("https://ttboha.yenthe.bacgiang.gov.vn/chi-tiet-tin-tuc/-/asset_publisher/M0UUAFstbTMq/content/yen-the-nhap-xa-bo-ha-vao-thi-tran-bo-ha-thanh-lap-thi-tran-bo-ha-nhap-xa-phon-xuong-vao-thi-tran-cau-go-thanh-lap-thi-tran-phon-xuong", "UBND Ủy ban nhân dân thị trấn Cầu Gồ  tỉnh Bắc Giang")</f>
        <v>UBND Ủy ban nhân dân thị trấn Cầu Gồ  tỉnh Bắc Giang</v>
      </c>
      <c r="C739" t="str">
        <v>https://ttboha.yenthe.bacgiang.gov.vn/chi-tiet-tin-tuc/-/asset_publisher/M0UUAFstbTMq/content/yen-the-nhap-xa-bo-ha-vao-thi-tran-bo-ha-thanh-lap-thi-tran-bo-ha-nhap-xa-phon-xuong-vao-thi-tran-cau-go-thanh-lap-thi-tran-phon-xuong</v>
      </c>
      <c r="D739" t="str">
        <v>-</v>
      </c>
      <c r="E739" t="str">
        <v>-</v>
      </c>
      <c r="F739" t="str">
        <v>-</v>
      </c>
      <c r="G739" t="str">
        <v>-</v>
      </c>
    </row>
    <row r="740">
      <c r="A740">
        <v>13739</v>
      </c>
      <c r="B740" t="str">
        <f>HYPERLINK("https://www.facebook.com/conganttbohayenthe.bacgiang/", "Công an thị trấn Bố Hạ  tỉnh Bắc Giang")</f>
        <v>Công an thị trấn Bố Hạ  tỉnh Bắc Giang</v>
      </c>
      <c r="C740" t="str">
        <v>https://www.facebook.com/conganttbohayenthe.bacgiang/</v>
      </c>
      <c r="D740" t="str">
        <v>-</v>
      </c>
      <c r="E740" t="str">
        <v/>
      </c>
      <c r="F740" t="str">
        <v>-</v>
      </c>
      <c r="G740" t="str">
        <v>-</v>
      </c>
    </row>
    <row r="741">
      <c r="A741">
        <v>13740</v>
      </c>
      <c r="B741" t="str">
        <f>HYPERLINK("https://ttboha.yenthe.bacgiang.gov.vn/", "UBND Ủy ban nhân dân thị trấn Bố Hạ  tỉnh Bắc Giang")</f>
        <v>UBND Ủy ban nhân dân thị trấn Bố Hạ  tỉnh Bắc Giang</v>
      </c>
      <c r="C741" t="str">
        <v>https://ttboha.yenthe.bacgiang.gov.vn/</v>
      </c>
      <c r="D741" t="str">
        <v>-</v>
      </c>
      <c r="E741" t="str">
        <v>-</v>
      </c>
      <c r="F741" t="str">
        <v>-</v>
      </c>
      <c r="G741" t="str">
        <v>-</v>
      </c>
    </row>
    <row r="742">
      <c r="A742">
        <v>13741</v>
      </c>
      <c r="B742" t="str">
        <f>HYPERLINK("https://www.facebook.com/p/C%C3%B4ng-an-huy%E1%BB%87n-T%C3%A2n-Y%C3%AAn-B%E1%BA%AFc-Giang-100080975141230/?locale=fa_IR", "Công an thị trấn Cao Thượng  tỉnh Bắc Giang")</f>
        <v>Công an thị trấn Cao Thượng  tỉnh Bắc Giang</v>
      </c>
      <c r="C742" t="str">
        <v>https://www.facebook.com/p/C%C3%B4ng-an-huy%E1%BB%87n-T%C3%A2n-Y%C3%AAn-B%E1%BA%AFc-Giang-100080975141230/?locale=fa_IR</v>
      </c>
      <c r="D742" t="str">
        <v>-</v>
      </c>
      <c r="E742" t="str">
        <v>02043878205</v>
      </c>
      <c r="F742" t="str">
        <v>-</v>
      </c>
      <c r="G742" t="str">
        <v>TDP Hợp Tiến, TT Cao Thượng, huyện Tân Yên, tỉnh Bắc Giang, Bac Giang, Vietnam</v>
      </c>
    </row>
    <row r="743">
      <c r="A743">
        <v>13742</v>
      </c>
      <c r="B743" t="str">
        <f>HYPERLINK("https://thitrancaothuong.tanyen.bacgiang.gov.vn/", "UBND Ủy ban nhân dân thị trấn Cao Thượng  tỉnh Bắc Giang")</f>
        <v>UBND Ủy ban nhân dân thị trấn Cao Thượng  tỉnh Bắc Giang</v>
      </c>
      <c r="C743" t="str">
        <v>https://thitrancaothuong.tanyen.bacgiang.gov.vn/</v>
      </c>
      <c r="D743" t="str">
        <v>-</v>
      </c>
      <c r="E743" t="str">
        <v>-</v>
      </c>
      <c r="F743" t="str">
        <v>-</v>
      </c>
      <c r="G743" t="str">
        <v>-</v>
      </c>
    </row>
    <row r="744">
      <c r="A744">
        <v>13743</v>
      </c>
      <c r="B744" t="str">
        <v>Công an thị trấn Nhã Nam  tỉnh Bắc Giang</v>
      </c>
      <c r="C744" t="str">
        <v>-</v>
      </c>
      <c r="D744" t="str">
        <v>-</v>
      </c>
      <c r="E744" t="str">
        <v/>
      </c>
      <c r="F744" t="str">
        <v>-</v>
      </c>
      <c r="G744" t="str">
        <v>-</v>
      </c>
    </row>
    <row r="745">
      <c r="A745">
        <v>13744</v>
      </c>
      <c r="B745" t="str">
        <f>HYPERLINK("https://thitrannhanam.tanyen.bacgiang.gov.vn/", "UBND Ủy ban nhân dân thị trấn Nhã Nam  tỉnh Bắc Giang")</f>
        <v>UBND Ủy ban nhân dân thị trấn Nhã Nam  tỉnh Bắc Giang</v>
      </c>
      <c r="C745" t="str">
        <v>https://thitrannhanam.tanyen.bacgiang.gov.vn/</v>
      </c>
      <c r="D745" t="str">
        <v>-</v>
      </c>
      <c r="E745" t="str">
        <v>-</v>
      </c>
      <c r="F745" t="str">
        <v>-</v>
      </c>
      <c r="G745" t="str">
        <v>-</v>
      </c>
    </row>
    <row r="746">
      <c r="A746">
        <v>13745</v>
      </c>
      <c r="B746" t="str">
        <v>Công an thị trấn Kép  tỉnh Bắc Giang</v>
      </c>
      <c r="C746" t="str">
        <v>-</v>
      </c>
      <c r="D746" t="str">
        <v>-</v>
      </c>
      <c r="E746" t="str">
        <v/>
      </c>
      <c r="F746" t="str">
        <v>-</v>
      </c>
      <c r="G746" t="str">
        <v>-</v>
      </c>
    </row>
    <row r="747">
      <c r="A747">
        <v>13746</v>
      </c>
      <c r="B747" t="str">
        <f>HYPERLINK("https://kep.langgiang.bacgiang.gov.vn/", "UBND Ủy ban nhân dân thị trấn Kép  tỉnh Bắc Giang")</f>
        <v>UBND Ủy ban nhân dân thị trấn Kép  tỉnh Bắc Giang</v>
      </c>
      <c r="C747" t="str">
        <v>https://kep.langgiang.bacgiang.gov.vn/</v>
      </c>
      <c r="D747" t="str">
        <v>-</v>
      </c>
      <c r="E747" t="str">
        <v>-</v>
      </c>
      <c r="F747" t="str">
        <v>-</v>
      </c>
      <c r="G747" t="str">
        <v>-</v>
      </c>
    </row>
    <row r="748">
      <c r="A748">
        <v>13747</v>
      </c>
      <c r="B748" t="str">
        <f>HYPERLINK("https://www.facebook.com/cathitranvoi/", "Công an thị trấn Vôi  tỉnh Bắc Giang")</f>
        <v>Công an thị trấn Vôi  tỉnh Bắc Giang</v>
      </c>
      <c r="C748" t="str">
        <v>https://www.facebook.com/cathitranvoi/</v>
      </c>
      <c r="D748" t="str">
        <v>-</v>
      </c>
      <c r="E748" t="str">
        <v/>
      </c>
      <c r="F748" t="str">
        <v>-</v>
      </c>
      <c r="G748" t="str">
        <v>-</v>
      </c>
    </row>
    <row r="749">
      <c r="A749">
        <v>13748</v>
      </c>
      <c r="B749" t="str">
        <f>HYPERLINK("https://voi.langgiang.bacgiang.gov.vn/", "UBND Ủy ban nhân dân thị trấn Vôi  tỉnh Bắc Giang")</f>
        <v>UBND Ủy ban nhân dân thị trấn Vôi  tỉnh Bắc Giang</v>
      </c>
      <c r="C749" t="str">
        <v>https://voi.langgiang.bacgiang.gov.vn/</v>
      </c>
      <c r="D749" t="str">
        <v>-</v>
      </c>
      <c r="E749" t="str">
        <v>-</v>
      </c>
      <c r="F749" t="str">
        <v>-</v>
      </c>
      <c r="G749" t="str">
        <v>-</v>
      </c>
    </row>
    <row r="750">
      <c r="A750">
        <v>13749</v>
      </c>
      <c r="B750" t="str">
        <f>HYPERLINK("https://www.facebook.com/mamnonhuongduongdoingo/?locale=vi_VN", "Công an thị trấn Đồi Ngô  tỉnh Bắc Giang")</f>
        <v>Công an thị trấn Đồi Ngô  tỉnh Bắc Giang</v>
      </c>
      <c r="C750" t="str">
        <v>https://www.facebook.com/mamnonhuongduongdoingo/?locale=vi_VN</v>
      </c>
      <c r="D750" t="str">
        <v>0335840108</v>
      </c>
      <c r="E750" t="str">
        <v>-</v>
      </c>
      <c r="F750" t="str">
        <f>HYPERLINK("mailto:mamnonhuongduongdoingo@gmail.com", "mamnonhuongduongdoingo@gmail.com")</f>
        <v>mamnonhuongduongdoingo@gmail.com</v>
      </c>
      <c r="G750" t="str">
        <v>Cơ sở 1 : Đường Giáp Văn Cương - Phố Thanh Tân, Cơ Sở 2 : Phố Thanh Hưng, cơ sở 3 ngõ số 1, số 2 phố Đồi Ngô thị trấn Đồi Ngô Lục Nam Bắc Giang ., Luc Nam, Vietnam</v>
      </c>
    </row>
    <row r="751">
      <c r="A751">
        <v>13750</v>
      </c>
      <c r="B751" t="str">
        <f>HYPERLINK("https://doingo-lucnam.bacgiang.gov.vn/", "UBND Ủy ban nhân dân thị trấn Đồi Ngô  tỉnh Bắc Giang")</f>
        <v>UBND Ủy ban nhân dân thị trấn Đồi Ngô  tỉnh Bắc Giang</v>
      </c>
      <c r="C751" t="str">
        <v>https://doingo-lucnam.bacgiang.gov.vn/</v>
      </c>
      <c r="D751" t="str">
        <v>-</v>
      </c>
      <c r="E751" t="str">
        <v>-</v>
      </c>
      <c r="F751" t="str">
        <v>-</v>
      </c>
      <c r="G751" t="str">
        <v>-</v>
      </c>
    </row>
    <row r="752">
      <c r="A752">
        <v>13751</v>
      </c>
      <c r="B752" t="str">
        <f>HYPERLINK("https://www.facebook.com/conganhuyenlucnam/?locale=vi_VN", "Công an thị trấn Lục Nam  tỉnh Bắc Giang")</f>
        <v>Công an thị trấn Lục Nam  tỉnh Bắc Giang</v>
      </c>
      <c r="C752" t="str">
        <v>https://www.facebook.com/conganhuyenlucnam/?locale=vi_VN</v>
      </c>
      <c r="D752" t="str">
        <v>-</v>
      </c>
      <c r="E752" t="str">
        <v/>
      </c>
      <c r="F752" t="str">
        <v>-</v>
      </c>
      <c r="G752" t="str">
        <v>-</v>
      </c>
    </row>
    <row r="753">
      <c r="A753">
        <v>13752</v>
      </c>
      <c r="B753" t="str">
        <f>HYPERLINK("https://lucnam.bacgiang.gov.vn/", "UBND Ủy ban nhân dân thị trấn Lục Nam  tỉnh Bắc Giang")</f>
        <v>UBND Ủy ban nhân dân thị trấn Lục Nam  tỉnh Bắc Giang</v>
      </c>
      <c r="C753" t="str">
        <v>https://lucnam.bacgiang.gov.vn/</v>
      </c>
      <c r="D753" t="str">
        <v>-</v>
      </c>
      <c r="E753" t="str">
        <v>-</v>
      </c>
      <c r="F753" t="str">
        <v>-</v>
      </c>
      <c r="G753" t="str">
        <v>-</v>
      </c>
    </row>
    <row r="754">
      <c r="A754">
        <v>13753</v>
      </c>
      <c r="B754" t="str">
        <v>Công an thị trấn Chũ  tỉnh Bắc Giang</v>
      </c>
      <c r="C754" t="str">
        <v>-</v>
      </c>
      <c r="D754" t="str">
        <v>-</v>
      </c>
      <c r="E754" t="str">
        <v/>
      </c>
      <c r="F754" t="str">
        <v>-</v>
      </c>
      <c r="G754" t="str">
        <v>-</v>
      </c>
    </row>
    <row r="755">
      <c r="A755">
        <v>13754</v>
      </c>
      <c r="B755" t="str">
        <f>HYPERLINK("https://lucngan.bacgiang.gov.vn/web/ubnd-tt-chu", "UBND Ủy ban nhân dân thị trấn Chũ  tỉnh Bắc Giang")</f>
        <v>UBND Ủy ban nhân dân thị trấn Chũ  tỉnh Bắc Giang</v>
      </c>
      <c r="C755" t="str">
        <v>https://lucngan.bacgiang.gov.vn/web/ubnd-tt-chu</v>
      </c>
      <c r="D755" t="str">
        <v>-</v>
      </c>
      <c r="E755" t="str">
        <v>-</v>
      </c>
      <c r="F755" t="str">
        <v>-</v>
      </c>
      <c r="G755" t="str">
        <v>-</v>
      </c>
    </row>
    <row r="756">
      <c r="A756">
        <v>13755</v>
      </c>
      <c r="B756" t="str">
        <v>Công an thị trấn An Châu  tỉnh Bắc Giang</v>
      </c>
      <c r="C756" t="str">
        <v>-</v>
      </c>
      <c r="D756" t="str">
        <v>-</v>
      </c>
      <c r="E756" t="str">
        <v/>
      </c>
      <c r="F756" t="str">
        <v>-</v>
      </c>
      <c r="G756" t="str">
        <v>-</v>
      </c>
    </row>
    <row r="757">
      <c r="A757">
        <v>13756</v>
      </c>
      <c r="B757" t="str">
        <f>HYPERLINK("https://sondong.bacgiang.gov.vn/chi-tiet-tin-tuc/-/asset_publisher/C55IVjY8YjNe/content/thi-tran-an-chau", "UBND Ủy ban nhân dân thị trấn An Châu  tỉnh Bắc Giang")</f>
        <v>UBND Ủy ban nhân dân thị trấn An Châu  tỉnh Bắc Giang</v>
      </c>
      <c r="C757" t="str">
        <v>https://sondong.bacgiang.gov.vn/chi-tiet-tin-tuc/-/asset_publisher/C55IVjY8YjNe/content/thi-tran-an-chau</v>
      </c>
      <c r="D757" t="str">
        <v>-</v>
      </c>
      <c r="E757" t="str">
        <v>-</v>
      </c>
      <c r="F757" t="str">
        <v>-</v>
      </c>
      <c r="G757" t="str">
        <v>-</v>
      </c>
    </row>
    <row r="758">
      <c r="A758">
        <v>13757</v>
      </c>
      <c r="B758" t="str">
        <v>Công an thị trấn Thanh Sơn  tỉnh Bắc Giang</v>
      </c>
      <c r="C758" t="str">
        <v>-</v>
      </c>
      <c r="D758" t="str">
        <v>-</v>
      </c>
      <c r="E758" t="str">
        <v/>
      </c>
      <c r="F758" t="str">
        <v>-</v>
      </c>
      <c r="G758" t="str">
        <v>-</v>
      </c>
    </row>
    <row r="759">
      <c r="A759">
        <v>13758</v>
      </c>
      <c r="B759" t="str">
        <f>HYPERLINK("https://sondong.bacgiang.gov.vn/chi-tiet-tin-tuc/-/asset_publisher/C55IVjY8YjNe/content/thi-tran-thanh-son", "UBND Ủy ban nhân dân thị trấn Thanh Sơn  tỉnh Bắc Giang")</f>
        <v>UBND Ủy ban nhân dân thị trấn Thanh Sơn  tỉnh Bắc Giang</v>
      </c>
      <c r="C759" t="str">
        <v>https://sondong.bacgiang.gov.vn/chi-tiet-tin-tuc/-/asset_publisher/C55IVjY8YjNe/content/thi-tran-thanh-son</v>
      </c>
      <c r="D759" t="str">
        <v>-</v>
      </c>
      <c r="E759" t="str">
        <v>-</v>
      </c>
      <c r="F759" t="str">
        <v>-</v>
      </c>
      <c r="G759" t="str">
        <v>-</v>
      </c>
    </row>
    <row r="760">
      <c r="A760">
        <v>13759</v>
      </c>
      <c r="B760" t="str">
        <v>Công an thị trấn Neo  tỉnh Bắc Giang</v>
      </c>
      <c r="C760" t="str">
        <v>-</v>
      </c>
      <c r="D760" t="str">
        <v>-</v>
      </c>
      <c r="E760" t="str">
        <v/>
      </c>
      <c r="F760" t="str">
        <v>-</v>
      </c>
      <c r="G760" t="str">
        <v>-</v>
      </c>
    </row>
    <row r="761">
      <c r="A761">
        <v>13760</v>
      </c>
      <c r="B761" t="str">
        <f>HYPERLINK("https://sondong.bacgiang.gov.vn/chi-tiet-tin-tuc/-/asset_publisher/C55IVjY8YjNe/content/thi-tran-thanh-son", "UBND Ủy ban nhân dân thị trấn Neo  tỉnh Bắc Giang")</f>
        <v>UBND Ủy ban nhân dân thị trấn Neo  tỉnh Bắc Giang</v>
      </c>
      <c r="C761" t="str">
        <v>https://sondong.bacgiang.gov.vn/chi-tiet-tin-tuc/-/asset_publisher/C55IVjY8YjNe/content/thi-tran-thanh-son</v>
      </c>
      <c r="D761" t="str">
        <v>-</v>
      </c>
      <c r="E761" t="str">
        <v>-</v>
      </c>
      <c r="F761" t="str">
        <v>-</v>
      </c>
      <c r="G761" t="str">
        <v>-</v>
      </c>
    </row>
    <row r="762">
      <c r="A762">
        <v>13761</v>
      </c>
      <c r="B762" t="str">
        <f>HYPERLINK("https://www.facebook.com/p/C%C3%B4ng-an-th%E1%BB%8B-tr%E1%BA%A5n-T%C3%A2n-An-Y%C3%AAn-Dung-B%E1%BA%AFc-Giang-100066949255453/", "Công an thị trấn Tân Dân  tỉnh Bắc Giang")</f>
        <v>Công an thị trấn Tân Dân  tỉnh Bắc Giang</v>
      </c>
      <c r="C762" t="str">
        <v>https://www.facebook.com/p/C%C3%B4ng-an-th%E1%BB%8B-tr%E1%BA%A5n-T%C3%A2n-An-Y%C3%AAn-Dung-B%E1%BA%AFc-Giang-100066949255453/</v>
      </c>
      <c r="D762" t="str">
        <v>-</v>
      </c>
      <c r="E762" t="str">
        <v/>
      </c>
      <c r="F762" t="str">
        <v>-</v>
      </c>
      <c r="G762" t="str">
        <v>-</v>
      </c>
    </row>
    <row r="763">
      <c r="A763">
        <v>13762</v>
      </c>
      <c r="B763" t="str">
        <f>HYPERLINK("https://tanan.yendung.bacgiang.gov.vn/", "UBND Ủy ban nhân dân thị trấn Tân Dân  tỉnh Bắc Giang")</f>
        <v>UBND Ủy ban nhân dân thị trấn Tân Dân  tỉnh Bắc Giang</v>
      </c>
      <c r="C763" t="str">
        <v>https://tanan.yendung.bacgiang.gov.vn/</v>
      </c>
      <c r="D763" t="str">
        <v>-</v>
      </c>
      <c r="E763" t="str">
        <v>-</v>
      </c>
      <c r="F763" t="str">
        <v>-</v>
      </c>
      <c r="G763" t="str">
        <v>-</v>
      </c>
    </row>
    <row r="764">
      <c r="A764">
        <v>13763</v>
      </c>
      <c r="B764" t="str">
        <v>Công an thị trấn  Bích Động  tỉnh Bắc Giang</v>
      </c>
      <c r="C764" t="str">
        <v>-</v>
      </c>
      <c r="D764" t="str">
        <v>-</v>
      </c>
      <c r="E764" t="str">
        <v/>
      </c>
      <c r="F764" t="str">
        <v>-</v>
      </c>
      <c r="G764" t="str">
        <v>-</v>
      </c>
    </row>
    <row r="765">
      <c r="A765">
        <v>13764</v>
      </c>
      <c r="B765" t="str">
        <f>HYPERLINK("https://bichdong.vietyen.bacgiang.gov.vn/", "UBND Ủy ban nhân dân thị trấn  Bích Động  tỉnh Bắc Giang")</f>
        <v>UBND Ủy ban nhân dân thị trấn  Bích Động  tỉnh Bắc Giang</v>
      </c>
      <c r="C765" t="str">
        <v>https://bichdong.vietyen.bacgiang.gov.vn/</v>
      </c>
      <c r="D765" t="str">
        <v>-</v>
      </c>
      <c r="E765" t="str">
        <v>-</v>
      </c>
      <c r="F765" t="str">
        <v>-</v>
      </c>
      <c r="G765" t="str">
        <v>-</v>
      </c>
    </row>
    <row r="766">
      <c r="A766">
        <v>13765</v>
      </c>
      <c r="B766" t="str">
        <v>Công an thị trấn Nếnh  tỉnh Bắc Giang</v>
      </c>
      <c r="C766" t="str">
        <v>-</v>
      </c>
      <c r="D766" t="str">
        <v>-</v>
      </c>
      <c r="E766" t="str">
        <v/>
      </c>
      <c r="F766" t="str">
        <v>-</v>
      </c>
      <c r="G766" t="str">
        <v>-</v>
      </c>
    </row>
    <row r="767">
      <c r="A767">
        <v>13766</v>
      </c>
      <c r="B767" t="str">
        <f>HYPERLINK("https://vietyen.bacgiang.gov.vn/xuat-ban-thong-tin/-/asset_publisher/vYGFBWdWN3jE/content/h-nd-thi-tran-nenh-bau-chuc-danh-chu-tich-h-nd-va-chu-tich-ubnd?inheritRedirect=false", "UBND Ủy ban nhân dân thị trấn Nếnh  tỉnh Bắc Giang")</f>
        <v>UBND Ủy ban nhân dân thị trấn Nếnh  tỉnh Bắc Giang</v>
      </c>
      <c r="C767" t="str">
        <v>https://vietyen.bacgiang.gov.vn/xuat-ban-thong-tin/-/asset_publisher/vYGFBWdWN3jE/content/h-nd-thi-tran-nenh-bau-chuc-danh-chu-tich-h-nd-va-chu-tich-ubnd?inheritRedirect=false</v>
      </c>
      <c r="D767" t="str">
        <v>-</v>
      </c>
      <c r="E767" t="str">
        <v>-</v>
      </c>
      <c r="F767" t="str">
        <v>-</v>
      </c>
      <c r="G767" t="str">
        <v>-</v>
      </c>
    </row>
    <row r="768">
      <c r="A768">
        <v>13767</v>
      </c>
      <c r="B768" t="str">
        <f>HYPERLINK("https://www.facebook.com/cahhiephoa/", "Công an thị trấn Thắng  tỉnh Bắc Giang")</f>
        <v>Công an thị trấn Thắng  tỉnh Bắc Giang</v>
      </c>
      <c r="C768" t="str">
        <v>https://www.facebook.com/cahhiephoa/</v>
      </c>
      <c r="D768" t="str">
        <v>-</v>
      </c>
      <c r="E768" t="str">
        <v/>
      </c>
      <c r="F768" t="str">
        <v>-</v>
      </c>
      <c r="G768" t="str">
        <v>-</v>
      </c>
    </row>
    <row r="769">
      <c r="A769">
        <v>13768</v>
      </c>
      <c r="B769" t="str">
        <f>HYPERLINK("https://ttthang.hiephoa.bacgiang.gov.vn/", "UBND Ủy ban nhân dân thị trấn Thắng  tỉnh Bắc Giang")</f>
        <v>UBND Ủy ban nhân dân thị trấn Thắng  tỉnh Bắc Giang</v>
      </c>
      <c r="C769" t="str">
        <v>https://ttthang.hiephoa.bacgiang.gov.vn/</v>
      </c>
      <c r="D769" t="str">
        <v>-</v>
      </c>
      <c r="E769" t="str">
        <v>-</v>
      </c>
      <c r="F769" t="str">
        <v>-</v>
      </c>
      <c r="G769" t="str">
        <v>-</v>
      </c>
    </row>
    <row r="770">
      <c r="A770">
        <v>13769</v>
      </c>
      <c r="B770" t="str">
        <f>HYPERLINK("https://www.facebook.com/congandoanhung/", "Công an thị trấn Đoan Hùng  tỉnh Phú Thọ")</f>
        <v>Công an thị trấn Đoan Hùng  tỉnh Phú Thọ</v>
      </c>
      <c r="C770" t="str">
        <v>https://www.facebook.com/congandoanhung/</v>
      </c>
      <c r="D770" t="str">
        <v>-</v>
      </c>
      <c r="E770" t="str">
        <v/>
      </c>
      <c r="F770" t="str">
        <v>-</v>
      </c>
      <c r="G770" t="str">
        <v>-</v>
      </c>
    </row>
    <row r="771">
      <c r="A771">
        <v>13770</v>
      </c>
      <c r="B771" t="str">
        <f>HYPERLINK("https://doanhung.phutho.gov.vn/", "UBND Ủy ban nhân dân thị trấn Đoan Hùng  tỉnh Phú Thọ")</f>
        <v>UBND Ủy ban nhân dân thị trấn Đoan Hùng  tỉnh Phú Thọ</v>
      </c>
      <c r="C771" t="str">
        <v>https://doanhung.phutho.gov.vn/</v>
      </c>
      <c r="D771" t="str">
        <v>-</v>
      </c>
      <c r="E771" t="str">
        <v>-</v>
      </c>
      <c r="F771" t="str">
        <v>-</v>
      </c>
      <c r="G771" t="str">
        <v>-</v>
      </c>
    </row>
    <row r="772">
      <c r="A772">
        <v>13771</v>
      </c>
      <c r="B772" t="str">
        <f>HYPERLINK("https://www.facebook.com/p/C%C3%B4ng-an-huy%E1%BB%87n-H%E1%BA%A1-H%C3%B2a-100066401801479/", "Công an thị trấn Hạ Hoà  tỉnh Phú Thọ")</f>
        <v>Công an thị trấn Hạ Hoà  tỉnh Phú Thọ</v>
      </c>
      <c r="C772" t="str">
        <v>https://www.facebook.com/p/C%C3%B4ng-an-huy%E1%BB%87n-H%E1%BA%A1-H%C3%B2a-100066401801479/</v>
      </c>
      <c r="D772" t="str">
        <v>-</v>
      </c>
      <c r="E772" t="str">
        <v/>
      </c>
      <c r="F772" t="str">
        <v>-</v>
      </c>
      <c r="G772" t="str">
        <v>-</v>
      </c>
    </row>
    <row r="773">
      <c r="A773">
        <v>13772</v>
      </c>
      <c r="B773" t="str">
        <f>HYPERLINK("http://congbao.phutho.gov.vn/tong-tap.html?classification=2&amp;unitid=15", "UBND Ủy ban nhân dân thị trấn Hạ Hoà  tỉnh Phú Thọ")</f>
        <v>UBND Ủy ban nhân dân thị trấn Hạ Hoà  tỉnh Phú Thọ</v>
      </c>
      <c r="C773" t="str">
        <v>http://congbao.phutho.gov.vn/tong-tap.html?classification=2&amp;unitid=15</v>
      </c>
      <c r="D773" t="str">
        <v>-</v>
      </c>
      <c r="E773" t="str">
        <v>-</v>
      </c>
      <c r="F773" t="str">
        <v>-</v>
      </c>
      <c r="G773" t="str">
        <v>-</v>
      </c>
    </row>
    <row r="774">
      <c r="A774">
        <v>13773</v>
      </c>
      <c r="B774" t="str">
        <f>HYPERLINK("https://www.facebook.com/CSHSThanhBa/?locale=vi_VN", "Công an thị trấn Thanh Ba  tỉnh Phú Thọ")</f>
        <v>Công an thị trấn Thanh Ba  tỉnh Phú Thọ</v>
      </c>
      <c r="C774" t="str">
        <v>https://www.facebook.com/CSHSThanhBa/?locale=vi_VN</v>
      </c>
      <c r="D774" t="str">
        <v>-</v>
      </c>
      <c r="E774" t="str">
        <v/>
      </c>
      <c r="F774" t="str">
        <v>-</v>
      </c>
      <c r="G774" t="str">
        <v>-</v>
      </c>
    </row>
    <row r="775">
      <c r="A775">
        <v>13774</v>
      </c>
      <c r="B775" t="str">
        <f>HYPERLINK("https://thanhba.phutho.gov.vn/", "UBND Ủy ban nhân dân thị trấn Thanh Ba  tỉnh Phú Thọ")</f>
        <v>UBND Ủy ban nhân dân thị trấn Thanh Ba  tỉnh Phú Thọ</v>
      </c>
      <c r="C775" t="str">
        <v>https://thanhba.phutho.gov.vn/</v>
      </c>
      <c r="D775" t="str">
        <v>-</v>
      </c>
      <c r="E775" t="str">
        <v>-</v>
      </c>
      <c r="F775" t="str">
        <v>-</v>
      </c>
      <c r="G775" t="str">
        <v>-</v>
      </c>
    </row>
    <row r="776">
      <c r="A776">
        <v>13775</v>
      </c>
      <c r="B776" t="str">
        <f>HYPERLINK("https://www.facebook.com/p/C%C3%B4ng-an-th%E1%BB%8B-tr%E1%BA%A5n-Phong-Ch%C3%A2u-100071715528701/", "Công an thị trấn Phong Châu  tỉnh Phú Thọ")</f>
        <v>Công an thị trấn Phong Châu  tỉnh Phú Thọ</v>
      </c>
      <c r="C776" t="str">
        <v>https://www.facebook.com/p/C%C3%B4ng-an-th%E1%BB%8B-tr%E1%BA%A5n-Phong-Ch%C3%A2u-100071715528701/</v>
      </c>
      <c r="D776" t="str">
        <v>-</v>
      </c>
      <c r="E776" t="str">
        <v/>
      </c>
      <c r="F776" t="str">
        <v>-</v>
      </c>
      <c r="G776" t="str">
        <v>-</v>
      </c>
    </row>
    <row r="777">
      <c r="A777">
        <v>13776</v>
      </c>
      <c r="B777" t="str">
        <f>HYPERLINK("https://phongchau.phuninh.phutho.gov.vn/", "UBND Ủy ban nhân dân thị trấn Phong Châu  tỉnh Phú Thọ")</f>
        <v>UBND Ủy ban nhân dân thị trấn Phong Châu  tỉnh Phú Thọ</v>
      </c>
      <c r="C777" t="str">
        <v>https://phongchau.phuninh.phutho.gov.vn/</v>
      </c>
      <c r="D777" t="str">
        <v>-</v>
      </c>
      <c r="E777" t="str">
        <v>-</v>
      </c>
      <c r="F777" t="str">
        <v>-</v>
      </c>
      <c r="G777" t="str">
        <v>-</v>
      </c>
    </row>
    <row r="778">
      <c r="A778">
        <v>13777</v>
      </c>
      <c r="B778" t="str">
        <f>HYPERLINK("https://www.facebook.com/p/C%C3%B4ng-an-huy%E1%BB%87n-Y%C3%AAn-L%E1%BA%ADp-100076404181551/", "Công an thị trấn Yên Lập  tỉnh Phú Thọ")</f>
        <v>Công an thị trấn Yên Lập  tỉnh Phú Thọ</v>
      </c>
      <c r="C778" t="str">
        <v>https://www.facebook.com/p/C%C3%B4ng-an-huy%E1%BB%87n-Y%C3%AAn-L%E1%BA%ADp-100076404181551/</v>
      </c>
      <c r="D778" t="str">
        <v>-</v>
      </c>
      <c r="E778" t="str">
        <v/>
      </c>
      <c r="F778" t="str">
        <v>-</v>
      </c>
      <c r="G778" t="str">
        <v>-</v>
      </c>
    </row>
    <row r="779">
      <c r="A779">
        <v>13778</v>
      </c>
      <c r="B779" t="str">
        <f>HYPERLINK("https://yenlap.phutho.gov.vn/", "UBND Ủy ban nhân dân thị trấn Yên Lập  tỉnh Phú Thọ")</f>
        <v>UBND Ủy ban nhân dân thị trấn Yên Lập  tỉnh Phú Thọ</v>
      </c>
      <c r="C779" t="str">
        <v>https://yenlap.phutho.gov.vn/</v>
      </c>
      <c r="D779" t="str">
        <v>-</v>
      </c>
      <c r="E779" t="str">
        <v>-</v>
      </c>
      <c r="F779" t="str">
        <v>-</v>
      </c>
      <c r="G779" t="str">
        <v>-</v>
      </c>
    </row>
    <row r="780">
      <c r="A780">
        <v>13779</v>
      </c>
      <c r="B780" t="str">
        <f>HYPERLINK("https://www.facebook.com/thptsongthao.camkhe.phutho/", "Công an thị trấn Sông Thao  tỉnh Phú Thọ")</f>
        <v>Công an thị trấn Sông Thao  tỉnh Phú Thọ</v>
      </c>
      <c r="C780" t="str">
        <v>https://www.facebook.com/thptsongthao.camkhe.phutho/</v>
      </c>
      <c r="D780" t="str">
        <v>0988276046</v>
      </c>
      <c r="E780" t="str">
        <v>-</v>
      </c>
      <c r="F780" t="str">
        <f>HYPERLINK("mailto:thptsongthao.camkhe.phutho@gmail.com", "thptsongthao.camkhe.phutho@gmail.com")</f>
        <v>thptsongthao.camkhe.phutho@gmail.com</v>
      </c>
      <c r="G780" t="str">
        <v>Khu Đồng Hàng- Thị trấn Cẩm Khê- Huyện Cẩm Khê, Phu Tho, Vietnam</v>
      </c>
    </row>
    <row r="781">
      <c r="A781">
        <v>13780</v>
      </c>
      <c r="B781" t="str">
        <f>HYPERLINK("https://camkhe.phutho.gov.vn/Chuyen-muc-tin/Chi-tiet-tin/t/cum-cong-nghiep-thi-tran-song-thao/title/14921/ctitle/128", "UBND Ủy ban nhân dân thị trấn Sông Thao  tỉnh Phú Thọ")</f>
        <v>UBND Ủy ban nhân dân thị trấn Sông Thao  tỉnh Phú Thọ</v>
      </c>
      <c r="C781" t="str">
        <v>https://camkhe.phutho.gov.vn/Chuyen-muc-tin/Chi-tiet-tin/t/cum-cong-nghiep-thi-tran-song-thao/title/14921/ctitle/128</v>
      </c>
      <c r="D781" t="str">
        <v>-</v>
      </c>
      <c r="E781" t="str">
        <v>-</v>
      </c>
      <c r="F781" t="str">
        <v>-</v>
      </c>
      <c r="G781" t="str">
        <v>-</v>
      </c>
    </row>
    <row r="782">
      <c r="A782">
        <v>13781</v>
      </c>
      <c r="B782" t="str">
        <f>HYPERLINK("https://www.facebook.com/HungHoaTamNongPhuTho/?locale=vi_VN", "Công an thị trấn Hưng Hoá  tỉnh Phú Thọ")</f>
        <v>Công an thị trấn Hưng Hoá  tỉnh Phú Thọ</v>
      </c>
      <c r="C782" t="str">
        <v>https://www.facebook.com/HungHoaTamNongPhuTho/?locale=vi_VN</v>
      </c>
      <c r="D782" t="str">
        <v>-</v>
      </c>
      <c r="E782" t="str">
        <v/>
      </c>
      <c r="F782" t="str">
        <f>HYPERLINK("mailto:kuchua3@gmail.com", "kuchua3@gmail.com")</f>
        <v>kuchua3@gmail.com</v>
      </c>
      <c r="G782" t="str">
        <v>-</v>
      </c>
    </row>
    <row r="783">
      <c r="A783">
        <v>13782</v>
      </c>
      <c r="B783" t="str">
        <f>HYPERLINK("https://tamnong.phutho.gov.vn/Chuyen-muc-tin/Chi-tiet-tin/t/thi-tran-hung-hoa/title/251/ctitle/194", "UBND Ủy ban nhân dân thị trấn Hưng Hoá  tỉnh Phú Thọ")</f>
        <v>UBND Ủy ban nhân dân thị trấn Hưng Hoá  tỉnh Phú Thọ</v>
      </c>
      <c r="C783" t="str">
        <v>https://tamnong.phutho.gov.vn/Chuyen-muc-tin/Chi-tiet-tin/t/thi-tran-hung-hoa/title/251/ctitle/194</v>
      </c>
      <c r="D783" t="str">
        <v>-</v>
      </c>
      <c r="E783" t="str">
        <v>-</v>
      </c>
      <c r="F783" t="str">
        <v>-</v>
      </c>
      <c r="G783" t="str">
        <v>-</v>
      </c>
    </row>
    <row r="784">
      <c r="A784">
        <v>13783</v>
      </c>
      <c r="B784" t="str">
        <f>HYPERLINK("https://www.facebook.com/p/C%C3%B4ng-an-th%E1%BB%8B-tr%E1%BA%A5n-L%C3%A2m-Thao-100081296978934/", "Công an thị trấn Lâm Thao  tỉnh Phú Thọ")</f>
        <v>Công an thị trấn Lâm Thao  tỉnh Phú Thọ</v>
      </c>
      <c r="C784" t="str">
        <v>https://www.facebook.com/p/C%C3%B4ng-an-th%E1%BB%8B-tr%E1%BA%A5n-L%C3%A2m-Thao-100081296978934/</v>
      </c>
      <c r="D784" t="str">
        <v>-</v>
      </c>
      <c r="E784" t="str">
        <v/>
      </c>
      <c r="F784" t="str">
        <v>-</v>
      </c>
      <c r="G784" t="str">
        <v>-</v>
      </c>
    </row>
    <row r="785">
      <c r="A785">
        <v>13784</v>
      </c>
      <c r="B785" t="str">
        <f>HYPERLINK("https://lamthao.phutho.gov.vn/", "UBND Ủy ban nhân dân thị trấn Lâm Thao  tỉnh Phú Thọ")</f>
        <v>UBND Ủy ban nhân dân thị trấn Lâm Thao  tỉnh Phú Thọ</v>
      </c>
      <c r="C785" t="str">
        <v>https://lamthao.phutho.gov.vn/</v>
      </c>
      <c r="D785" t="str">
        <v>-</v>
      </c>
      <c r="E785" t="str">
        <v>-</v>
      </c>
      <c r="F785" t="str">
        <v>-</v>
      </c>
      <c r="G785" t="str">
        <v>-</v>
      </c>
    </row>
    <row r="786">
      <c r="A786">
        <v>13785</v>
      </c>
      <c r="B786" t="str">
        <f>HYPERLINK("https://www.facebook.com/1741129299402593", "Công an thị trấn Hùng Sơn  tỉnh Phú Thọ")</f>
        <v>Công an thị trấn Hùng Sơn  tỉnh Phú Thọ</v>
      </c>
      <c r="C786" t="str">
        <v>https://www.facebook.com/1741129299402593</v>
      </c>
      <c r="D786" t="str">
        <v>-</v>
      </c>
      <c r="E786" t="str">
        <v/>
      </c>
      <c r="F786" t="str">
        <v>-</v>
      </c>
      <c r="G786" t="str">
        <v>-</v>
      </c>
    </row>
    <row r="787">
      <c r="A787">
        <v>13786</v>
      </c>
      <c r="B787" t="str">
        <f>HYPERLINK("https://hungson.lamthao.phutho.gov.vn/", "UBND Ủy ban nhân dân thị trấn Hùng Sơn  tỉnh Phú Thọ")</f>
        <v>UBND Ủy ban nhân dân thị trấn Hùng Sơn  tỉnh Phú Thọ</v>
      </c>
      <c r="C787" t="str">
        <v>https://hungson.lamthao.phutho.gov.vn/</v>
      </c>
      <c r="D787" t="str">
        <v>-</v>
      </c>
      <c r="E787" t="str">
        <v>-</v>
      </c>
      <c r="F787" t="str">
        <v>-</v>
      </c>
      <c r="G787" t="str">
        <v>-</v>
      </c>
    </row>
    <row r="788">
      <c r="A788">
        <v>13787</v>
      </c>
      <c r="B788" t="str">
        <f>HYPERLINK("https://www.facebook.com/p/C%C3%B4ng-an-huy%E1%BB%87n-Thanh-S%C6%A1n-100079872025889/", "Công an thị trấn Thanh Sơn  tỉnh Phú Thọ")</f>
        <v>Công an thị trấn Thanh Sơn  tỉnh Phú Thọ</v>
      </c>
      <c r="C788" t="str">
        <v>https://www.facebook.com/p/C%C3%B4ng-an-huy%E1%BB%87n-Thanh-S%C6%A1n-100079872025889/</v>
      </c>
      <c r="D788" t="str">
        <v>-</v>
      </c>
      <c r="E788" t="str">
        <v/>
      </c>
      <c r="F788" t="str">
        <v>-</v>
      </c>
      <c r="G788" t="str">
        <v>-</v>
      </c>
    </row>
    <row r="789">
      <c r="A789">
        <v>13788</v>
      </c>
      <c r="B789" t="str">
        <f>HYPERLINK("https://thanhson.phutho.gov.vn/", "UBND Ủy ban nhân dân thị trấn Thanh Sơn  tỉnh Phú Thọ")</f>
        <v>UBND Ủy ban nhân dân thị trấn Thanh Sơn  tỉnh Phú Thọ</v>
      </c>
      <c r="C789" t="str">
        <v>https://thanhson.phutho.gov.vn/</v>
      </c>
      <c r="D789" t="str">
        <v>-</v>
      </c>
      <c r="E789" t="str">
        <v>-</v>
      </c>
      <c r="F789" t="str">
        <v>-</v>
      </c>
      <c r="G789" t="str">
        <v>-</v>
      </c>
    </row>
    <row r="790">
      <c r="A790">
        <v>13789</v>
      </c>
      <c r="B790" t="str">
        <f>HYPERLINK("https://www.facebook.com/p/C%C3%B4ng-an-huy%E1%BB%87n-Thanh-Thu%E1%BB%B7-100063605989453/", "Công an thị trấn Thanh Thủy  tỉnh Phú Thọ")</f>
        <v>Công an thị trấn Thanh Thủy  tỉnh Phú Thọ</v>
      </c>
      <c r="C790" t="str">
        <v>https://www.facebook.com/p/C%C3%B4ng-an-huy%E1%BB%87n-Thanh-Thu%E1%BB%B7-100063605989453/</v>
      </c>
      <c r="D790" t="str">
        <v>-</v>
      </c>
      <c r="E790" t="str">
        <v/>
      </c>
      <c r="F790" t="str">
        <v>-</v>
      </c>
      <c r="G790" t="str">
        <v>-</v>
      </c>
    </row>
    <row r="791">
      <c r="A791">
        <v>13790</v>
      </c>
      <c r="B791" t="str">
        <v>UBND Ủy ban nhân dân thị trấn Thanh Thủy  tỉnh Phú Thọ</v>
      </c>
      <c r="C791" t="str">
        <v>-</v>
      </c>
      <c r="D791" t="str">
        <v>-</v>
      </c>
      <c r="E791" t="str">
        <v>-</v>
      </c>
      <c r="F791" t="str">
        <v>-</v>
      </c>
      <c r="G791" t="str">
        <v>-</v>
      </c>
    </row>
    <row r="792">
      <c r="A792">
        <v>13791</v>
      </c>
      <c r="B792" t="str">
        <v>Công an thị trấn Lập Thạch  tỉnh Vĩnh Phúc</v>
      </c>
      <c r="C792" t="str">
        <v>-</v>
      </c>
      <c r="D792" t="str">
        <v>-</v>
      </c>
      <c r="E792" t="str">
        <v/>
      </c>
      <c r="F792" t="str">
        <v>-</v>
      </c>
      <c r="G792" t="str">
        <v>-</v>
      </c>
    </row>
    <row r="793">
      <c r="A793">
        <v>13792</v>
      </c>
      <c r="B793" t="str">
        <f>HYPERLINK("https://lapthach.vinhphuc.gov.vn/", "UBND Ủy ban nhân dân thị trấn Lập Thạch  tỉnh Vĩnh Phúc")</f>
        <v>UBND Ủy ban nhân dân thị trấn Lập Thạch  tỉnh Vĩnh Phúc</v>
      </c>
      <c r="C793" t="str">
        <v>https://lapthach.vinhphuc.gov.vn/</v>
      </c>
      <c r="D793" t="str">
        <v>-</v>
      </c>
      <c r="E793" t="str">
        <v>-</v>
      </c>
      <c r="F793" t="str">
        <v>-</v>
      </c>
      <c r="G793" t="str">
        <v>-</v>
      </c>
    </row>
    <row r="794">
      <c r="A794">
        <v>13793</v>
      </c>
      <c r="B794" t="str">
        <f>HYPERLINK("https://www.facebook.com/Hoason1368/", "Công an thị trấn Hoa Sơn  tỉnh Vĩnh Phúc")</f>
        <v>Công an thị trấn Hoa Sơn  tỉnh Vĩnh Phúc</v>
      </c>
      <c r="C794" t="str">
        <v>https://www.facebook.com/Hoason1368/</v>
      </c>
      <c r="D794" t="str">
        <v>-</v>
      </c>
      <c r="E794" t="str">
        <v/>
      </c>
      <c r="F794" t="str">
        <v>-</v>
      </c>
      <c r="G794" t="str">
        <v>-</v>
      </c>
    </row>
    <row r="795">
      <c r="A795">
        <v>13794</v>
      </c>
      <c r="B795" t="str">
        <f>HYPERLINK("https://vinhphuc.gov.vn/ct/cms/HeThongChinhTriTinh/uybannhandan/Lists/QuyetDinh/View_Detail.aspx?ItemID=1032", "UBND Ủy ban nhân dân thị trấn Hoa Sơn  tỉnh Vĩnh Phúc")</f>
        <v>UBND Ủy ban nhân dân thị trấn Hoa Sơn  tỉnh Vĩnh Phúc</v>
      </c>
      <c r="C795" t="str">
        <v>https://vinhphuc.gov.vn/ct/cms/HeThongChinhTriTinh/uybannhandan/Lists/QuyetDinh/View_Detail.aspx?ItemID=1032</v>
      </c>
      <c r="D795" t="str">
        <v>-</v>
      </c>
      <c r="E795" t="str">
        <v>-</v>
      </c>
      <c r="F795" t="str">
        <v>-</v>
      </c>
      <c r="G795" t="str">
        <v>-</v>
      </c>
    </row>
    <row r="796">
      <c r="A796">
        <v>13795</v>
      </c>
      <c r="B796" t="str">
        <f>HYPERLINK("https://www.facebook.com/TuoitreConganVinhPhuc/", "Công an thị trấn Hợp Hòa  tỉnh Vĩnh Phúc")</f>
        <v>Công an thị trấn Hợp Hòa  tỉnh Vĩnh Phúc</v>
      </c>
      <c r="C796" t="str">
        <v>https://www.facebook.com/TuoitreConganVinhPhuc/</v>
      </c>
      <c r="D796" t="str">
        <v>-</v>
      </c>
      <c r="E796" t="str">
        <v/>
      </c>
      <c r="F796" t="str">
        <f>HYPERLINK("mailto:doanconganvp@gmail.com", "doanconganvp@gmail.com")</f>
        <v>doanconganvp@gmail.com</v>
      </c>
      <c r="G796" t="str">
        <v>số 1 đường tôn đức thắng, Vinh Yen, Vietnam</v>
      </c>
    </row>
    <row r="797">
      <c r="A797">
        <v>13796</v>
      </c>
      <c r="B797" t="str">
        <f>HYPERLINK("https://tamduong.vinhphuc.gov.vn/noidung/phong-ban/Lists/PhongBan/view_detail.aspx?ItemId=252", "UBND Ủy ban nhân dân thị trấn Hợp Hòa  tỉnh Vĩnh Phúc")</f>
        <v>UBND Ủy ban nhân dân thị trấn Hợp Hòa  tỉnh Vĩnh Phúc</v>
      </c>
      <c r="C797" t="str">
        <v>https://tamduong.vinhphuc.gov.vn/noidung/phong-ban/Lists/PhongBan/view_detail.aspx?ItemId=252</v>
      </c>
      <c r="D797" t="str">
        <v>-</v>
      </c>
      <c r="E797" t="str">
        <v>-</v>
      </c>
      <c r="F797" t="str">
        <v>-</v>
      </c>
      <c r="G797" t="str">
        <v>-</v>
      </c>
    </row>
    <row r="798">
      <c r="A798">
        <v>13797</v>
      </c>
      <c r="B798" t="str">
        <f>HYPERLINK("https://www.facebook.com/antthuyentamdao/?locale=vi_VN", "Công an thị trấn Tam Đảo  tỉnh Vĩnh Phúc")</f>
        <v>Công an thị trấn Tam Đảo  tỉnh Vĩnh Phúc</v>
      </c>
      <c r="C798" t="str">
        <v>https://www.facebook.com/antthuyentamdao/?locale=vi_VN</v>
      </c>
      <c r="D798" t="str">
        <v>-</v>
      </c>
      <c r="E798" t="str">
        <v>02113853864</v>
      </c>
      <c r="F798" t="str">
        <f>HYPERLINK("mailto:dinhdiemt37@gmail.com", "dinhdiemt37@gmail.com")</f>
        <v>dinhdiemt37@gmail.com</v>
      </c>
      <c r="G798" t="str">
        <v>-</v>
      </c>
    </row>
    <row r="799">
      <c r="A799">
        <v>13798</v>
      </c>
      <c r="B799" t="str">
        <f>HYPERLINK("https://tamdao.vinhphuc.gov.vn/ct/cms/hethongchinhtri/uybanhuyen/Lists/xathitran/View_Detail.aspx?ItemID=32", "UBND Ủy ban nhân dân thị trấn Tam Đảo  tỉnh Vĩnh Phúc")</f>
        <v>UBND Ủy ban nhân dân thị trấn Tam Đảo  tỉnh Vĩnh Phúc</v>
      </c>
      <c r="C799" t="str">
        <v>https://tamdao.vinhphuc.gov.vn/ct/cms/hethongchinhtri/uybanhuyen/Lists/xathitran/View_Detail.aspx?ItemID=32</v>
      </c>
      <c r="D799" t="str">
        <v>-</v>
      </c>
      <c r="E799" t="str">
        <v>-</v>
      </c>
      <c r="F799" t="str">
        <v>-</v>
      </c>
      <c r="G799" t="str">
        <v>-</v>
      </c>
    </row>
    <row r="800">
      <c r="A800">
        <v>13799</v>
      </c>
      <c r="B800" t="str">
        <f>HYPERLINK("https://www.facebook.com/congantthuongcanh/?locale=vi_VN", "Công an thị trấn Hương Canh  tỉnh Vĩnh Phúc")</f>
        <v>Công an thị trấn Hương Canh  tỉnh Vĩnh Phúc</v>
      </c>
      <c r="C800" t="str">
        <v>https://www.facebook.com/congantthuongcanh/?locale=vi_VN</v>
      </c>
      <c r="D800" t="str">
        <v>-</v>
      </c>
      <c r="E800" t="str">
        <v/>
      </c>
      <c r="F800" t="str">
        <v>-</v>
      </c>
      <c r="G800" t="str">
        <v>Huong Canh, Vietnam</v>
      </c>
    </row>
    <row r="801">
      <c r="A801">
        <v>13800</v>
      </c>
      <c r="B801" t="str">
        <f>HYPERLINK("https://binhxuyen.vinhphuc.gov.vn/ct/cms/tintuc/lists/bandangdoanthe/view_detail.aspx", "UBND Ủy ban nhân dân thị trấn Hương Canh  tỉnh Vĩnh Phúc")</f>
        <v>UBND Ủy ban nhân dân thị trấn Hương Canh  tỉnh Vĩnh Phúc</v>
      </c>
      <c r="C801" t="str">
        <v>https://binhxuyen.vinhphuc.gov.vn/ct/cms/tintuc/lists/bandangdoanthe/view_detail.aspx</v>
      </c>
      <c r="D801" t="str">
        <v>-</v>
      </c>
      <c r="E801" t="str">
        <v>-</v>
      </c>
      <c r="F801" t="str">
        <v>-</v>
      </c>
      <c r="G801" t="str">
        <v>-</v>
      </c>
    </row>
    <row r="802">
      <c r="A802">
        <v>13801</v>
      </c>
      <c r="B802" t="str">
        <v>Công an thị trấn Gia Khánh  tỉnh Vĩnh Phúc</v>
      </c>
      <c r="C802" t="str">
        <v>-</v>
      </c>
      <c r="D802" t="str">
        <v>-</v>
      </c>
      <c r="E802" t="str">
        <v/>
      </c>
      <c r="F802" t="str">
        <v>-</v>
      </c>
      <c r="G802" t="str">
        <v>-</v>
      </c>
    </row>
    <row r="803">
      <c r="A803">
        <v>13802</v>
      </c>
      <c r="B803" t="str">
        <f>HYPERLINK("https://binhxuyen.vinhphuc.gov.vn/ct/cms/tintuc/Lists/XaThiTrantrendiaban/View_Detail.aspx?ItemID=12", "UBND Ủy ban nhân dân thị trấn Gia Khánh  tỉnh Vĩnh Phúc")</f>
        <v>UBND Ủy ban nhân dân thị trấn Gia Khánh  tỉnh Vĩnh Phúc</v>
      </c>
      <c r="C803" t="str">
        <v>https://binhxuyen.vinhphuc.gov.vn/ct/cms/tintuc/Lists/XaThiTrantrendiaban/View_Detail.aspx?ItemID=12</v>
      </c>
      <c r="D803" t="str">
        <v>-</v>
      </c>
      <c r="E803" t="str">
        <v>-</v>
      </c>
      <c r="F803" t="str">
        <v>-</v>
      </c>
      <c r="G803" t="str">
        <v>-</v>
      </c>
    </row>
    <row r="804">
      <c r="A804">
        <v>13803</v>
      </c>
      <c r="B804" t="str">
        <v>Công an thị trấn Thanh Lãng  tỉnh Vĩnh Phúc</v>
      </c>
      <c r="C804" t="str">
        <v>-</v>
      </c>
      <c r="D804" t="str">
        <v>-</v>
      </c>
      <c r="E804" t="str">
        <v/>
      </c>
      <c r="F804" t="str">
        <v>-</v>
      </c>
      <c r="G804" t="str">
        <v>-</v>
      </c>
    </row>
    <row r="805">
      <c r="A805">
        <v>13804</v>
      </c>
      <c r="B805" t="str">
        <f>HYPERLINK("https://vinhphuc.gov.vn/ct/cms/congdan/khieunaitc/Lists/TinTucHoatDong/View_Detail.aspx?ItemID=90", "UBND Ủy ban nhân dân thị trấn Thanh Lãng  tỉnh Vĩnh Phúc")</f>
        <v>UBND Ủy ban nhân dân thị trấn Thanh Lãng  tỉnh Vĩnh Phúc</v>
      </c>
      <c r="C805" t="str">
        <v>https://vinhphuc.gov.vn/ct/cms/congdan/khieunaitc/Lists/TinTucHoatDong/View_Detail.aspx?ItemID=90</v>
      </c>
      <c r="D805" t="str">
        <v>-</v>
      </c>
      <c r="E805" t="str">
        <v>-</v>
      </c>
      <c r="F805" t="str">
        <v>-</v>
      </c>
      <c r="G805" t="str">
        <v>-</v>
      </c>
    </row>
    <row r="806">
      <c r="A806">
        <v>13805</v>
      </c>
      <c r="B806" t="str">
        <f>HYPERLINK("https://www.facebook.com/p/An-ninh-tr%E1%BA%ADt-t%E1%BB%B1-huy%E1%BB%87n-Y%C3%AAn-L%E1%BA%A1c-100071671720863/", "Công an thị trấn Yên Lạc  tỉnh Vĩnh Phúc")</f>
        <v>Công an thị trấn Yên Lạc  tỉnh Vĩnh Phúc</v>
      </c>
      <c r="C806" t="str">
        <v>https://www.facebook.com/p/An-ninh-tr%E1%BA%ADt-t%E1%BB%B1-huy%E1%BB%87n-Y%C3%AAn-L%E1%BA%A1c-100071671720863/</v>
      </c>
      <c r="D806" t="str">
        <v>-</v>
      </c>
      <c r="E806" t="str">
        <v>02113836195</v>
      </c>
      <c r="F806" t="str">
        <f>HYPERLINK("mailto:anninhyenlac@gmail.com", "anninhyenlac@gmail.com")</f>
        <v>anninhyenlac@gmail.com</v>
      </c>
      <c r="G806" t="str">
        <v>-</v>
      </c>
    </row>
    <row r="807">
      <c r="A807">
        <v>13806</v>
      </c>
      <c r="B807" t="str">
        <f>HYPERLINK("https://yenlac.vinhphuc.gov.vn/ct/cms/tintuc/Lists/n/View_Detail.aspx?ItemID=18", "UBND Ủy ban nhân dân thị trấn Yên Lạc  tỉnh Vĩnh Phúc")</f>
        <v>UBND Ủy ban nhân dân thị trấn Yên Lạc  tỉnh Vĩnh Phúc</v>
      </c>
      <c r="C807" t="str">
        <v>https://yenlac.vinhphuc.gov.vn/ct/cms/tintuc/Lists/n/View_Detail.aspx?ItemID=18</v>
      </c>
      <c r="D807" t="str">
        <v>-</v>
      </c>
      <c r="E807" t="str">
        <v>-</v>
      </c>
      <c r="F807" t="str">
        <v>-</v>
      </c>
      <c r="G807" t="str">
        <v>-</v>
      </c>
    </row>
    <row r="808">
      <c r="A808">
        <v>13807</v>
      </c>
      <c r="B808" t="str">
        <f>HYPERLINK("https://www.facebook.com/ANTThuyenVinhTuong/", "Công an thị trấn Vĩnh Tường  tỉnh Vĩnh Phúc")</f>
        <v>Công an thị trấn Vĩnh Tường  tỉnh Vĩnh Phúc</v>
      </c>
      <c r="C808" t="str">
        <v>https://www.facebook.com/ANTThuyenVinhTuong/</v>
      </c>
      <c r="D808" t="str">
        <v>-</v>
      </c>
      <c r="E808" t="str">
        <v/>
      </c>
      <c r="F808" t="str">
        <v>-</v>
      </c>
      <c r="G808" t="str">
        <v>-</v>
      </c>
    </row>
    <row r="809">
      <c r="A809">
        <v>13808</v>
      </c>
      <c r="B809" t="str">
        <f>HYPERLINK("https://vinhtuong.vinhphuc.gov.vn/ct/cms/tintuc/Lists/CACXATHITRAN/View_Detail.aspx?ItemID=43", "UBND Ủy ban nhân dân thị trấn Vĩnh Tường  tỉnh Vĩnh Phúc")</f>
        <v>UBND Ủy ban nhân dân thị trấn Vĩnh Tường  tỉnh Vĩnh Phúc</v>
      </c>
      <c r="C809" t="str">
        <v>https://vinhtuong.vinhphuc.gov.vn/ct/cms/tintuc/Lists/CACXATHITRAN/View_Detail.aspx?ItemID=43</v>
      </c>
      <c r="D809" t="str">
        <v>-</v>
      </c>
      <c r="E809" t="str">
        <v>-</v>
      </c>
      <c r="F809" t="str">
        <v>-</v>
      </c>
      <c r="G809" t="str">
        <v>-</v>
      </c>
    </row>
    <row r="810">
      <c r="A810">
        <v>13809</v>
      </c>
      <c r="B810" t="str">
        <f>HYPERLINK("https://www.facebook.com/TuoitreConganVinhPhuc/", "Công an thị trấn Thổ Tang  tỉnh Vĩnh Phúc")</f>
        <v>Công an thị trấn Thổ Tang  tỉnh Vĩnh Phúc</v>
      </c>
      <c r="C810" t="str">
        <v>https://www.facebook.com/TuoitreConganVinhPhuc/</v>
      </c>
      <c r="D810" t="str">
        <v>-</v>
      </c>
      <c r="E810" t="str">
        <v/>
      </c>
      <c r="F810" t="str">
        <v>-</v>
      </c>
      <c r="G810" t="str">
        <v>-</v>
      </c>
    </row>
    <row r="811">
      <c r="A811">
        <v>13810</v>
      </c>
      <c r="B811" t="str">
        <f>HYPERLINK("https://vinhtuong.vinhphuc.gov.vn/ct/cms/tintuc/Lists/CACXATHITRAN/View_Detail.aspx?ItemID=39", "UBND Ủy ban nhân dân thị trấn Thổ Tang  tỉnh Vĩnh Phúc")</f>
        <v>UBND Ủy ban nhân dân thị trấn Thổ Tang  tỉnh Vĩnh Phúc</v>
      </c>
      <c r="C811" t="str">
        <v>https://vinhtuong.vinhphuc.gov.vn/ct/cms/tintuc/Lists/CACXATHITRAN/View_Detail.aspx?ItemID=39</v>
      </c>
      <c r="D811" t="str">
        <v>-</v>
      </c>
      <c r="E811" t="str">
        <v>-</v>
      </c>
      <c r="F811" t="str">
        <v>-</v>
      </c>
      <c r="G811" t="str">
        <v>-</v>
      </c>
    </row>
    <row r="812">
      <c r="A812">
        <v>13811</v>
      </c>
      <c r="B812" t="str">
        <v>Công an thị trấn Tứ Trưng  tỉnh Vĩnh Phúc</v>
      </c>
      <c r="C812" t="str">
        <v>-</v>
      </c>
      <c r="D812" t="str">
        <v>-</v>
      </c>
      <c r="E812" t="str">
        <v/>
      </c>
      <c r="F812" t="str">
        <v>-</v>
      </c>
      <c r="G812" t="str">
        <v>-</v>
      </c>
    </row>
    <row r="813">
      <c r="A813">
        <v>13812</v>
      </c>
      <c r="B813" t="str">
        <f>HYPERLINK("https://vinhtuong.vinhphuc.gov.vn/ct/cms/tintuc/Lists/CACXATHITRAN/View_Detail.aspx?ItemID=38", "UBND Ủy ban nhân dân thị trấn Tứ Trưng  tỉnh Vĩnh Phúc")</f>
        <v>UBND Ủy ban nhân dân thị trấn Tứ Trưng  tỉnh Vĩnh Phúc</v>
      </c>
      <c r="C813" t="str">
        <v>https://vinhtuong.vinhphuc.gov.vn/ct/cms/tintuc/Lists/CACXATHITRAN/View_Detail.aspx?ItemID=38</v>
      </c>
      <c r="D813" t="str">
        <v>-</v>
      </c>
      <c r="E813" t="str">
        <v>-</v>
      </c>
      <c r="F813" t="str">
        <v>-</v>
      </c>
      <c r="G813" t="str">
        <v>-</v>
      </c>
    </row>
    <row r="814">
      <c r="A814">
        <v>13813</v>
      </c>
      <c r="B814" t="str">
        <f>HYPERLINK("https://www.facebook.com/p/Huy%E1%BB%87n-S%C3%B4ng-l%C3%B4-Th%E1%BB%8B-tr%E1%BA%A5n-Tam-S%C6%A1n-100063580323871/", "Công an thị trấn Tam Sơn  tỉnh Vĩnh Phúc")</f>
        <v>Công an thị trấn Tam Sơn  tỉnh Vĩnh Phúc</v>
      </c>
      <c r="C814" t="str">
        <v>https://www.facebook.com/p/Huy%E1%BB%87n-S%C3%B4ng-l%C3%B4-Th%E1%BB%8B-tr%E1%BA%A5n-Tam-S%C6%A1n-100063580323871/</v>
      </c>
      <c r="D814" t="str">
        <v>-</v>
      </c>
      <c r="E814" t="str">
        <v/>
      </c>
      <c r="F814" t="str">
        <v>-</v>
      </c>
      <c r="G814" t="str">
        <v>-</v>
      </c>
    </row>
    <row r="815">
      <c r="A815">
        <v>13814</v>
      </c>
      <c r="B815" t="str">
        <f>HYPERLINK("https://songlo.vinhphuc.gov.vn/noidung/Lists/Hethongchinhtri/View_Detail.aspx?ItemID=51", "UBND Ủy ban nhân dân thị trấn Tam Sơn  tỉnh Vĩnh Phúc")</f>
        <v>UBND Ủy ban nhân dân thị trấn Tam Sơn  tỉnh Vĩnh Phúc</v>
      </c>
      <c r="C815" t="str">
        <v>https://songlo.vinhphuc.gov.vn/noidung/Lists/Hethongchinhtri/View_Detail.aspx?ItemID=51</v>
      </c>
      <c r="D815" t="str">
        <v>-</v>
      </c>
      <c r="E815" t="str">
        <v>-</v>
      </c>
      <c r="F815" t="str">
        <v>-</v>
      </c>
      <c r="G815" t="str">
        <v>-</v>
      </c>
    </row>
    <row r="816">
      <c r="A816">
        <v>13815</v>
      </c>
      <c r="B816" t="str">
        <v>Công an thị trấn Chờ  tỉnh Bắc Ninh</v>
      </c>
      <c r="C816" t="str">
        <v>-</v>
      </c>
      <c r="D816" t="str">
        <v>-</v>
      </c>
      <c r="E816" t="str">
        <v/>
      </c>
      <c r="F816" t="str">
        <v>-</v>
      </c>
      <c r="G816" t="str">
        <v>-</v>
      </c>
    </row>
    <row r="817">
      <c r="A817">
        <v>13816</v>
      </c>
      <c r="B817" t="str">
        <f>HYPERLINK("https://www.bacninh.gov.vn/web/ubnd-thi-tran-cho", "UBND Ủy ban nhân dân thị trấn Chờ  tỉnh Bắc Ninh")</f>
        <v>UBND Ủy ban nhân dân thị trấn Chờ  tỉnh Bắc Ninh</v>
      </c>
      <c r="C817" t="str">
        <v>https://www.bacninh.gov.vn/web/ubnd-thi-tran-cho</v>
      </c>
      <c r="D817" t="str">
        <v>-</v>
      </c>
      <c r="E817" t="str">
        <v>-</v>
      </c>
      <c r="F817" t="str">
        <v>-</v>
      </c>
      <c r="G817" t="str">
        <v>-</v>
      </c>
    </row>
    <row r="818">
      <c r="A818">
        <v>13817</v>
      </c>
      <c r="B818" t="str">
        <f>HYPERLINK("https://www.facebook.com/p/C%C3%B4ng-an-Ph%C6%B0%E1%BB%9Dng-Ph%E1%BB%91-M%E1%BB%9Bi-Qu%E1%BA%BF-V%C3%B5-B%E1%BA%AFc-Ninh-100079065079955/", "Công an thị trấn Phố Mới  tỉnh Bắc Ninh")</f>
        <v>Công an thị trấn Phố Mới  tỉnh Bắc Ninh</v>
      </c>
      <c r="C818" t="str">
        <v>https://www.facebook.com/p/C%C3%B4ng-an-Ph%C6%B0%E1%BB%9Dng-Ph%E1%BB%91-M%E1%BB%9Bi-Qu%E1%BA%BF-V%C3%B5-B%E1%BA%AFc-Ninh-100079065079955/</v>
      </c>
      <c r="D818" t="str">
        <v>-</v>
      </c>
      <c r="E818" t="str">
        <v/>
      </c>
      <c r="F818" t="str">
        <v>-</v>
      </c>
      <c r="G818" t="str">
        <v>-</v>
      </c>
    </row>
    <row r="819">
      <c r="A819">
        <v>13818</v>
      </c>
      <c r="B819" t="str">
        <f>HYPERLINK("https://quevo.bacninh.gov.vn/", "UBND Ủy ban nhân dân thị trấn Phố Mới  tỉnh Bắc Ninh")</f>
        <v>UBND Ủy ban nhân dân thị trấn Phố Mới  tỉnh Bắc Ninh</v>
      </c>
      <c r="C819" t="str">
        <v>https://quevo.bacninh.gov.vn/</v>
      </c>
      <c r="D819" t="str">
        <v>-</v>
      </c>
      <c r="E819" t="str">
        <v>-</v>
      </c>
      <c r="F819" t="str">
        <v>-</v>
      </c>
      <c r="G819" t="str">
        <v>-</v>
      </c>
    </row>
    <row r="820">
      <c r="A820">
        <v>13819</v>
      </c>
      <c r="B820" t="str">
        <f>HYPERLINK("https://www.facebook.com/p/Tu%E1%BB%95i-tr%E1%BA%BB-C%C3%B4ng-an-huy%E1%BB%87n-Ninh-Ph%C6%B0%E1%BB%9Bc-100068114569027/", "Công an thị trấn Lim  tỉnh Bắc Ninh")</f>
        <v>Công an thị trấn Lim  tỉnh Bắc Ninh</v>
      </c>
      <c r="C820" t="str">
        <v>https://www.facebook.com/p/Tu%E1%BB%95i-tr%E1%BA%BB-C%C3%B4ng-an-huy%E1%BB%87n-Ninh-Ph%C6%B0%E1%BB%9Bc-100068114569027/</v>
      </c>
      <c r="D820" t="str">
        <v>-</v>
      </c>
      <c r="E820" t="str">
        <v/>
      </c>
      <c r="F820" t="str">
        <v>-</v>
      </c>
      <c r="G820" t="str">
        <v>-</v>
      </c>
    </row>
    <row r="821">
      <c r="A821">
        <v>13820</v>
      </c>
      <c r="B821" t="str">
        <f>HYPERLINK("https://www.bacninh.gov.vn/web/thi-tran-lim", "UBND Ủy ban nhân dân thị trấn Lim  tỉnh Bắc Ninh")</f>
        <v>UBND Ủy ban nhân dân thị trấn Lim  tỉnh Bắc Ninh</v>
      </c>
      <c r="C821" t="str">
        <v>https://www.bacninh.gov.vn/web/thi-tran-lim</v>
      </c>
      <c r="D821" t="str">
        <v>-</v>
      </c>
      <c r="E821" t="str">
        <v>-</v>
      </c>
      <c r="F821" t="str">
        <v>-</v>
      </c>
      <c r="G821" t="str">
        <v>-</v>
      </c>
    </row>
    <row r="822">
      <c r="A822">
        <v>13821</v>
      </c>
      <c r="B822" t="str">
        <f>HYPERLINK("https://www.facebook.com/p/Tu%E1%BB%95i-tr%E1%BA%BB-C%C3%B4ng-an-huy%E1%BB%87n-Ninh-Ph%C6%B0%E1%BB%9Bc-100068114569027/", "Công an thị trấn Hồ  tỉnh Bắc Ninh")</f>
        <v>Công an thị trấn Hồ  tỉnh Bắc Ninh</v>
      </c>
      <c r="C822" t="str">
        <v>https://www.facebook.com/p/Tu%E1%BB%95i-tr%E1%BA%BB-C%C3%B4ng-an-huy%E1%BB%87n-Ninh-Ph%C6%B0%E1%BB%9Bc-100068114569027/</v>
      </c>
      <c r="D822" t="str">
        <v>-</v>
      </c>
      <c r="E822" t="str">
        <v/>
      </c>
      <c r="F822" t="str">
        <v>-</v>
      </c>
      <c r="G822" t="str">
        <v>-</v>
      </c>
    </row>
    <row r="823">
      <c r="A823">
        <v>13822</v>
      </c>
      <c r="B823" t="str">
        <f>HYPERLINK("https://www.bacninh.gov.vn/web/thi-tran-ho/news/-/details/20827131/to-chuc-bo-may-thi-tran-ho", "UBND Ủy ban nhân dân thị trấn Hồ  tỉnh Bắc Ninh")</f>
        <v>UBND Ủy ban nhân dân thị trấn Hồ  tỉnh Bắc Ninh</v>
      </c>
      <c r="C823" t="str">
        <v>https://www.bacninh.gov.vn/web/thi-tran-ho/news/-/details/20827131/to-chuc-bo-may-thi-tran-ho</v>
      </c>
      <c r="D823" t="str">
        <v>-</v>
      </c>
      <c r="E823" t="str">
        <v>-</v>
      </c>
      <c r="F823" t="str">
        <v>-</v>
      </c>
      <c r="G823" t="str">
        <v>-</v>
      </c>
    </row>
    <row r="824">
      <c r="A824">
        <v>13823</v>
      </c>
      <c r="B824" t="str">
        <f>HYPERLINK("https://www.facebook.com/p/C%C3%B4ng-an-huy%E1%BB%87n-Gia-B%C3%ACnh-100075950866118/", "Công an thị trấn Gia Bình  tỉnh Bắc Ninh")</f>
        <v>Công an thị trấn Gia Bình  tỉnh Bắc Ninh</v>
      </c>
      <c r="C824" t="str">
        <v>https://www.facebook.com/p/C%C3%B4ng-an-huy%E1%BB%87n-Gia-B%C3%ACnh-100075950866118/</v>
      </c>
      <c r="D824" t="str">
        <v>-</v>
      </c>
      <c r="E824" t="str">
        <v/>
      </c>
      <c r="F824" t="str">
        <v>-</v>
      </c>
      <c r="G824" t="str">
        <v>-</v>
      </c>
    </row>
    <row r="825">
      <c r="A825">
        <v>13824</v>
      </c>
      <c r="B825" t="str">
        <f>HYPERLINK("https://giabinh.bacninh.gov.vn/", "UBND Ủy ban nhân dân thị trấn Gia Bình  tỉnh Bắc Ninh")</f>
        <v>UBND Ủy ban nhân dân thị trấn Gia Bình  tỉnh Bắc Ninh</v>
      </c>
      <c r="C825" t="str">
        <v>https://giabinh.bacninh.gov.vn/</v>
      </c>
      <c r="D825" t="str">
        <v>-</v>
      </c>
      <c r="E825" t="str">
        <v>-</v>
      </c>
      <c r="F825" t="str">
        <v>-</v>
      </c>
      <c r="G825" t="str">
        <v>-</v>
      </c>
    </row>
    <row r="826">
      <c r="A826">
        <v>13825</v>
      </c>
      <c r="B826" t="str">
        <f>HYPERLINK("https://www.facebook.com/tuoitreconganthuathienhue/", "Công an thị trấn Thứa  tỉnh Bắc Ninh")</f>
        <v>Công an thị trấn Thứa  tỉnh Bắc Ninh</v>
      </c>
      <c r="C826" t="str">
        <v>https://www.facebook.com/tuoitreconganthuathienhue/</v>
      </c>
      <c r="D826" t="str">
        <v>-</v>
      </c>
      <c r="E826" t="str">
        <v/>
      </c>
      <c r="F826" t="str">
        <v>-</v>
      </c>
      <c r="G826" t="str">
        <v>-</v>
      </c>
    </row>
    <row r="827">
      <c r="A827">
        <v>13826</v>
      </c>
      <c r="B827" t="str">
        <f>HYPERLINK("https://www.bacninh.gov.vn/web/thi-tran-thua/co-cau-to-chuc2", "UBND Ủy ban nhân dân thị trấn Thứa  tỉnh Bắc Ninh")</f>
        <v>UBND Ủy ban nhân dân thị trấn Thứa  tỉnh Bắc Ninh</v>
      </c>
      <c r="C827" t="str">
        <v>https://www.bacninh.gov.vn/web/thi-tran-thua/co-cau-to-chuc2</v>
      </c>
      <c r="D827" t="str">
        <v>-</v>
      </c>
      <c r="E827" t="str">
        <v>-</v>
      </c>
      <c r="F827" t="str">
        <v>-</v>
      </c>
      <c r="G827" t="str">
        <v>-</v>
      </c>
    </row>
    <row r="828">
      <c r="A828">
        <v>13827</v>
      </c>
      <c r="B828" t="str">
        <f>HYPERLINK("https://www.facebook.com/p/C%C3%B4ng-an-huy%E1%BB%87n-Nam-S%C3%A1ch-H%E1%BA%A3i-D%C6%B0%C6%A1ng-100071442241264/", "Công an thị trấn Nam Sách  tỉnh Hải Dương")</f>
        <v>Công an thị trấn Nam Sách  tỉnh Hải Dương</v>
      </c>
      <c r="C828" t="str">
        <v>https://www.facebook.com/p/C%C3%B4ng-an-huy%E1%BB%87n-Nam-S%C3%A1ch-H%E1%BA%A3i-D%C6%B0%C6%A1ng-100071442241264/</v>
      </c>
      <c r="D828" t="str">
        <v>-</v>
      </c>
      <c r="E828" t="str">
        <v>02203754335</v>
      </c>
      <c r="F828" t="str">
        <f>HYPERLINK("mailto:haiduong.canamsach@gmail.com", "haiduong.canamsach@gmail.com")</f>
        <v>haiduong.canamsach@gmail.com</v>
      </c>
      <c r="G828" t="str">
        <v>-</v>
      </c>
    </row>
    <row r="829">
      <c r="A829">
        <v>13828</v>
      </c>
      <c r="B829" t="str">
        <f>HYPERLINK("http://thitrannamsach.namsach.haiduong.gov.vn/", "UBND Ủy ban nhân dân thị trấn Nam Sách  tỉnh Hải Dương")</f>
        <v>UBND Ủy ban nhân dân thị trấn Nam Sách  tỉnh Hải Dương</v>
      </c>
      <c r="C829" t="str">
        <v>http://thitrannamsach.namsach.haiduong.gov.vn/</v>
      </c>
      <c r="D829" t="str">
        <v>-</v>
      </c>
      <c r="E829" t="str">
        <v>-</v>
      </c>
      <c r="F829" t="str">
        <v>-</v>
      </c>
      <c r="G829" t="str">
        <v>-</v>
      </c>
    </row>
    <row r="830">
      <c r="A830">
        <v>13829</v>
      </c>
      <c r="B830" t="str">
        <f>HYPERLINK("https://www.facebook.com/CATX.KM/", "Công an thị trấn Kinh Môn  tỉnh Hải Dương")</f>
        <v>Công an thị trấn Kinh Môn  tỉnh Hải Dương</v>
      </c>
      <c r="C830" t="str">
        <v>https://www.facebook.com/CATX.KM/</v>
      </c>
      <c r="D830" t="str">
        <v>-</v>
      </c>
      <c r="E830" t="str">
        <v>02203822080</v>
      </c>
      <c r="F830" t="str">
        <v>-</v>
      </c>
      <c r="G830" t="str">
        <v>289 Trần Hưng Đạo - Thị xã Kinh Môn - Tỉnh Hải Dương, Hai Duong, Vietnam</v>
      </c>
    </row>
    <row r="831">
      <c r="A831">
        <v>13830</v>
      </c>
      <c r="B831" t="str">
        <f>HYPERLINK("https://kinhmon.haiduong.gov.vn/", "UBND Ủy ban nhân dân thị trấn Kinh Môn  tỉnh Hải Dương")</f>
        <v>UBND Ủy ban nhân dân thị trấn Kinh Môn  tỉnh Hải Dương</v>
      </c>
      <c r="C831" t="str">
        <v>https://kinhmon.haiduong.gov.vn/</v>
      </c>
      <c r="D831" t="str">
        <v>-</v>
      </c>
      <c r="E831" t="str">
        <v>-</v>
      </c>
      <c r="F831" t="str">
        <v>-</v>
      </c>
      <c r="G831" t="str">
        <v>-</v>
      </c>
    </row>
    <row r="832">
      <c r="A832">
        <v>13831</v>
      </c>
      <c r="B832" t="str">
        <f>HYPERLINK("https://www.facebook.com/p/C%C3%B4ng-an-ph%C6%B0%E1%BB%9Dng-Minh-T%C3%A2n-th%E1%BB%8B-x%C3%A3-Kinh-M%C3%B4n-H%E1%BA%A3i-D%C6%B0%C6%A1ng-100071388816168/", "Công an thị trấn Minh Tân  tỉnh Hải Dương")</f>
        <v>Công an thị trấn Minh Tân  tỉnh Hải Dương</v>
      </c>
      <c r="C832" t="str">
        <v>https://www.facebook.com/p/C%C3%B4ng-an-ph%C6%B0%E1%BB%9Dng-Minh-T%C3%A2n-th%E1%BB%8B-x%C3%A3-Kinh-M%C3%B4n-H%E1%BA%A3i-D%C6%B0%C6%A1ng-100071388816168/</v>
      </c>
      <c r="D832" t="str">
        <v>-</v>
      </c>
      <c r="E832" t="str">
        <v>02203821289</v>
      </c>
      <c r="F832" t="str">
        <v>-</v>
      </c>
      <c r="G832" t="str">
        <v>-</v>
      </c>
    </row>
    <row r="833">
      <c r="A833">
        <v>13832</v>
      </c>
      <c r="B833" t="str">
        <f>HYPERLINK("http://minhtan.kinhmon.haiduong.gov.vn/", "UBND Ủy ban nhân dân thị trấn Minh Tân  tỉnh Hải Dương")</f>
        <v>UBND Ủy ban nhân dân thị trấn Minh Tân  tỉnh Hải Dương</v>
      </c>
      <c r="C833" t="str">
        <v>http://minhtan.kinhmon.haiduong.gov.vn/</v>
      </c>
      <c r="D833" t="str">
        <v>-</v>
      </c>
      <c r="E833" t="str">
        <v>-</v>
      </c>
      <c r="F833" t="str">
        <v>-</v>
      </c>
      <c r="G833" t="str">
        <v>-</v>
      </c>
    </row>
    <row r="834">
      <c r="A834">
        <v>13833</v>
      </c>
      <c r="B834" t="str">
        <f>HYPERLINK("https://www.facebook.com/p/C%C3%B4ng-an-ph%C6%B0%E1%BB%9Dng-Ph%C3%BA-Th%E1%BB%A9-100065131262868/", "Công an thị trấn Phú Thứ  tỉnh Hải Dương")</f>
        <v>Công an thị trấn Phú Thứ  tỉnh Hải Dương</v>
      </c>
      <c r="C834" t="str">
        <v>https://www.facebook.com/p/C%C3%B4ng-an-ph%C6%B0%E1%BB%9Dng-Ph%C3%BA-Th%E1%BB%A9-100065131262868/</v>
      </c>
      <c r="D834" t="str">
        <v>-</v>
      </c>
      <c r="E834" t="str">
        <v/>
      </c>
      <c r="F834" t="str">
        <v>-</v>
      </c>
      <c r="G834" t="str">
        <v>-</v>
      </c>
    </row>
    <row r="835">
      <c r="A835">
        <v>13834</v>
      </c>
      <c r="B835" t="str">
        <f>HYPERLINK("http://phuthu.tayhoa.phuyen.gov.vn/", "UBND Ủy ban nhân dân thị trấn Phú Thứ  tỉnh Hải Dương")</f>
        <v>UBND Ủy ban nhân dân thị trấn Phú Thứ  tỉnh Hải Dương</v>
      </c>
      <c r="C835" t="str">
        <v>http://phuthu.tayhoa.phuyen.gov.vn/</v>
      </c>
      <c r="D835" t="str">
        <v>-</v>
      </c>
      <c r="E835" t="str">
        <v>-</v>
      </c>
      <c r="F835" t="str">
        <v>-</v>
      </c>
      <c r="G835" t="str">
        <v>-</v>
      </c>
    </row>
    <row r="836">
      <c r="A836">
        <v>13835</v>
      </c>
      <c r="B836" t="str">
        <f>HYPERLINK("https://www.facebook.com/CAHKTHD/", "Công an thị trấn Phú Thái  tỉnh Hải Dương")</f>
        <v>Công an thị trấn Phú Thái  tỉnh Hải Dương</v>
      </c>
      <c r="C836" t="str">
        <v>https://www.facebook.com/CAHKTHD/</v>
      </c>
      <c r="D836" t="str">
        <v>-</v>
      </c>
      <c r="E836" t="str">
        <v/>
      </c>
      <c r="F836" t="str">
        <v>-</v>
      </c>
      <c r="G836" t="str">
        <v>-</v>
      </c>
    </row>
    <row r="837">
      <c r="A837">
        <v>13836</v>
      </c>
      <c r="B837" t="str">
        <f>HYPERLINK("http://thitranphuthai.kimthanh.haiduong.gov.vn/", "UBND Ủy ban nhân dân thị trấn Phú Thái  tỉnh Hải Dương")</f>
        <v>UBND Ủy ban nhân dân thị trấn Phú Thái  tỉnh Hải Dương</v>
      </c>
      <c r="C837" t="str">
        <v>http://thitranphuthai.kimthanh.haiduong.gov.vn/</v>
      </c>
      <c r="D837" t="str">
        <v>-</v>
      </c>
      <c r="E837" t="str">
        <v>-</v>
      </c>
      <c r="F837" t="str">
        <v>-</v>
      </c>
      <c r="G837" t="str">
        <v>-</v>
      </c>
    </row>
    <row r="838">
      <c r="A838">
        <v>13837</v>
      </c>
      <c r="B838" t="str">
        <f>HYPERLINK("https://www.facebook.com/p/C%C3%B4ng-an-huy%E1%BB%87n-Thanh-H%C3%A0-H%E1%BA%A3i-D%C6%B0%C6%A1ng-100064628331014/", "Công an thị trấn Thanh Hà  tỉnh Hải Dương")</f>
        <v>Công an thị trấn Thanh Hà  tỉnh Hải Dương</v>
      </c>
      <c r="C838" t="str">
        <v>https://www.facebook.com/p/C%C3%B4ng-an-huy%E1%BB%87n-Thanh-H%C3%A0-H%E1%BA%A3i-D%C6%B0%C6%A1ng-100064628331014/</v>
      </c>
      <c r="D838" t="str">
        <v>-</v>
      </c>
      <c r="E838" t="str">
        <v/>
      </c>
      <c r="F838" t="str">
        <v>-</v>
      </c>
      <c r="G838" t="str">
        <v>-</v>
      </c>
    </row>
    <row r="839">
      <c r="A839">
        <v>13838</v>
      </c>
      <c r="B839" t="str">
        <f>HYPERLINK("https://thanhha.haiduong.gov.vn/", "UBND Ủy ban nhân dân thị trấn Thanh Hà  tỉnh Hải Dương")</f>
        <v>UBND Ủy ban nhân dân thị trấn Thanh Hà  tỉnh Hải Dương</v>
      </c>
      <c r="C839" t="str">
        <v>https://thanhha.haiduong.gov.vn/</v>
      </c>
      <c r="D839" t="str">
        <v>-</v>
      </c>
      <c r="E839" t="str">
        <v>-</v>
      </c>
      <c r="F839" t="str">
        <v>-</v>
      </c>
      <c r="G839" t="str">
        <v>-</v>
      </c>
    </row>
    <row r="840">
      <c r="A840">
        <v>13839</v>
      </c>
      <c r="B840" t="str">
        <f>HYPERLINK("https://www.facebook.com/p/C%C3%B4ng-an-huy%E1%BB%87n-C%E1%BA%A9m-Gi%C3%A0ng-H%E1%BA%A3i-D%C6%B0%C6%A1ng-100069362282975/", "Công an thị trấn Cẩm Giàng  tỉnh Hải Dương")</f>
        <v>Công an thị trấn Cẩm Giàng  tỉnh Hải Dương</v>
      </c>
      <c r="C840" t="str">
        <v>https://www.facebook.com/p/C%C3%B4ng-an-huy%E1%BB%87n-C%E1%BA%A9m-Gi%C3%A0ng-H%E1%BA%A3i-D%C6%B0%C6%A1ng-100069362282975/</v>
      </c>
      <c r="D840" t="str">
        <v>-</v>
      </c>
      <c r="E840" t="str">
        <v>+2203786444</v>
      </c>
      <c r="F840" t="str">
        <v>-</v>
      </c>
      <c r="G840" t="str">
        <v>Hai Duong, Vietnam</v>
      </c>
    </row>
    <row r="841">
      <c r="A841">
        <v>13840</v>
      </c>
      <c r="B841" t="str">
        <f>HYPERLINK("https://camgiang.haiduong.gov.vn/", "UBND Ủy ban nhân dân thị trấn Cẩm Giàng  tỉnh Hải Dương")</f>
        <v>UBND Ủy ban nhân dân thị trấn Cẩm Giàng  tỉnh Hải Dương</v>
      </c>
      <c r="C841" t="str">
        <v>https://camgiang.haiduong.gov.vn/</v>
      </c>
      <c r="D841" t="str">
        <v>-</v>
      </c>
      <c r="E841" t="str">
        <v>-</v>
      </c>
      <c r="F841" t="str">
        <v>-</v>
      </c>
      <c r="G841" t="str">
        <v>-</v>
      </c>
    </row>
    <row r="842">
      <c r="A842">
        <v>13841</v>
      </c>
      <c r="B842" t="str">
        <f>HYPERLINK("https://www.facebook.com/conganlaicach/", "Công an thị trấn Lai Cách  tỉnh Hải Dương")</f>
        <v>Công an thị trấn Lai Cách  tỉnh Hải Dương</v>
      </c>
      <c r="C842" t="str">
        <v>https://www.facebook.com/conganlaicach/</v>
      </c>
      <c r="D842" t="str">
        <v>-</v>
      </c>
      <c r="E842" t="str">
        <v/>
      </c>
      <c r="F842" t="str">
        <v>-</v>
      </c>
      <c r="G842" t="str">
        <v>-</v>
      </c>
    </row>
    <row r="843">
      <c r="A843">
        <v>13842</v>
      </c>
      <c r="B843" t="str">
        <f>HYPERLINK("http://thitranlaicach.camgiang.haiduong.gov.vn/", "UBND Ủy ban nhân dân thị trấn Lai Cách  tỉnh Hải Dương")</f>
        <v>UBND Ủy ban nhân dân thị trấn Lai Cách  tỉnh Hải Dương</v>
      </c>
      <c r="C843" t="str">
        <v>http://thitranlaicach.camgiang.haiduong.gov.vn/</v>
      </c>
      <c r="D843" t="str">
        <v>-</v>
      </c>
      <c r="E843" t="str">
        <v>-</v>
      </c>
      <c r="F843" t="str">
        <v>-</v>
      </c>
      <c r="G843" t="str">
        <v>-</v>
      </c>
    </row>
    <row r="844">
      <c r="A844">
        <v>13843</v>
      </c>
      <c r="B844" t="str">
        <f>HYPERLINK("https://www.facebook.com/p/C%C3%B4ng-an-huy%E1%BB%87n-B%C3%ACnh-Giang-H%E1%BA%A3i-D%C6%B0%C6%A1ng-100070047815358/?locale=lt_LT", "Công an thị trấn Kẻ Sặt  tỉnh Hải Dương")</f>
        <v>Công an thị trấn Kẻ Sặt  tỉnh Hải Dương</v>
      </c>
      <c r="C844" t="str">
        <v>https://www.facebook.com/p/C%C3%B4ng-an-huy%E1%BB%87n-B%C3%ACnh-Giang-H%E1%BA%A3i-D%C6%B0%C6%A1ng-100070047815358/?locale=lt_LT</v>
      </c>
      <c r="D844" t="str">
        <v>-</v>
      </c>
      <c r="E844" t="str">
        <v/>
      </c>
      <c r="F844" t="str">
        <v>-</v>
      </c>
      <c r="G844" t="str">
        <v>-</v>
      </c>
    </row>
    <row r="845">
      <c r="A845">
        <v>13844</v>
      </c>
      <c r="B845" t="str">
        <f>HYPERLINK("http://thitrankesat.binhgiang.haiduong.gov.vn/", "UBND Ủy ban nhân dân thị trấn Kẻ Sặt  tỉnh Hải Dương")</f>
        <v>UBND Ủy ban nhân dân thị trấn Kẻ Sặt  tỉnh Hải Dương</v>
      </c>
      <c r="C845" t="str">
        <v>http://thitrankesat.binhgiang.haiduong.gov.vn/</v>
      </c>
      <c r="D845" t="str">
        <v>-</v>
      </c>
      <c r="E845" t="str">
        <v>-</v>
      </c>
      <c r="F845" t="str">
        <v>-</v>
      </c>
      <c r="G845" t="str">
        <v>-</v>
      </c>
    </row>
    <row r="846">
      <c r="A846">
        <v>13845</v>
      </c>
      <c r="B846" t="str">
        <f>HYPERLINK("https://www.facebook.com/p/C%C3%B4ng-an-Th%E1%BB%8B-tr%E1%BA%A5n-Gia-L%E1%BB%99c-huy%E1%BB%87n-Gia-L%E1%BB%99c-t%E1%BB%89nh-H%E1%BA%A3i-D%C6%B0%C6%A1ng-100083339620497/", "Công an thị trấn Gia Lộc  tỉnh Hải Dương")</f>
        <v>Công an thị trấn Gia Lộc  tỉnh Hải Dương</v>
      </c>
      <c r="C846" t="str">
        <v>https://www.facebook.com/p/C%C3%B4ng-an-Th%E1%BB%8B-tr%E1%BA%A5n-Gia-L%E1%BB%99c-huy%E1%BB%87n-Gia-L%E1%BB%99c-t%E1%BB%89nh-H%E1%BA%A3i-D%C6%B0%C6%A1ng-100083339620497/</v>
      </c>
      <c r="D846" t="str">
        <v>-</v>
      </c>
      <c r="E846" t="str">
        <v/>
      </c>
      <c r="F846" t="str">
        <v>-</v>
      </c>
      <c r="G846" t="str">
        <v>-</v>
      </c>
    </row>
    <row r="847">
      <c r="A847">
        <v>13846</v>
      </c>
      <c r="B847" t="str">
        <f>HYPERLINK("http://thitrangialoc.gialoc.haiduong.gov.vn/", "UBND Ủy ban nhân dân thị trấn Gia Lộc  tỉnh Hải Dương")</f>
        <v>UBND Ủy ban nhân dân thị trấn Gia Lộc  tỉnh Hải Dương</v>
      </c>
      <c r="C847" t="str">
        <v>http://thitrangialoc.gialoc.haiduong.gov.vn/</v>
      </c>
      <c r="D847" t="str">
        <v>-</v>
      </c>
      <c r="E847" t="str">
        <v>-</v>
      </c>
      <c r="F847" t="str">
        <v>-</v>
      </c>
      <c r="G847" t="str">
        <v>-</v>
      </c>
    </row>
    <row r="848">
      <c r="A848">
        <v>13847</v>
      </c>
      <c r="B848" t="str">
        <f>HYPERLINK("https://www.facebook.com/p/C%C3%B4ng-an-huy%E1%BB%87n-T%E1%BB%A9-K%E1%BB%B3-100076039831546/", "Công an thị trấn Tứ Kỳ  tỉnh Hải Dương")</f>
        <v>Công an thị trấn Tứ Kỳ  tỉnh Hải Dương</v>
      </c>
      <c r="C848" t="str">
        <v>https://www.facebook.com/p/C%C3%B4ng-an-huy%E1%BB%87n-T%E1%BB%A9-K%E1%BB%B3-100076039831546/</v>
      </c>
      <c r="D848" t="str">
        <v>-</v>
      </c>
      <c r="E848" t="str">
        <v>02203747235</v>
      </c>
      <c r="F848" t="str">
        <f>HYPERLINK("mailto:conganhuyentuky@gmail.com", "conganhuyentuky@gmail.com")</f>
        <v>conganhuyentuky@gmail.com</v>
      </c>
      <c r="G848" t="str">
        <v>Khu An Nhân Tây, thị trấn Tứ Kỳ, huyện Tứ Kỳ, Hai Duong, Vietnam</v>
      </c>
    </row>
    <row r="849">
      <c r="A849">
        <v>13848</v>
      </c>
      <c r="B849" t="str">
        <f>HYPERLINK("https://tuky.haiduong.gov.vn/", "UBND Ủy ban nhân dân thị trấn Tứ Kỳ  tỉnh Hải Dương")</f>
        <v>UBND Ủy ban nhân dân thị trấn Tứ Kỳ  tỉnh Hải Dương</v>
      </c>
      <c r="C849" t="str">
        <v>https://tuky.haiduong.gov.vn/</v>
      </c>
      <c r="D849" t="str">
        <v>-</v>
      </c>
      <c r="E849" t="str">
        <v>-</v>
      </c>
      <c r="F849" t="str">
        <v>-</v>
      </c>
      <c r="G849" t="str">
        <v>-</v>
      </c>
    </row>
    <row r="850">
      <c r="A850">
        <v>13849</v>
      </c>
      <c r="B850" t="str">
        <f>HYPERLINK("https://www.facebook.com/p/C%C3%B4ng-an-huy%E1%BB%87n-Ninh-Giang-H%E1%BA%A3i-D%C6%B0%C6%A1ng-100071685176816/", "Công an thị trấn Ninh Giang  tỉnh Hải Dương")</f>
        <v>Công an thị trấn Ninh Giang  tỉnh Hải Dương</v>
      </c>
      <c r="C850" t="str">
        <v>https://www.facebook.com/p/C%C3%B4ng-an-huy%E1%BB%87n-Ninh-Giang-H%E1%BA%A3i-D%C6%B0%C6%A1ng-100071685176816/</v>
      </c>
      <c r="D850" t="str">
        <v>-</v>
      </c>
      <c r="E850" t="str">
        <v>02203767212</v>
      </c>
      <c r="F850" t="str">
        <v>-</v>
      </c>
      <c r="G850" t="str">
        <v>Thị trấn Ninh Giang, Ninh Giang, Hai Duong, Vietnam</v>
      </c>
    </row>
    <row r="851">
      <c r="A851">
        <v>13850</v>
      </c>
      <c r="B851" t="str">
        <f>HYPERLINK("https://thitranninhgiang.ninhgiang.haiduong.gov.vn/vi-vn", "UBND Ủy ban nhân dân thị trấn Ninh Giang  tỉnh Hải Dương")</f>
        <v>UBND Ủy ban nhân dân thị trấn Ninh Giang  tỉnh Hải Dương</v>
      </c>
      <c r="C851" t="str">
        <v>https://thitranninhgiang.ninhgiang.haiduong.gov.vn/vi-vn</v>
      </c>
      <c r="D851" t="str">
        <v>-</v>
      </c>
      <c r="E851" t="str">
        <v>-</v>
      </c>
      <c r="F851" t="str">
        <v>-</v>
      </c>
      <c r="G851" t="str">
        <v>-</v>
      </c>
    </row>
    <row r="852">
      <c r="A852">
        <v>13851</v>
      </c>
      <c r="B852" t="str">
        <f>HYPERLINK("https://www.facebook.com/p/C%C3%B4ng-an-Thanh-Mi%E1%BB%87n-100068994404736/", "Công an thị trấn Thanh Miện  tỉnh Hải Dương")</f>
        <v>Công an thị trấn Thanh Miện  tỉnh Hải Dương</v>
      </c>
      <c r="C852" t="str">
        <v>https://www.facebook.com/p/C%C3%B4ng-an-Thanh-Mi%E1%BB%87n-100068994404736/</v>
      </c>
      <c r="D852" t="str">
        <v>-</v>
      </c>
      <c r="E852" t="str">
        <v>02203736534</v>
      </c>
      <c r="F852" t="str">
        <f>HYPERLINK("mailto:ngocdu166@gmail.com", "ngocdu166@gmail.com")</f>
        <v>ngocdu166@gmail.com</v>
      </c>
      <c r="G852" t="str">
        <v>Tứ Cường, Thanh Miện, Hải Dương, Hai Duong, Vietnam</v>
      </c>
    </row>
    <row r="853">
      <c r="A853">
        <v>13852</v>
      </c>
      <c r="B853" t="str">
        <f>HYPERLINK("https://thanhmien.haiduong.gov.vn/", "UBND Ủy ban nhân dân thị trấn Thanh Miện  tỉnh Hải Dương")</f>
        <v>UBND Ủy ban nhân dân thị trấn Thanh Miện  tỉnh Hải Dương</v>
      </c>
      <c r="C853" t="str">
        <v>https://thanhmien.haiduong.gov.vn/</v>
      </c>
      <c r="D853" t="str">
        <v>-</v>
      </c>
      <c r="E853" t="str">
        <v>-</v>
      </c>
      <c r="F853" t="str">
        <v>-</v>
      </c>
      <c r="G853" t="str">
        <v>-</v>
      </c>
    </row>
    <row r="854">
      <c r="A854">
        <v>13853</v>
      </c>
      <c r="B854" t="str">
        <v>Công an thị trấn Núi Đèo thành phố Hải Phòng</v>
      </c>
      <c r="C854" t="str">
        <v>-</v>
      </c>
      <c r="D854" t="str">
        <v>-</v>
      </c>
      <c r="E854" t="str">
        <v/>
      </c>
      <c r="F854" t="str">
        <v>-</v>
      </c>
      <c r="G854" t="str">
        <v>-</v>
      </c>
    </row>
    <row r="855">
      <c r="A855">
        <v>13854</v>
      </c>
      <c r="B855" t="str">
        <f>HYPERLINK("https://thuynguyen.haiphong.gov.vn/ubnd-cac-xa-thi-tran/uy-ban-nhan-dan-thi-tran-nui-deo-385913", "UBND Ủy ban nhân dân thị trấn Núi Đèo thành phố Hải Phòng")</f>
        <v>UBND Ủy ban nhân dân thị trấn Núi Đèo thành phố Hải Phòng</v>
      </c>
      <c r="C855" t="str">
        <v>https://thuynguyen.haiphong.gov.vn/ubnd-cac-xa-thi-tran/uy-ban-nhan-dan-thi-tran-nui-deo-385913</v>
      </c>
      <c r="D855" t="str">
        <v>-</v>
      </c>
      <c r="E855" t="str">
        <v>-</v>
      </c>
      <c r="F855" t="str">
        <v>-</v>
      </c>
      <c r="G855" t="str">
        <v>-</v>
      </c>
    </row>
    <row r="856">
      <c r="A856">
        <v>13855</v>
      </c>
      <c r="B856" t="str">
        <f>HYPERLINK("https://www.facebook.com/dtncatphp/", "Công an thị trấn Minh Đức thành phố Hải Phòng")</f>
        <v>Công an thị trấn Minh Đức thành phố Hải Phòng</v>
      </c>
      <c r="C856" t="str">
        <v>https://www.facebook.com/dtncatphp/</v>
      </c>
      <c r="D856" t="str">
        <v>-</v>
      </c>
      <c r="E856" t="str">
        <v/>
      </c>
      <c r="F856" t="str">
        <v>-</v>
      </c>
      <c r="G856" t="str">
        <v>-</v>
      </c>
    </row>
    <row r="857">
      <c r="A857">
        <v>13856</v>
      </c>
      <c r="B857" t="str">
        <f>HYPERLINK("https://thuynguyen.haiphong.gov.vn/ubnd-cac-xa-thi-tran/uy-ban-nhan-dan-thi-tran-minh-duc-385882", "UBND Ủy ban nhân dân thị trấn Minh Đức thành phố Hải Phòng")</f>
        <v>UBND Ủy ban nhân dân thị trấn Minh Đức thành phố Hải Phòng</v>
      </c>
      <c r="C857" t="str">
        <v>https://thuynguyen.haiphong.gov.vn/ubnd-cac-xa-thi-tran/uy-ban-nhan-dan-thi-tran-minh-duc-385882</v>
      </c>
      <c r="D857" t="str">
        <v>-</v>
      </c>
      <c r="E857" t="str">
        <v>-</v>
      </c>
      <c r="F857" t="str">
        <v>-</v>
      </c>
      <c r="G857" t="str">
        <v>-</v>
      </c>
    </row>
    <row r="858">
      <c r="A858">
        <v>13857</v>
      </c>
      <c r="B858" t="str">
        <f>HYPERLINK("https://www.facebook.com/cahanduong.haiphong/?locale=vi_VN", "Công an thị trấn An Dương thành phố Hải Phòng")</f>
        <v>Công an thị trấn An Dương thành phố Hải Phòng</v>
      </c>
      <c r="C858" t="str">
        <v>https://www.facebook.com/cahanduong.haiphong/?locale=vi_VN</v>
      </c>
      <c r="D858" t="str">
        <v>-</v>
      </c>
      <c r="E858" t="str">
        <v/>
      </c>
      <c r="F858" t="str">
        <v>-</v>
      </c>
      <c r="G858" t="str">
        <v>-</v>
      </c>
    </row>
    <row r="859">
      <c r="A859">
        <v>13858</v>
      </c>
      <c r="B859" t="str">
        <f>HYPERLINK("https://anduong.haiphong.gov.vn/", "UBND Ủy ban nhân dân thị trấn An Dương thành phố Hải Phòng")</f>
        <v>UBND Ủy ban nhân dân thị trấn An Dương thành phố Hải Phòng</v>
      </c>
      <c r="C859" t="str">
        <v>https://anduong.haiphong.gov.vn/</v>
      </c>
      <c r="D859" t="str">
        <v>-</v>
      </c>
      <c r="E859" t="str">
        <v>-</v>
      </c>
      <c r="F859" t="str">
        <v>-</v>
      </c>
      <c r="G859" t="str">
        <v>-</v>
      </c>
    </row>
    <row r="860">
      <c r="A860">
        <v>13859</v>
      </c>
      <c r="B860" t="str">
        <f>HYPERLINK("https://www.facebook.com/dtncatphp/", "Công an thị trấn An Lão thành phố Hải Phòng")</f>
        <v>Công an thị trấn An Lão thành phố Hải Phòng</v>
      </c>
      <c r="C860" t="str">
        <v>https://www.facebook.com/dtncatphp/</v>
      </c>
      <c r="D860" t="str">
        <v>-</v>
      </c>
      <c r="E860" t="str">
        <v/>
      </c>
      <c r="F860" t="str">
        <v>-</v>
      </c>
      <c r="G860" t="str">
        <v>-</v>
      </c>
    </row>
    <row r="861">
      <c r="A861">
        <v>13860</v>
      </c>
      <c r="B861" t="str">
        <f>HYPERLINK("https://anlao.haiphong.gov.vn/", "UBND Ủy ban nhân dân thị trấn An Lão thành phố Hải Phòng")</f>
        <v>UBND Ủy ban nhân dân thị trấn An Lão thành phố Hải Phòng</v>
      </c>
      <c r="C861" t="str">
        <v>https://anlao.haiphong.gov.vn/</v>
      </c>
      <c r="D861" t="str">
        <v>-</v>
      </c>
      <c r="E861" t="str">
        <v>-</v>
      </c>
      <c r="F861" t="str">
        <v>-</v>
      </c>
      <c r="G861" t="str">
        <v>-</v>
      </c>
    </row>
    <row r="862">
      <c r="A862">
        <v>13861</v>
      </c>
      <c r="B862" t="str">
        <f>HYPERLINK("https://www.facebook.com/thitrantruongson.anlao.haiphong/", "Công an thị trấn Trường Sơn thành phố Hải Phòng")</f>
        <v>Công an thị trấn Trường Sơn thành phố Hải Phòng</v>
      </c>
      <c r="C862" t="str">
        <v>https://www.facebook.com/thitrantruongson.anlao.haiphong/</v>
      </c>
      <c r="D862" t="str">
        <v>-</v>
      </c>
      <c r="E862" t="str">
        <v/>
      </c>
      <c r="F862" t="str">
        <v>-</v>
      </c>
      <c r="G862" t="str">
        <v>-</v>
      </c>
    </row>
    <row r="863">
      <c r="A863">
        <v>13862</v>
      </c>
      <c r="B863" t="str">
        <f>HYPERLINK("https://truongson.anlao.haiphong.gov.vn/", "UBND Ủy ban nhân dân thị trấn Trường Sơn thành phố Hải Phòng")</f>
        <v>UBND Ủy ban nhân dân thị trấn Trường Sơn thành phố Hải Phòng</v>
      </c>
      <c r="C863" t="str">
        <v>https://truongson.anlao.haiphong.gov.vn/</v>
      </c>
      <c r="D863" t="str">
        <v>-</v>
      </c>
      <c r="E863" t="str">
        <v>-</v>
      </c>
      <c r="F863" t="str">
        <v>-</v>
      </c>
      <c r="G863" t="str">
        <v>-</v>
      </c>
    </row>
    <row r="864">
      <c r="A864">
        <v>13863</v>
      </c>
      <c r="B864" t="str">
        <v>Công an thị trấn Núi Đối thành phố Hải Phòng</v>
      </c>
      <c r="C864" t="str">
        <v>-</v>
      </c>
      <c r="D864" t="str">
        <v>-</v>
      </c>
      <c r="E864" t="str">
        <v/>
      </c>
      <c r="F864" t="str">
        <v>-</v>
      </c>
      <c r="G864" t="str">
        <v>-</v>
      </c>
    </row>
    <row r="865">
      <c r="A865">
        <v>13864</v>
      </c>
      <c r="B865" t="str">
        <f>HYPERLINK("https://thuynguyen.haiphong.gov.vn/ubnd-cac-xa-thi-tran/uy-ban-nhan-dan-thi-tran-nui-deo-385913", "UBND Ủy ban nhân dân thị trấn Núi Đối thành phố Hải Phòng")</f>
        <v>UBND Ủy ban nhân dân thị trấn Núi Đối thành phố Hải Phòng</v>
      </c>
      <c r="C865" t="str">
        <v>https://thuynguyen.haiphong.gov.vn/ubnd-cac-xa-thi-tran/uy-ban-nhan-dan-thi-tran-nui-deo-385913</v>
      </c>
      <c r="D865" t="str">
        <v>-</v>
      </c>
      <c r="E865" t="str">
        <v>-</v>
      </c>
      <c r="F865" t="str">
        <v>-</v>
      </c>
      <c r="G865" t="str">
        <v>-</v>
      </c>
    </row>
    <row r="866">
      <c r="A866">
        <v>13865</v>
      </c>
      <c r="B866" t="str">
        <f>HYPERLINK("https://www.facebook.com/ConganhuyenTienLang/", "Công an thị trấn Tiên Lãng thành phố Hải Phòng")</f>
        <v>Công an thị trấn Tiên Lãng thành phố Hải Phòng</v>
      </c>
      <c r="C866" t="str">
        <v>https://www.facebook.com/ConganhuyenTienLang/</v>
      </c>
      <c r="D866" t="str">
        <v>-</v>
      </c>
      <c r="E866" t="str">
        <v/>
      </c>
      <c r="F866" t="str">
        <v>-</v>
      </c>
      <c r="G866" t="str">
        <v>-</v>
      </c>
    </row>
    <row r="867">
      <c r="A867">
        <v>13866</v>
      </c>
      <c r="B867" t="str">
        <f>HYPERLINK("https://tienlang.haiphong.gov.vn/", "UBND Ủy ban nhân dân thị trấn Tiên Lãng thành phố Hải Phòng")</f>
        <v>UBND Ủy ban nhân dân thị trấn Tiên Lãng thành phố Hải Phòng</v>
      </c>
      <c r="C867" t="str">
        <v>https://tienlang.haiphong.gov.vn/</v>
      </c>
      <c r="D867" t="str">
        <v>-</v>
      </c>
      <c r="E867" t="str">
        <v>-</v>
      </c>
      <c r="F867" t="str">
        <v>-</v>
      </c>
      <c r="G867" t="str">
        <v>-</v>
      </c>
    </row>
    <row r="868">
      <c r="A868">
        <v>13867</v>
      </c>
      <c r="B868" t="str">
        <f>HYPERLINK("https://www.facebook.com/p/C%C3%B4ng-an-Huy%E1%BB%87n-V%C4%A9nh-B%E1%BA%A3o-H%E1%BA%A3i-Ph%C3%B2ng-100091921350663/?locale=ur_PK", "Công an thị trấn Vĩnh Bảo thành phố Hải Phòng")</f>
        <v>Công an thị trấn Vĩnh Bảo thành phố Hải Phòng</v>
      </c>
      <c r="C868" t="str">
        <v>https://www.facebook.com/p/C%C3%B4ng-an-Huy%E1%BB%87n-V%C4%A9nh-B%E1%BA%A3o-H%E1%BA%A3i-Ph%C3%B2ng-100091921350663/?locale=ur_PK</v>
      </c>
      <c r="D868" t="str">
        <v>-</v>
      </c>
      <c r="E868" t="str">
        <v/>
      </c>
      <c r="F868" t="str">
        <v>-</v>
      </c>
      <c r="G868" t="str">
        <v>Đường 18/3 Thị trấn Vĩnh Bảo - Vĩnh Bảo - Hải Phòng, Vinh Bao, Vietnam</v>
      </c>
    </row>
    <row r="869">
      <c r="A869">
        <v>13868</v>
      </c>
      <c r="B869" t="str">
        <f>HYPERLINK("https://vinhbao.haiphong.gov.vn/", "UBND Ủy ban nhân dân thị trấn Vĩnh Bảo thành phố Hải Phòng")</f>
        <v>UBND Ủy ban nhân dân thị trấn Vĩnh Bảo thành phố Hải Phòng</v>
      </c>
      <c r="C869" t="str">
        <v>https://vinhbao.haiphong.gov.vn/</v>
      </c>
      <c r="D869" t="str">
        <v>-</v>
      </c>
      <c r="E869" t="str">
        <v>-</v>
      </c>
      <c r="F869" t="str">
        <v>-</v>
      </c>
      <c r="G869" t="str">
        <v>-</v>
      </c>
    </row>
    <row r="870">
      <c r="A870">
        <v>13869</v>
      </c>
      <c r="B870" t="str">
        <f>HYPERLINK("https://www.facebook.com/231788158405511", "Công an thị trấn Cát Bà thành phố Hải Phòng")</f>
        <v>Công an thị trấn Cát Bà thành phố Hải Phòng</v>
      </c>
      <c r="C870" t="str">
        <v>https://www.facebook.com/231788158405511</v>
      </c>
      <c r="D870" t="str">
        <v>-</v>
      </c>
      <c r="E870" t="str">
        <v/>
      </c>
      <c r="F870" t="str">
        <v>-</v>
      </c>
      <c r="G870" t="str">
        <v>-</v>
      </c>
    </row>
    <row r="871">
      <c r="A871">
        <v>13870</v>
      </c>
      <c r="B871" t="str">
        <f>HYPERLINK("https://catba.cathai.haiphong.gov.vn/", "UBND Ủy ban nhân dân thị trấn Cát Bà thành phố Hải Phòng")</f>
        <v>UBND Ủy ban nhân dân thị trấn Cát Bà thành phố Hải Phòng</v>
      </c>
      <c r="C871" t="str">
        <v>https://catba.cathai.haiphong.gov.vn/</v>
      </c>
      <c r="D871" t="str">
        <v>-</v>
      </c>
      <c r="E871" t="str">
        <v>-</v>
      </c>
      <c r="F871" t="str">
        <v>-</v>
      </c>
      <c r="G871" t="str">
        <v>-</v>
      </c>
    </row>
    <row r="872">
      <c r="A872">
        <v>13871</v>
      </c>
      <c r="B872" t="str">
        <f>HYPERLINK("https://www.facebook.com/tuoitrecatba", "Công an thị trấn Cát Hải thành phố Hải Phòng")</f>
        <v>Công an thị trấn Cát Hải thành phố Hải Phòng</v>
      </c>
      <c r="C872" t="str">
        <v>https://www.facebook.com/tuoitrecatba</v>
      </c>
      <c r="D872" t="str">
        <v>-</v>
      </c>
      <c r="E872" t="str">
        <v/>
      </c>
      <c r="F872" t="str">
        <v>-</v>
      </c>
      <c r="G872" t="str">
        <v>-</v>
      </c>
    </row>
    <row r="873">
      <c r="A873">
        <v>13872</v>
      </c>
      <c r="B873" t="str">
        <f>HYPERLINK("https://thitran.cathai.haiphong.gov.vn/", "UBND Ủy ban nhân dân thị trấn Cát Hải thành phố Hải Phòng")</f>
        <v>UBND Ủy ban nhân dân thị trấn Cát Hải thành phố Hải Phòng</v>
      </c>
      <c r="C873" t="str">
        <v>https://thitran.cathai.haiphong.gov.vn/</v>
      </c>
      <c r="D873" t="str">
        <v>-</v>
      </c>
      <c r="E873" t="str">
        <v>-</v>
      </c>
      <c r="F873" t="str">
        <v>-</v>
      </c>
      <c r="G873" t="str">
        <v>-</v>
      </c>
    </row>
    <row r="874">
      <c r="A874">
        <v>13873</v>
      </c>
      <c r="B874" t="str">
        <f>HYPERLINK("https://www.facebook.com/HoangYenKindergarten2005/", "Công an thị trấn Như Quỳnh  tỉnh Hưng Yên")</f>
        <v>Công an thị trấn Như Quỳnh  tỉnh Hưng Yên</v>
      </c>
      <c r="C874" t="str">
        <v>https://www.facebook.com/HoangYenKindergarten2005/</v>
      </c>
      <c r="D874" t="str">
        <v>0961392328</v>
      </c>
      <c r="E874" t="str">
        <v>-</v>
      </c>
      <c r="F874" t="str">
        <f>HYPERLINK("mailto:hoangyenbaby.hy@gmail.com", "hoangyenbaby.hy@gmail.com")</f>
        <v>hoangyenbaby.hy@gmail.com</v>
      </c>
      <c r="G874" t="str">
        <v>Khu dân cư 113, thị trấn Như Quỳnh, huyện Văn Lâm, Hung Yen, Vietnam</v>
      </c>
    </row>
    <row r="875">
      <c r="A875">
        <v>13874</v>
      </c>
      <c r="B875" t="str">
        <f>HYPERLINK("http://nhuquynh.vanlam.hungyen.gov.vn/", "UBND Ủy ban nhân dân thị trấn Như Quỳnh  tỉnh Hưng Yên")</f>
        <v>UBND Ủy ban nhân dân thị trấn Như Quỳnh  tỉnh Hưng Yên</v>
      </c>
      <c r="C875" t="str">
        <v>http://nhuquynh.vanlam.hungyen.gov.vn/</v>
      </c>
      <c r="D875" t="str">
        <v>-</v>
      </c>
      <c r="E875" t="str">
        <v>-</v>
      </c>
      <c r="F875" t="str">
        <v>-</v>
      </c>
      <c r="G875" t="str">
        <v>-</v>
      </c>
    </row>
    <row r="876">
      <c r="A876">
        <v>13875</v>
      </c>
      <c r="B876" t="str">
        <f>HYPERLINK("https://www.facebook.com/p/Tr%C6%B0%E1%BB%9Dng-TH-Th%E1%BB%8B-tr%E1%BA%A5n-V%C4%83n-Giang-100069295260912/", "Công an thị trấn Văn Giang  tỉnh Hưng Yên")</f>
        <v>Công an thị trấn Văn Giang  tỉnh Hưng Yên</v>
      </c>
      <c r="C876" t="str">
        <v>https://www.facebook.com/p/Tr%C6%B0%E1%BB%9Dng-TH-Th%E1%BB%8B-tr%E1%BA%A5n-V%C4%83n-Giang-100069295260912/</v>
      </c>
      <c r="D876" t="str">
        <v>-</v>
      </c>
      <c r="E876" t="str">
        <v>02213931270</v>
      </c>
      <c r="F876" t="str">
        <f>HYPERLINK("mailto:tieuhocttvg@gmail.com", "tieuhocttvg@gmail.com")</f>
        <v>tieuhocttvg@gmail.com</v>
      </c>
      <c r="G876" t="str">
        <v>-</v>
      </c>
    </row>
    <row r="877">
      <c r="A877">
        <v>13876</v>
      </c>
      <c r="B877" t="str">
        <f>HYPERLINK("https://vangiang.hungyen.gov.vn/", "UBND Ủy ban nhân dân thị trấn Văn Giang  tỉnh Hưng Yên")</f>
        <v>UBND Ủy ban nhân dân thị trấn Văn Giang  tỉnh Hưng Yên</v>
      </c>
      <c r="C877" t="str">
        <v>https://vangiang.hungyen.gov.vn/</v>
      </c>
      <c r="D877" t="str">
        <v>-</v>
      </c>
      <c r="E877" t="str">
        <v>-</v>
      </c>
      <c r="F877" t="str">
        <v>-</v>
      </c>
      <c r="G877" t="str">
        <v>-</v>
      </c>
    </row>
    <row r="878">
      <c r="A878">
        <v>13877</v>
      </c>
      <c r="B878" t="str">
        <f>HYPERLINK("https://www.facebook.com/Huyen.YenMy.HungYen/", "Công an thị trấn Yên Mỹ  tỉnh Hưng Yên")</f>
        <v>Công an thị trấn Yên Mỹ  tỉnh Hưng Yên</v>
      </c>
      <c r="C878" t="str">
        <v>https://www.facebook.com/Huyen.YenMy.HungYen/</v>
      </c>
      <c r="D878" t="str">
        <v>-</v>
      </c>
      <c r="E878" t="str">
        <v/>
      </c>
      <c r="F878" t="str">
        <f>HYPERLINK("mailto:yenmy.hungyen@gmail.com", "yenmy.hungyen@gmail.com")</f>
        <v>yenmy.hungyen@gmail.com</v>
      </c>
      <c r="G878" t="str">
        <v>Yên Mỹ, Hung Yen, Vietnam</v>
      </c>
    </row>
    <row r="879">
      <c r="A879">
        <v>13878</v>
      </c>
      <c r="B879" t="str">
        <f>HYPERLINK("https://yenmy.hungyen.gov.vn/", "UBND Ủy ban nhân dân thị trấn Yên Mỹ  tỉnh Hưng Yên")</f>
        <v>UBND Ủy ban nhân dân thị trấn Yên Mỹ  tỉnh Hưng Yên</v>
      </c>
      <c r="C879" t="str">
        <v>https://yenmy.hungyen.gov.vn/</v>
      </c>
      <c r="D879" t="str">
        <v>-</v>
      </c>
      <c r="E879" t="str">
        <v>-</v>
      </c>
      <c r="F879" t="str">
        <v>-</v>
      </c>
      <c r="G879" t="str">
        <v>-</v>
      </c>
    </row>
    <row r="880">
      <c r="A880">
        <v>13879</v>
      </c>
      <c r="B880" t="str">
        <f>HYPERLINK("https://www.facebook.com/people/C%C3%B4ng-An-Ph%C6%B0%E1%BB%9Dng-B%E1%BA%A7n-Y%C3%AAn-Nh%C3%A2n-TX-M%E1%BB%B9-H%C3%A0o/100069902425408/", "Công an thị trấn Bần Yên Nhân  tỉnh Hưng Yên")</f>
        <v>Công an thị trấn Bần Yên Nhân  tỉnh Hưng Yên</v>
      </c>
      <c r="C880" t="str">
        <v>https://www.facebook.com/people/C%C3%B4ng-An-Ph%C6%B0%E1%BB%9Dng-B%E1%BA%A7n-Y%C3%AAn-Nh%C3%A2n-TX-M%E1%BB%B9-H%C3%A0o/100069902425408/</v>
      </c>
      <c r="D880" t="str">
        <v>-</v>
      </c>
      <c r="E880" t="str">
        <v/>
      </c>
      <c r="F880" t="str">
        <v>-</v>
      </c>
      <c r="G880" t="str">
        <v>-</v>
      </c>
    </row>
    <row r="881">
      <c r="A881">
        <v>13880</v>
      </c>
      <c r="B881" t="str">
        <f>HYPERLINK("https://dichvucong.hungyen.gov.vn/dichvucong/hotline", "UBND Ủy ban nhân dân thị trấn Bần Yên Nhân  tỉnh Hưng Yên")</f>
        <v>UBND Ủy ban nhân dân thị trấn Bần Yên Nhân  tỉnh Hưng Yên</v>
      </c>
      <c r="C881" t="str">
        <v>https://dichvucong.hungyen.gov.vn/dichvucong/hotline</v>
      </c>
      <c r="D881" t="str">
        <v>-</v>
      </c>
      <c r="E881" t="str">
        <v>-</v>
      </c>
      <c r="F881" t="str">
        <v>-</v>
      </c>
      <c r="G881" t="str">
        <v>-</v>
      </c>
    </row>
    <row r="882">
      <c r="A882">
        <v>13881</v>
      </c>
      <c r="B882" t="str">
        <f>HYPERLINK("https://www.facebook.com/p/%C4%90o%C3%A0n-Thanh-ni%C3%AAn-C%C3%B4ng-an-huy%E1%BB%87n-%C3%82n-Thi-t%E1%BB%89nh-H%C6%B0ng-Y%C3%AAn-100029060573137/", "Công an thị trấn Ân Thi  tỉnh Hưng Yên")</f>
        <v>Công an thị trấn Ân Thi  tỉnh Hưng Yên</v>
      </c>
      <c r="C882" t="str">
        <v>https://www.facebook.com/p/%C4%90o%C3%A0n-Thanh-ni%C3%AAn-C%C3%B4ng-an-huy%E1%BB%87n-%C3%82n-Thi-t%E1%BB%89nh-H%C6%B0ng-Y%C3%AAn-100029060573137/</v>
      </c>
      <c r="D882" t="str">
        <v>-</v>
      </c>
      <c r="E882" t="str">
        <v/>
      </c>
      <c r="F882" t="str">
        <v>-</v>
      </c>
      <c r="G882" t="str">
        <v>-</v>
      </c>
    </row>
    <row r="883">
      <c r="A883">
        <v>13882</v>
      </c>
      <c r="B883" t="str">
        <f>HYPERLINK("https://anthi.hungyen.gov.vn/", "UBND Ủy ban nhân dân thị trấn Ân Thi  tỉnh Hưng Yên")</f>
        <v>UBND Ủy ban nhân dân thị trấn Ân Thi  tỉnh Hưng Yên</v>
      </c>
      <c r="C883" t="str">
        <v>https://anthi.hungyen.gov.vn/</v>
      </c>
      <c r="D883" t="str">
        <v>-</v>
      </c>
      <c r="E883" t="str">
        <v>-</v>
      </c>
      <c r="F883" t="str">
        <v>-</v>
      </c>
      <c r="G883" t="str">
        <v>-</v>
      </c>
    </row>
    <row r="884">
      <c r="A884">
        <v>13883</v>
      </c>
      <c r="B884" t="str">
        <f>HYPERLINK("https://www.facebook.com/DTNCAKC/", "Công an thị trấn Khoái Châu  tỉnh Hưng Yên")</f>
        <v>Công an thị trấn Khoái Châu  tỉnh Hưng Yên</v>
      </c>
      <c r="C884" t="str">
        <v>https://www.facebook.com/DTNCAKC/</v>
      </c>
      <c r="D884" t="str">
        <v>-</v>
      </c>
      <c r="E884" t="str">
        <v>02213910315</v>
      </c>
      <c r="F884" t="str">
        <v>-</v>
      </c>
      <c r="G884" t="str">
        <v>DH57, Hung Yen, Vietnam</v>
      </c>
    </row>
    <row r="885">
      <c r="A885">
        <v>13884</v>
      </c>
      <c r="B885" t="str">
        <f>HYPERLINK("https://khoaichau.hungyen.gov.vn/", "UBND Ủy ban nhân dân thị trấn Khoái Châu  tỉnh Hưng Yên")</f>
        <v>UBND Ủy ban nhân dân thị trấn Khoái Châu  tỉnh Hưng Yên</v>
      </c>
      <c r="C885" t="str">
        <v>https://khoaichau.hungyen.gov.vn/</v>
      </c>
      <c r="D885" t="str">
        <v>-</v>
      </c>
      <c r="E885" t="str">
        <v>-</v>
      </c>
      <c r="F885" t="str">
        <v>-</v>
      </c>
      <c r="G885" t="str">
        <v>-</v>
      </c>
    </row>
    <row r="886">
      <c r="A886">
        <v>13885</v>
      </c>
      <c r="B886" t="str">
        <f>HYPERLINK("https://www.facebook.com/p/C%C3%B4ng-An-Th%C3%A0nh-Ph%E1%BB%91-H%C6%B0ng-Y%C3%AAn-100057576334172/", "Công an thị trấn Lương Bằng  tỉnh Hưng Yên")</f>
        <v>Công an thị trấn Lương Bằng  tỉnh Hưng Yên</v>
      </c>
      <c r="C886" t="str">
        <v>https://www.facebook.com/p/C%C3%B4ng-An-Th%C3%A0nh-Ph%E1%BB%91-H%C6%B0ng-Y%C3%AAn-100057576334172/</v>
      </c>
      <c r="D886" t="str">
        <v>-</v>
      </c>
      <c r="E886" t="str">
        <v/>
      </c>
      <c r="F886" t="str">
        <v>-</v>
      </c>
      <c r="G886" t="str">
        <v>-</v>
      </c>
    </row>
    <row r="887">
      <c r="A887">
        <v>13886</v>
      </c>
      <c r="B887" t="str">
        <f>HYPERLINK("https://dichvucong.hungyen.gov.vn/dichvucong/hotline", "UBND Ủy ban nhân dân thị trấn Lương Bằng  tỉnh Hưng Yên")</f>
        <v>UBND Ủy ban nhân dân thị trấn Lương Bằng  tỉnh Hưng Yên</v>
      </c>
      <c r="C887" t="str">
        <v>https://dichvucong.hungyen.gov.vn/dichvucong/hotline</v>
      </c>
      <c r="D887" t="str">
        <v>-</v>
      </c>
      <c r="E887" t="str">
        <v>-</v>
      </c>
      <c r="F887" t="str">
        <v>-</v>
      </c>
      <c r="G887" t="str">
        <v>-</v>
      </c>
    </row>
    <row r="888">
      <c r="A888">
        <v>13887</v>
      </c>
      <c r="B888" t="str">
        <v>Công an thị trấn Vương  tỉnh Hưng Yên</v>
      </c>
      <c r="C888" t="str">
        <v>-</v>
      </c>
      <c r="D888" t="str">
        <v>-</v>
      </c>
      <c r="E888" t="str">
        <v/>
      </c>
      <c r="F888" t="str">
        <v>-</v>
      </c>
      <c r="G888" t="str">
        <v>-</v>
      </c>
    </row>
    <row r="889">
      <c r="A889">
        <v>13888</v>
      </c>
      <c r="B889" t="str">
        <f>HYPERLINK("https://ttvuong.tienlu.hungyen.gov.vn/", "UBND Ủy ban nhân dân thị trấn Vương  tỉnh Hưng Yên")</f>
        <v>UBND Ủy ban nhân dân thị trấn Vương  tỉnh Hưng Yên</v>
      </c>
      <c r="C889" t="str">
        <v>https://ttvuong.tienlu.hungyen.gov.vn/</v>
      </c>
      <c r="D889" t="str">
        <v>-</v>
      </c>
      <c r="E889" t="str">
        <v>-</v>
      </c>
      <c r="F889" t="str">
        <v>-</v>
      </c>
      <c r="G889" t="str">
        <v>-</v>
      </c>
    </row>
    <row r="890">
      <c r="A890">
        <v>13889</v>
      </c>
      <c r="B890" t="str">
        <v>Công an thị trấn Trần Cao  tỉnh Hưng Yên</v>
      </c>
      <c r="C890" t="str">
        <v>-</v>
      </c>
      <c r="D890" t="str">
        <v>-</v>
      </c>
      <c r="E890" t="str">
        <v/>
      </c>
      <c r="F890" t="str">
        <v>-</v>
      </c>
      <c r="G890" t="str">
        <v>-</v>
      </c>
    </row>
    <row r="891">
      <c r="A891">
        <v>13890</v>
      </c>
      <c r="B891" t="str">
        <f>HYPERLINK("https://dichvucong.hungyen.gov.vn/dichvucong/hotline", "UBND Ủy ban nhân dân thị trấn Trần Cao  tỉnh Hưng Yên")</f>
        <v>UBND Ủy ban nhân dân thị trấn Trần Cao  tỉnh Hưng Yên</v>
      </c>
      <c r="C891" t="str">
        <v>https://dichvucong.hungyen.gov.vn/dichvucong/hotline</v>
      </c>
      <c r="D891" t="str">
        <v>-</v>
      </c>
      <c r="E891" t="str">
        <v>-</v>
      </c>
      <c r="F891" t="str">
        <v>-</v>
      </c>
      <c r="G891" t="str">
        <v>-</v>
      </c>
    </row>
    <row r="892">
      <c r="A892">
        <v>13891</v>
      </c>
      <c r="B892" t="str">
        <f>HYPERLINK("https://www.facebook.com/p/Tu%E1%BB%95i-tr%E1%BA%BB-C%C3%B4ng-an-Th%C3%A1i-B%C3%ACnh-100068113789461/", "Công an thị trấn Quỳnh Côi  tỉnh Thái Bình")</f>
        <v>Công an thị trấn Quỳnh Côi  tỉnh Thái Bình</v>
      </c>
      <c r="C892" t="str">
        <v>https://www.facebook.com/p/Tu%E1%BB%95i-tr%E1%BA%BB-C%C3%B4ng-an-Th%C3%A1i-B%C3%ACnh-100068113789461/</v>
      </c>
      <c r="D892" t="str">
        <v>-</v>
      </c>
      <c r="E892" t="str">
        <v/>
      </c>
      <c r="F892" t="str">
        <v>-</v>
      </c>
      <c r="G892" t="str">
        <v>-</v>
      </c>
    </row>
    <row r="893">
      <c r="A893">
        <v>13892</v>
      </c>
      <c r="B893" t="str">
        <f>HYPERLINK("https://quynhphu.thaibinh.gov.vn/", "UBND Ủy ban nhân dân thị trấn Quỳnh Côi  tỉnh Thái Bình")</f>
        <v>UBND Ủy ban nhân dân thị trấn Quỳnh Côi  tỉnh Thái Bình</v>
      </c>
      <c r="C893" t="str">
        <v>https://quynhphu.thaibinh.gov.vn/</v>
      </c>
      <c r="D893" t="str">
        <v>-</v>
      </c>
      <c r="E893" t="str">
        <v>-</v>
      </c>
      <c r="F893" t="str">
        <v>-</v>
      </c>
      <c r="G893" t="str">
        <v>-</v>
      </c>
    </row>
    <row r="894">
      <c r="A894">
        <v>13893</v>
      </c>
      <c r="B894" t="str">
        <f>HYPERLINK("https://www.facebook.com/congananbai/", "Công an thị trấn An Bài  tỉnh Thái Bình")</f>
        <v>Công an thị trấn An Bài  tỉnh Thái Bình</v>
      </c>
      <c r="C894" t="str">
        <v>https://www.facebook.com/congananbai/</v>
      </c>
      <c r="D894" t="str">
        <v>-</v>
      </c>
      <c r="E894" t="str">
        <v/>
      </c>
      <c r="F894" t="str">
        <f>HYPERLINK("mailto:cattanbai@gmail.com", "cattanbai@gmail.com")</f>
        <v>cattanbai@gmail.com</v>
      </c>
      <c r="G894" t="str">
        <v>đường Trần Hưng Đạo, tổ 13, thị trấn, An Bài, Quỳnh Phụ, Thái Bình</v>
      </c>
    </row>
    <row r="895">
      <c r="A895">
        <v>13894</v>
      </c>
      <c r="B895" t="str">
        <f>HYPERLINK("https://quynhphu.thaibinh.gov.vn/danh-sach-cac-xa/thi-tran-an-bai", "UBND Ủy ban nhân dân thị trấn An Bài  tỉnh Thái Bình")</f>
        <v>UBND Ủy ban nhân dân thị trấn An Bài  tỉnh Thái Bình</v>
      </c>
      <c r="C895" t="str">
        <v>https://quynhphu.thaibinh.gov.vn/danh-sach-cac-xa/thi-tran-an-bai</v>
      </c>
      <c r="D895" t="str">
        <v>-</v>
      </c>
      <c r="E895" t="str">
        <v>-</v>
      </c>
      <c r="F895" t="str">
        <v>-</v>
      </c>
      <c r="G895" t="str">
        <v>-</v>
      </c>
    </row>
    <row r="896">
      <c r="A896">
        <v>13895</v>
      </c>
      <c r="B896" t="str">
        <f>HYPERLINK("https://www.facebook.com/533850498026155", "Công an thị trấn Hưng Hà  tỉnh Thái Bình")</f>
        <v>Công an thị trấn Hưng Hà  tỉnh Thái Bình</v>
      </c>
      <c r="C896" t="str">
        <v>https://www.facebook.com/533850498026155</v>
      </c>
      <c r="D896" t="str">
        <v>-</v>
      </c>
      <c r="E896" t="str">
        <v/>
      </c>
      <c r="F896" t="str">
        <v>-</v>
      </c>
      <c r="G896" t="str">
        <v>-</v>
      </c>
    </row>
    <row r="897">
      <c r="A897">
        <v>13896</v>
      </c>
      <c r="B897" t="str">
        <f>HYPERLINK("https://hungha.thaibinh.gov.vn/", "UBND Ủy ban nhân dân thị trấn Hưng Hà  tỉnh Thái Bình")</f>
        <v>UBND Ủy ban nhân dân thị trấn Hưng Hà  tỉnh Thái Bình</v>
      </c>
      <c r="C897" t="str">
        <v>https://hungha.thaibinh.gov.vn/</v>
      </c>
      <c r="D897" t="str">
        <v>-</v>
      </c>
      <c r="E897" t="str">
        <v>-</v>
      </c>
      <c r="F897" t="str">
        <v>-</v>
      </c>
      <c r="G897" t="str">
        <v>-</v>
      </c>
    </row>
    <row r="898">
      <c r="A898">
        <v>13897</v>
      </c>
      <c r="B898" t="str">
        <f>HYPERLINK("https://www.facebook.com/533850498026155", "Công an thị trấn Hưng Nhân  tỉnh Thái Bình")</f>
        <v>Công an thị trấn Hưng Nhân  tỉnh Thái Bình</v>
      </c>
      <c r="C898" t="str">
        <v>https://www.facebook.com/533850498026155</v>
      </c>
      <c r="D898" t="str">
        <v>-</v>
      </c>
      <c r="E898" t="str">
        <v/>
      </c>
      <c r="F898" t="str">
        <v>-</v>
      </c>
      <c r="G898" t="str">
        <v>-</v>
      </c>
    </row>
    <row r="899">
      <c r="A899">
        <v>13898</v>
      </c>
      <c r="B899" t="str">
        <f>HYPERLINK("https://hungha.thaibinh.gov.vn/tin-tuc/tin-tuc-su-kien-noi-bat/thi-tran-hung-nhan-ky-niem-17-nam-ngay-hoi-toan-dan-bthi-tra.html", "UBND Ủy ban nhân dân thị trấn Hưng Nhân  tỉnh Thái Bình")</f>
        <v>UBND Ủy ban nhân dân thị trấn Hưng Nhân  tỉnh Thái Bình</v>
      </c>
      <c r="C899" t="str">
        <v>https://hungha.thaibinh.gov.vn/tin-tuc/tin-tuc-su-kien-noi-bat/thi-tran-hung-nhan-ky-niem-17-nam-ngay-hoi-toan-dan-bthi-tra.html</v>
      </c>
      <c r="D899" t="str">
        <v>-</v>
      </c>
      <c r="E899" t="str">
        <v>-</v>
      </c>
      <c r="F899" t="str">
        <v>-</v>
      </c>
      <c r="G899" t="str">
        <v>-</v>
      </c>
    </row>
    <row r="900">
      <c r="A900">
        <v>13899</v>
      </c>
      <c r="B900" t="str">
        <v>Công an thị trấn Đông Hưng  tỉnh Thái Bình</v>
      </c>
      <c r="C900" t="str">
        <v>-</v>
      </c>
      <c r="D900" t="str">
        <v>-</v>
      </c>
      <c r="E900" t="str">
        <v/>
      </c>
      <c r="F900" t="str">
        <v>-</v>
      </c>
      <c r="G900" t="str">
        <v>-</v>
      </c>
    </row>
    <row r="901">
      <c r="A901">
        <v>13900</v>
      </c>
      <c r="B901" t="str">
        <f>HYPERLINK("https://donghung.thaibinh.gov.vn/", "UBND Ủy ban nhân dân thị trấn Đông Hưng  tỉnh Thái Bình")</f>
        <v>UBND Ủy ban nhân dân thị trấn Đông Hưng  tỉnh Thái Bình</v>
      </c>
      <c r="C901" t="str">
        <v>https://donghung.thaibinh.gov.vn/</v>
      </c>
      <c r="D901" t="str">
        <v>-</v>
      </c>
      <c r="E901" t="str">
        <v>-</v>
      </c>
      <c r="F901" t="str">
        <v>-</v>
      </c>
      <c r="G901" t="str">
        <v>-</v>
      </c>
    </row>
    <row r="902">
      <c r="A902">
        <v>13901</v>
      </c>
      <c r="B902" t="str">
        <v>Công an thị trấn Diêm Điền  tỉnh Thái Bình</v>
      </c>
      <c r="C902" t="str">
        <v>-</v>
      </c>
      <c r="D902" t="str">
        <v>-</v>
      </c>
      <c r="E902" t="str">
        <v/>
      </c>
      <c r="F902" t="str">
        <v>-</v>
      </c>
      <c r="G902" t="str">
        <v>-</v>
      </c>
    </row>
    <row r="903">
      <c r="A903">
        <v>13902</v>
      </c>
      <c r="B903" t="str">
        <f>HYPERLINK("https://diemdien.thaithuy.thaibinh.gov.vn/", "UBND Ủy ban nhân dân thị trấn Diêm Điền  tỉnh Thái Bình")</f>
        <v>UBND Ủy ban nhân dân thị trấn Diêm Điền  tỉnh Thái Bình</v>
      </c>
      <c r="C903" t="str">
        <v>https://diemdien.thaithuy.thaibinh.gov.vn/</v>
      </c>
      <c r="D903" t="str">
        <v>-</v>
      </c>
      <c r="E903" t="str">
        <v>-</v>
      </c>
      <c r="F903" t="str">
        <v>-</v>
      </c>
      <c r="G903" t="str">
        <v>-</v>
      </c>
    </row>
    <row r="904">
      <c r="A904">
        <v>13903</v>
      </c>
      <c r="B904" t="str">
        <f>HYPERLINK("https://www.facebook.com/p/C%C3%B4ng-an-Th%E1%BB%8B-Tr%E1%BA%A5n-Ti%E1%BB%81n-H%E1%BA%A3i-100076515901655/", "Công an thị trấn Tiền Hải  tỉnh Thái Bình")</f>
        <v>Công an thị trấn Tiền Hải  tỉnh Thái Bình</v>
      </c>
      <c r="C904" t="str">
        <v>https://www.facebook.com/p/C%C3%B4ng-an-Th%E1%BB%8B-Tr%E1%BA%A5n-Ti%E1%BB%81n-H%E1%BA%A3i-100076515901655/</v>
      </c>
      <c r="D904" t="str">
        <v>-</v>
      </c>
      <c r="E904" t="str">
        <v/>
      </c>
      <c r="F904" t="str">
        <v>-</v>
      </c>
      <c r="G904" t="str">
        <v>-</v>
      </c>
    </row>
    <row r="905">
      <c r="A905">
        <v>13904</v>
      </c>
      <c r="B905" t="str">
        <f>HYPERLINK("https://tienhai.thaibinh.gov.vn/", "UBND Ủy ban nhân dân thị trấn Tiền Hải  tỉnh Thái Bình")</f>
        <v>UBND Ủy ban nhân dân thị trấn Tiền Hải  tỉnh Thái Bình</v>
      </c>
      <c r="C905" t="str">
        <v>https://tienhai.thaibinh.gov.vn/</v>
      </c>
      <c r="D905" t="str">
        <v>-</v>
      </c>
      <c r="E905" t="str">
        <v>-</v>
      </c>
      <c r="F905" t="str">
        <v>-</v>
      </c>
      <c r="G905" t="str">
        <v>-</v>
      </c>
    </row>
    <row r="906">
      <c r="A906">
        <v>13905</v>
      </c>
      <c r="B906" t="str">
        <v>Công an thị trấn Thanh Nê  tỉnh Thái Bình</v>
      </c>
      <c r="C906" t="str">
        <v>-</v>
      </c>
      <c r="D906" t="str">
        <v>-</v>
      </c>
      <c r="E906" t="str">
        <v/>
      </c>
      <c r="F906" t="str">
        <v>-</v>
      </c>
      <c r="G906" t="str">
        <v>-</v>
      </c>
    </row>
    <row r="907">
      <c r="A907">
        <v>13906</v>
      </c>
      <c r="B907" t="str">
        <f>HYPERLINK("https://kienxuong.thaibinh.gov.vn/cac-don-vi-hanh-chinh/tt-thanh-ne", "UBND Ủy ban nhân dân thị trấn Thanh Nê  tỉnh Thái Bình")</f>
        <v>UBND Ủy ban nhân dân thị trấn Thanh Nê  tỉnh Thái Bình</v>
      </c>
      <c r="C907" t="str">
        <v>https://kienxuong.thaibinh.gov.vn/cac-don-vi-hanh-chinh/tt-thanh-ne</v>
      </c>
      <c r="D907" t="str">
        <v>-</v>
      </c>
      <c r="E907" t="str">
        <v>-</v>
      </c>
      <c r="F907" t="str">
        <v>-</v>
      </c>
      <c r="G907" t="str">
        <v>-</v>
      </c>
    </row>
    <row r="908">
      <c r="A908">
        <v>13907</v>
      </c>
      <c r="B908" t="str">
        <v>Công an thị trấn Vũ Thư  tỉnh Thái Bình</v>
      </c>
      <c r="C908" t="str">
        <v>-</v>
      </c>
      <c r="D908" t="str">
        <v>-</v>
      </c>
      <c r="E908" t="str">
        <v/>
      </c>
      <c r="F908" t="str">
        <v>-</v>
      </c>
      <c r="G908" t="str">
        <v>-</v>
      </c>
    </row>
    <row r="909">
      <c r="A909">
        <v>13908</v>
      </c>
      <c r="B909" t="str">
        <f>HYPERLINK("https://vuthu.thaibinh.gov.vn/", "UBND Ủy ban nhân dân thị trấn Vũ Thư  tỉnh Thái Bình")</f>
        <v>UBND Ủy ban nhân dân thị trấn Vũ Thư  tỉnh Thái Bình</v>
      </c>
      <c r="C909" t="str">
        <v>https://vuthu.thaibinh.gov.vn/</v>
      </c>
      <c r="D909" t="str">
        <v>-</v>
      </c>
      <c r="E909" t="str">
        <v>-</v>
      </c>
      <c r="F909" t="str">
        <v>-</v>
      </c>
      <c r="G909" t="str">
        <v>-</v>
      </c>
    </row>
    <row r="910">
      <c r="A910">
        <v>13909</v>
      </c>
      <c r="B910" t="str">
        <f>HYPERLINK("https://www.facebook.com/p/C%C3%B4ng-an-ph%C6%B0%E1%BB%9Dng-%C4%90%E1%BB%93ng-V%C4%83n-100077179269092/", "Công an thị trấn Đồng Văn  tỉnh Hà Nam")</f>
        <v>Công an thị trấn Đồng Văn  tỉnh Hà Nam</v>
      </c>
      <c r="C910" t="str">
        <v>https://www.facebook.com/p/C%C3%B4ng-an-ph%C6%B0%E1%BB%9Dng-%C4%90%E1%BB%93ng-V%C4%83n-100077179269092/</v>
      </c>
      <c r="D910" t="str">
        <v>-</v>
      </c>
      <c r="E910" t="str">
        <v/>
      </c>
      <c r="F910" t="str">
        <v>-</v>
      </c>
      <c r="G910" t="str">
        <v>-</v>
      </c>
    </row>
    <row r="911">
      <c r="A911">
        <v>13910</v>
      </c>
      <c r="B911" t="str">
        <f>HYPERLINK("https://hanam.gov.vn/", "UBND Ủy ban nhân dân thị trấn Đồng Văn  tỉnh Hà Nam")</f>
        <v>UBND Ủy ban nhân dân thị trấn Đồng Văn  tỉnh Hà Nam</v>
      </c>
      <c r="C911" t="str">
        <v>https://hanam.gov.vn/</v>
      </c>
      <c r="D911" t="str">
        <v>-</v>
      </c>
      <c r="E911" t="str">
        <v>-</v>
      </c>
      <c r="F911" t="str">
        <v>-</v>
      </c>
      <c r="G911" t="str">
        <v>-</v>
      </c>
    </row>
    <row r="912">
      <c r="A912">
        <v>13911</v>
      </c>
      <c r="B912" t="str">
        <f>HYPERLINK("https://www.facebook.com/p/C%C3%B4ng-an-ph%C6%B0%E1%BB%9Dng-Ho%C3%A0-M%E1%BA%A1c-100078748161662/", "Công an thị trấn Hòa Mạc  tỉnh Hà Nam")</f>
        <v>Công an thị trấn Hòa Mạc  tỉnh Hà Nam</v>
      </c>
      <c r="C912" t="str">
        <v>https://www.facebook.com/p/C%C3%B4ng-an-ph%C6%B0%E1%BB%9Dng-Ho%C3%A0-M%E1%BA%A1c-100078748161662/</v>
      </c>
      <c r="D912" t="str">
        <v>-</v>
      </c>
      <c r="E912" t="str">
        <v>02263967227</v>
      </c>
      <c r="F912" t="str">
        <v>-</v>
      </c>
      <c r="G912" t="str">
        <v>-</v>
      </c>
    </row>
    <row r="913">
      <c r="A913">
        <v>13912</v>
      </c>
      <c r="B913" t="str">
        <f>HYPERLINK("https://www.duytien.gov.vn/", "UBND Ủy ban nhân dân thị trấn Hòa Mạc  tỉnh Hà Nam")</f>
        <v>UBND Ủy ban nhân dân thị trấn Hòa Mạc  tỉnh Hà Nam</v>
      </c>
      <c r="C913" t="str">
        <v>https://www.duytien.gov.vn/</v>
      </c>
      <c r="D913" t="str">
        <v>-</v>
      </c>
      <c r="E913" t="str">
        <v>-</v>
      </c>
      <c r="F913" t="str">
        <v>-</v>
      </c>
      <c r="G913" t="str">
        <v>-</v>
      </c>
    </row>
    <row r="914">
      <c r="A914">
        <v>13913</v>
      </c>
      <c r="B914" t="str">
        <f>HYPERLINK("https://www.facebook.com/cattqkbhn/", "Công an thị trấn Quế  tỉnh Hà Nam")</f>
        <v>Công an thị trấn Quế  tỉnh Hà Nam</v>
      </c>
      <c r="C914" t="str">
        <v>https://www.facebook.com/cattqkbhn/</v>
      </c>
      <c r="D914" t="str">
        <v>-</v>
      </c>
      <c r="E914" t="str">
        <v/>
      </c>
      <c r="F914" t="str">
        <v>-</v>
      </c>
      <c r="G914" t="str">
        <v>-</v>
      </c>
    </row>
    <row r="915">
      <c r="A915">
        <v>13914</v>
      </c>
      <c r="B915" t="str">
        <f>HYPERLINK("https://kimbang.hanam.gov.vn/", "UBND Ủy ban nhân dân thị trấn Quế  tỉnh Hà Nam")</f>
        <v>UBND Ủy ban nhân dân thị trấn Quế  tỉnh Hà Nam</v>
      </c>
      <c r="C915" t="str">
        <v>https://kimbang.hanam.gov.vn/</v>
      </c>
      <c r="D915" t="str">
        <v>-</v>
      </c>
      <c r="E915" t="str">
        <v>-</v>
      </c>
      <c r="F915" t="str">
        <v>-</v>
      </c>
      <c r="G915" t="str">
        <v>-</v>
      </c>
    </row>
    <row r="916">
      <c r="A916">
        <v>13915</v>
      </c>
      <c r="B916" t="str">
        <f>HYPERLINK("https://www.facebook.com/conganBaTri/", "Công an thị trấn Ba Sao  tỉnh Hà Nam")</f>
        <v>Công an thị trấn Ba Sao  tỉnh Hà Nam</v>
      </c>
      <c r="C916" t="str">
        <v>https://www.facebook.com/conganBaTri/</v>
      </c>
      <c r="D916" t="str">
        <v>-</v>
      </c>
      <c r="E916" t="str">
        <v>02753850004</v>
      </c>
      <c r="F916" t="str">
        <v>-</v>
      </c>
      <c r="G916" t="str">
        <v>Ba Tri, Vietnam</v>
      </c>
    </row>
    <row r="917">
      <c r="A917">
        <v>13916</v>
      </c>
      <c r="B917" t="str">
        <f>HYPERLINK("https://kimbang.hanam.gov.vn/", "UBND Ủy ban nhân dân thị trấn Ba Sao  tỉnh Hà Nam")</f>
        <v>UBND Ủy ban nhân dân thị trấn Ba Sao  tỉnh Hà Nam</v>
      </c>
      <c r="C917" t="str">
        <v>https://kimbang.hanam.gov.vn/</v>
      </c>
      <c r="D917" t="str">
        <v>-</v>
      </c>
      <c r="E917" t="str">
        <v>-</v>
      </c>
      <c r="F917" t="str">
        <v>-</v>
      </c>
      <c r="G917" t="str">
        <v>-</v>
      </c>
    </row>
    <row r="918">
      <c r="A918">
        <v>13917</v>
      </c>
      <c r="B918" t="str">
        <f>HYPERLINK("https://www.facebook.com/p/C%C3%B4ng-an-th%E1%BB%8B-tr%E1%BA%A5n-Ki%E1%BB%87n-Kh%C3%AA-100083128217402/", "Công an thị trấn Kiện Khê  tỉnh Hà Nam")</f>
        <v>Công an thị trấn Kiện Khê  tỉnh Hà Nam</v>
      </c>
      <c r="C918" t="str">
        <v>https://www.facebook.com/p/C%C3%B4ng-an-th%E1%BB%8B-tr%E1%BA%A5n-Ki%E1%BB%87n-Kh%C3%AA-100083128217402/</v>
      </c>
      <c r="D918" t="str">
        <v>-</v>
      </c>
      <c r="E918" t="str">
        <v/>
      </c>
      <c r="F918" t="str">
        <v>-</v>
      </c>
      <c r="G918" t="str">
        <v>-</v>
      </c>
    </row>
    <row r="919">
      <c r="A919">
        <v>13918</v>
      </c>
      <c r="B919" t="str">
        <f>HYPERLINK("https://thanhliem.hanam.gov.vn/", "UBND Ủy ban nhân dân thị trấn Kiện Khê  tỉnh Hà Nam")</f>
        <v>UBND Ủy ban nhân dân thị trấn Kiện Khê  tỉnh Hà Nam</v>
      </c>
      <c r="C919" t="str">
        <v>https://thanhliem.hanam.gov.vn/</v>
      </c>
      <c r="D919" t="str">
        <v>-</v>
      </c>
      <c r="E919" t="str">
        <v>-</v>
      </c>
      <c r="F919" t="str">
        <v>-</v>
      </c>
      <c r="G919" t="str">
        <v>-</v>
      </c>
    </row>
    <row r="920">
      <c r="A920">
        <v>13919</v>
      </c>
      <c r="B920" t="str">
        <v>Công an thị trấn Bình Mỹ  tỉnh Hà Nam</v>
      </c>
      <c r="C920" t="str">
        <v>-</v>
      </c>
      <c r="D920" t="str">
        <v>-</v>
      </c>
      <c r="E920" t="str">
        <v/>
      </c>
      <c r="F920" t="str">
        <v>-</v>
      </c>
      <c r="G920" t="str">
        <v>-</v>
      </c>
    </row>
    <row r="921">
      <c r="A921">
        <v>13920</v>
      </c>
      <c r="B921" t="str">
        <f>HYPERLINK("https://binhluc.hanam.gov.vn/Pages/Danh-sach-Lanh-%C4%91ao-cac-xa--thi-tran799272708.aspx", "UBND Ủy ban nhân dân thị trấn Bình Mỹ  tỉnh Hà Nam")</f>
        <v>UBND Ủy ban nhân dân thị trấn Bình Mỹ  tỉnh Hà Nam</v>
      </c>
      <c r="C921" t="str">
        <v>https://binhluc.hanam.gov.vn/Pages/Danh-sach-Lanh-%C4%91ao-cac-xa--thi-tran799272708.aspx</v>
      </c>
      <c r="D921" t="str">
        <v>-</v>
      </c>
      <c r="E921" t="str">
        <v>-</v>
      </c>
      <c r="F921" t="str">
        <v>-</v>
      </c>
      <c r="G921" t="str">
        <v>-</v>
      </c>
    </row>
    <row r="922">
      <c r="A922">
        <v>13921</v>
      </c>
      <c r="B922" t="str">
        <f>HYPERLINK("https://www.facebook.com/1577623109097413", "Công an thị trấn Vĩnh Trụ  tỉnh Hà Nam")</f>
        <v>Công an thị trấn Vĩnh Trụ  tỉnh Hà Nam</v>
      </c>
      <c r="C922" t="str">
        <v>https://www.facebook.com/1577623109097413</v>
      </c>
      <c r="D922" t="str">
        <v>-</v>
      </c>
      <c r="E922" t="str">
        <v/>
      </c>
      <c r="F922" t="str">
        <v>-</v>
      </c>
      <c r="G922" t="str">
        <v>-</v>
      </c>
    </row>
    <row r="923">
      <c r="A923">
        <v>13922</v>
      </c>
      <c r="B923" t="str">
        <f>HYPERLINK("https://lynhan.hanam.gov.vn/Pages/Thong-tin-ve-lanh-%C4%91ao-xa--thi-tran792346957.aspx", "UBND Ủy ban nhân dân thị trấn Vĩnh Trụ  tỉnh Hà Nam")</f>
        <v>UBND Ủy ban nhân dân thị trấn Vĩnh Trụ  tỉnh Hà Nam</v>
      </c>
      <c r="C923" t="str">
        <v>https://lynhan.hanam.gov.vn/Pages/Thong-tin-ve-lanh-%C4%91ao-xa--thi-tran792346957.aspx</v>
      </c>
      <c r="D923" t="str">
        <v>-</v>
      </c>
      <c r="E923" t="str">
        <v>-</v>
      </c>
      <c r="F923" t="str">
        <v>-</v>
      </c>
      <c r="G923" t="str">
        <v>-</v>
      </c>
    </row>
    <row r="924">
      <c r="A924">
        <v>13923</v>
      </c>
      <c r="B924" t="str">
        <v>Công an thị trấn Mỹ Lộc  tỉnh Nam Định</v>
      </c>
      <c r="C924" t="str">
        <v>-</v>
      </c>
      <c r="D924" t="str">
        <v>-</v>
      </c>
      <c r="E924" t="str">
        <v/>
      </c>
      <c r="F924" t="str">
        <v>-</v>
      </c>
      <c r="G924" t="str">
        <v>-</v>
      </c>
    </row>
    <row r="925">
      <c r="A925">
        <v>13924</v>
      </c>
      <c r="B925" t="str">
        <f>HYPERLINK("https://myloc.namdinh.gov.vn/", "UBND Ủy ban nhân dân thị trấn Mỹ Lộc  tỉnh Nam Định")</f>
        <v>UBND Ủy ban nhân dân thị trấn Mỹ Lộc  tỉnh Nam Định</v>
      </c>
      <c r="C925" t="str">
        <v>https://myloc.namdinh.gov.vn/</v>
      </c>
      <c r="D925" t="str">
        <v>-</v>
      </c>
      <c r="E925" t="str">
        <v>-</v>
      </c>
      <c r="F925" t="str">
        <v>-</v>
      </c>
      <c r="G925" t="str">
        <v>-</v>
      </c>
    </row>
    <row r="926">
      <c r="A926">
        <v>13925</v>
      </c>
      <c r="B926" t="str">
        <f>HYPERLINK("https://www.facebook.com/p/C%C3%B4ng-an-Th%E1%BB%8B-tr%E1%BA%A5n-G%C3%B4i-100060108394604/", "Công an thị trấn Gôi  tỉnh Nam Định")</f>
        <v>Công an thị trấn Gôi  tỉnh Nam Định</v>
      </c>
      <c r="C926" t="str">
        <v>https://www.facebook.com/p/C%C3%B4ng-an-Th%E1%BB%8B-tr%E1%BA%A5n-G%C3%B4i-100060108394604/</v>
      </c>
      <c r="D926" t="str">
        <v>-</v>
      </c>
      <c r="E926" t="str">
        <v/>
      </c>
      <c r="F926" t="str">
        <v>-</v>
      </c>
      <c r="G926" t="str">
        <v>-</v>
      </c>
    </row>
    <row r="927">
      <c r="A927">
        <v>13926</v>
      </c>
      <c r="B927" t="str">
        <f>HYPERLINK("https://vuban.namdinh.gov.vn/", "UBND Ủy ban nhân dân thị trấn Gôi  tỉnh Nam Định")</f>
        <v>UBND Ủy ban nhân dân thị trấn Gôi  tỉnh Nam Định</v>
      </c>
      <c r="C927" t="str">
        <v>https://vuban.namdinh.gov.vn/</v>
      </c>
      <c r="D927" t="str">
        <v>-</v>
      </c>
      <c r="E927" t="str">
        <v>-</v>
      </c>
      <c r="F927" t="str">
        <v>-</v>
      </c>
      <c r="G927" t="str">
        <v>-</v>
      </c>
    </row>
    <row r="928">
      <c r="A928">
        <v>13927</v>
      </c>
      <c r="B928" t="str">
        <f>HYPERLINK("https://www.facebook.com/p/C%C3%B4ng-an-Th%E1%BB%8B-tr%E1%BA%A5n-L%C3%A2m-%C3%9D-Y%C3%AAn-Nam-%C4%90%E1%BB%8Bnh-100080254186975/", "Công an thị trấn Lâm  tỉnh Nam Định")</f>
        <v>Công an thị trấn Lâm  tỉnh Nam Định</v>
      </c>
      <c r="C928" t="str">
        <v>https://www.facebook.com/p/C%C3%B4ng-an-Th%E1%BB%8B-tr%E1%BA%A5n-L%C3%A2m-%C3%9D-Y%C3%AAn-Nam-%C4%90%E1%BB%8Bnh-100080254186975/</v>
      </c>
      <c r="D928" t="str">
        <v>-</v>
      </c>
      <c r="E928" t="str">
        <v/>
      </c>
      <c r="F928" t="str">
        <v>-</v>
      </c>
      <c r="G928" t="str">
        <v>-</v>
      </c>
    </row>
    <row r="929">
      <c r="A929">
        <v>13928</v>
      </c>
      <c r="B929" t="str">
        <f>HYPERLINK("https://ttlam.namdinh.gov.vn/ubnd", "UBND Ủy ban nhân dân thị trấn Lâm  tỉnh Nam Định")</f>
        <v>UBND Ủy ban nhân dân thị trấn Lâm  tỉnh Nam Định</v>
      </c>
      <c r="C929" t="str">
        <v>https://ttlam.namdinh.gov.vn/ubnd</v>
      </c>
      <c r="D929" t="str">
        <v>-</v>
      </c>
      <c r="E929" t="str">
        <v>-</v>
      </c>
      <c r="F929" t="str">
        <v>-</v>
      </c>
      <c r="G929" t="str">
        <v>-</v>
      </c>
    </row>
    <row r="930">
      <c r="A930">
        <v>13929</v>
      </c>
      <c r="B930" t="str">
        <v>Công an thị trấn Liễu Đề  tỉnh Nam Định</v>
      </c>
      <c r="C930" t="str">
        <v>-</v>
      </c>
      <c r="D930" t="str">
        <v>-</v>
      </c>
      <c r="E930" t="str">
        <v/>
      </c>
      <c r="F930" t="str">
        <v>-</v>
      </c>
      <c r="G930" t="str">
        <v>-</v>
      </c>
    </row>
    <row r="931">
      <c r="A931">
        <v>13930</v>
      </c>
      <c r="B931" t="str">
        <f>HYPERLINK("https://ttlieude.namdinh.gov.vn/", "UBND Ủy ban nhân dân thị trấn Liễu Đề  tỉnh Nam Định")</f>
        <v>UBND Ủy ban nhân dân thị trấn Liễu Đề  tỉnh Nam Định</v>
      </c>
      <c r="C931" t="str">
        <v>https://ttlieude.namdinh.gov.vn/</v>
      </c>
      <c r="D931" t="str">
        <v>-</v>
      </c>
      <c r="E931" t="str">
        <v>-</v>
      </c>
      <c r="F931" t="str">
        <v>-</v>
      </c>
      <c r="G931" t="str">
        <v>-</v>
      </c>
    </row>
    <row r="932">
      <c r="A932">
        <v>13931</v>
      </c>
      <c r="B932" t="str">
        <v>Công an thị trấn Rạng Đông  tỉnh Nam Định</v>
      </c>
      <c r="C932" t="str">
        <v>-</v>
      </c>
      <c r="D932" t="str">
        <v>-</v>
      </c>
      <c r="E932" t="str">
        <v/>
      </c>
      <c r="F932" t="str">
        <v>-</v>
      </c>
      <c r="G932" t="str">
        <v>-</v>
      </c>
    </row>
    <row r="933">
      <c r="A933">
        <v>13932</v>
      </c>
      <c r="B933" t="str">
        <f>HYPERLINK("https://ttrangdong.namdinh.gov.vn/", "UBND Ủy ban nhân dân thị trấn Rạng Đông  tỉnh Nam Định")</f>
        <v>UBND Ủy ban nhân dân thị trấn Rạng Đông  tỉnh Nam Định</v>
      </c>
      <c r="C933" t="str">
        <v>https://ttrangdong.namdinh.gov.vn/</v>
      </c>
      <c r="D933" t="str">
        <v>-</v>
      </c>
      <c r="E933" t="str">
        <v>-</v>
      </c>
      <c r="F933" t="str">
        <v>-</v>
      </c>
      <c r="G933" t="str">
        <v>-</v>
      </c>
    </row>
    <row r="934">
      <c r="A934">
        <v>13933</v>
      </c>
      <c r="B934" t="str">
        <f>HYPERLINK("https://www.facebook.com/groups/xanghiatan/", "Công an thị trấn Quỹ Nhất  tỉnh Nam Định")</f>
        <v>Công an thị trấn Quỹ Nhất  tỉnh Nam Định</v>
      </c>
      <c r="C934" t="str">
        <v>https://www.facebook.com/groups/xanghiatan/</v>
      </c>
      <c r="D934" t="str">
        <v>-</v>
      </c>
      <c r="E934" t="str">
        <v/>
      </c>
      <c r="F934" t="str">
        <v>-</v>
      </c>
      <c r="G934" t="str">
        <v>-</v>
      </c>
    </row>
    <row r="935">
      <c r="A935">
        <v>13934</v>
      </c>
      <c r="B935" t="str">
        <f>HYPERLINK("https://ttquynhat.namdinh.gov.vn/", "UBND Ủy ban nhân dân thị trấn Quỹ Nhất  tỉnh Nam Định")</f>
        <v>UBND Ủy ban nhân dân thị trấn Quỹ Nhất  tỉnh Nam Định</v>
      </c>
      <c r="C935" t="str">
        <v>https://ttquynhat.namdinh.gov.vn/</v>
      </c>
      <c r="D935" t="str">
        <v>-</v>
      </c>
      <c r="E935" t="str">
        <v>-</v>
      </c>
      <c r="F935" t="str">
        <v>-</v>
      </c>
      <c r="G935" t="str">
        <v>-</v>
      </c>
    </row>
    <row r="936">
      <c r="A936">
        <v>13935</v>
      </c>
      <c r="B936" t="str">
        <f>HYPERLINK("https://www.facebook.com/p/Th%E1%BB%8B-Tr%E1%BA%A5n-Nam-Giang-Nam-Tr%E1%BB%B1c-Nam-%C4%90%E1%BB%8Bnh-100066907095179/", "Công an thị trấn Nam Giang  tỉnh Nam Định")</f>
        <v>Công an thị trấn Nam Giang  tỉnh Nam Định</v>
      </c>
      <c r="C936" t="str">
        <v>https://www.facebook.com/p/Th%E1%BB%8B-Tr%E1%BA%A5n-Nam-Giang-Nam-Tr%E1%BB%B1c-Nam-%C4%90%E1%BB%8Bnh-100066907095179/</v>
      </c>
      <c r="D936" t="str">
        <v>-</v>
      </c>
      <c r="E936" t="str">
        <v/>
      </c>
      <c r="F936" t="str">
        <f>HYPERLINK("mailto:xuantuyen26091990@gmail.com", "xuantuyen26091990@gmail.com")</f>
        <v>xuantuyen26091990@gmail.com</v>
      </c>
      <c r="G936" t="str">
        <v>-</v>
      </c>
    </row>
    <row r="937">
      <c r="A937">
        <v>13936</v>
      </c>
      <c r="B937" t="str">
        <f>HYPERLINK("https://namgiang-namtruc.namdinh.gov.vn/", "UBND Ủy ban nhân dân thị trấn Nam Giang  tỉnh Nam Định")</f>
        <v>UBND Ủy ban nhân dân thị trấn Nam Giang  tỉnh Nam Định</v>
      </c>
      <c r="C937" t="str">
        <v>https://namgiang-namtruc.namdinh.gov.vn/</v>
      </c>
      <c r="D937" t="str">
        <v>-</v>
      </c>
      <c r="E937" t="str">
        <v>-</v>
      </c>
      <c r="F937" t="str">
        <v>-</v>
      </c>
      <c r="G937" t="str">
        <v>-</v>
      </c>
    </row>
    <row r="938">
      <c r="A938">
        <v>13937</v>
      </c>
      <c r="B938" t="str">
        <f>HYPERLINK("https://www.facebook.com/p/C%C3%B4ng-an-th%E1%BB%8B-tr%E1%BA%A5n-C%E1%BB%95-L%E1%BB%85-100069913269136/", "Công an thị trấn Cổ Lễ  tỉnh Nam Định")</f>
        <v>Công an thị trấn Cổ Lễ  tỉnh Nam Định</v>
      </c>
      <c r="C938" t="str">
        <v>https://www.facebook.com/p/C%C3%B4ng-an-th%E1%BB%8B-tr%E1%BA%A5n-C%E1%BB%95-L%E1%BB%85-100069913269136/</v>
      </c>
      <c r="D938" t="str">
        <v>-</v>
      </c>
      <c r="E938" t="str">
        <v/>
      </c>
      <c r="F938" t="str">
        <v>-</v>
      </c>
      <c r="G938" t="str">
        <v>-</v>
      </c>
    </row>
    <row r="939">
      <c r="A939">
        <v>13938</v>
      </c>
      <c r="B939" t="str">
        <f>HYPERLINK("https://ttcole.namdinh.gov.vn/", "UBND Ủy ban nhân dân thị trấn Cổ Lễ  tỉnh Nam Định")</f>
        <v>UBND Ủy ban nhân dân thị trấn Cổ Lễ  tỉnh Nam Định</v>
      </c>
      <c r="C939" t="str">
        <v>https://ttcole.namdinh.gov.vn/</v>
      </c>
      <c r="D939" t="str">
        <v>-</v>
      </c>
      <c r="E939" t="str">
        <v>-</v>
      </c>
      <c r="F939" t="str">
        <v>-</v>
      </c>
      <c r="G939" t="str">
        <v>-</v>
      </c>
    </row>
    <row r="940">
      <c r="A940">
        <v>13939</v>
      </c>
      <c r="B940" t="str">
        <f>HYPERLINK("https://www.facebook.com/CATTCATTHANH/", "Công an thị trấn Cát Thành  tỉnh Nam Định")</f>
        <v>Công an thị trấn Cát Thành  tỉnh Nam Định</v>
      </c>
      <c r="C940" t="str">
        <v>https://www.facebook.com/CATTCATTHANH/</v>
      </c>
      <c r="D940" t="str">
        <v>-</v>
      </c>
      <c r="E940" t="str">
        <v/>
      </c>
      <c r="F940" t="str">
        <v>-</v>
      </c>
      <c r="G940" t="str">
        <v>-</v>
      </c>
    </row>
    <row r="941">
      <c r="A941">
        <v>13940</v>
      </c>
      <c r="B941" t="str">
        <f>HYPERLINK("https://ttcatthanh.namdinh.gov.vn/", "UBND Ủy ban nhân dân thị trấn Cát Thành  tỉnh Nam Định")</f>
        <v>UBND Ủy ban nhân dân thị trấn Cát Thành  tỉnh Nam Định</v>
      </c>
      <c r="C941" t="str">
        <v>https://ttcatthanh.namdinh.gov.vn/</v>
      </c>
      <c r="D941" t="str">
        <v>-</v>
      </c>
      <c r="E941" t="str">
        <v>-</v>
      </c>
      <c r="F941" t="str">
        <v>-</v>
      </c>
      <c r="G941" t="str">
        <v>-</v>
      </c>
    </row>
    <row r="942">
      <c r="A942">
        <v>13941</v>
      </c>
      <c r="B942" t="str">
        <f>HYPERLINK("https://www.facebook.com/tuoitrexuantruong/", "Công an thị trấn Xuân Trường  tỉnh Nam Định")</f>
        <v>Công an thị trấn Xuân Trường  tỉnh Nam Định</v>
      </c>
      <c r="C942" t="str">
        <v>https://www.facebook.com/tuoitrexuantruong/</v>
      </c>
      <c r="D942" t="str">
        <v>-</v>
      </c>
      <c r="E942" t="str">
        <v/>
      </c>
      <c r="F942" t="str">
        <v>-</v>
      </c>
      <c r="G942" t="str">
        <v>-</v>
      </c>
    </row>
    <row r="943">
      <c r="A943">
        <v>13942</v>
      </c>
      <c r="B943" t="str">
        <f>HYPERLINK("https://xuantruong.namdinh.gov.vn/", "UBND Ủy ban nhân dân thị trấn Xuân Trường  tỉnh Nam Định")</f>
        <v>UBND Ủy ban nhân dân thị trấn Xuân Trường  tỉnh Nam Định</v>
      </c>
      <c r="C943" t="str">
        <v>https://xuantruong.namdinh.gov.vn/</v>
      </c>
      <c r="D943" t="str">
        <v>-</v>
      </c>
      <c r="E943" t="str">
        <v>-</v>
      </c>
      <c r="F943" t="str">
        <v>-</v>
      </c>
      <c r="G943" t="str">
        <v>-</v>
      </c>
    </row>
    <row r="944">
      <c r="A944">
        <v>13943</v>
      </c>
      <c r="B944" t="str">
        <f>HYPERLINK("https://www.facebook.com/p/Tu%E1%BB%95i-tr%E1%BA%BB-C%C3%B4ng-an-huy%E1%BB%87n-Ninh-Ph%C6%B0%E1%BB%9Bc-100068114569027/", "Công an thị trấn Ngô Đồng  tỉnh Nam Định")</f>
        <v>Công an thị trấn Ngô Đồng  tỉnh Nam Định</v>
      </c>
      <c r="C944" t="str">
        <v>https://www.facebook.com/p/Tu%E1%BB%95i-tr%E1%BA%BB-C%C3%B4ng-an-huy%E1%BB%87n-Ninh-Ph%C6%B0%E1%BB%9Bc-100068114569027/</v>
      </c>
      <c r="D944" t="str">
        <v>-</v>
      </c>
      <c r="E944" t="str">
        <v>02593864529</v>
      </c>
      <c r="F944" t="str">
        <v>-</v>
      </c>
      <c r="G944" t="str">
        <v>Quốc lộ 1A</v>
      </c>
    </row>
    <row r="945">
      <c r="A945">
        <v>13944</v>
      </c>
      <c r="B945" t="str">
        <f>HYPERLINK("https://giaothuy.namdinh.gov.vn/cac-xa-thi-tran", "UBND Ủy ban nhân dân thị trấn Ngô Đồng  tỉnh Nam Định")</f>
        <v>UBND Ủy ban nhân dân thị trấn Ngô Đồng  tỉnh Nam Định</v>
      </c>
      <c r="C945" t="str">
        <v>https://giaothuy.namdinh.gov.vn/cac-xa-thi-tran</v>
      </c>
      <c r="D945" t="str">
        <v>-</v>
      </c>
      <c r="E945" t="str">
        <v>-</v>
      </c>
      <c r="F945" t="str">
        <v>-</v>
      </c>
      <c r="G945" t="str">
        <v>-</v>
      </c>
    </row>
    <row r="946">
      <c r="A946">
        <v>13945</v>
      </c>
      <c r="B946" t="str">
        <v>Công an thị trấn Quất Lâm  tỉnh Nam Định</v>
      </c>
      <c r="C946" t="str">
        <v>-</v>
      </c>
      <c r="D946" t="str">
        <v>-</v>
      </c>
      <c r="E946" t="str">
        <v/>
      </c>
      <c r="F946" t="str">
        <v>-</v>
      </c>
      <c r="G946" t="str">
        <v>-</v>
      </c>
    </row>
    <row r="947">
      <c r="A947">
        <v>13946</v>
      </c>
      <c r="B947" t="str">
        <f>HYPERLINK("https://quatlam.namdinh.gov.vn/co-cau-to-chuc", "UBND Ủy ban nhân dân thị trấn Quất Lâm  tỉnh Nam Định")</f>
        <v>UBND Ủy ban nhân dân thị trấn Quất Lâm  tỉnh Nam Định</v>
      </c>
      <c r="C947" t="str">
        <v>https://quatlam.namdinh.gov.vn/co-cau-to-chuc</v>
      </c>
      <c r="D947" t="str">
        <v>-</v>
      </c>
      <c r="E947" t="str">
        <v>-</v>
      </c>
      <c r="F947" t="str">
        <v>-</v>
      </c>
      <c r="G947" t="str">
        <v>-</v>
      </c>
    </row>
    <row r="948">
      <c r="A948">
        <v>13947</v>
      </c>
      <c r="B948" t="str">
        <v>Công an thị trấn Yên Định  tỉnh Nam Định</v>
      </c>
      <c r="C948" t="str">
        <v>-</v>
      </c>
      <c r="D948" t="str">
        <v>-</v>
      </c>
      <c r="E948" t="str">
        <v/>
      </c>
      <c r="F948" t="str">
        <v>-</v>
      </c>
      <c r="G948" t="str">
        <v>-</v>
      </c>
    </row>
    <row r="949">
      <c r="A949">
        <v>13948</v>
      </c>
      <c r="B949" t="str">
        <f>HYPERLINK("https://ttyendinh-haihau.namdinh.gov.vn/", "UBND Ủy ban nhân dân thị trấn Yên Định  tỉnh Nam Định")</f>
        <v>UBND Ủy ban nhân dân thị trấn Yên Định  tỉnh Nam Định</v>
      </c>
      <c r="C949" t="str">
        <v>https://ttyendinh-haihau.namdinh.gov.vn/</v>
      </c>
      <c r="D949" t="str">
        <v>-</v>
      </c>
      <c r="E949" t="str">
        <v>-</v>
      </c>
      <c r="F949" t="str">
        <v>-</v>
      </c>
      <c r="G949" t="str">
        <v>-</v>
      </c>
    </row>
    <row r="950">
      <c r="A950">
        <v>13949</v>
      </c>
      <c r="B950" t="str">
        <v>Công an thị trấn Cồn  tỉnh Nam Định</v>
      </c>
      <c r="C950" t="str">
        <v>-</v>
      </c>
      <c r="D950" t="str">
        <v>-</v>
      </c>
      <c r="E950" t="str">
        <v/>
      </c>
      <c r="F950" t="str">
        <v>-</v>
      </c>
      <c r="G950" t="str">
        <v>-</v>
      </c>
    </row>
    <row r="951">
      <c r="A951">
        <v>13950</v>
      </c>
      <c r="B951" t="str">
        <f>HYPERLINK("https://ttcon-haihau.namdinh.gov.vn/", "UBND Ủy ban nhân dân thị trấn Cồn  tỉnh Nam Định")</f>
        <v>UBND Ủy ban nhân dân thị trấn Cồn  tỉnh Nam Định</v>
      </c>
      <c r="C951" t="str">
        <v>https://ttcon-haihau.namdinh.gov.vn/</v>
      </c>
      <c r="D951" t="str">
        <v>-</v>
      </c>
      <c r="E951" t="str">
        <v>-</v>
      </c>
      <c r="F951" t="str">
        <v>-</v>
      </c>
      <c r="G951" t="str">
        <v>-</v>
      </c>
    </row>
    <row r="952">
      <c r="A952">
        <v>13951</v>
      </c>
      <c r="B952" t="str">
        <f>HYPERLINK("https://www.facebook.com/THCS.ThinhLong/", "Công an thị trấn Thịnh Long  tỉnh Nam Định")</f>
        <v>Công an thị trấn Thịnh Long  tỉnh Nam Định</v>
      </c>
      <c r="C952" t="str">
        <v>https://www.facebook.com/THCS.ThinhLong/</v>
      </c>
      <c r="D952" t="str">
        <v>-</v>
      </c>
      <c r="E952" t="str">
        <v/>
      </c>
      <c r="F952" t="str">
        <f>HYPERLINK("mailto:thcsthinhlong@gmail.com", "thcsthinhlong@gmail.com")</f>
        <v>thcsthinhlong@gmail.com</v>
      </c>
      <c r="G952" t="str">
        <v>Thị Trấn Thịnh Long - Hải Hậu - Nam Định</v>
      </c>
    </row>
    <row r="953">
      <c r="A953">
        <v>13952</v>
      </c>
      <c r="B953" t="str">
        <f>HYPERLINK("https://ttthinhlong-haihau.namdinh.gov.vn/", "UBND Ủy ban nhân dân thị trấn Thịnh Long  tỉnh Nam Định")</f>
        <v>UBND Ủy ban nhân dân thị trấn Thịnh Long  tỉnh Nam Định</v>
      </c>
      <c r="C953" t="str">
        <v>https://ttthinhlong-haihau.namdinh.gov.vn/</v>
      </c>
      <c r="D953" t="str">
        <v>-</v>
      </c>
      <c r="E953" t="str">
        <v>-</v>
      </c>
      <c r="F953" t="str">
        <v>-</v>
      </c>
      <c r="G953" t="str">
        <v>-</v>
      </c>
    </row>
    <row r="954">
      <c r="A954">
        <v>13953</v>
      </c>
      <c r="B954" t="str">
        <f>HYPERLINK("https://www.facebook.com/CAHNhoQuan/", "Công an thị trấn Nho Quan  tỉnh Ninh Bình")</f>
        <v>Công an thị trấn Nho Quan  tỉnh Ninh Bình</v>
      </c>
      <c r="C954" t="str">
        <v>https://www.facebook.com/CAHNhoQuan/</v>
      </c>
      <c r="D954" t="str">
        <v>-</v>
      </c>
      <c r="E954" t="str">
        <v>02293866007</v>
      </c>
      <c r="F954" t="str">
        <f>HYPERLINK("mailto:congannhoquan@hotmail.com", "congannhoquan@hotmail.com")</f>
        <v>congannhoquan@hotmail.com</v>
      </c>
      <c r="G954" t="str">
        <v>-</v>
      </c>
    </row>
    <row r="955">
      <c r="A955">
        <v>13954</v>
      </c>
      <c r="B955" t="str">
        <f>HYPERLINK("https://nhoquan.ninhbinh.gov.vn/", "UBND Ủy ban nhân dân thị trấn Nho Quan  tỉnh Ninh Bình")</f>
        <v>UBND Ủy ban nhân dân thị trấn Nho Quan  tỉnh Ninh Bình</v>
      </c>
      <c r="C955" t="str">
        <v>https://nhoquan.ninhbinh.gov.vn/</v>
      </c>
      <c r="D955" t="str">
        <v>-</v>
      </c>
      <c r="E955" t="str">
        <v>-</v>
      </c>
      <c r="F955" t="str">
        <v>-</v>
      </c>
      <c r="G955" t="str">
        <v>-</v>
      </c>
    </row>
    <row r="956">
      <c r="A956">
        <v>13955</v>
      </c>
      <c r="B956" t="str">
        <f>HYPERLINK("https://www.facebook.com/CAHGiaVien/", "Công an thị trấn Me  tỉnh Ninh Bình")</f>
        <v>Công an thị trấn Me  tỉnh Ninh Bình</v>
      </c>
      <c r="C956" t="str">
        <v>https://www.facebook.com/CAHGiaVien/</v>
      </c>
      <c r="D956" t="str">
        <v>-</v>
      </c>
      <c r="E956" t="str">
        <v>02293868018</v>
      </c>
      <c r="F956" t="str">
        <v>-</v>
      </c>
      <c r="G956" t="str">
        <v>Phố Me, thị trấn Me, huyện Gia Viễn, tỉnh Ninh Bình, Ninh Bình, Vietnam</v>
      </c>
    </row>
    <row r="957">
      <c r="A957">
        <v>13956</v>
      </c>
      <c r="B957" t="str">
        <f>HYPERLINK("https://thitranme.giavien.ninhbinh.gov.vn/", "UBND Ủy ban nhân dân thị trấn Me  tỉnh Ninh Bình")</f>
        <v>UBND Ủy ban nhân dân thị trấn Me  tỉnh Ninh Bình</v>
      </c>
      <c r="C957" t="str">
        <v>https://thitranme.giavien.ninhbinh.gov.vn/</v>
      </c>
      <c r="D957" t="str">
        <v>-</v>
      </c>
      <c r="E957" t="str">
        <v>-</v>
      </c>
      <c r="F957" t="str">
        <v>-</v>
      </c>
      <c r="G957" t="str">
        <v>-</v>
      </c>
    </row>
    <row r="958">
      <c r="A958">
        <v>13957</v>
      </c>
      <c r="B958" t="str">
        <f>HYPERLINK("https://www.facebook.com/CongAn.TT.ThienTon.H.HoaLu/", "Công an thị trấn Thiên Tôn  tỉnh Ninh Bình")</f>
        <v>Công an thị trấn Thiên Tôn  tỉnh Ninh Bình</v>
      </c>
      <c r="C958" t="str">
        <v>https://www.facebook.com/CongAn.TT.ThienTon.H.HoaLu/</v>
      </c>
      <c r="D958" t="str">
        <v>-</v>
      </c>
      <c r="E958" t="str">
        <v/>
      </c>
      <c r="F958" t="str">
        <v>-</v>
      </c>
      <c r="G958" t="str">
        <v>Đường Đại Cồ Việt, phố Thiên Sơn, thị trấn Thiên Tôn, huyện Hoa Lư, Ninh Bình, Vietnam</v>
      </c>
    </row>
    <row r="959">
      <c r="A959">
        <v>13958</v>
      </c>
      <c r="B959" t="str">
        <f>HYPERLINK("https://thitranthienton.hoalu.ninhbinh.gov.vn/", "UBND Ủy ban nhân dân thị trấn Thiên Tôn  tỉnh Ninh Bình")</f>
        <v>UBND Ủy ban nhân dân thị trấn Thiên Tôn  tỉnh Ninh Bình</v>
      </c>
      <c r="C959" t="str">
        <v>https://thitranthienton.hoalu.ninhbinh.gov.vn/</v>
      </c>
      <c r="D959" t="str">
        <v>-</v>
      </c>
      <c r="E959" t="str">
        <v>-</v>
      </c>
      <c r="F959" t="str">
        <v>-</v>
      </c>
      <c r="G959" t="str">
        <v>-</v>
      </c>
    </row>
    <row r="960">
      <c r="A960">
        <v>13959</v>
      </c>
      <c r="B960" t="str">
        <f>HYPERLINK("https://www.facebook.com/THCSTTYENNINH/", "Công an thị trấn Yên Ninh  tỉnh Ninh Bình")</f>
        <v>Công an thị trấn Yên Ninh  tỉnh Ninh Bình</v>
      </c>
      <c r="C960" t="str">
        <v>https://www.facebook.com/THCSTTYENNINH/</v>
      </c>
      <c r="D960" t="str">
        <v>-</v>
      </c>
      <c r="E960" t="str">
        <v/>
      </c>
      <c r="F960" t="str">
        <f>HYPERLINK("mailto:ttyenninh536@gmail.com", "ttyenninh536@gmail.com")</f>
        <v>ttyenninh536@gmail.com</v>
      </c>
      <c r="G960" t="str">
        <v>Số 55A, đường Hồng Tiến, phố 8, thị trấn Yên Ninh, huyện Yên Khánh, Ninh Bình, Vietnam</v>
      </c>
    </row>
    <row r="961">
      <c r="A961">
        <v>13960</v>
      </c>
      <c r="B961" t="str">
        <f>HYPERLINK("http://thitranyenninh.yenkhanh.ninhbinh.gov.vn/", "UBND Ủy ban nhân dân thị trấn Yên Ninh  tỉnh Ninh Bình")</f>
        <v>UBND Ủy ban nhân dân thị trấn Yên Ninh  tỉnh Ninh Bình</v>
      </c>
      <c r="C961" t="str">
        <v>http://thitranyenninh.yenkhanh.ninhbinh.gov.vn/</v>
      </c>
      <c r="D961" t="str">
        <v>-</v>
      </c>
      <c r="E961" t="str">
        <v>-</v>
      </c>
      <c r="F961" t="str">
        <v>-</v>
      </c>
      <c r="G961" t="str">
        <v>-</v>
      </c>
    </row>
    <row r="962">
      <c r="A962">
        <v>13961</v>
      </c>
      <c r="B962" t="str">
        <f>HYPERLINK("https://www.facebook.com/p/C%C3%B4ng-an-th%E1%BB%8B-tr%E1%BA%A5n-Ph%C3%A1t-Di%E1%BB%87m-100078176589503/", "Công an thị trấn Phát Diệm  tỉnh Ninh Bình")</f>
        <v>Công an thị trấn Phát Diệm  tỉnh Ninh Bình</v>
      </c>
      <c r="C962" t="str">
        <v>https://www.facebook.com/p/C%C3%B4ng-an-th%E1%BB%8B-tr%E1%BA%A5n-Ph%C3%A1t-Di%E1%BB%87m-100078176589503/</v>
      </c>
      <c r="D962" t="str">
        <v>-</v>
      </c>
      <c r="E962" t="str">
        <v/>
      </c>
      <c r="F962" t="str">
        <v>-</v>
      </c>
      <c r="G962" t="str">
        <v>Ninh Bình, Vietnam</v>
      </c>
    </row>
    <row r="963">
      <c r="A963">
        <v>13962</v>
      </c>
      <c r="B963" t="str">
        <f>HYPERLINK("https://kimson.ninhbinh.gov.vn/gioi-thieu/thi-tran-phat-diem", "UBND Ủy ban nhân dân thị trấn Phát Diệm  tỉnh Ninh Bình")</f>
        <v>UBND Ủy ban nhân dân thị trấn Phát Diệm  tỉnh Ninh Bình</v>
      </c>
      <c r="C963" t="str">
        <v>https://kimson.ninhbinh.gov.vn/gioi-thieu/thi-tran-phat-diem</v>
      </c>
      <c r="D963" t="str">
        <v>-</v>
      </c>
      <c r="E963" t="str">
        <v>-</v>
      </c>
      <c r="F963" t="str">
        <v>-</v>
      </c>
      <c r="G963" t="str">
        <v>-</v>
      </c>
    </row>
    <row r="964">
      <c r="A964">
        <v>13963</v>
      </c>
      <c r="B964" t="str">
        <f>HYPERLINK("https://www.facebook.com/tuoitreconganninhbinh/", "Công an thị trấn Bình Minh  tỉnh Ninh Bình")</f>
        <v>Công an thị trấn Bình Minh  tỉnh Ninh Bình</v>
      </c>
      <c r="C964" t="str">
        <v>https://www.facebook.com/tuoitreconganninhbinh/</v>
      </c>
      <c r="D964" t="str">
        <v>-</v>
      </c>
      <c r="E964" t="str">
        <v/>
      </c>
      <c r="F964" t="str">
        <f>HYPERLINK("mailto:dtncanb@gmail.com", "dtncanb@gmail.com")</f>
        <v>dtncanb@gmail.com</v>
      </c>
      <c r="G964" t="str">
        <v>Đường Đinh Tất Miễn, Phường Đông Thành, Ninh Bình, Vietnam</v>
      </c>
    </row>
    <row r="965">
      <c r="A965">
        <v>13964</v>
      </c>
      <c r="B965" t="str">
        <f>HYPERLINK("https://kimson.ninhbinh.gov.vn/gioi-thieu/thi-tran-binh-minh", "UBND Ủy ban nhân dân thị trấn Bình Minh  tỉnh Ninh Bình")</f>
        <v>UBND Ủy ban nhân dân thị trấn Bình Minh  tỉnh Ninh Bình</v>
      </c>
      <c r="C965" t="str">
        <v>https://kimson.ninhbinh.gov.vn/gioi-thieu/thi-tran-binh-minh</v>
      </c>
      <c r="D965" t="str">
        <v>-</v>
      </c>
      <c r="E965" t="str">
        <v>-</v>
      </c>
      <c r="F965" t="str">
        <v>-</v>
      </c>
      <c r="G965" t="str">
        <v>-</v>
      </c>
    </row>
    <row r="966">
      <c r="A966">
        <v>13965</v>
      </c>
      <c r="B966" t="str">
        <f>HYPERLINK("https://www.facebook.com/p/C%C3%B4ng-an-huy%E1%BB%87n-Y%C3%AAn-M%C3%B4-100033535308059/", "Công an thị trấn Yên Thịnh  tỉnh Ninh Bình")</f>
        <v>Công an thị trấn Yên Thịnh  tỉnh Ninh Bình</v>
      </c>
      <c r="C966" t="str">
        <v>https://www.facebook.com/p/C%C3%B4ng-an-huy%E1%BB%87n-Y%C3%AAn-M%C3%B4-100033535308059/</v>
      </c>
      <c r="D966" t="str">
        <v>-</v>
      </c>
      <c r="E966" t="str">
        <v/>
      </c>
      <c r="F966" t="str">
        <v>-</v>
      </c>
      <c r="G966" t="str">
        <v>-</v>
      </c>
    </row>
    <row r="967">
      <c r="A967">
        <v>13966</v>
      </c>
      <c r="B967" t="str">
        <f>HYPERLINK("https://yenthinh.yenmo.ninhbinh.gov.vn/", "UBND Ủy ban nhân dân thị trấn Yên Thịnh  tỉnh Ninh Bình")</f>
        <v>UBND Ủy ban nhân dân thị trấn Yên Thịnh  tỉnh Ninh Bình</v>
      </c>
      <c r="C967" t="str">
        <v>https://yenthinh.yenmo.ninhbinh.gov.vn/</v>
      </c>
      <c r="D967" t="str">
        <v>-</v>
      </c>
      <c r="E967" t="str">
        <v>-</v>
      </c>
      <c r="F967" t="str">
        <v>-</v>
      </c>
      <c r="G967" t="str">
        <v>-</v>
      </c>
    </row>
    <row r="968">
      <c r="A968">
        <v>13967</v>
      </c>
      <c r="B968" t="str">
        <f>HYPERLINK("https://www.facebook.com/p/Tu%E1%BB%95i-tr%E1%BA%BB-C%C3%B4ng-an-TP-S%E1%BA%A7m-S%C6%A1n-100069346653553/?locale=hi_IN", "Công an thị trấn Mường Lát  tỉnh Thanh Hóa")</f>
        <v>Công an thị trấn Mường Lát  tỉnh Thanh Hóa</v>
      </c>
      <c r="C968" t="str">
        <v>https://www.facebook.com/p/Tu%E1%BB%95i-tr%E1%BA%BB-C%C3%B4ng-an-TP-S%E1%BA%A7m-S%C6%A1n-100069346653553/?locale=hi_IN</v>
      </c>
      <c r="D968" t="str">
        <v>-</v>
      </c>
      <c r="E968" t="str">
        <v/>
      </c>
      <c r="F968" t="str">
        <v>-</v>
      </c>
      <c r="G968" t="str">
        <v>-</v>
      </c>
    </row>
    <row r="969">
      <c r="A969">
        <v>13968</v>
      </c>
      <c r="B969" t="str">
        <f>HYPERLINK("https://thitran.muonglat.thanhhoa.gov.vn/", "UBND Ủy ban nhân dân thị trấn Mường Lát  tỉnh Thanh Hóa")</f>
        <v>UBND Ủy ban nhân dân thị trấn Mường Lát  tỉnh Thanh Hóa</v>
      </c>
      <c r="C969" t="str">
        <v>https://thitran.muonglat.thanhhoa.gov.vn/</v>
      </c>
      <c r="D969" t="str">
        <v>-</v>
      </c>
      <c r="E969" t="str">
        <v>-</v>
      </c>
      <c r="F969" t="str">
        <v>-</v>
      </c>
      <c r="G969" t="str">
        <v>-</v>
      </c>
    </row>
    <row r="970">
      <c r="A970">
        <v>13969</v>
      </c>
      <c r="B970" t="str">
        <f>HYPERLINK("https://www.facebook.com/100063702331996", "Công an thị trấn Quan Hóa  tỉnh Thanh Hóa")</f>
        <v>Công an thị trấn Quan Hóa  tỉnh Thanh Hóa</v>
      </c>
      <c r="C970" t="str">
        <v>https://www.facebook.com/100063702331996</v>
      </c>
      <c r="D970" t="str">
        <v>-</v>
      </c>
      <c r="E970" t="str">
        <v/>
      </c>
      <c r="F970" t="str">
        <v>-</v>
      </c>
      <c r="G970" t="str">
        <v>-</v>
      </c>
    </row>
    <row r="971">
      <c r="A971">
        <v>13970</v>
      </c>
      <c r="B971" t="str">
        <f>HYPERLINK("https://thitran.quanhoa.thanhhoa.gov.vn/", "UBND Ủy ban nhân dân thị trấn Quan Hóa  tỉnh Thanh Hóa")</f>
        <v>UBND Ủy ban nhân dân thị trấn Quan Hóa  tỉnh Thanh Hóa</v>
      </c>
      <c r="C971" t="str">
        <v>https://thitran.quanhoa.thanhhoa.gov.vn/</v>
      </c>
      <c r="D971" t="str">
        <v>-</v>
      </c>
      <c r="E971" t="str">
        <v>-</v>
      </c>
      <c r="F971" t="str">
        <v>-</v>
      </c>
      <c r="G971" t="str">
        <v>-</v>
      </c>
    </row>
    <row r="972">
      <c r="A972">
        <v>13971</v>
      </c>
      <c r="B972" t="str">
        <f>HYPERLINK("https://www.facebook.com/p/C%C3%B4ng-an-th%E1%BB%8B-tr%E1%BA%A5n-C%C3%A0nh-N%C3%A0ng-huy%E1%BB%87n-B%C3%A1-Th%C6%B0%E1%BB%9Bc-t%E1%BB%89nh-Thanh-Ho%C3%A1-100071216247100/", "Công an thị trấn Cành Nàng  tỉnh Thanh Hóa")</f>
        <v>Công an thị trấn Cành Nàng  tỉnh Thanh Hóa</v>
      </c>
      <c r="C972" t="str">
        <v>https://www.facebook.com/p/C%C3%B4ng-an-th%E1%BB%8B-tr%E1%BA%A5n-C%C3%A0nh-N%C3%A0ng-huy%E1%BB%87n-B%C3%A1-Th%C6%B0%E1%BB%9Bc-t%E1%BB%89nh-Thanh-Ho%C3%A1-100071216247100/</v>
      </c>
      <c r="D972" t="str">
        <v>-</v>
      </c>
      <c r="E972" t="str">
        <v>02373580686</v>
      </c>
      <c r="F972" t="str">
        <f>HYPERLINK("mailto:ConganTTCN2019@gmail.com", "ConganTTCN2019@gmail.com")</f>
        <v>ConganTTCN2019@gmail.com</v>
      </c>
      <c r="G972" t="str">
        <v>-</v>
      </c>
    </row>
    <row r="973">
      <c r="A973">
        <v>13972</v>
      </c>
      <c r="B973" t="str">
        <f>HYPERLINK("https://thitrancanhnang.bathuoc.thanhhoa.gov.vn/", "UBND Ủy ban nhân dân thị trấn Cành Nàng  tỉnh Thanh Hóa")</f>
        <v>UBND Ủy ban nhân dân thị trấn Cành Nàng  tỉnh Thanh Hóa</v>
      </c>
      <c r="C973" t="str">
        <v>https://thitrancanhnang.bathuoc.thanhhoa.gov.vn/</v>
      </c>
      <c r="D973" t="str">
        <v>-</v>
      </c>
      <c r="E973" t="str">
        <v>-</v>
      </c>
      <c r="F973" t="str">
        <v>-</v>
      </c>
      <c r="G973" t="str">
        <v>-</v>
      </c>
    </row>
    <row r="974">
      <c r="A974">
        <v>13973</v>
      </c>
      <c r="B974" t="str">
        <f>HYPERLINK("https://www.facebook.com/caqs.36/?locale=vi_VN", "Công an thị trấn Quan Sơn  tỉnh Thanh Hóa")</f>
        <v>Công an thị trấn Quan Sơn  tỉnh Thanh Hóa</v>
      </c>
      <c r="C974" t="str">
        <v>https://www.facebook.com/caqs.36/?locale=vi_VN</v>
      </c>
      <c r="D974" t="str">
        <v>-</v>
      </c>
      <c r="E974" t="str">
        <v/>
      </c>
      <c r="F974" t="str">
        <v>-</v>
      </c>
      <c r="G974" t="str">
        <v>-</v>
      </c>
    </row>
    <row r="975">
      <c r="A975">
        <v>13974</v>
      </c>
      <c r="B975" t="str">
        <f>HYPERLINK("https://lamson.thoxuan.thanhhoa.gov.vn/web/trang-chu/bo-may-hanh-chinh/uy-ban-nhan-dan-xa/thanh-vien-uy-ban-nhan-dan-va-cong-chuc-thi-tran-lam-son.html", "UBND Ủy ban nhân dân thị trấn Quan Sơn  tỉnh Thanh Hóa")</f>
        <v>UBND Ủy ban nhân dân thị trấn Quan Sơn  tỉnh Thanh Hóa</v>
      </c>
      <c r="C975" t="str">
        <v>https://lamson.thoxuan.thanhhoa.gov.vn/web/trang-chu/bo-may-hanh-chinh/uy-ban-nhan-dan-xa/thanh-vien-uy-ban-nhan-dan-va-cong-chuc-thi-tran-lam-son.html</v>
      </c>
      <c r="D975" t="str">
        <v>-</v>
      </c>
      <c r="E975" t="str">
        <v>-</v>
      </c>
      <c r="F975" t="str">
        <v>-</v>
      </c>
      <c r="G975" t="str">
        <v>-</v>
      </c>
    </row>
    <row r="976">
      <c r="A976">
        <v>13975</v>
      </c>
      <c r="B976" t="str">
        <f>HYPERLINK("https://www.facebook.com/conganthitranlangchanh/", "Công an thị trấn Lang Chánh  tỉnh Thanh Hóa")</f>
        <v>Công an thị trấn Lang Chánh  tỉnh Thanh Hóa</v>
      </c>
      <c r="C976" t="str">
        <v>https://www.facebook.com/conganthitranlangchanh/</v>
      </c>
      <c r="D976" t="str">
        <v>-</v>
      </c>
      <c r="E976" t="str">
        <v/>
      </c>
      <c r="F976" t="str">
        <v>-</v>
      </c>
      <c r="G976" t="str">
        <v>-</v>
      </c>
    </row>
    <row r="977">
      <c r="A977">
        <v>13976</v>
      </c>
      <c r="B977" t="str">
        <f>HYPERLINK("https://thitran.langchanh.thanhhoa.gov.vn/", "UBND Ủy ban nhân dân thị trấn Lang Chánh  tỉnh Thanh Hóa")</f>
        <v>UBND Ủy ban nhân dân thị trấn Lang Chánh  tỉnh Thanh Hóa</v>
      </c>
      <c r="C977" t="str">
        <v>https://thitran.langchanh.thanhhoa.gov.vn/</v>
      </c>
      <c r="D977" t="str">
        <v>-</v>
      </c>
      <c r="E977" t="str">
        <v>-</v>
      </c>
      <c r="F977" t="str">
        <v>-</v>
      </c>
      <c r="G977" t="str">
        <v>-</v>
      </c>
    </row>
    <row r="978">
      <c r="A978">
        <v>13977</v>
      </c>
      <c r="B978" t="str">
        <f>HYPERLINK("https://www.facebook.com/100064202226018/", "Công an thị trấn Ngọc Lặc  tỉnh Thanh Hóa")</f>
        <v>Công an thị trấn Ngọc Lặc  tỉnh Thanh Hóa</v>
      </c>
      <c r="C978" t="str">
        <v>https://www.facebook.com/100064202226018/</v>
      </c>
      <c r="D978" t="str">
        <v>-</v>
      </c>
      <c r="E978" t="str">
        <v/>
      </c>
      <c r="F978" t="str">
        <v>-</v>
      </c>
      <c r="G978" t="str">
        <v>-</v>
      </c>
    </row>
    <row r="979">
      <c r="A979">
        <v>13978</v>
      </c>
      <c r="B979" t="str">
        <f>HYPERLINK("http://thitran.ngoclac.thanhhoa.gov.vn/van-ban-cua-xa", "UBND Ủy ban nhân dân thị trấn Ngọc Lặc  tỉnh Thanh Hóa")</f>
        <v>UBND Ủy ban nhân dân thị trấn Ngọc Lặc  tỉnh Thanh Hóa</v>
      </c>
      <c r="C979" t="str">
        <v>http://thitran.ngoclac.thanhhoa.gov.vn/van-ban-cua-xa</v>
      </c>
      <c r="D979" t="str">
        <v>-</v>
      </c>
      <c r="E979" t="str">
        <v>-</v>
      </c>
      <c r="F979" t="str">
        <v>-</v>
      </c>
      <c r="G979" t="str">
        <v>-</v>
      </c>
    </row>
    <row r="980">
      <c r="A980">
        <v>13979</v>
      </c>
      <c r="B980" t="str">
        <f>HYPERLINK("https://www.facebook.com/congancamthuy/", "Công an thị trấn Cẩm Thủy  tỉnh Thanh Hóa")</f>
        <v>Công an thị trấn Cẩm Thủy  tỉnh Thanh Hóa</v>
      </c>
      <c r="C980" t="str">
        <v>https://www.facebook.com/congancamthuy/</v>
      </c>
      <c r="D980" t="str">
        <v>-</v>
      </c>
      <c r="E980" t="str">
        <v/>
      </c>
      <c r="F980" t="str">
        <v>-</v>
      </c>
      <c r="G980" t="str">
        <v>-</v>
      </c>
    </row>
    <row r="981">
      <c r="A981">
        <v>13980</v>
      </c>
      <c r="B981" t="str">
        <f>HYPERLINK("https://thitranphongson.camthuy.thanhhoa.gov.vn/", "UBND Ủy ban nhân dân thị trấn Cẩm Thủy  tỉnh Thanh Hóa")</f>
        <v>UBND Ủy ban nhân dân thị trấn Cẩm Thủy  tỉnh Thanh Hóa</v>
      </c>
      <c r="C981" t="str">
        <v>https://thitranphongson.camthuy.thanhhoa.gov.vn/</v>
      </c>
      <c r="D981" t="str">
        <v>-</v>
      </c>
      <c r="E981" t="str">
        <v>-</v>
      </c>
      <c r="F981" t="str">
        <v>-</v>
      </c>
      <c r="G981" t="str">
        <v>-</v>
      </c>
    </row>
    <row r="982">
      <c r="A982">
        <v>13981</v>
      </c>
      <c r="B982" t="str">
        <f>HYPERLINK("https://www.facebook.com/Congankimtan/", "Công an thị trấn Kim Tân  tỉnh Thanh Hóa")</f>
        <v>Công an thị trấn Kim Tân  tỉnh Thanh Hóa</v>
      </c>
      <c r="C982" t="str">
        <v>https://www.facebook.com/Congankimtan/</v>
      </c>
      <c r="D982" t="str">
        <v>-</v>
      </c>
      <c r="E982" t="str">
        <v>02373877886</v>
      </c>
      <c r="F982" t="str">
        <v>-</v>
      </c>
      <c r="G982" t="str">
        <v>Thanh Hóa, Vietnam</v>
      </c>
    </row>
    <row r="983">
      <c r="A983">
        <v>13982</v>
      </c>
      <c r="B983" t="str">
        <f>HYPERLINK("https://kimtan.thachthanh.thanhhoa.gov.vn/lich-cong-tac", "UBND Ủy ban nhân dân thị trấn Kim Tân  tỉnh Thanh Hóa")</f>
        <v>UBND Ủy ban nhân dân thị trấn Kim Tân  tỉnh Thanh Hóa</v>
      </c>
      <c r="C983" t="str">
        <v>https://kimtan.thachthanh.thanhhoa.gov.vn/lich-cong-tac</v>
      </c>
      <c r="D983" t="str">
        <v>-</v>
      </c>
      <c r="E983" t="str">
        <v>-</v>
      </c>
      <c r="F983" t="str">
        <v>-</v>
      </c>
      <c r="G983" t="str">
        <v>-</v>
      </c>
    </row>
    <row r="984">
      <c r="A984">
        <v>13983</v>
      </c>
      <c r="B984" t="str">
        <v>Công an thị trấn Vân Du  tỉnh Thanh Hóa</v>
      </c>
      <c r="C984" t="str">
        <v>-</v>
      </c>
      <c r="D984" t="str">
        <v>-</v>
      </c>
      <c r="E984" t="str">
        <v/>
      </c>
      <c r="F984" t="str">
        <v>-</v>
      </c>
      <c r="G984" t="str">
        <v>-</v>
      </c>
    </row>
    <row r="985">
      <c r="A985">
        <v>13984</v>
      </c>
      <c r="B985" t="str">
        <f>HYPERLINK("https://vandu.thachthanh.thanhhoa.gov.vn/van-ban-cua-xa/ke-hoach-chinh-trang-do-thi-tren-dia-ban-thi-tran-van-du-huyen-thach-thanh-giai-doan-2024-2025-191591", "UBND Ủy ban nhân dân thị trấn Vân Du  tỉnh Thanh Hóa")</f>
        <v>UBND Ủy ban nhân dân thị trấn Vân Du  tỉnh Thanh Hóa</v>
      </c>
      <c r="C985" t="str">
        <v>https://vandu.thachthanh.thanhhoa.gov.vn/van-ban-cua-xa/ke-hoach-chinh-trang-do-thi-tren-dia-ban-thi-tran-van-du-huyen-thach-thanh-giai-doan-2024-2025-191591</v>
      </c>
      <c r="D985" t="str">
        <v>-</v>
      </c>
      <c r="E985" t="str">
        <v>-</v>
      </c>
      <c r="F985" t="str">
        <v>-</v>
      </c>
      <c r="G985" t="str">
        <v>-</v>
      </c>
    </row>
    <row r="986">
      <c r="A986">
        <v>13985</v>
      </c>
      <c r="B986" t="str">
        <f>HYPERLINK("https://www.facebook.com/p/C%C3%B4ng-an-th%E1%BB%8B-tr%E1%BA%A5n-H%C3%A0-Trung-100072424748229/", "Công an thị trấn Hà Trung  tỉnh Thanh Hóa")</f>
        <v>Công an thị trấn Hà Trung  tỉnh Thanh Hóa</v>
      </c>
      <c r="C986" t="str">
        <v>https://www.facebook.com/p/C%C3%B4ng-an-th%E1%BB%8B-tr%E1%BA%A5n-H%C3%A0-Trung-100072424748229/</v>
      </c>
      <c r="D986" t="str">
        <v>-</v>
      </c>
      <c r="E986" t="str">
        <v/>
      </c>
      <c r="F986" t="str">
        <v>-</v>
      </c>
      <c r="G986" t="str">
        <v>-</v>
      </c>
    </row>
    <row r="987">
      <c r="A987">
        <v>13986</v>
      </c>
      <c r="B987" t="str">
        <f>HYPERLINK("https://thitran.hatrung.thanhhoa.gov.vn/", "UBND Ủy ban nhân dân thị trấn Hà Trung  tỉnh Thanh Hóa")</f>
        <v>UBND Ủy ban nhân dân thị trấn Hà Trung  tỉnh Thanh Hóa</v>
      </c>
      <c r="C987" t="str">
        <v>https://thitran.hatrung.thanhhoa.gov.vn/</v>
      </c>
      <c r="D987" t="str">
        <v>-</v>
      </c>
      <c r="E987" t="str">
        <v>-</v>
      </c>
      <c r="F987" t="str">
        <v>-</v>
      </c>
      <c r="G987" t="str">
        <v>-</v>
      </c>
    </row>
    <row r="988">
      <c r="A988">
        <v>13987</v>
      </c>
      <c r="B988" t="str">
        <f>HYPERLINK("https://www.facebook.com/cattvinhloc/", "Công an thị trấn Vĩnh Lộc  tỉnh Thanh Hóa")</f>
        <v>Công an thị trấn Vĩnh Lộc  tỉnh Thanh Hóa</v>
      </c>
      <c r="C988" t="str">
        <v>https://www.facebook.com/cattvinhloc/</v>
      </c>
      <c r="D988" t="str">
        <v>-</v>
      </c>
      <c r="E988" t="str">
        <v/>
      </c>
      <c r="F988" t="str">
        <v>-</v>
      </c>
      <c r="G988" t="str">
        <v>-</v>
      </c>
    </row>
    <row r="989">
      <c r="A989">
        <v>13988</v>
      </c>
      <c r="B989" t="str">
        <f>HYPERLINK("https://thitran.vinhloc.thanhhoa.gov.vn/tin-tuc-su-kien/thi-tran-vinh-loc-khan-truong-ung-pho-voi-dieu-kien-thoi-tiet-mua-bao-179700", "UBND Ủy ban nhân dân thị trấn Vĩnh Lộc  tỉnh Thanh Hóa")</f>
        <v>UBND Ủy ban nhân dân thị trấn Vĩnh Lộc  tỉnh Thanh Hóa</v>
      </c>
      <c r="C989" t="str">
        <v>https://thitran.vinhloc.thanhhoa.gov.vn/tin-tuc-su-kien/thi-tran-vinh-loc-khan-truong-ung-pho-voi-dieu-kien-thoi-tiet-mua-bao-179700</v>
      </c>
      <c r="D989" t="str">
        <v>-</v>
      </c>
      <c r="E989" t="str">
        <v>-</v>
      </c>
      <c r="F989" t="str">
        <v>-</v>
      </c>
      <c r="G989" t="str">
        <v>-</v>
      </c>
    </row>
    <row r="990">
      <c r="A990">
        <v>13989</v>
      </c>
      <c r="B990" t="str">
        <f>HYPERLINK("https://www.facebook.com/p/C%C3%B4ng-an-Th%E1%BB%8B-tr%E1%BA%A5n-Qu%C3%A1n-L%C3%A0o-huy%E1%BB%87n-Y%C3%AAn-%C4%90%E1%BB%8Bnh-t%E1%BB%89nh-Thanh-H%C3%B3a-100064238855289/", "Công an thị trấn Quán Lào  tỉnh Thanh Hóa")</f>
        <v>Công an thị trấn Quán Lào  tỉnh Thanh Hóa</v>
      </c>
      <c r="C990" t="str">
        <v>https://www.facebook.com/p/C%C3%B4ng-an-Th%E1%BB%8B-tr%E1%BA%A5n-Qu%C3%A1n-L%C3%A0o-huy%E1%BB%87n-Y%C3%AAn-%C4%90%E1%BB%8Bnh-t%E1%BB%89nh-Thanh-H%C3%B3a-100064238855289/</v>
      </c>
      <c r="D990" t="str">
        <v>-</v>
      </c>
      <c r="E990" t="str">
        <v/>
      </c>
      <c r="F990" t="str">
        <v>-</v>
      </c>
      <c r="G990" t="str">
        <v>-</v>
      </c>
    </row>
    <row r="991">
      <c r="A991">
        <v>13990</v>
      </c>
      <c r="B991" t="str">
        <f>HYPERLINK("http://quanlao.yendinh.thanhhoa.gov.vn/portal/pages/Lanh-dao-thi-tran.aspx", "UBND Ủy ban nhân dân thị trấn Quán Lào  tỉnh Thanh Hóa")</f>
        <v>UBND Ủy ban nhân dân thị trấn Quán Lào  tỉnh Thanh Hóa</v>
      </c>
      <c r="C991" t="str">
        <v>http://quanlao.yendinh.thanhhoa.gov.vn/portal/pages/Lanh-dao-thi-tran.aspx</v>
      </c>
      <c r="D991" t="str">
        <v>-</v>
      </c>
      <c r="E991" t="str">
        <v>-</v>
      </c>
      <c r="F991" t="str">
        <v>-</v>
      </c>
      <c r="G991" t="str">
        <v>-</v>
      </c>
    </row>
    <row r="992">
      <c r="A992">
        <v>13991</v>
      </c>
      <c r="B992" t="str">
        <f>HYPERLINK("https://www.facebook.com/p/C%C3%B4ng-an-th%E1%BB%8B-tr%E1%BA%A5n-Th%E1%BB%91ng-Nh%E1%BA%A5t-100057480398497/", "Công an thị trấn Thống Nhất  tỉnh Thanh Hóa")</f>
        <v>Công an thị trấn Thống Nhất  tỉnh Thanh Hóa</v>
      </c>
      <c r="C992" t="str">
        <v>https://www.facebook.com/p/C%C3%B4ng-an-th%E1%BB%8B-tr%E1%BA%A5n-Th%E1%BB%91ng-Nh%E1%BA%A5t-100057480398497/</v>
      </c>
      <c r="D992" t="str">
        <v>-</v>
      </c>
      <c r="E992" t="str">
        <v/>
      </c>
      <c r="F992" t="str">
        <v>-</v>
      </c>
      <c r="G992" t="str">
        <v>-</v>
      </c>
    </row>
    <row r="993">
      <c r="A993">
        <v>13992</v>
      </c>
      <c r="B993" t="str">
        <f>HYPERLINK("https://thongnhat.dongnai.gov.vn/", "UBND Ủy ban nhân dân thị trấn Thống Nhất  tỉnh Thanh Hóa")</f>
        <v>UBND Ủy ban nhân dân thị trấn Thống Nhất  tỉnh Thanh Hóa</v>
      </c>
      <c r="C993" t="str">
        <v>https://thongnhat.dongnai.gov.vn/</v>
      </c>
      <c r="D993" t="str">
        <v>-</v>
      </c>
      <c r="E993" t="str">
        <v>-</v>
      </c>
      <c r="F993" t="str">
        <v>-</v>
      </c>
      <c r="G993" t="str">
        <v>-</v>
      </c>
    </row>
    <row r="994">
      <c r="A994">
        <v>13993</v>
      </c>
      <c r="B994" t="str">
        <f>HYPERLINK("https://www.facebook.com/p/C%C3%B4ng-an-huy%E1%BB%87n-Th%E1%BB%8D-Xu%C3%A2n-100072365537592/?locale=vi_VN", "Công an thị trấn Thọ Xuân  tỉnh Thanh Hóa")</f>
        <v>Công an thị trấn Thọ Xuân  tỉnh Thanh Hóa</v>
      </c>
      <c r="C994" t="str">
        <v>https://www.facebook.com/p/C%C3%B4ng-an-huy%E1%BB%87n-Th%E1%BB%8D-Xu%C3%A2n-100072365537592/?locale=vi_VN</v>
      </c>
      <c r="D994" t="str">
        <v>-</v>
      </c>
      <c r="E994" t="str">
        <v/>
      </c>
      <c r="F994" t="str">
        <v>-</v>
      </c>
      <c r="G994" t="str">
        <v>-</v>
      </c>
    </row>
    <row r="995">
      <c r="A995">
        <v>13994</v>
      </c>
      <c r="B995" t="str">
        <f>HYPERLINK("https://thoxuan.thanhhoa.gov.vn/", "UBND Ủy ban nhân dân thị trấn Thọ Xuân  tỉnh Thanh Hóa")</f>
        <v>UBND Ủy ban nhân dân thị trấn Thọ Xuân  tỉnh Thanh Hóa</v>
      </c>
      <c r="C995" t="str">
        <v>https://thoxuan.thanhhoa.gov.vn/</v>
      </c>
      <c r="D995" t="str">
        <v>-</v>
      </c>
      <c r="E995" t="str">
        <v>-</v>
      </c>
      <c r="F995" t="str">
        <v>-</v>
      </c>
      <c r="G995" t="str">
        <v>-</v>
      </c>
    </row>
    <row r="996">
      <c r="A996">
        <v>13995</v>
      </c>
      <c r="B996" t="str">
        <f>HYPERLINK("https://www.facebook.com/reel/833168932233682/", "Công an thị trấn Lam Sơn  tỉnh Thanh Hóa")</f>
        <v>Công an thị trấn Lam Sơn  tỉnh Thanh Hóa</v>
      </c>
      <c r="C996" t="str">
        <v>https://www.facebook.com/reel/833168932233682/</v>
      </c>
      <c r="D996" t="str">
        <v>-</v>
      </c>
      <c r="E996" t="str">
        <v/>
      </c>
      <c r="F996" t="str">
        <v>-</v>
      </c>
      <c r="G996" t="str">
        <v>-</v>
      </c>
    </row>
    <row r="997">
      <c r="A997">
        <v>13996</v>
      </c>
      <c r="B997" t="str">
        <f>HYPERLINK("https://lamson.thoxuan.thanhhoa.gov.vn/", "UBND Ủy ban nhân dân thị trấn Lam Sơn  tỉnh Thanh Hóa")</f>
        <v>UBND Ủy ban nhân dân thị trấn Lam Sơn  tỉnh Thanh Hóa</v>
      </c>
      <c r="C997" t="str">
        <v>https://lamson.thoxuan.thanhhoa.gov.vn/</v>
      </c>
      <c r="D997" t="str">
        <v>-</v>
      </c>
      <c r="E997" t="str">
        <v>-</v>
      </c>
      <c r="F997" t="str">
        <v>-</v>
      </c>
      <c r="G997" t="str">
        <v>-</v>
      </c>
    </row>
    <row r="998">
      <c r="A998">
        <v>13997</v>
      </c>
      <c r="B998" t="str">
        <f>HYPERLINK("https://www.facebook.com/congansaovang/", "Công an thị trấn Sao Vàng  tỉnh Thanh Hóa")</f>
        <v>Công an thị trấn Sao Vàng  tỉnh Thanh Hóa</v>
      </c>
      <c r="C998" t="str">
        <v>https://www.facebook.com/congansaovang/</v>
      </c>
      <c r="D998" t="str">
        <v>-</v>
      </c>
      <c r="E998" t="str">
        <v/>
      </c>
      <c r="F998" t="str">
        <v>-</v>
      </c>
      <c r="G998" t="str">
        <v>-</v>
      </c>
    </row>
    <row r="999">
      <c r="A999">
        <v>13998</v>
      </c>
      <c r="B999" t="str">
        <f>HYPERLINK("https://saovang.thoxuan.thanhhoa.gov.vn/", "UBND Ủy ban nhân dân thị trấn Sao Vàng  tỉnh Thanh Hóa")</f>
        <v>UBND Ủy ban nhân dân thị trấn Sao Vàng  tỉnh Thanh Hóa</v>
      </c>
      <c r="C999" t="str">
        <v>https://saovang.thoxuan.thanhhoa.gov.vn/</v>
      </c>
      <c r="D999" t="str">
        <v>-</v>
      </c>
      <c r="E999" t="str">
        <v>-</v>
      </c>
      <c r="F999" t="str">
        <v>-</v>
      </c>
      <c r="G999" t="str">
        <v>-</v>
      </c>
    </row>
    <row r="1000">
      <c r="A1000">
        <v>13999</v>
      </c>
      <c r="B1000" t="str">
        <f>HYPERLINK("https://www.facebook.com/conganhuyenthuongxuan/?locale=vi_VN", "Công an thị trấn Thường Xuân  tỉnh Thanh Hóa")</f>
        <v>Công an thị trấn Thường Xuân  tỉnh Thanh Hóa</v>
      </c>
      <c r="C1000" t="str">
        <v>https://www.facebook.com/conganhuyenthuongxuan/?locale=vi_VN</v>
      </c>
      <c r="D1000" t="str">
        <v>-</v>
      </c>
      <c r="E1000" t="str">
        <v/>
      </c>
      <c r="F1000" t="str">
        <v>-</v>
      </c>
      <c r="G1000" t="str">
        <v>-</v>
      </c>
    </row>
  </sheetData>
  <ignoredErrors>
    <ignoredError numberStoredAsText="1" sqref="A1:G1000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Updated 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