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16000</v>
      </c>
      <c r="B2" t="str">
        <f>HYPERLINK("http://binhminh.thangbinh.quangnam.gov.vn/", "UBND Ủy ban nhân dân xã Bình Minh  tỉnh Quảng Nam")</f>
        <v>UBND Ủy ban nhân dân xã Bình Minh  tỉnh Quảng Nam</v>
      </c>
      <c r="C2" t="str">
        <v>http://binhminh.thangbinh.quangnam.gov.vn/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16001</v>
      </c>
      <c r="B3" t="str">
        <f>HYPERLINK("https://www.facebook.com/tuoitreconganquangbinh/", "Công an xã Bình Lãnh  tỉnh Quảng Nam")</f>
        <v>Công an xã Bình Lãnh  tỉnh Quảng Nam</v>
      </c>
      <c r="C3" t="str">
        <v>https://www.facebook.com/tuoitreconganquangbinh/</v>
      </c>
      <c r="D3" t="str">
        <v>-</v>
      </c>
      <c r="E3" t="str">
        <v/>
      </c>
      <c r="F3" t="str">
        <v>-</v>
      </c>
      <c r="G3" t="str">
        <v>-</v>
      </c>
    </row>
    <row r="4">
      <c r="A4">
        <v>16002</v>
      </c>
      <c r="B4" t="str">
        <f>HYPERLINK("http://binhlanh.thangbinh.quangnam.gov.vn/", "UBND Ủy ban nhân dân xã Bình Lãnh  tỉnh Quảng Nam")</f>
        <v>UBND Ủy ban nhân dân xã Bình Lãnh  tỉnh Quảng Nam</v>
      </c>
      <c r="C4" t="str">
        <v>http://binhlanh.thangbinh.quangnam.gov.vn/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16003</v>
      </c>
      <c r="B5" t="str">
        <f>HYPERLINK("https://www.facebook.com/policebinhtri/", "Công an xã Bình Trị  tỉnh Quảng Nam")</f>
        <v>Công an xã Bình Trị  tỉnh Quảng Nam</v>
      </c>
      <c r="C5" t="str">
        <v>https://www.facebook.com/policebinhtri/</v>
      </c>
      <c r="D5" t="str">
        <v>-</v>
      </c>
      <c r="E5" t="str">
        <v/>
      </c>
      <c r="F5" t="str">
        <v>-</v>
      </c>
      <c r="G5" t="str">
        <v>-</v>
      </c>
    </row>
    <row r="6">
      <c r="A6">
        <v>16004</v>
      </c>
      <c r="B6" t="str">
        <f>HYPERLINK("http://binhtri.thangbinh.quangnam.gov.vn/", "UBND Ủy ban nhân dân xã Bình Trị  tỉnh Quảng Nam")</f>
        <v>UBND Ủy ban nhân dân xã Bình Trị  tỉnh Quảng Nam</v>
      </c>
      <c r="C6" t="str">
        <v>http://binhtri.thangbinh.quangnam.gov.vn/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16005</v>
      </c>
      <c r="B7" t="str">
        <f>HYPERLINK("https://www.facebook.com/185212866702797", "Công an xã Bình Định Bắc  tỉnh Quảng Nam")</f>
        <v>Công an xã Bình Định Bắc  tỉnh Quảng Nam</v>
      </c>
      <c r="C7" t="str">
        <v>https://www.facebook.com/185212866702797</v>
      </c>
      <c r="D7" t="str">
        <v>-</v>
      </c>
      <c r="E7" t="str">
        <v/>
      </c>
      <c r="F7" t="str">
        <v>-</v>
      </c>
      <c r="G7" t="str">
        <v>-</v>
      </c>
    </row>
    <row r="8">
      <c r="A8">
        <v>16006</v>
      </c>
      <c r="B8" t="str">
        <f>HYPERLINK("https://binhdinh.gov.vn/", "UBND Ủy ban nhân dân xã Bình Định Bắc  tỉnh Quảng Nam")</f>
        <v>UBND Ủy ban nhân dân xã Bình Định Bắc  tỉnh Quảng Nam</v>
      </c>
      <c r="C8" t="str">
        <v>https://binhdinh.gov.vn/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16007</v>
      </c>
      <c r="B9" t="str">
        <f>HYPERLINK("https://www.facebook.com/tuoitreconganquangbinh/", "Công an xã Bình Định Nam  tỉnh Quảng Nam")</f>
        <v>Công an xã Bình Định Nam  tỉnh Quảng Nam</v>
      </c>
      <c r="C9" t="str">
        <v>https://www.facebook.com/tuoitreconganquangbinh/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16008</v>
      </c>
      <c r="B10" t="str">
        <f>HYPERLINK("https://binhdinh.gov.vn/", "UBND Ủy ban nhân dân xã Bình Định Nam  tỉnh Quảng Nam")</f>
        <v>UBND Ủy ban nhân dân xã Bình Định Nam  tỉnh Quảng Nam</v>
      </c>
      <c r="C10" t="str">
        <v>https://binhdinh.gov.vn/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16009</v>
      </c>
      <c r="B11" t="str">
        <f>HYPERLINK("https://www.facebook.com/policebinhquy/", "Công an xã Bình Quý  tỉnh Quảng Nam")</f>
        <v>Công an xã Bình Quý  tỉnh Quảng Nam</v>
      </c>
      <c r="C11" t="str">
        <v>https://www.facebook.com/policebinhquy/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16010</v>
      </c>
      <c r="B12" t="str">
        <f>HYPERLINK("http://binhquy.thangbinh.quangnam.gov.vn/", "UBND Ủy ban nhân dân xã Bình Quý  tỉnh Quảng Nam")</f>
        <v>UBND Ủy ban nhân dân xã Bình Quý  tỉnh Quảng Nam</v>
      </c>
      <c r="C12" t="str">
        <v>http://binhquy.thangbinh.quangnam.gov.vn/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16011</v>
      </c>
      <c r="B13" t="str">
        <f>HYPERLINK("https://www.facebook.com/policebinhphu/", "Công an xã Bình Phú  tỉnh Quảng Nam")</f>
        <v>Công an xã Bình Phú  tỉnh Quảng Nam</v>
      </c>
      <c r="C13" t="str">
        <v>https://www.facebook.com/policebinhphu/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16012</v>
      </c>
      <c r="B14" t="str">
        <f>HYPERLINK("http://binhphu.thangbinh.quangnam.gov.vn/", "UBND Ủy ban nhân dân xã Bình Phú  tỉnh Quảng Nam")</f>
        <v>UBND Ủy ban nhân dân xã Bình Phú  tỉnh Quảng Nam</v>
      </c>
      <c r="C14" t="str">
        <v>http://binhphu.thangbinh.quangnam.gov.vn/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16013</v>
      </c>
      <c r="B15" t="str">
        <f>HYPERLINK("https://www.facebook.com/policebinhchanh", "Công an xã Bình Chánh  tỉnh Quảng Nam")</f>
        <v>Công an xã Bình Chánh  tỉnh Quảng Nam</v>
      </c>
      <c r="C15" t="str">
        <v>https://www.facebook.com/policebinhchanh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16014</v>
      </c>
      <c r="B16" t="str">
        <f>HYPERLINK("http://binhchanh.thangbinh.quangnam.gov.vn/", "UBND Ủy ban nhân dân xã Bình Chánh  tỉnh Quảng Nam")</f>
        <v>UBND Ủy ban nhân dân xã Bình Chánh  tỉnh Quảng Nam</v>
      </c>
      <c r="C16" t="str">
        <v>http://binhchanh.thangbinh.quangnam.gov.vn/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16015</v>
      </c>
      <c r="B17" t="str">
        <f>HYPERLINK("https://www.facebook.com/policebinhtu/", "Công an xã Bình Tú  tỉnh Quảng Nam")</f>
        <v>Công an xã Bình Tú  tỉnh Quảng Nam</v>
      </c>
      <c r="C17" t="str">
        <v>https://www.facebook.com/policebinhtu/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16016</v>
      </c>
      <c r="B18" t="str">
        <f>HYPERLINK("http://binhtu.thangbinh.quangnam.gov.vn/", "UBND Ủy ban nhân dân xã Bình Tú  tỉnh Quảng Nam")</f>
        <v>UBND Ủy ban nhân dân xã Bình Tú  tỉnh Quảng Nam</v>
      </c>
      <c r="C18" t="str">
        <v>http://binhtu.thangbinh.quangnam.gov.vn/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16017</v>
      </c>
      <c r="B19" t="str">
        <f>HYPERLINK("https://www.facebook.com/policebinhtrung/", "Công an xã Bình Sa  tỉnh Quảng Nam")</f>
        <v>Công an xã Bình Sa  tỉnh Quảng Nam</v>
      </c>
      <c r="C19" t="str">
        <v>https://www.facebook.com/policebinhtrung/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16018</v>
      </c>
      <c r="B20" t="str">
        <f>HYPERLINK("http://binhsa.thangbinh.quangnam.gov.vn/", "UBND Ủy ban nhân dân xã Bình Sa  tỉnh Quảng Nam")</f>
        <v>UBND Ủy ban nhân dân xã Bình Sa  tỉnh Quảng Nam</v>
      </c>
      <c r="C20" t="str">
        <v>http://binhsa.thangbinh.quangnam.gov.vn/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16019</v>
      </c>
      <c r="B21" t="str">
        <f>HYPERLINK("https://www.facebook.com/tuoitreconganquangbinh/", "Công an xã Bình Hải  tỉnh Quảng Nam")</f>
        <v>Công an xã Bình Hải  tỉnh Quảng Nam</v>
      </c>
      <c r="C21" t="str">
        <v>https://www.facebook.com/tuoitreconganquangbinh/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16020</v>
      </c>
      <c r="B22" t="str">
        <f>HYPERLINK("http://binhhai.thangbinh.quangnam.gov.vn/", "UBND Ủy ban nhân dân xã Bình Hải  tỉnh Quảng Nam")</f>
        <v>UBND Ủy ban nhân dân xã Bình Hải  tỉnh Quảng Nam</v>
      </c>
      <c r="C22" t="str">
        <v>http://binhhai.thangbinh.quangnam.gov.vn/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16021</v>
      </c>
      <c r="B23" t="str">
        <f>HYPERLINK("https://www.facebook.com/policebinhque/", "Công an xã Bình Quế  tỉnh Quảng Nam")</f>
        <v>Công an xã Bình Quế  tỉnh Quảng Nam</v>
      </c>
      <c r="C23" t="str">
        <v>https://www.facebook.com/policebinhque/</v>
      </c>
      <c r="D23" t="str">
        <v>-</v>
      </c>
      <c r="E23" t="str">
        <v/>
      </c>
      <c r="F23" t="str">
        <v>-</v>
      </c>
      <c r="G23" t="str">
        <v>-</v>
      </c>
    </row>
    <row r="24">
      <c r="A24">
        <v>16022</v>
      </c>
      <c r="B24" t="str">
        <f>HYPERLINK("https://thangbinh.quangnam.gov.vn/webcenter/portal/thangbinh/pages_danh-ba?deptId=1825", "UBND Ủy ban nhân dân xã Bình Quế  tỉnh Quảng Nam")</f>
        <v>UBND Ủy ban nhân dân xã Bình Quế  tỉnh Quảng Nam</v>
      </c>
      <c r="C24" t="str">
        <v>https://thangbinh.quangnam.gov.vn/webcenter/portal/thangbinh/pages_danh-ba?deptId=1825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16023</v>
      </c>
      <c r="B25" t="str">
        <f>HYPERLINK("https://www.facebook.com/tuoitreconganquangbinh/", "Công an xã Bình An  tỉnh Quảng Nam")</f>
        <v>Công an xã Bình An  tỉnh Quảng Nam</v>
      </c>
      <c r="C25" t="str">
        <v>https://www.facebook.com/tuoitreconganquangbinh/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16024</v>
      </c>
      <c r="B26" t="str">
        <f>HYPERLINK("http://binhnguyen.thangbinh.quangnam.gov.vn/", "UBND Ủy ban nhân dân xã Bình An  tỉnh Quảng Nam")</f>
        <v>UBND Ủy ban nhân dân xã Bình An  tỉnh Quảng Nam</v>
      </c>
      <c r="C26" t="str">
        <v>http://binhnguyen.thangbinh.quangnam.gov.vn/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16025</v>
      </c>
      <c r="B27" t="str">
        <f>HYPERLINK("https://www.facebook.com/policebinhtrung/", "Công an xã Bình Trung  tỉnh Quảng Nam")</f>
        <v>Công an xã Bình Trung  tỉnh Quảng Nam</v>
      </c>
      <c r="C27" t="str">
        <v>https://www.facebook.com/policebinhtrung/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16026</v>
      </c>
      <c r="B28" t="str">
        <f>HYPERLINK("https://binhtrung.chauduc.baria-vungtau.gov.vn/", "UBND Ủy ban nhân dân xã Bình Trung  tỉnh Quảng Nam")</f>
        <v>UBND Ủy ban nhân dân xã Bình Trung  tỉnh Quảng Nam</v>
      </c>
      <c r="C28" t="str">
        <v>https://binhtrung.chauduc.baria-vungtau.gov.vn/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16027</v>
      </c>
      <c r="B29" t="str">
        <f>HYPERLINK("https://www.facebook.com/tuoitreconganquangnam/", "Công an xã Bình Nam  tỉnh Quảng Nam")</f>
        <v>Công an xã Bình Nam  tỉnh Quảng Nam</v>
      </c>
      <c r="C29" t="str">
        <v>https://www.facebook.com/tuoitreconganquangnam/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16028</v>
      </c>
      <c r="B30" t="str">
        <f>HYPERLINK("http://binhnam.thangbinh.quangnam.gov.vn/", "UBND Ủy ban nhân dân xã Bình Nam  tỉnh Quảng Nam")</f>
        <v>UBND Ủy ban nhân dân xã Bình Nam  tỉnh Quảng Nam</v>
      </c>
      <c r="C30" t="str">
        <v>http://binhnam.thangbinh.quangnam.gov.vn/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16029</v>
      </c>
      <c r="B31" t="str">
        <f>HYPERLINK("https://www.facebook.com/p/C%C3%B4ng-An-X%C3%A3-Ti%C3%AAn-S%C6%A1n-100081826667879/", "Công an xã Tiên Sơn  tỉnh Quảng Nam")</f>
        <v>Công an xã Tiên Sơn  tỉnh Quảng Nam</v>
      </c>
      <c r="C31" t="str">
        <v>https://www.facebook.com/p/C%C3%B4ng-An-X%C3%A3-Ti%C3%AAn-S%C6%A1n-100081826667879/</v>
      </c>
      <c r="D31" t="str">
        <v>-</v>
      </c>
      <c r="E31" t="str">
        <v/>
      </c>
      <c r="F31" t="str">
        <v>-</v>
      </c>
      <c r="G31" t="str">
        <v>-</v>
      </c>
    </row>
    <row r="32">
      <c r="A32">
        <v>16030</v>
      </c>
      <c r="B32" t="str">
        <f>HYPERLINK("https://www.duytien.gov.vn/", "UBND Ủy ban nhân dân xã Tiên Sơn  tỉnh Quảng Nam")</f>
        <v>UBND Ủy ban nhân dân xã Tiên Sơn  tỉnh Quảng Nam</v>
      </c>
      <c r="C32" t="str">
        <v>https://www.duytien.gov.vn/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16031</v>
      </c>
      <c r="B33" t="str">
        <v>Công an xã Tiên Hà  tỉnh Quảng Nam</v>
      </c>
      <c r="C33" t="str">
        <v>-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16032</v>
      </c>
      <c r="B34" t="str">
        <f>HYPERLINK("https://tienphuoc.quangnam.gov.vn/webcenter/portal/tienphuoc", "UBND Ủy ban nhân dân xã Tiên Hà  tỉnh Quảng Nam")</f>
        <v>UBND Ủy ban nhân dân xã Tiên Hà  tỉnh Quảng Nam</v>
      </c>
      <c r="C34" t="str">
        <v>https://tienphuoc.quangnam.gov.vn/webcenter/portal/tienphuoc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16033</v>
      </c>
      <c r="B35" t="str">
        <f>HYPERLINK("https://www.facebook.com/113691200861300", "Công an xã Tiên Cẩm  tỉnh Quảng Nam")</f>
        <v>Công an xã Tiên Cẩm  tỉnh Quảng Nam</v>
      </c>
      <c r="C35" t="str">
        <v>https://www.facebook.com/113691200861300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16034</v>
      </c>
      <c r="B36" t="str">
        <f>HYPERLINK("https://ubmttqvn.quangnam.gov.vn/Default.aspx?tabid=63&amp;Group=71&amp;NID=5794&amp;tien-phuoc-giam-sat-tien-do-xay-dung-nong-thon-moi&amp;dnn_ctr384_Main_rg_danhsachmoiChangePage=1&amp;dnn_ctr384_Main_rg_danhsachkhacChangePage=6", "UBND Ủy ban nhân dân xã Tiên Cẩm  tỉnh Quảng Nam")</f>
        <v>UBND Ủy ban nhân dân xã Tiên Cẩm  tỉnh Quảng Nam</v>
      </c>
      <c r="C36" t="str">
        <v>https://ubmttqvn.quangnam.gov.vn/Default.aspx?tabid=63&amp;Group=71&amp;NID=5794&amp;tien-phuoc-giam-sat-tien-do-xay-dung-nong-thon-moi&amp;dnn_ctr384_Main_rg_danhsachmoiChangePage=1&amp;dnn_ctr384_Main_rg_danhsachkhacChangePage=6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16035</v>
      </c>
      <c r="B37" t="str">
        <f>HYPERLINK("https://www.facebook.com/policetienchau/", "Công an xã Tiên Châu  tỉnh Quảng Nam")</f>
        <v>Công an xã Tiên Châu  tỉnh Quảng Nam</v>
      </c>
      <c r="C37" t="str">
        <v>https://www.facebook.com/policetienchau/</v>
      </c>
      <c r="D37" t="str">
        <v>-</v>
      </c>
      <c r="E37" t="str">
        <v/>
      </c>
      <c r="F37" t="str">
        <v>-</v>
      </c>
      <c r="G37" t="str">
        <v>-</v>
      </c>
    </row>
    <row r="38">
      <c r="A38">
        <v>16036</v>
      </c>
      <c r="B38" t="str">
        <f>HYPERLINK("http://tienchau.tienphuoc.quangnam.gov.vn/", "UBND Ủy ban nhân dân xã Tiên Châu  tỉnh Quảng Nam")</f>
        <v>UBND Ủy ban nhân dân xã Tiên Châu  tỉnh Quảng Nam</v>
      </c>
      <c r="C38" t="str">
        <v>http://tienchau.tienphuoc.quangnam.gov.vn/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16037</v>
      </c>
      <c r="B39" t="str">
        <v>Công an xã Tiên Lãnh  tỉnh Quảng Nam</v>
      </c>
      <c r="C39" t="str">
        <v>-</v>
      </c>
      <c r="D39" t="str">
        <v>-</v>
      </c>
      <c r="E39" t="str">
        <v/>
      </c>
      <c r="F39" t="str">
        <v>-</v>
      </c>
      <c r="G39" t="str">
        <v>-</v>
      </c>
    </row>
    <row r="40">
      <c r="A40">
        <v>16038</v>
      </c>
      <c r="B40" t="str">
        <f>HYPERLINK("http://tienlanh.tienphuoc.quangnam.gov.vn/", "UBND Ủy ban nhân dân xã Tiên Lãnh  tỉnh Quảng Nam")</f>
        <v>UBND Ủy ban nhân dân xã Tiên Lãnh  tỉnh Quảng Nam</v>
      </c>
      <c r="C40" t="str">
        <v>http://tienlanh.tienphuoc.quangnam.gov.vn/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16039</v>
      </c>
      <c r="B41" t="str">
        <v>Công an xã Tiên Ngọc  tỉnh Quảng Nam</v>
      </c>
      <c r="C41" t="str">
        <v>-</v>
      </c>
      <c r="D41" t="str">
        <v>-</v>
      </c>
      <c r="E41" t="str">
        <v/>
      </c>
      <c r="F41" t="str">
        <v>-</v>
      </c>
      <c r="G41" t="str">
        <v>-</v>
      </c>
    </row>
    <row r="42">
      <c r="A42">
        <v>16040</v>
      </c>
      <c r="B42" t="str">
        <f>HYPERLINK("https://tienphuoc.quangnam.gov.vn/webcenter/portal/tienphuoc", "UBND Ủy ban nhân dân xã Tiên Ngọc  tỉnh Quảng Nam")</f>
        <v>UBND Ủy ban nhân dân xã Tiên Ngọc  tỉnh Quảng Nam</v>
      </c>
      <c r="C42" t="str">
        <v>https://tienphuoc.quangnam.gov.vn/webcenter/portal/tienphuoc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16041</v>
      </c>
      <c r="B43" t="str">
        <f>HYPERLINK("https://www.facebook.com/tuoitreconganquangnam/", "Công an xã Tiên Hiệp  tỉnh Quảng Nam")</f>
        <v>Công an xã Tiên Hiệp  tỉnh Quảng Nam</v>
      </c>
      <c r="C43" t="str">
        <v>https://www.facebook.com/tuoitreconganquangnam/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16042</v>
      </c>
      <c r="B44" t="str">
        <f>HYPERLINK("https://tienphuoc.quangnam.gov.vn/webcenter/portal/tienphuoc", "UBND Ủy ban nhân dân xã Tiên Hiệp  tỉnh Quảng Nam")</f>
        <v>UBND Ủy ban nhân dân xã Tiên Hiệp  tỉnh Quảng Nam</v>
      </c>
      <c r="C44" t="str">
        <v>https://tienphuoc.quangnam.gov.vn/webcenter/portal/tienphuoc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16043</v>
      </c>
      <c r="B45" t="str">
        <f>HYPERLINK("https://www.facebook.com/policetiencanh/", "Công an xã Tiên Cảnh  tỉnh Quảng Nam")</f>
        <v>Công an xã Tiên Cảnh  tỉnh Quảng Nam</v>
      </c>
      <c r="C45" t="str">
        <v>https://www.facebook.com/policetiencanh/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16044</v>
      </c>
      <c r="B46" t="str">
        <f>HYPERLINK("http://tiencanh.tienphuoc.quangnam.gov.vn/", "UBND Ủy ban nhân dân xã Tiên Cảnh  tỉnh Quảng Nam")</f>
        <v>UBND Ủy ban nhân dân xã Tiên Cảnh  tỉnh Quảng Nam</v>
      </c>
      <c r="C46" t="str">
        <v>http://tiencanh.tienphuoc.quangnam.gov.vn/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16045</v>
      </c>
      <c r="B47" t="str">
        <f>HYPERLINK("https://www.facebook.com/tuoitreconganquangnam/", "Công an xã Tiên Mỹ  tỉnh Quảng Nam")</f>
        <v>Công an xã Tiên Mỹ  tỉnh Quảng Nam</v>
      </c>
      <c r="C47" t="str">
        <v>https://www.facebook.com/tuoitreconganquangnam/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16046</v>
      </c>
      <c r="B48" t="str">
        <f>HYPERLINK("http://tienmy.tienphuoc.quangnam.gov.vn/", "UBND Ủy ban nhân dân xã Tiên Mỹ  tỉnh Quảng Nam")</f>
        <v>UBND Ủy ban nhân dân xã Tiên Mỹ  tỉnh Quảng Nam</v>
      </c>
      <c r="C48" t="str">
        <v>http://tienmy.tienphuoc.quangnam.gov.vn/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16047</v>
      </c>
      <c r="B49" t="str">
        <f>HYPERLINK("https://www.facebook.com/tuoitreconganquangnam/", "Công an xã Tiên Phong  tỉnh Quảng Nam")</f>
        <v>Công an xã Tiên Phong  tỉnh Quảng Nam</v>
      </c>
      <c r="C49" t="str">
        <v>https://www.facebook.com/tuoitreconganquangnam/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16048</v>
      </c>
      <c r="B50" t="str">
        <f>HYPERLINK("https://www.quangninh.gov.vn/donvi/TXQuangYen/Trang/ChiTietBVGioiThieu.aspx?bvid=212", "UBND Ủy ban nhân dân xã Tiên Phong  tỉnh Quảng Nam")</f>
        <v>UBND Ủy ban nhân dân xã Tiên Phong  tỉnh Quảng Nam</v>
      </c>
      <c r="C50" t="str">
        <v>https://www.quangninh.gov.vn/donvi/TXQuangYen/Trang/ChiTietBVGioiThieu.aspx?bvid=212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16049</v>
      </c>
      <c r="B51" t="str">
        <f>HYPERLINK("https://www.facebook.com/policetientho/", "Công an xã Tiên Thọ  tỉnh Quảng Nam")</f>
        <v>Công an xã Tiên Thọ  tỉnh Quảng Nam</v>
      </c>
      <c r="C51" t="str">
        <v>https://www.facebook.com/policetientho/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16050</v>
      </c>
      <c r="B52" t="str">
        <f>HYPERLINK("http://tientho.tienphuoc.quangnam.gov.vn/Default.aspx?tabid=874", "UBND Ủy ban nhân dân xã Tiên Thọ  tỉnh Quảng Nam")</f>
        <v>UBND Ủy ban nhân dân xã Tiên Thọ  tỉnh Quảng Nam</v>
      </c>
      <c r="C52" t="str">
        <v>http://tientho.tienphuoc.quangnam.gov.vn/Default.aspx?tabid=874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16051</v>
      </c>
      <c r="B53" t="str">
        <f>HYPERLINK("https://www.facebook.com/tuoitreconganquangnam/", "Công an xã Tiên An  tỉnh Quảng Nam")</f>
        <v>Công an xã Tiên An  tỉnh Quảng Nam</v>
      </c>
      <c r="C53" t="str">
        <v>https://www.facebook.com/tuoitreconganquangnam/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16052</v>
      </c>
      <c r="B54" t="str">
        <f>HYPERLINK("https://www.quangninh.gov.vn/donvi/TXQuangYen/Trang/ChiTietBVGioiThieu.aspx?bvid=211", "UBND Ủy ban nhân dân xã Tiên An  tỉnh Quảng Nam")</f>
        <v>UBND Ủy ban nhân dân xã Tiên An  tỉnh Quảng Nam</v>
      </c>
      <c r="C54" t="str">
        <v>https://www.quangninh.gov.vn/donvi/TXQuangYen/Trang/ChiTietBVGioiThieu.aspx?bvid=211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16053</v>
      </c>
      <c r="B55" t="str">
        <v>Công an xã Tiên Lộc  tỉnh Quảng Nam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16054</v>
      </c>
      <c r="B56" t="str">
        <f>HYPERLINK("http://tienloc.tienphuoc.quangnam.gov.vn/", "UBND Ủy ban nhân dân xã Tiên Lộc  tỉnh Quảng Nam")</f>
        <v>UBND Ủy ban nhân dân xã Tiên Lộc  tỉnh Quảng Nam</v>
      </c>
      <c r="C56" t="str">
        <v>http://tienloc.tienphuoc.quangnam.gov.vn/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16055</v>
      </c>
      <c r="B57" t="str">
        <v>Công an xã Tiên Lập  tỉnh Quảng Nam</v>
      </c>
      <c r="C57" t="str">
        <v>-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16056</v>
      </c>
      <c r="B58" t="str">
        <f>HYPERLINK("http://tienlap.tienphuoc.quangnam.gov.vn/", "UBND Ủy ban nhân dân xã Tiên Lập  tỉnh Quảng Nam")</f>
        <v>UBND Ủy ban nhân dân xã Tiên Lập  tỉnh Quảng Nam</v>
      </c>
      <c r="C58" t="str">
        <v>http://tienlap.tienphuoc.quangnam.gov.vn/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16057</v>
      </c>
      <c r="B59" t="str">
        <v>Công an xã Trà Sơn  tỉnh Quảng Nam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16058</v>
      </c>
      <c r="B60" t="str">
        <f>HYPERLINK("https://xatrason.trabong.quangngai.gov.vn/", "UBND Ủy ban nhân dân xã Trà Sơn  tỉnh Quảng Nam")</f>
        <v>UBND Ủy ban nhân dân xã Trà Sơn  tỉnh Quảng Nam</v>
      </c>
      <c r="C60" t="str">
        <v>https://xatrason.trabong.quangngai.gov.vn/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16059</v>
      </c>
      <c r="B61" t="str">
        <v>Công an xã Trà Kót  tỉnh Quảng Nam</v>
      </c>
      <c r="C61" t="str">
        <v>-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16060</v>
      </c>
      <c r="B62" t="str">
        <f>HYPERLINK("https://stnmt.quangnam.gov.vn/webcenter/portal/bactramy/pages_hide/danh-ba-dien-thoai?deptId=2059", "UBND Ủy ban nhân dân xã Trà Kót  tỉnh Quảng Nam")</f>
        <v>UBND Ủy ban nhân dân xã Trà Kót  tỉnh Quảng Nam</v>
      </c>
      <c r="C62" t="str">
        <v>https://stnmt.quangnam.gov.vn/webcenter/portal/bactramy/pages_hide/danh-ba-dien-thoai?deptId=2059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16061</v>
      </c>
      <c r="B63" t="str">
        <v>Công an xã Trà Nú  tỉnh Quảng Nam</v>
      </c>
      <c r="C63" t="str">
        <v>-</v>
      </c>
      <c r="D63" t="str">
        <v>-</v>
      </c>
      <c r="E63" t="str">
        <v/>
      </c>
      <c r="F63" t="str">
        <v>-</v>
      </c>
      <c r="G63" t="str">
        <v>-</v>
      </c>
    </row>
    <row r="64">
      <c r="A64">
        <v>16062</v>
      </c>
      <c r="B64" t="str">
        <f>HYPERLINK("https://sldtbxh.quangnam.gov.vn/webcenter/portal/bactramy/pages_tin-tuc/chi-tiet?dDocName=PORTAL329326", "UBND Ủy ban nhân dân xã Trà Nú  tỉnh Quảng Nam")</f>
        <v>UBND Ủy ban nhân dân xã Trà Nú  tỉnh Quảng Nam</v>
      </c>
      <c r="C64" t="str">
        <v>https://sldtbxh.quangnam.gov.vn/webcenter/portal/bactramy/pages_tin-tuc/chi-tiet?dDocName=PORTAL329326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16063</v>
      </c>
      <c r="B65" t="str">
        <f>HYPERLINK("https://www.facebook.com/tuoitreconganquangnam/", "Công an xã Trà Đông  tỉnh Quảng Nam")</f>
        <v>Công an xã Trà Đông  tỉnh Quảng Nam</v>
      </c>
      <c r="C65" t="str">
        <v>https://www.facebook.com/tuoitreconganquangnam/</v>
      </c>
      <c r="D65" t="str">
        <v>-</v>
      </c>
      <c r="E65" t="str">
        <v/>
      </c>
      <c r="F65" t="str">
        <v>-</v>
      </c>
      <c r="G65" t="str">
        <v>-</v>
      </c>
    </row>
    <row r="66">
      <c r="A66">
        <v>16064</v>
      </c>
      <c r="B66" t="str">
        <f>HYPERLINK("http://tradong.bactramy.quangnam.gov.vn/", "UBND Ủy ban nhân dân xã Trà Đông  tỉnh Quảng Nam")</f>
        <v>UBND Ủy ban nhân dân xã Trà Đông  tỉnh Quảng Nam</v>
      </c>
      <c r="C66" t="str">
        <v>http://tradong.bactramy.quangnam.gov.vn/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16065</v>
      </c>
      <c r="B67" t="str">
        <f>HYPERLINK("https://www.facebook.com/policetraduong/", "Công an xã Trà Dương  tỉnh Quảng Nam")</f>
        <v>Công an xã Trà Dương  tỉnh Quảng Nam</v>
      </c>
      <c r="C67" t="str">
        <v>https://www.facebook.com/policetraduong/</v>
      </c>
      <c r="D67" t="str">
        <v>-</v>
      </c>
      <c r="E67" t="str">
        <v/>
      </c>
      <c r="F67" t="str">
        <v>-</v>
      </c>
      <c r="G67" t="str">
        <v>-</v>
      </c>
    </row>
    <row r="68">
      <c r="A68">
        <v>16066</v>
      </c>
      <c r="B68" t="str">
        <f>HYPERLINK("http://traduong.bactramy.quangnam.gov.vn/", "UBND Ủy ban nhân dân xã Trà Dương  tỉnh Quảng Nam")</f>
        <v>UBND Ủy ban nhân dân xã Trà Dương  tỉnh Quảng Nam</v>
      </c>
      <c r="C68" t="str">
        <v>http://traduong.bactramy.quangnam.gov.vn/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16067</v>
      </c>
      <c r="B69" t="str">
        <f>HYPERLINK("https://www.facebook.com/policetragiang/", "Công an xã Trà Giang  tỉnh Quảng Nam")</f>
        <v>Công an xã Trà Giang  tỉnh Quảng Nam</v>
      </c>
      <c r="C69" t="str">
        <v>https://www.facebook.com/policetragiang/</v>
      </c>
      <c r="D69" t="str">
        <v>-</v>
      </c>
      <c r="E69" t="str">
        <v/>
      </c>
      <c r="F69" t="str">
        <v>-</v>
      </c>
      <c r="G69" t="str">
        <v>-</v>
      </c>
    </row>
    <row r="70">
      <c r="A70">
        <v>16068</v>
      </c>
      <c r="B70" t="str">
        <f>HYPERLINK("https://tragiang.gov.vn/", "UBND Ủy ban nhân dân xã Trà Giang  tỉnh Quảng Nam")</f>
        <v>UBND Ủy ban nhân dân xã Trà Giang  tỉnh Quảng Nam</v>
      </c>
      <c r="C70" t="str">
        <v>https://tragiang.gov.vn/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16069</v>
      </c>
      <c r="B71" t="str">
        <v>Công an xã Trà Bui  tỉnh Quảng Nam</v>
      </c>
      <c r="C71" t="str">
        <v>-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16070</v>
      </c>
      <c r="B72" t="str">
        <f>HYPERLINK("https://xatrabui.trabong.quangngai.gov.vn/", "UBND Ủy ban nhân dân xã Trà Bui  tỉnh Quảng Nam")</f>
        <v>UBND Ủy ban nhân dân xã Trà Bui  tỉnh Quảng Nam</v>
      </c>
      <c r="C72" t="str">
        <v>https://xatrabui.trabong.quangngai.gov.vn/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16071</v>
      </c>
      <c r="B73" t="str">
        <v>Công an xã Trà Đốc  tỉnh Quảng Nam</v>
      </c>
      <c r="C73" t="str">
        <v>-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16072</v>
      </c>
      <c r="B74" t="str">
        <f>HYPERLINK("https://danang.gov.vn/chinh-quyen/chi-tiet?id=49296&amp;_c=3,9,33", "UBND Ủy ban nhân dân xã Trà Đốc  tỉnh Quảng Nam")</f>
        <v>UBND Ủy ban nhân dân xã Trà Đốc  tỉnh Quảng Nam</v>
      </c>
      <c r="C74" t="str">
        <v>https://danang.gov.vn/chinh-quyen/chi-tiet?id=49296&amp;_c=3,9,33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16073</v>
      </c>
      <c r="B75" t="str">
        <v>Công an xã Trà Tân  tỉnh Quảng Nam</v>
      </c>
      <c r="C75" t="str">
        <v>-</v>
      </c>
      <c r="D75" t="str">
        <v>-</v>
      </c>
      <c r="E75" t="str">
        <v/>
      </c>
      <c r="F75" t="str">
        <v>-</v>
      </c>
      <c r="G75" t="str">
        <v>-</v>
      </c>
    </row>
    <row r="76">
      <c r="A76">
        <v>16074</v>
      </c>
      <c r="B76" t="str">
        <f>HYPERLINK("https://qppl.quangnam.gov.vn/Default.aspx?TabID=71&amp;VB=57363", "UBND Ủy ban nhân dân xã Trà Tân  tỉnh Quảng Nam")</f>
        <v>UBND Ủy ban nhân dân xã Trà Tân  tỉnh Quảng Nam</v>
      </c>
      <c r="C76" t="str">
        <v>https://qppl.quangnam.gov.vn/Default.aspx?TabID=71&amp;VB=57363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16075</v>
      </c>
      <c r="B77" t="str">
        <v>Công an xã Trà Giác  tỉnh Quảng Nam</v>
      </c>
      <c r="C77" t="str">
        <v>-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16076</v>
      </c>
      <c r="B78" t="str">
        <f>HYPERLINK("https://bactramy.quangnam.gov.vn/webcenter/portal/bactramy", "UBND Ủy ban nhân dân xã Trà Giác  tỉnh Quảng Nam")</f>
        <v>UBND Ủy ban nhân dân xã Trà Giác  tỉnh Quảng Nam</v>
      </c>
      <c r="C78" t="str">
        <v>https://bactramy.quangnam.gov.vn/webcenter/portal/bactramy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16077</v>
      </c>
      <c r="B79" t="str">
        <v>Công an xã Trà Giáp  tỉnh Quảng Nam</v>
      </c>
      <c r="C79" t="str">
        <v>-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16078</v>
      </c>
      <c r="B80" t="str">
        <f>HYPERLINK("https://snv.quangngai.gov.vn/xem-chi-tiet/-/asset_publisher/Content/thong-tin-ve-ia-gioi-hanh-chinh-giua-xa-tra-thanh-huyen-tra-bong-quang-ngai-va-xa-tra-giap-huyen-bac-tra-my-quang-nam-?24917318", "UBND Ủy ban nhân dân xã Trà Giáp  tỉnh Quảng Nam")</f>
        <v>UBND Ủy ban nhân dân xã Trà Giáp  tỉnh Quảng Nam</v>
      </c>
      <c r="C80" t="str">
        <v>https://snv.quangngai.gov.vn/xem-chi-tiet/-/asset_publisher/Content/thong-tin-ve-ia-gioi-hanh-chinh-giua-xa-tra-thanh-huyen-tra-bong-quang-ngai-va-xa-tra-giap-huyen-bac-tra-my-quang-nam-?24917318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16079</v>
      </c>
      <c r="B81" t="str">
        <f>HYPERLINK("https://www.facebook.com/tuoitreconganquangnam/", "Công an xã Trà Ka  tỉnh Quảng Nam")</f>
        <v>Công an xã Trà Ka  tỉnh Quảng Nam</v>
      </c>
      <c r="C81" t="str">
        <v>https://www.facebook.com/tuoitreconganquangnam/</v>
      </c>
      <c r="D81" t="str">
        <v>-</v>
      </c>
      <c r="E81" t="str">
        <v/>
      </c>
      <c r="F81" t="str">
        <v>-</v>
      </c>
      <c r="G81" t="str">
        <v>-</v>
      </c>
    </row>
    <row r="82">
      <c r="A82">
        <v>16080</v>
      </c>
      <c r="B82" t="str">
        <f>HYPERLINK("https://stttt.quangnam.gov.vn/webcenter/portal/bactramy/pages_tin-tuc/chi-tiet?dDocName=PORTAL337940", "UBND Ủy ban nhân dân xã Trà Ka  tỉnh Quảng Nam")</f>
        <v>UBND Ủy ban nhân dân xã Trà Ka  tỉnh Quảng Nam</v>
      </c>
      <c r="C82" t="str">
        <v>https://stttt.quangnam.gov.vn/webcenter/portal/bactramy/pages_tin-tuc/chi-tiet?dDocName=PORTAL337940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16081</v>
      </c>
      <c r="B83" t="str">
        <f>HYPERLINK("https://www.facebook.com/671270327098759", "Công an xã Trà Leng  tỉnh Quảng Nam")</f>
        <v>Công an xã Trà Leng  tỉnh Quảng Nam</v>
      </c>
      <c r="C83" t="str">
        <v>https://www.facebook.com/671270327098759</v>
      </c>
      <c r="D83" t="str">
        <v>-</v>
      </c>
      <c r="E83" t="str">
        <v/>
      </c>
      <c r="F83" t="str">
        <v>-</v>
      </c>
      <c r="G83" t="str">
        <v>-</v>
      </c>
    </row>
    <row r="84">
      <c r="A84">
        <v>16082</v>
      </c>
      <c r="B84" t="str">
        <f>HYPERLINK("http://traleng.namtramy.quangnam.gov.vn/", "UBND Ủy ban nhân dân xã Trà Leng  tỉnh Quảng Nam")</f>
        <v>UBND Ủy ban nhân dân xã Trà Leng  tỉnh Quảng Nam</v>
      </c>
      <c r="C84" t="str">
        <v>http://traleng.namtramy.quangnam.gov.vn/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16083</v>
      </c>
      <c r="B85" t="str">
        <v>Công an xã Trà Dơn  tỉnh Quảng Nam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16084</v>
      </c>
      <c r="B86" t="str">
        <f>HYPERLINK("http://xatradon.namtramy.gov.vn/", "UBND Ủy ban nhân dân xã Trà Dơn  tỉnh Quảng Nam")</f>
        <v>UBND Ủy ban nhân dân xã Trà Dơn  tỉnh Quảng Nam</v>
      </c>
      <c r="C86" t="str">
        <v>http://xatradon.namtramy.gov.vn/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16085</v>
      </c>
      <c r="B87" t="str">
        <v>Công an xã Trà Tập  tỉnh Quảng Nam</v>
      </c>
      <c r="C87" t="str">
        <v>-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16086</v>
      </c>
      <c r="B88" t="str">
        <f>HYPERLINK("http://tratap.namtramy.gov.vn/", "UBND Ủy ban nhân dân xã Trà Tập  tỉnh Quảng Nam")</f>
        <v>UBND Ủy ban nhân dân xã Trà Tập  tỉnh Quảng Nam</v>
      </c>
      <c r="C88" t="str">
        <v>http://tratap.namtramy.gov.vn/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16087</v>
      </c>
      <c r="B89" t="str">
        <v>Công an xã Trà Mai  tỉnh Quảng Nam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16088</v>
      </c>
      <c r="B90" t="str">
        <f>HYPERLINK("http://tramai.namtramy.gov.vn/", "UBND Ủy ban nhân dân xã Trà Mai  tỉnh Quảng Nam")</f>
        <v>UBND Ủy ban nhân dân xã Trà Mai  tỉnh Quảng Nam</v>
      </c>
      <c r="C90" t="str">
        <v>http://tramai.namtramy.gov.vn/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16089</v>
      </c>
      <c r="B91" t="str">
        <v>Công an xã Trà Cang  tỉnh Quảng Nam</v>
      </c>
      <c r="C91" t="str">
        <v>-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16090</v>
      </c>
      <c r="B92" t="str">
        <f>HYPERLINK("http://tracang.namtramy.gov.vn/", "UBND Ủy ban nhân dân xã Trà Cang  tỉnh Quảng Nam")</f>
        <v>UBND Ủy ban nhân dân xã Trà Cang  tỉnh Quảng Nam</v>
      </c>
      <c r="C92" t="str">
        <v>http://tracang.namtramy.gov.vn/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16091</v>
      </c>
      <c r="B93" t="str">
        <v>Công an xã Trà Linh  tỉnh Quảng Nam</v>
      </c>
      <c r="C93" t="str">
        <v>-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16092</v>
      </c>
      <c r="B94" t="str">
        <f>HYPERLINK("http://www.namtramy.gov.vn/Default.aspx?tabid=109&amp;Group=31&amp;NID=473&amp;xa-tra-linh-huyen-nam-tra-my-tinh-quang-nam", "UBND Ủy ban nhân dân xã Trà Linh  tỉnh Quảng Nam")</f>
        <v>UBND Ủy ban nhân dân xã Trà Linh  tỉnh Quảng Nam</v>
      </c>
      <c r="C94" t="str">
        <v>http://www.namtramy.gov.vn/Default.aspx?tabid=109&amp;Group=31&amp;NID=473&amp;xa-tra-linh-huyen-nam-tra-my-tinh-quang-nam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16093</v>
      </c>
      <c r="B95" t="str">
        <v>Công an xã Trà Nam  tỉnh Quảng Nam</v>
      </c>
      <c r="C95" t="str">
        <v>-</v>
      </c>
      <c r="D95" t="str">
        <v>-</v>
      </c>
      <c r="E95" t="str">
        <v/>
      </c>
      <c r="F95" t="str">
        <v>-</v>
      </c>
      <c r="G95" t="str">
        <v>-</v>
      </c>
    </row>
    <row r="96">
      <c r="A96">
        <v>16094</v>
      </c>
      <c r="B96" t="str">
        <f>HYPERLINK("https://xatrason.trabong.quangngai.gov.vn/", "UBND Ủy ban nhân dân xã Trà Nam  tỉnh Quảng Nam")</f>
        <v>UBND Ủy ban nhân dân xã Trà Nam  tỉnh Quảng Nam</v>
      </c>
      <c r="C96" t="str">
        <v>https://xatrason.trabong.quangngai.gov.vn/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16095</v>
      </c>
      <c r="B97" t="str">
        <v>Công an xã Trà Don  tỉnh Quảng Nam</v>
      </c>
      <c r="C97" t="str">
        <v>-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16096</v>
      </c>
      <c r="B98" t="str">
        <f>HYPERLINK("http://www.namtramy.gov.vn/Default.aspx?tabid=109&amp;Group=31&amp;NID=477&amp;xa-tra-don-huyen-nam-tra-my-tinh-quang-nam", "UBND Ủy ban nhân dân xã Trà Don  tỉnh Quảng Nam")</f>
        <v>UBND Ủy ban nhân dân xã Trà Don  tỉnh Quảng Nam</v>
      </c>
      <c r="C98" t="str">
        <v>http://www.namtramy.gov.vn/Default.aspx?tabid=109&amp;Group=31&amp;NID=477&amp;xa-tra-don-huyen-nam-tra-my-tinh-quang-nam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16097</v>
      </c>
      <c r="B99" t="str">
        <f>HYPERLINK("https://www.facebook.com/671270327098759", "Công an xã Trà Vân  tỉnh Quảng Nam")</f>
        <v>Công an xã Trà Vân  tỉnh Quảng Nam</v>
      </c>
      <c r="C99" t="str">
        <v>https://www.facebook.com/671270327098759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16098</v>
      </c>
      <c r="B100" t="str">
        <f>HYPERLINK("https://qppl.quangnam.gov.vn/Default.aspx?tabid=40&amp;LVB=12&amp;dnn_ctr403_VanBan_DanhSach_rg_VanBanChangePage=12", "UBND Ủy ban nhân dân xã Trà Vân  tỉnh Quảng Nam")</f>
        <v>UBND Ủy ban nhân dân xã Trà Vân  tỉnh Quảng Nam</v>
      </c>
      <c r="C100" t="str">
        <v>https://qppl.quangnam.gov.vn/Default.aspx?tabid=40&amp;LVB=12&amp;dnn_ctr403_VanBan_DanhSach_rg_VanBanChangePage=12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16099</v>
      </c>
      <c r="B101" t="str">
        <f>HYPERLINK("https://www.facebook.com/671270327098759", "Công an xã Trà Vinh  tỉnh Quảng Nam")</f>
        <v>Công an xã Trà Vinh  tỉnh Quảng Nam</v>
      </c>
      <c r="C101" t="str">
        <v>https://www.facebook.com/671270327098759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16100</v>
      </c>
      <c r="B102" t="str">
        <f>HYPERLINK("http://www.konplong.kontum.gov.vn/tin-tuc-su-kien/Tiep-nhan-thong-tin-phan-anh-viec-tam-dung-xay-dung-truong-hoc,-cau-treo-dan-sinh-tu-nguon-xa-hoi-hoa-tai-thon-3,-xa-Tra-Vinh,-huyen-Nam-Tra-My,-tinh-Quang-Nam-1616", "UBND Ủy ban nhân dân xã Trà Vinh  tỉnh Quảng Nam")</f>
        <v>UBND Ủy ban nhân dân xã Trà Vinh  tỉnh Quảng Nam</v>
      </c>
      <c r="C102" t="str">
        <v>http://www.konplong.kontum.gov.vn/tin-tuc-su-kien/Tiep-nhan-thong-tin-phan-anh-viec-tam-dung-xay-dung-truong-hoc,-cau-treo-dan-sinh-tu-nguon-xa-hoi-hoa-tai-thon-3,-xa-Tra-Vinh,-huyen-Nam-Tra-My,-tinh-Quang-Nam-1616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16101</v>
      </c>
      <c r="B103" t="str">
        <f>HYPERLINK("https://www.facebook.com/policetamxuan1/", "Công an xã Tam Xuân I  tỉnh Quảng Nam")</f>
        <v>Công an xã Tam Xuân I  tỉnh Quảng Nam</v>
      </c>
      <c r="C103" t="str">
        <v>https://www.facebook.com/policetamxuan1/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16102</v>
      </c>
      <c r="B104" t="str">
        <f>HYPERLINK("https://nuithanh.quangnam.gov.vn/webcenter/portal/nuithanh/pages_tin-tuc?catalog=ct", "UBND Ủy ban nhân dân xã Tam Xuân I  tỉnh Quảng Nam")</f>
        <v>UBND Ủy ban nhân dân xã Tam Xuân I  tỉnh Quảng Nam</v>
      </c>
      <c r="C104" t="str">
        <v>https://nuithanh.quangnam.gov.vn/webcenter/portal/nuithanh/pages_tin-tuc?catalog=ct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16103</v>
      </c>
      <c r="B105" t="str">
        <v>Công an xã Tam Xuân II  tỉnh Quảng Nam</v>
      </c>
      <c r="C105" t="str">
        <v>-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16104</v>
      </c>
      <c r="B106" t="str">
        <f>HYPERLINK("https://sgddt.quangnam.gov.vn/webcenter/portal/bantiepcongdan/pages_tin-tuc/chi-tiet-tin?dDocName=PORTAL259690", "UBND Ủy ban nhân dân xã Tam Xuân II  tỉnh Quảng Nam")</f>
        <v>UBND Ủy ban nhân dân xã Tam Xuân II  tỉnh Quảng Nam</v>
      </c>
      <c r="C106" t="str">
        <v>https://sgddt.quangnam.gov.vn/webcenter/portal/bantiepcongdan/pages_tin-tuc/chi-tiet-tin?dDocName=PORTAL259690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16105</v>
      </c>
      <c r="B107" t="str">
        <f>HYPERLINK("https://www.facebook.com/policetamtien/", "Công an xã Tam Tiến  tỉnh Quảng Nam")</f>
        <v>Công an xã Tam Tiến  tỉnh Quảng Nam</v>
      </c>
      <c r="C107" t="str">
        <v>https://www.facebook.com/policetamtien/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16106</v>
      </c>
      <c r="B108" t="str">
        <f>HYPERLINK("https://nuithanh.quangnam.gov.vn/webcenter/portal/nuithanh", "UBND Ủy ban nhân dân xã Tam Tiến  tỉnh Quảng Nam")</f>
        <v>UBND Ủy ban nhân dân xã Tam Tiến  tỉnh Quảng Nam</v>
      </c>
      <c r="C108" t="str">
        <v>https://nuithanh.quangnam.gov.vn/webcenter/portal/nuithanh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16107</v>
      </c>
      <c r="B109" t="str">
        <f>HYPERLINK("https://www.facebook.com/policetamson/", "Công an xã Tam Sơn  tỉnh Quảng Nam")</f>
        <v>Công an xã Tam Sơn  tỉnh Quảng Nam</v>
      </c>
      <c r="C109" t="str">
        <v>https://www.facebook.com/policetamson/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16108</v>
      </c>
      <c r="B110" t="str">
        <f>HYPERLINK("https://nuithanh.quangnam.gov.vn/webcenter/portal/nuithanh", "UBND Ủy ban nhân dân xã Tam Sơn  tỉnh Quảng Nam")</f>
        <v>UBND Ủy ban nhân dân xã Tam Sơn  tỉnh Quảng Nam</v>
      </c>
      <c r="C110" t="str">
        <v>https://nuithanh.quangnam.gov.vn/webcenter/portal/nuithanh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16109</v>
      </c>
      <c r="B111" t="str">
        <f>HYPERLINK("https://www.facebook.com/Policetamthanhpn/", "Công an xã Tam Thạnh  tỉnh Quảng Nam")</f>
        <v>Công an xã Tam Thạnh  tỉnh Quảng Nam</v>
      </c>
      <c r="C111" t="str">
        <v>https://www.facebook.com/Policetamthanhpn/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16110</v>
      </c>
      <c r="B112" t="str">
        <f>HYPERLINK("https://tamdan.gov.vn/", "UBND Ủy ban nhân dân xã Tam Thạnh  tỉnh Quảng Nam")</f>
        <v>UBND Ủy ban nhân dân xã Tam Thạnh  tỉnh Quảng Nam</v>
      </c>
      <c r="C112" t="str">
        <v>https://tamdan.gov.vn/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16111</v>
      </c>
      <c r="B113" t="str">
        <f>HYPERLINK("https://www.facebook.com/policetamanhbac/?locale=vi_VN", "Công an xã Tam Anh Bắc  tỉnh Quảng Nam")</f>
        <v>Công an xã Tam Anh Bắc  tỉnh Quảng Nam</v>
      </c>
      <c r="C113" t="str">
        <v>https://www.facebook.com/policetamanhbac/?locale=vi_VN</v>
      </c>
      <c r="D113" t="str">
        <v>-</v>
      </c>
      <c r="E113" t="str">
        <v/>
      </c>
      <c r="F113" t="str">
        <v>-</v>
      </c>
      <c r="G113" t="str">
        <v>-</v>
      </c>
    </row>
    <row r="114">
      <c r="A114">
        <v>16112</v>
      </c>
      <c r="B114" t="str">
        <f>HYPERLINK("http://tamanhnam.nuithanh.quangnam.gov.vn/", "UBND Ủy ban nhân dân xã Tam Anh Bắc  tỉnh Quảng Nam")</f>
        <v>UBND Ủy ban nhân dân xã Tam Anh Bắc  tỉnh Quảng Nam</v>
      </c>
      <c r="C114" t="str">
        <v>http://tamanhnam.nuithanh.quangnam.gov.vn/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16113</v>
      </c>
      <c r="B115" t="str">
        <v>Công an xã Tam Anh Nam  tỉnh Quảng Nam</v>
      </c>
      <c r="C115" t="str">
        <v>-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16114</v>
      </c>
      <c r="B116" t="str">
        <f>HYPERLINK("http://tamanhnam.nuithanh.quangnam.gov.vn/", "UBND Ủy ban nhân dân xã Tam Anh Nam  tỉnh Quảng Nam")</f>
        <v>UBND Ủy ban nhân dân xã Tam Anh Nam  tỉnh Quảng Nam</v>
      </c>
      <c r="C116" t="str">
        <v>http://tamanhnam.nuithanh.quangnam.gov.vn/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16115</v>
      </c>
      <c r="B117" t="str">
        <f>HYPERLINK("https://www.facebook.com/policetamhoa/", "Công an xã Tam Hòa  tỉnh Quảng Nam")</f>
        <v>Công an xã Tam Hòa  tỉnh Quảng Nam</v>
      </c>
      <c r="C117" t="str">
        <v>https://www.facebook.com/policetamhoa/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16116</v>
      </c>
      <c r="B118" t="str">
        <f>HYPERLINK("http://tamhoa.nuithanh.quangnam.gov.vn/", "UBND Ủy ban nhân dân xã Tam Hòa  tỉnh Quảng Nam")</f>
        <v>UBND Ủy ban nhân dân xã Tam Hòa  tỉnh Quảng Nam</v>
      </c>
      <c r="C118" t="str">
        <v>http://tamhoa.nuithanh.quangnam.gov.vn/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16117</v>
      </c>
      <c r="B119" t="str">
        <f>HYPERLINK("https://www.facebook.com/tuoitreconganquangnam/", "Công an xã Tam Hiệp  tỉnh Quảng Nam")</f>
        <v>Công an xã Tam Hiệp  tỉnh Quảng Nam</v>
      </c>
      <c r="C119" t="str">
        <v>https://www.facebook.com/tuoitreconganquangnam/</v>
      </c>
      <c r="D119" t="str">
        <v>-</v>
      </c>
      <c r="E119" t="str">
        <v/>
      </c>
      <c r="F119" t="str">
        <v>-</v>
      </c>
      <c r="G119" t="str">
        <v>-</v>
      </c>
    </row>
    <row r="120">
      <c r="A120">
        <v>16118</v>
      </c>
      <c r="B120" t="str">
        <f>HYPERLINK("https://stc.quangnam.gov.vn/webcenter/portal/bantiepcongdan/pages_van-ban/chi-tiet?dDocName=PORTAL513627", "UBND Ủy ban nhân dân xã Tam Hiệp  tỉnh Quảng Nam")</f>
        <v>UBND Ủy ban nhân dân xã Tam Hiệp  tỉnh Quảng Nam</v>
      </c>
      <c r="C120" t="str">
        <v>https://stc.quangnam.gov.vn/webcenter/portal/bantiepcongdan/pages_van-ban/chi-tiet?dDocName=PORTAL513627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16119</v>
      </c>
      <c r="B121" t="str">
        <f>HYPERLINK("https://www.facebook.com/policetamhai", "Công an xã Tam Hải  tỉnh Quảng Nam")</f>
        <v>Công an xã Tam Hải  tỉnh Quảng Nam</v>
      </c>
      <c r="C121" t="str">
        <v>https://www.facebook.com/policetamhai</v>
      </c>
      <c r="D121" t="str">
        <v>-</v>
      </c>
      <c r="E121" t="str">
        <v/>
      </c>
      <c r="F121" t="str">
        <v>-</v>
      </c>
      <c r="G121" t="str">
        <v>-</v>
      </c>
    </row>
    <row r="122">
      <c r="A122">
        <v>16120</v>
      </c>
      <c r="B122" t="str">
        <f>HYPERLINK("http://tamhai.nuithanh.quangnam.gov.vn/", "UBND Ủy ban nhân dân xã Tam Hải  tỉnh Quảng Nam")</f>
        <v>UBND Ủy ban nhân dân xã Tam Hải  tỉnh Quảng Nam</v>
      </c>
      <c r="C122" t="str">
        <v>http://tamhai.nuithanh.quangnam.gov.vn/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16121</v>
      </c>
      <c r="B123" t="str">
        <f>HYPERLINK("https://www.facebook.com/policetamgiang/", "Công an xã Tam Giang  tỉnh Quảng Nam")</f>
        <v>Công an xã Tam Giang  tỉnh Quảng Nam</v>
      </c>
      <c r="C123" t="str">
        <v>https://www.facebook.com/policetamgiang/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16122</v>
      </c>
      <c r="B124" t="str">
        <f>HYPERLINK("https://tamgiangdong.namcan.camau.gov.vn/", "UBND Ủy ban nhân dân xã Tam Giang  tỉnh Quảng Nam")</f>
        <v>UBND Ủy ban nhân dân xã Tam Giang  tỉnh Quảng Nam</v>
      </c>
      <c r="C124" t="str">
        <v>https://tamgiangdong.namcan.camau.gov.vn/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16123</v>
      </c>
      <c r="B125" t="str">
        <f>HYPERLINK("https://www.facebook.com/p/C%C3%B4ng-an-x%C3%A3-Tam-Quang-100068635860222/", "Công an xã Tam Quang  tỉnh Quảng Nam")</f>
        <v>Công an xã Tam Quang  tỉnh Quảng Nam</v>
      </c>
      <c r="C125" t="str">
        <v>https://www.facebook.com/p/C%C3%B4ng-an-x%C3%A3-Tam-Quang-100068635860222/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16124</v>
      </c>
      <c r="B126" t="str">
        <f>HYPERLINK("https://tamquang.tuongduong.nghean.gov.vn/", "UBND Ủy ban nhân dân xã Tam Quang  tỉnh Quảng Nam")</f>
        <v>UBND Ủy ban nhân dân xã Tam Quang  tỉnh Quảng Nam</v>
      </c>
      <c r="C126" t="str">
        <v>https://tamquang.tuongduong.nghean.gov.vn/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16125</v>
      </c>
      <c r="B127" t="str">
        <f>HYPERLINK("https://www.facebook.com/policetamnghia/", "Công an xã Tam Nghĩa  tỉnh Quảng Nam")</f>
        <v>Công an xã Tam Nghĩa  tỉnh Quảng Nam</v>
      </c>
      <c r="C127" t="str">
        <v>https://www.facebook.com/policetamnghia/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16126</v>
      </c>
      <c r="B128" t="str">
        <f>HYPERLINK("http://tamnghia.nuithanh.quangnam.gov.vn/", "UBND Ủy ban nhân dân xã Tam Nghĩa  tỉnh Quảng Nam")</f>
        <v>UBND Ủy ban nhân dân xã Tam Nghĩa  tỉnh Quảng Nam</v>
      </c>
      <c r="C128" t="str">
        <v>http://tamnghia.nuithanh.quangnam.gov.vn/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16127</v>
      </c>
      <c r="B129" t="str">
        <v>Công an xã Tam Mỹ Tây  tỉnh Quảng Nam</v>
      </c>
      <c r="C129" t="str">
        <v>-</v>
      </c>
      <c r="D129" t="str">
        <v>-</v>
      </c>
      <c r="E129" t="str">
        <v/>
      </c>
      <c r="F129" t="str">
        <v>-</v>
      </c>
      <c r="G129" t="str">
        <v>-</v>
      </c>
    </row>
    <row r="130">
      <c r="A130">
        <v>16128</v>
      </c>
      <c r="B130" t="str">
        <f>HYPERLINK("https://nuithanh.quangnam.gov.vn/webcenter/portal/nuithanh", "UBND Ủy ban nhân dân xã Tam Mỹ Tây  tỉnh Quảng Nam")</f>
        <v>UBND Ủy ban nhân dân xã Tam Mỹ Tây  tỉnh Quảng Nam</v>
      </c>
      <c r="C130" t="str">
        <v>https://nuithanh.quangnam.gov.vn/webcenter/portal/nuithanh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16129</v>
      </c>
      <c r="B131" t="str">
        <f>HYPERLINK("https://www.facebook.com/policetammydong/", "Công an xã Tam Mỹ Đông  tỉnh Quảng Nam")</f>
        <v>Công an xã Tam Mỹ Đông  tỉnh Quảng Nam</v>
      </c>
      <c r="C131" t="str">
        <v>https://www.facebook.com/policetammydong/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16130</v>
      </c>
      <c r="B132" t="str">
        <f>HYPERLINK("http://tammydong.nuithanh.quangnam.gov.vn/", "UBND Ủy ban nhân dân xã Tam Mỹ Đông  tỉnh Quảng Nam")</f>
        <v>UBND Ủy ban nhân dân xã Tam Mỹ Đông  tỉnh Quảng Nam</v>
      </c>
      <c r="C132" t="str">
        <v>http://tammydong.nuithanh.quangnam.gov.vn/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16131</v>
      </c>
      <c r="B133" t="str">
        <f>HYPERLINK("https://www.facebook.com/p/M%E1%BA%B7t-tr%E1%BA%ADn-x%C3%A3-Tam-Tr%C3%A0-Huy%E1%BB%87n-N%C3%BAi-Th%C3%A0nh-T%E1%BB%89nh-Qu%E1%BA%A3ng-Nam-100083345678623/", "Công an xã Tam Trà  tỉnh Quảng Nam")</f>
        <v>Công an xã Tam Trà  tỉnh Quảng Nam</v>
      </c>
      <c r="C133" t="str">
        <v>https://www.facebook.com/p/M%E1%BA%B7t-tr%E1%BA%ADn-x%C3%A3-Tam-Tr%C3%A0-Huy%E1%BB%87n-N%C3%BAi-Th%C3%A0nh-T%E1%BB%89nh-Qu%E1%BA%A3ng-Nam-100083345678623/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16132</v>
      </c>
      <c r="B134" t="str">
        <f>HYPERLINK("https://sldtbxh.quangnam.gov.vn/webcenter/portal/nuithanh/pages_tin-tuc/chi-tiet?dDocName=PORTAL522301", "UBND Ủy ban nhân dân xã Tam Trà  tỉnh Quảng Nam")</f>
        <v>UBND Ủy ban nhân dân xã Tam Trà  tỉnh Quảng Nam</v>
      </c>
      <c r="C134" t="str">
        <v>https://sldtbxh.quangnam.gov.vn/webcenter/portal/nuithanh/pages_tin-tuc/chi-tiet?dDocName=PORTAL522301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16133</v>
      </c>
      <c r="B135" t="str">
        <f>HYPERLINK("https://www.facebook.com/Policetamthanhpn/", "Công an xã Tam Thành  tỉnh Quảng Nam")</f>
        <v>Công an xã Tam Thành  tỉnh Quảng Nam</v>
      </c>
      <c r="C135" t="str">
        <v>https://www.facebook.com/Policetamthanhpn/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16134</v>
      </c>
      <c r="B136" t="str">
        <f>HYPERLINK("https://tamdan.gov.vn/", "UBND Ủy ban nhân dân xã Tam Thành  tỉnh Quảng Nam")</f>
        <v>UBND Ủy ban nhân dân xã Tam Thành  tỉnh Quảng Nam</v>
      </c>
      <c r="C136" t="str">
        <v>https://tamdan.gov.vn/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16135</v>
      </c>
      <c r="B137" t="str">
        <f>HYPERLINK("https://www.facebook.com/tuoitreconganquangnam/", "Công an xã Tam An  tỉnh Quảng Nam")</f>
        <v>Công an xã Tam An  tỉnh Quảng Nam</v>
      </c>
      <c r="C137" t="str">
        <v>https://www.facebook.com/tuoitreconganquangnam/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16136</v>
      </c>
      <c r="B138" t="str">
        <f>HYPERLINK("https://tamdan.gov.vn/", "UBND Ủy ban nhân dân xã Tam An  tỉnh Quảng Nam")</f>
        <v>UBND Ủy ban nhân dân xã Tam An  tỉnh Quảng Nam</v>
      </c>
      <c r="C138" t="str">
        <v>https://tamdan.gov.vn/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16137</v>
      </c>
      <c r="B139" t="str">
        <f>HYPERLINK("https://www.facebook.com/p/C%C3%B4ng-an-x%C3%A3-Tam-%C4%90%C3%A0n-100073004180063/", "Công an xã Tam Đàn  tỉnh Quảng Nam")</f>
        <v>Công an xã Tam Đàn  tỉnh Quảng Nam</v>
      </c>
      <c r="C139" t="str">
        <v>https://www.facebook.com/p/C%C3%B4ng-an-x%C3%A3-Tam-%C4%90%C3%A0n-100073004180063/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16138</v>
      </c>
      <c r="B140" t="str">
        <f>HYPERLINK("https://tamdan.gov.vn/", "UBND Ủy ban nhân dân xã Tam Đàn  tỉnh Quảng Nam")</f>
        <v>UBND Ủy ban nhân dân xã Tam Đàn  tỉnh Quảng Nam</v>
      </c>
      <c r="C140" t="str">
        <v>https://tamdan.gov.vn/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16139</v>
      </c>
      <c r="B141" t="str">
        <f>HYPERLINK("https://www.facebook.com/policetamloc/", "Công an xã Tam Lộc  tỉnh Quảng Nam")</f>
        <v>Công an xã Tam Lộc  tỉnh Quảng Nam</v>
      </c>
      <c r="C141" t="str">
        <v>https://www.facebook.com/policetamloc/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16140</v>
      </c>
      <c r="B142" t="str">
        <f>HYPERLINK("https://xatamloc.gov.vn/", "UBND Ủy ban nhân dân xã Tam Lộc  tỉnh Quảng Nam")</f>
        <v>UBND Ủy ban nhân dân xã Tam Lộc  tỉnh Quảng Nam</v>
      </c>
      <c r="C142" t="str">
        <v>https://xatamloc.gov.vn/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16141</v>
      </c>
      <c r="B143" t="str">
        <f>HYPERLINK("https://www.facebook.com/policetamphuoc/", "Công an xã Tam Phước  tỉnh Quảng Nam")</f>
        <v>Công an xã Tam Phước  tỉnh Quảng Nam</v>
      </c>
      <c r="C143" t="str">
        <v>https://www.facebook.com/policetamphuoc/</v>
      </c>
      <c r="D143" t="str">
        <v>-</v>
      </c>
      <c r="E143" t="str">
        <v/>
      </c>
      <c r="F143" t="str">
        <v>-</v>
      </c>
      <c r="G143" t="str">
        <v>-</v>
      </c>
    </row>
    <row r="144">
      <c r="A144">
        <v>16142</v>
      </c>
      <c r="B144" t="str">
        <f>HYPERLINK("https://xatamphuoc.gov.vn/", "UBND Ủy ban nhân dân xã Tam Phước  tỉnh Quảng Nam")</f>
        <v>UBND Ủy ban nhân dân xã Tam Phước  tỉnh Quảng Nam</v>
      </c>
      <c r="C144" t="str">
        <v>https://xatamphuoc.gov.vn/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16143</v>
      </c>
      <c r="B145" t="str">
        <f>HYPERLINK("https://www.facebook.com/policetamvinh/", "Công an xã Tam Vinh  tỉnh Quảng Nam")</f>
        <v>Công an xã Tam Vinh  tỉnh Quảng Nam</v>
      </c>
      <c r="C145" t="str">
        <v>https://www.facebook.com/policetamvinh/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16144</v>
      </c>
      <c r="B146" t="str">
        <f>HYPERLINK("https://tamvinh.gov.vn/", "UBND Ủy ban nhân dân xã Tam Vinh  tỉnh Quảng Nam")</f>
        <v>UBND Ủy ban nhân dân xã Tam Vinh  tỉnh Quảng Nam</v>
      </c>
      <c r="C146" t="str">
        <v>https://tamvinh.gov.vn/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16145</v>
      </c>
      <c r="B147" t="str">
        <f>HYPERLINK("https://www.facebook.com/policetamthai/", "Công an xã Tam Thái  tỉnh Quảng Nam")</f>
        <v>Công an xã Tam Thái  tỉnh Quảng Nam</v>
      </c>
      <c r="C147" t="str">
        <v>https://www.facebook.com/policetamthai/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16146</v>
      </c>
      <c r="B148" t="str">
        <f>HYPERLINK("http://tamthai.gov.vn/", "UBND Ủy ban nhân dân xã Tam Thái  tỉnh Quảng Nam")</f>
        <v>UBND Ủy ban nhân dân xã Tam Thái  tỉnh Quảng Nam</v>
      </c>
      <c r="C148" t="str">
        <v>http://tamthai.gov.vn/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16147</v>
      </c>
      <c r="B149" t="str">
        <f>HYPERLINK("https://www.facebook.com/policetamdaipn/", "Công an xã Tam Đại  tỉnh Quảng Nam")</f>
        <v>Công an xã Tam Đại  tỉnh Quảng Nam</v>
      </c>
      <c r="C149" t="str">
        <v>https://www.facebook.com/policetamdaipn/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16148</v>
      </c>
      <c r="B150" t="str">
        <f>HYPERLINK("http://tamdai.phuninh.gov.vn/index.php?option=com_content&amp;view=frontpage", "UBND Ủy ban nhân dân xã Tam Đại  tỉnh Quảng Nam")</f>
        <v>UBND Ủy ban nhân dân xã Tam Đại  tỉnh Quảng Nam</v>
      </c>
      <c r="C150" t="str">
        <v>http://tamdai.phuninh.gov.vn/index.php?option=com_content&amp;view=frontpage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16149</v>
      </c>
      <c r="B151" t="str">
        <f>HYPERLINK("https://www.facebook.com/tuoitreconganquangnam/", "Công an xã Tam Dân  tỉnh Quảng Nam")</f>
        <v>Công an xã Tam Dân  tỉnh Quảng Nam</v>
      </c>
      <c r="C151" t="str">
        <v>https://www.facebook.com/tuoitreconganquangnam/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16150</v>
      </c>
      <c r="B152" t="str">
        <f>HYPERLINK("https://tamdan.gov.vn/", "UBND Ủy ban nhân dân xã Tam Dân  tỉnh Quảng Nam")</f>
        <v>UBND Ủy ban nhân dân xã Tam Dân  tỉnh Quảng Nam</v>
      </c>
      <c r="C152" t="str">
        <v>https://tamdan.gov.vn/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16151</v>
      </c>
      <c r="B153" t="str">
        <f>HYPERLINK("https://www.facebook.com/policetamlanh/", "Công an xã Tam Lãnh  tỉnh Quảng Nam")</f>
        <v>Công an xã Tam Lãnh  tỉnh Quảng Nam</v>
      </c>
      <c r="C153" t="str">
        <v>https://www.facebook.com/policetamlanh/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16152</v>
      </c>
      <c r="B154" t="str">
        <f>HYPERLINK("https://xatamlanh.gov.vn/", "UBND Ủy ban nhân dân xã Tam Lãnh  tỉnh Quảng Nam")</f>
        <v>UBND Ủy ban nhân dân xã Tam Lãnh  tỉnh Quảng Nam</v>
      </c>
      <c r="C154" t="str">
        <v>https://xatamlanh.gov.vn/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16153</v>
      </c>
      <c r="B155" t="str">
        <v>Công an xã Quế Trung  tỉnh Quảng Nam</v>
      </c>
      <c r="C155" t="str">
        <v>-</v>
      </c>
      <c r="D155" t="str">
        <v>-</v>
      </c>
      <c r="E155" t="str">
        <v/>
      </c>
      <c r="F155" t="str">
        <v>-</v>
      </c>
      <c r="G155" t="str">
        <v>-</v>
      </c>
    </row>
    <row r="156">
      <c r="A156">
        <v>16154</v>
      </c>
      <c r="B156" t="str">
        <f>HYPERLINK("https://nongson.quangnam.gov.vn/webcenter/portal/nongson/pages_danh-ba?deptId=601", "UBND Ủy ban nhân dân xã Quế Trung  tỉnh Quảng Nam")</f>
        <v>UBND Ủy ban nhân dân xã Quế Trung  tỉnh Quảng Nam</v>
      </c>
      <c r="C156" t="str">
        <v>https://nongson.quangnam.gov.vn/webcenter/portal/nongson/pages_danh-ba?deptId=601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16155</v>
      </c>
      <c r="B157" t="str">
        <v>Công an xã Quế Ninh  tỉnh Quảng Nam</v>
      </c>
      <c r="C157" t="str">
        <v>-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16156</v>
      </c>
      <c r="B158" t="str">
        <f>HYPERLINK("https://quean.queson.quangnam.gov.vn/", "UBND Ủy ban nhân dân xã Quế Ninh  tỉnh Quảng Nam")</f>
        <v>UBND Ủy ban nhân dân xã Quế Ninh  tỉnh Quảng Nam</v>
      </c>
      <c r="C158" t="str">
        <v>https://quean.queson.quangnam.gov.vn/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16157</v>
      </c>
      <c r="B159" t="str">
        <f>HYPERLINK("https://www.facebook.com/tuoitreconganquangnam/", "Công an xã Phước Ninh  tỉnh Quảng Nam")</f>
        <v>Công an xã Phước Ninh  tỉnh Quảng Nam</v>
      </c>
      <c r="C159" t="str">
        <v>https://www.facebook.com/tuoitreconganquangnam/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16158</v>
      </c>
      <c r="B160" t="str">
        <f>HYPERLINK("https://mc.ninhthuan.gov.vn/portaldvc/KenhTin/dich-vu-cong-truc-tuyen.aspx?_dv=000-27-31-H43", "UBND Ủy ban nhân dân xã Phước Ninh  tỉnh Quảng Nam")</f>
        <v>UBND Ủy ban nhân dân xã Phước Ninh  tỉnh Quảng Nam</v>
      </c>
      <c r="C160" t="str">
        <v>https://mc.ninhthuan.gov.vn/portaldvc/KenhTin/dich-vu-cong-truc-tuyen.aspx?_dv=000-27-31-H43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16159</v>
      </c>
      <c r="B161" t="str">
        <v>Công an xã Quế Lộc  tỉnh Quảng Nam</v>
      </c>
      <c r="C161" t="str">
        <v>-</v>
      </c>
      <c r="D161" t="str">
        <v>-</v>
      </c>
      <c r="E161" t="str">
        <v/>
      </c>
      <c r="F161" t="str">
        <v>-</v>
      </c>
      <c r="G161" t="str">
        <v>-</v>
      </c>
    </row>
    <row r="162">
      <c r="A162">
        <v>16160</v>
      </c>
      <c r="B162" t="str">
        <f>HYPERLINK("https://nongson.quangnam.gov.vn/webcenter/portal/nongson/pages_danh-ba?deptId=600", "UBND Ủy ban nhân dân xã Quế Lộc  tỉnh Quảng Nam")</f>
        <v>UBND Ủy ban nhân dân xã Quế Lộc  tỉnh Quảng Nam</v>
      </c>
      <c r="C162" t="str">
        <v>https://nongson.quangnam.gov.vn/webcenter/portal/nongson/pages_danh-ba?deptId=600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16161</v>
      </c>
      <c r="B163" t="str">
        <f>HYPERLINK("https://www.facebook.com/tuoitreconganquangnam/", "Công an xã Sơn Viên  tỉnh Quảng Nam")</f>
        <v>Công an xã Sơn Viên  tỉnh Quảng Nam</v>
      </c>
      <c r="C163" t="str">
        <v>https://www.facebook.com/tuoitreconganquangnam/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16162</v>
      </c>
      <c r="B164" t="str">
        <f>HYPERLINK("https://sonvien.gov.vn/", "UBND Ủy ban nhân dân xã Sơn Viên  tỉnh Quảng Nam")</f>
        <v>UBND Ủy ban nhân dân xã Sơn Viên  tỉnh Quảng Nam</v>
      </c>
      <c r="C164" t="str">
        <v>https://sonvien.gov.vn/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16163</v>
      </c>
      <c r="B165" t="str">
        <v>Công an xã Quế Phước  tỉnh Quảng Nam</v>
      </c>
      <c r="C165" t="str">
        <v>-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16164</v>
      </c>
      <c r="B166" t="str">
        <f>HYPERLINK("https://quean.queson.quangnam.gov.vn/", "UBND Ủy ban nhân dân xã Quế Phước  tỉnh Quảng Nam")</f>
        <v>UBND Ủy ban nhân dân xã Quế Phước  tỉnh Quảng Nam</v>
      </c>
      <c r="C166" t="str">
        <v>https://quean.queson.quangnam.gov.vn/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16165</v>
      </c>
      <c r="B167" t="str">
        <v>Công an xã Quế Lâm  tỉnh Quảng Nam</v>
      </c>
      <c r="C167" t="str">
        <v>-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16166</v>
      </c>
      <c r="B168" t="str">
        <f>HYPERLINK("https://sldtbxh.quangnam.gov.vn/webcenter/portal/nongsonv2/pages_tin-tuc/chi-tiet-tin?dDocName=PORTAL227903", "UBND Ủy ban nhân dân xã Quế Lâm  tỉnh Quảng Nam")</f>
        <v>UBND Ủy ban nhân dân xã Quế Lâm  tỉnh Quảng Nam</v>
      </c>
      <c r="C168" t="str">
        <v>https://sldtbxh.quangnam.gov.vn/webcenter/portal/nongsonv2/pages_tin-tuc/chi-tiet-tin?dDocName=PORTAL227903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16167</v>
      </c>
      <c r="B169" t="str">
        <v>Công an phường Lê Hồng Phong  tỉnh Quảng Ngãi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16168</v>
      </c>
      <c r="B170" t="str">
        <f>HYPERLINK("https://phuonglehongphong.thanhpho.quangngai.gov.vn/", "UBND Ủy ban nhân dân phường Lê Hồng Phong  tỉnh Quảng Ngãi")</f>
        <v>UBND Ủy ban nhân dân phường Lê Hồng Phong  tỉnh Quảng Ngãi</v>
      </c>
      <c r="C170" t="str">
        <v>https://phuonglehongphong.thanhpho.quangngai.gov.vn/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16169</v>
      </c>
      <c r="B171" t="str">
        <f>HYPERLINK("https://www.facebook.com/p/M%E1%BA%B7t-tr%E1%BA%ADn-ph%C6%B0%E1%BB%9Dng-Tr%E1%BA%A7n-Ph%C3%BA-th%C3%A0nh-ph%E1%BB%91-Qu%E1%BA%A3ng-Ng%C3%A3i-t%E1%BB%89nh-Qu%E1%BA%A3ng-Ng%C3%A3i-100091700378052/?locale=de_DE", "Công an phường Trần Phú  tỉnh Quảng Ngãi")</f>
        <v>Công an phường Trần Phú  tỉnh Quảng Ngãi</v>
      </c>
      <c r="C171" t="str">
        <v>https://www.facebook.com/p/M%E1%BA%B7t-tr%E1%BA%ADn-ph%C6%B0%E1%BB%9Dng-Tr%E1%BA%A7n-Ph%C3%BA-th%C3%A0nh-ph%E1%BB%91-Qu%E1%BA%A3ng-Ng%C3%A3i-t%E1%BB%89nh-Qu%E1%BA%A3ng-Ng%C3%A3i-100091700378052/?locale=de_DE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16170</v>
      </c>
      <c r="B172" t="str">
        <f>HYPERLINK("https://phuongtranphu.thanhpho.quangngai.gov.vn/", "UBND Ủy ban nhân dân phường Trần Phú  tỉnh Quảng Ngãi")</f>
        <v>UBND Ủy ban nhân dân phường Trần Phú  tỉnh Quảng Ngãi</v>
      </c>
      <c r="C172" t="str">
        <v>https://phuongtranphu.thanhpho.quangngai.gov.vn/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16171</v>
      </c>
      <c r="B173" t="str">
        <f>HYPERLINK("https://www.facebook.com/162536025352996", "Công an phường Quảng Phú  tỉnh Quảng Ngãi")</f>
        <v>Công an phường Quảng Phú  tỉnh Quảng Ngãi</v>
      </c>
      <c r="C173" t="str">
        <v>https://www.facebook.com/162536025352996</v>
      </c>
      <c r="D173" t="str">
        <v>-</v>
      </c>
      <c r="E173" t="str">
        <v/>
      </c>
      <c r="F173" t="str">
        <v>-</v>
      </c>
      <c r="G173" t="str">
        <v>-</v>
      </c>
    </row>
    <row r="174">
      <c r="A174">
        <v>16172</v>
      </c>
      <c r="B174" t="str">
        <f>HYPERLINK("https://phuongquangphu.thanhpho.quangngai.gov.vn/", "UBND Ủy ban nhân dân phường Quảng Phú  tỉnh Quảng Ngãi")</f>
        <v>UBND Ủy ban nhân dân phường Quảng Phú  tỉnh Quảng Ngãi</v>
      </c>
      <c r="C174" t="str">
        <v>https://phuongquangphu.thanhpho.quangngai.gov.vn/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16173</v>
      </c>
      <c r="B175" t="str">
        <v>Công an phường Nghĩa Chánh  tỉnh Quảng Ngãi</v>
      </c>
      <c r="C175" t="str">
        <v>-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16174</v>
      </c>
      <c r="B176" t="str">
        <f>HYPERLINK("https://quangngai.gov.vn/web/phuong-nghia-chanh/trang-chu", "UBND Ủy ban nhân dân phường Nghĩa Chánh  tỉnh Quảng Ngãi")</f>
        <v>UBND Ủy ban nhân dân phường Nghĩa Chánh  tỉnh Quảng Ngãi</v>
      </c>
      <c r="C176" t="str">
        <v>https://quangngai.gov.vn/web/phuong-nghia-chanh/trang-chu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16175</v>
      </c>
      <c r="B177" t="str">
        <f>HYPERLINK("https://www.facebook.com/p/Li%C3%AAn-%C4%91%E1%BB%99i-THCS-Tr%E1%BA%A7n-H%C6%B0ng-%C4%90%E1%BA%A1o-TPQu%E1%BA%A3ng-Ng%C3%A3i-100075736100861/?locale=hi_IN", "Công an phường Trần Hưng Đạo  tỉnh Quảng Ngãi")</f>
        <v>Công an phường Trần Hưng Đạo  tỉnh Quảng Ngãi</v>
      </c>
      <c r="C177" t="str">
        <v>https://www.facebook.com/p/Li%C3%AAn-%C4%91%E1%BB%99i-THCS-Tr%E1%BA%A7n-H%C6%B0ng-%C4%90%E1%BA%A1o-TPQu%E1%BA%A3ng-Ng%C3%A3i-100075736100861/?locale=hi_IN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16176</v>
      </c>
      <c r="B178" t="str">
        <f>HYPERLINK("https://quangngai.gov.vn/web/phuong-tran-hung-dao/trang-chu", "UBND Ủy ban nhân dân phường Trần Hưng Đạo  tỉnh Quảng Ngãi")</f>
        <v>UBND Ủy ban nhân dân phường Trần Hưng Đạo  tỉnh Quảng Ngãi</v>
      </c>
      <c r="C178" t="str">
        <v>https://quangngai.gov.vn/web/phuong-tran-hung-dao/trang-chu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16177</v>
      </c>
      <c r="B179" t="str">
        <v>Công an phường Nguyễn Nghiêm  tỉnh Quảng Ngãi</v>
      </c>
      <c r="C179" t="str">
        <v>-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16178</v>
      </c>
      <c r="B180" t="str">
        <f>HYPERLINK("https://phuongnguyennghiem.thanhpho.quangngai.gov.vn/", "UBND Ủy ban nhân dân phường Nguyễn Nghiêm  tỉnh Quảng Ngãi")</f>
        <v>UBND Ủy ban nhân dân phường Nguyễn Nghiêm  tỉnh Quảng Ngãi</v>
      </c>
      <c r="C180" t="str">
        <v>https://phuongnguyennghiem.thanhpho.quangngai.gov.vn/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16179</v>
      </c>
      <c r="B181" t="str">
        <f>HYPERLINK("https://www.facebook.com/BVDKTQN/?locale=th_TH", "Công an phường Nghĩa Lộ  tỉnh Quảng Ngãi")</f>
        <v>Công an phường Nghĩa Lộ  tỉnh Quảng Ngãi</v>
      </c>
      <c r="C181" t="str">
        <v>https://www.facebook.com/BVDKTQN/?locale=th_TH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16180</v>
      </c>
      <c r="B182" t="str">
        <f>HYPERLINK("https://phuongnghialo.thanhpho.quangngai.gov.vn/", "UBND Ủy ban nhân dân phường Nghĩa Lộ  tỉnh Quảng Ngãi")</f>
        <v>UBND Ủy ban nhân dân phường Nghĩa Lộ  tỉnh Quảng Ngãi</v>
      </c>
      <c r="C182" t="str">
        <v>https://phuongnghialo.thanhpho.quangngai.gov.vn/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16181</v>
      </c>
      <c r="B183" t="str">
        <v>Công an phường Chánh Lộ  tỉnh Quảng Ngãi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16182</v>
      </c>
      <c r="B184" t="str">
        <f>HYPERLINK("https://quangngai.gov.vn/web/phuong-chanh-lo/trang-chu", "UBND Ủy ban nhân dân phường Chánh Lộ  tỉnh Quảng Ngãi")</f>
        <v>UBND Ủy ban nhân dân phường Chánh Lộ  tỉnh Quảng Ngãi</v>
      </c>
      <c r="C184" t="str">
        <v>https://quangngai.gov.vn/web/phuong-chanh-lo/trang-chu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16183</v>
      </c>
      <c r="B185" t="str">
        <v>Công an xã Nghĩa Dũng  tỉnh Quảng Ngãi</v>
      </c>
      <c r="C185" t="str">
        <v>-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16184</v>
      </c>
      <c r="B186" t="str">
        <f>HYPERLINK("https://xanghiadung.thanhpho.quangngai.gov.vn/", "UBND Ủy ban nhân dân xã Nghĩa Dũng  tỉnh Quảng Ngãi")</f>
        <v>UBND Ủy ban nhân dân xã Nghĩa Dũng  tỉnh Quảng Ngãi</v>
      </c>
      <c r="C186" t="str">
        <v>https://xanghiadung.thanhpho.quangngai.gov.vn/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16185</v>
      </c>
      <c r="B187" t="str">
        <v>Công an xã Nghĩa Dõng  tỉnh Quảng Ngãi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16186</v>
      </c>
      <c r="B188" t="str">
        <f>HYPERLINK("https://xanghiadong.thanhpho.quangngai.gov.vn/", "UBND Ủy ban nhân dân xã Nghĩa Dõng  tỉnh Quảng Ngãi")</f>
        <v>UBND Ủy ban nhân dân xã Nghĩa Dõng  tỉnh Quảng Ngãi</v>
      </c>
      <c r="C188" t="str">
        <v>https://xanghiadong.thanhpho.quangngai.gov.vn/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16187</v>
      </c>
      <c r="B189" t="str">
        <f>HYPERLINK("https://www.facebook.com/p/UBND-ph%C6%B0%E1%BB%9Dng-Tr%C6%B0%C6%A1ng-Quang-Tr%E1%BB%8Dng-100080094914423/", "Công an phường Trương Quang Trọng  tỉnh Quảng Ngãi")</f>
        <v>Công an phường Trương Quang Trọng  tỉnh Quảng Ngãi</v>
      </c>
      <c r="C189" t="str">
        <v>https://www.facebook.com/p/UBND-ph%C6%B0%E1%BB%9Dng-Tr%C6%B0%C6%A1ng-Quang-Tr%E1%BB%8Dng-100080094914423/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16188</v>
      </c>
      <c r="B190" t="str">
        <f>HYPERLINK("https://phuongtruongquangtrong.thanhpho.quangngai.gov.vn/uy-ban-nhan-dan", "UBND Ủy ban nhân dân phường Trương Quang Trọng  tỉnh Quảng Ngãi")</f>
        <v>UBND Ủy ban nhân dân phường Trương Quang Trọng  tỉnh Quảng Ngãi</v>
      </c>
      <c r="C190" t="str">
        <v>https://phuongtruongquangtrong.thanhpho.quangngai.gov.vn/uy-ban-nhan-dan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16189</v>
      </c>
      <c r="B191" t="str">
        <f>HYPERLINK("https://www.facebook.com/p/C%E1%BB%9D-%C4%90%E1%BB%8F-X%C3%A3-T%E1%BB%8Bnh-H%C3%B2a-100071571548817/", "Công an xã Tịnh Hòa  tỉnh Quảng Ngãi")</f>
        <v>Công an xã Tịnh Hòa  tỉnh Quảng Ngãi</v>
      </c>
      <c r="C191" t="str">
        <v>https://www.facebook.com/p/C%E1%BB%9D-%C4%90%E1%BB%8F-X%C3%A3-T%E1%BB%8Bnh-H%C3%B2a-100071571548817/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16190</v>
      </c>
      <c r="B192" t="str">
        <f>HYPERLINK("https://quangngai.gov.vn/web/xa-tinh-hoa/trang-chu", "UBND Ủy ban nhân dân xã Tịnh Hòa  tỉnh Quảng Ngãi")</f>
        <v>UBND Ủy ban nhân dân xã Tịnh Hòa  tỉnh Quảng Ngãi</v>
      </c>
      <c r="C192" t="str">
        <v>https://quangngai.gov.vn/web/xa-tinh-hoa/trang-chu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16191</v>
      </c>
      <c r="B193" t="str">
        <f>HYPERLINK("https://www.facebook.com/xatinhky/?locale=vi_VN", "Công an xã Tịnh Kỳ  tỉnh Quảng Ngãi")</f>
        <v>Công an xã Tịnh Kỳ  tỉnh Quảng Ngãi</v>
      </c>
      <c r="C193" t="str">
        <v>https://www.facebook.com/xatinhky/?locale=vi_VN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16192</v>
      </c>
      <c r="B194" t="str">
        <f>HYPERLINK("https://xatinhky.thanhpho.quangngai.gov.vn/", "UBND Ủy ban nhân dân xã Tịnh Kỳ  tỉnh Quảng Ngãi")</f>
        <v>UBND Ủy ban nhân dân xã Tịnh Kỳ  tỉnh Quảng Ngãi</v>
      </c>
      <c r="C194" t="str">
        <v>https://xatinhky.thanhpho.quangngai.gov.vn/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16193</v>
      </c>
      <c r="B195" t="str">
        <v>Công an xã Tịnh Thiện  tỉnh Quảng Ngãi</v>
      </c>
      <c r="C195" t="str">
        <v>-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16194</v>
      </c>
      <c r="B196" t="str">
        <f>HYPERLINK("https://xatinhthien.thanhpho.quangngai.gov.vn/", "UBND Ủy ban nhân dân xã Tịnh Thiện  tỉnh Quảng Ngãi")</f>
        <v>UBND Ủy ban nhân dân xã Tịnh Thiện  tỉnh Quảng Ngãi</v>
      </c>
      <c r="C196" t="str">
        <v>https://xatinhthien.thanhpho.quangngai.gov.vn/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16195</v>
      </c>
      <c r="B197" t="str">
        <f>HYPERLINK("https://www.facebook.com/DoanXaTinhAnDong/", "Công an xã Tịnh Ấn Đông  tỉnh Quảng Ngãi")</f>
        <v>Công an xã Tịnh Ấn Đông  tỉnh Quảng Ngãi</v>
      </c>
      <c r="C197" t="str">
        <v>https://www.facebook.com/DoanXaTinhAnDong/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16196</v>
      </c>
      <c r="B198" t="str">
        <f>HYPERLINK("https://quangngai.gov.vn/web/xa-tinh-an-dong/trang-chu", "UBND Ủy ban nhân dân xã Tịnh Ấn Đông  tỉnh Quảng Ngãi")</f>
        <v>UBND Ủy ban nhân dân xã Tịnh Ấn Đông  tỉnh Quảng Ngãi</v>
      </c>
      <c r="C198" t="str">
        <v>https://quangngai.gov.vn/web/xa-tinh-an-dong/trang-chu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16197</v>
      </c>
      <c r="B199" t="str">
        <v>Công an xã Tịnh Châu  tỉnh Quảng Ngãi</v>
      </c>
      <c r="C199" t="str">
        <v>-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16198</v>
      </c>
      <c r="B200" t="str">
        <f>HYPERLINK("https://xatinhchau.thanhpho.quangngai.gov.vn/", "UBND Ủy ban nhân dân xã Tịnh Châu  tỉnh Quảng Ngãi")</f>
        <v>UBND Ủy ban nhân dân xã Tịnh Châu  tỉnh Quảng Ngãi</v>
      </c>
      <c r="C200" t="str">
        <v>https://xatinhchau.thanhpho.quangngai.gov.vn/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16199</v>
      </c>
      <c r="B201" t="str">
        <v>Công an xã Tịnh Khê  tỉnh Quảng Ngãi</v>
      </c>
      <c r="C201" t="str">
        <v>-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16200</v>
      </c>
      <c r="B202" t="str">
        <f>HYPERLINK("https://xatinhkhe.thanhpho.quangngai.gov.vn/uy-ban-nhan-dan", "UBND Ủy ban nhân dân xã Tịnh Khê  tỉnh Quảng Ngãi")</f>
        <v>UBND Ủy ban nhân dân xã Tịnh Khê  tỉnh Quảng Ngãi</v>
      </c>
      <c r="C202" t="str">
        <v>https://xatinhkhe.thanhpho.quangngai.gov.vn/uy-ban-nhan-dan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16201</v>
      </c>
      <c r="B203" t="str">
        <v>Công an xã Tịnh Long  tỉnh Quảng Ngãi</v>
      </c>
      <c r="C203" t="str">
        <v>-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16202</v>
      </c>
      <c r="B204" t="str">
        <f>HYPERLINK("https://xatinhlong.thanhpho.quangngai.gov.vn/", "UBND Ủy ban nhân dân xã Tịnh Long  tỉnh Quảng Ngãi")</f>
        <v>UBND Ủy ban nhân dân xã Tịnh Long  tỉnh Quảng Ngãi</v>
      </c>
      <c r="C204" t="str">
        <v>https://xatinhlong.thanhpho.quangngai.gov.vn/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16203</v>
      </c>
      <c r="B205" t="str">
        <v>Công an xã Tịnh Ấn Tây  tỉnh Quảng Ngãi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16204</v>
      </c>
      <c r="B206" t="str">
        <f>HYPERLINK("https://xatinhantay.thanhpho.quangngai.gov.vn/", "UBND Ủy ban nhân dân xã Tịnh Ấn Tây  tỉnh Quảng Ngãi")</f>
        <v>UBND Ủy ban nhân dân xã Tịnh Ấn Tây  tỉnh Quảng Ngãi</v>
      </c>
      <c r="C206" t="str">
        <v>https://xatinhantay.thanhpho.quangngai.gov.vn/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16205</v>
      </c>
      <c r="B207" t="str">
        <f>HYPERLINK("https://www.facebook.com/dtncatquangngai/", "Công an xã Tịnh An  tỉnh Quảng Ngãi")</f>
        <v>Công an xã Tịnh An  tỉnh Quảng Ngãi</v>
      </c>
      <c r="C207" t="str">
        <v>https://www.facebook.com/dtncatquangngai/</v>
      </c>
      <c r="D207" t="str">
        <v>-</v>
      </c>
      <c r="E207" t="str">
        <v/>
      </c>
      <c r="F207" t="str">
        <v>-</v>
      </c>
      <c r="G207" t="str">
        <v>-</v>
      </c>
    </row>
    <row r="208">
      <c r="A208">
        <v>16206</v>
      </c>
      <c r="B208" t="str">
        <f>HYPERLINK("https://xatinhan.thanhpho.quangngai.gov.vn/", "UBND Ủy ban nhân dân xã Tịnh An  tỉnh Quảng Ngãi")</f>
        <v>UBND Ủy ban nhân dân xã Tịnh An  tỉnh Quảng Ngãi</v>
      </c>
      <c r="C208" t="str">
        <v>https://xatinhan.thanhpho.quangngai.gov.vn/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16207</v>
      </c>
      <c r="B209" t="str">
        <v>Công an xã Nghĩa Phú  tỉnh Quảng Ngãi</v>
      </c>
      <c r="C209" t="str">
        <v>-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16208</v>
      </c>
      <c r="B210" t="str">
        <f>HYPERLINK("https://xanghiaphu.thanhpho.quangngai.gov.vn/trang-chu", "UBND Ủy ban nhân dân xã Nghĩa Phú  tỉnh Quảng Ngãi")</f>
        <v>UBND Ủy ban nhân dân xã Nghĩa Phú  tỉnh Quảng Ngãi</v>
      </c>
      <c r="C210" t="str">
        <v>https://xanghiaphu.thanhpho.quangngai.gov.vn/trang-chu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16209</v>
      </c>
      <c r="B211" t="str">
        <f>HYPERLINK("https://www.facebook.com/dtncatquangngai/", "Công an xã Nghĩa Hà  tỉnh Quảng Ngãi")</f>
        <v>Công an xã Nghĩa Hà  tỉnh Quảng Ngãi</v>
      </c>
      <c r="C211" t="str">
        <v>https://www.facebook.com/dtncatquangngai/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16210</v>
      </c>
      <c r="B212" t="str">
        <f>HYPERLINK("https://xanghiaha.thanhpho.quangngai.gov.vn/uy-ban-nhan-dan", "UBND Ủy ban nhân dân xã Nghĩa Hà  tỉnh Quảng Ngãi")</f>
        <v>UBND Ủy ban nhân dân xã Nghĩa Hà  tỉnh Quảng Ngãi</v>
      </c>
      <c r="C212" t="str">
        <v>https://xanghiaha.thanhpho.quangngai.gov.vn/uy-ban-nhan-dan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16211</v>
      </c>
      <c r="B213" t="str">
        <f>HYPERLINK("https://www.facebook.com/dtncatquangngai/", "Công an xã Nghĩa An  tỉnh Quảng Ngãi")</f>
        <v>Công an xã Nghĩa An  tỉnh Quảng Ngãi</v>
      </c>
      <c r="C213" t="str">
        <v>https://www.facebook.com/dtncatquangngai/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16212</v>
      </c>
      <c r="B214" t="str">
        <f>HYPERLINK("https://quangngai.gov.vn/web/xa-nghia-dien/trang-chu", "UBND Ủy ban nhân dân xã Nghĩa An  tỉnh Quảng Ngãi")</f>
        <v>UBND Ủy ban nhân dân xã Nghĩa An  tỉnh Quảng Ngãi</v>
      </c>
      <c r="C214" t="str">
        <v>https://quangngai.gov.vn/web/xa-nghia-dien/trang-chu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16213</v>
      </c>
      <c r="B215" t="str">
        <v>Công an xã Bình Thuận  tỉnh Quảng Ngãi</v>
      </c>
      <c r="C215" t="str">
        <v>-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16214</v>
      </c>
      <c r="B216" t="str">
        <f>HYPERLINK("https://xabinhthuan.binhson.quangngai.gov.vn/", "UBND Ủy ban nhân dân xã Bình Thuận  tỉnh Quảng Ngãi")</f>
        <v>UBND Ủy ban nhân dân xã Bình Thuận  tỉnh Quảng Ngãi</v>
      </c>
      <c r="C216" t="str">
        <v>https://xabinhthuan.binhson.quangngai.gov.vn/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16215</v>
      </c>
      <c r="B217" t="str">
        <f>HYPERLINK("https://www.facebook.com/dtncatquangngai/", "Công an xã Bình Thạnh  tỉnh Quảng Ngãi")</f>
        <v>Công an xã Bình Thạnh  tỉnh Quảng Ngãi</v>
      </c>
      <c r="C217" t="str">
        <v>https://www.facebook.com/dtncatquangngai/</v>
      </c>
      <c r="D217" t="str">
        <v>-</v>
      </c>
      <c r="E217" t="str">
        <v/>
      </c>
      <c r="F217" t="str">
        <v>-</v>
      </c>
      <c r="G217" t="str">
        <v>-</v>
      </c>
    </row>
    <row r="218">
      <c r="A218">
        <v>16216</v>
      </c>
      <c r="B218" t="str">
        <f>HYPERLINK("https://xabinhthanhbn.binhson.quangngai.gov.vn/", "UBND Ủy ban nhân dân xã Bình Thạnh  tỉnh Quảng Ngãi")</f>
        <v>UBND Ủy ban nhân dân xã Bình Thạnh  tỉnh Quảng Ngãi</v>
      </c>
      <c r="C218" t="str">
        <v>https://xabinhthanhbn.binhson.quangngai.gov.vn/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16217</v>
      </c>
      <c r="B219" t="str">
        <f>HYPERLINK("https://www.facebook.com/TrangTinTinhDoanQuangNgai/?locale=uk_UA", "Công an xã Bình Đông  tỉnh Quảng Ngãi")</f>
        <v>Công an xã Bình Đông  tỉnh Quảng Ngãi</v>
      </c>
      <c r="C219" t="str">
        <v>https://www.facebook.com/TrangTinTinhDoanQuangNgai/?locale=uk_UA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16218</v>
      </c>
      <c r="B220" t="str">
        <f>HYPERLINK("https://xabinhdong.binhson.quangngai.gov.vn/", "UBND Ủy ban nhân dân xã Bình Đông  tỉnh Quảng Ngãi")</f>
        <v>UBND Ủy ban nhân dân xã Bình Đông  tỉnh Quảng Ngãi</v>
      </c>
      <c r="C220" t="str">
        <v>https://xabinhdong.binhson.quangngai.gov.vn/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16219</v>
      </c>
      <c r="B221" t="str">
        <v>Công an xã Bình Chánh  tỉnh Quảng Ngãi</v>
      </c>
      <c r="C221" t="str">
        <v>-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16220</v>
      </c>
      <c r="B222" t="str">
        <f>HYPERLINK("https://quangngai.gov.vn/web/xa-binh-chanh/trang-chu", "UBND Ủy ban nhân dân xã Bình Chánh  tỉnh Quảng Ngãi")</f>
        <v>UBND Ủy ban nhân dân xã Bình Chánh  tỉnh Quảng Ngãi</v>
      </c>
      <c r="C222" t="str">
        <v>https://quangngai.gov.vn/web/xa-binh-chanh/trang-chu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16221</v>
      </c>
      <c r="B223" t="str">
        <v>Công an xã Bình Nguyên  tỉnh Quảng Ngãi</v>
      </c>
      <c r="C223" t="str">
        <v>-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16222</v>
      </c>
      <c r="B224" t="str">
        <f>HYPERLINK("https://xabinhnguyen.binhson.quangngai.gov.vn/", "UBND Ủy ban nhân dân xã Bình Nguyên  tỉnh Quảng Ngãi")</f>
        <v>UBND Ủy ban nhân dân xã Bình Nguyên  tỉnh Quảng Ngãi</v>
      </c>
      <c r="C224" t="str">
        <v>https://xabinhnguyen.binhson.quangngai.gov.vn/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16223</v>
      </c>
      <c r="B225" t="str">
        <f>HYPERLINK("https://www.facebook.com/p/C%E1%BB%9D-%C4%91%E1%BB%8F-B%C3%ACnh-Kh%C6%B0%C6%A1ng-100064222413863/", "Công an xã Bình Khương  tỉnh Quảng Ngãi")</f>
        <v>Công an xã Bình Khương  tỉnh Quảng Ngãi</v>
      </c>
      <c r="C225" t="str">
        <v>https://www.facebook.com/p/C%E1%BB%9D-%C4%91%E1%BB%8F-B%C3%ACnh-Kh%C6%B0%C6%A1ng-100064222413863/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16224</v>
      </c>
      <c r="B226" t="str">
        <f>HYPERLINK("https://quangngai.gov.vn/web/xa-binh-khuong/uy-ban-nhan-dan", "UBND Ủy ban nhân dân xã Bình Khương  tỉnh Quảng Ngãi")</f>
        <v>UBND Ủy ban nhân dân xã Bình Khương  tỉnh Quảng Ngãi</v>
      </c>
      <c r="C226" t="str">
        <v>https://quangngai.gov.vn/web/xa-binh-khuong/uy-ban-nhan-dan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16225</v>
      </c>
      <c r="B227" t="str">
        <f>HYPERLINK("https://www.facebook.com/Codobinhtri/", "Công an xã Bình Trị  tỉnh Quảng Ngãi")</f>
        <v>Công an xã Bình Trị  tỉnh Quảng Ngãi</v>
      </c>
      <c r="C227" t="str">
        <v>https://www.facebook.com/Codobinhtri/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16226</v>
      </c>
      <c r="B228" t="str">
        <f>HYPERLINK("https://xabinhtri.binhson.quangngai.gov.vn/uy-ban-nhan-dan", "UBND Ủy ban nhân dân xã Bình Trị  tỉnh Quảng Ngãi")</f>
        <v>UBND Ủy ban nhân dân xã Bình Trị  tỉnh Quảng Ngãi</v>
      </c>
      <c r="C228" t="str">
        <v>https://xabinhtri.binhson.quangngai.gov.vn/uy-ban-nhan-dan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16227</v>
      </c>
      <c r="B229" t="str">
        <f>HYPERLINK("https://www.facebook.com/dtncatquangngai/", "Công an xã Bình An  tỉnh Quảng Ngãi")</f>
        <v>Công an xã Bình An  tỉnh Quảng Ngãi</v>
      </c>
      <c r="C229" t="str">
        <v>https://www.facebook.com/dtncatquangngai/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16228</v>
      </c>
      <c r="B230" t="str">
        <f>HYPERLINK("https://quangngai.gov.vn/", "UBND Ủy ban nhân dân xã Bình An  tỉnh Quảng Ngãi")</f>
        <v>UBND Ủy ban nhân dân xã Bình An  tỉnh Quảng Ngãi</v>
      </c>
      <c r="C230" t="str">
        <v>https://quangngai.gov.vn/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16229</v>
      </c>
      <c r="B231" t="str">
        <v>Công an xã Bình Hải  tỉnh Quảng Ngãi</v>
      </c>
      <c r="C231" t="str">
        <v>-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16230</v>
      </c>
      <c r="B232" t="str">
        <f>HYPERLINK("https://xabinhhai.binhson.quangngai.gov.vn/", "UBND Ủy ban nhân dân xã Bình Hải  tỉnh Quảng Ngãi")</f>
        <v>UBND Ủy ban nhân dân xã Bình Hải  tỉnh Quảng Ngãi</v>
      </c>
      <c r="C232" t="str">
        <v>https://xabinhhai.binhson.quangngai.gov.vn/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16231</v>
      </c>
      <c r="B233" t="str">
        <v>Công an xã Bình Dương  tỉnh Quảng Ngãi</v>
      </c>
      <c r="C233" t="str">
        <v>-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16232</v>
      </c>
      <c r="B234" t="str">
        <f>HYPERLINK("https://binhson.quangngai.gov.vn/", "UBND Ủy ban nhân dân xã Bình Dương  tỉnh Quảng Ngãi")</f>
        <v>UBND Ủy ban nhân dân xã Bình Dương  tỉnh Quảng Ngãi</v>
      </c>
      <c r="C234" t="str">
        <v>https://binhson.quangngai.gov.vn/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16233</v>
      </c>
      <c r="B235" t="str">
        <v>Công an xã Bình Phước  tỉnh Quảng Ngãi</v>
      </c>
      <c r="C235" t="str">
        <v>-</v>
      </c>
      <c r="D235" t="str">
        <v>-</v>
      </c>
      <c r="E235" t="str">
        <v/>
      </c>
      <c r="F235" t="str">
        <v>-</v>
      </c>
      <c r="G235" t="str">
        <v>-</v>
      </c>
    </row>
    <row r="236">
      <c r="A236">
        <v>16234</v>
      </c>
      <c r="B236" t="str">
        <f>HYPERLINK("https://xabinhphuoc.binhson.quangngai.gov.vn/uy-ban-nhan-dan", "UBND Ủy ban nhân dân xã Bình Phước  tỉnh Quảng Ngãi")</f>
        <v>UBND Ủy ban nhân dân xã Bình Phước  tỉnh Quảng Ngãi</v>
      </c>
      <c r="C236" t="str">
        <v>https://xabinhphuoc.binhson.quangngai.gov.vn/uy-ban-nhan-dan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16235</v>
      </c>
      <c r="B237" t="str">
        <v>Công an xã Bình Thới  tỉnh Quảng Ngãi</v>
      </c>
      <c r="C237" t="str">
        <v>-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16236</v>
      </c>
      <c r="B238" t="str">
        <f>HYPERLINK("https://binhdai.bentre.gov.vn/binhthoi", "UBND Ủy ban nhân dân xã Bình Thới  tỉnh Quảng Ngãi")</f>
        <v>UBND Ủy ban nhân dân xã Bình Thới  tỉnh Quảng Ngãi</v>
      </c>
      <c r="C238" t="str">
        <v>https://binhdai.bentre.gov.vn/binhthoi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16237</v>
      </c>
      <c r="B239" t="str">
        <v>Công an xã Bình Hòa  tỉnh Quảng Ngãi</v>
      </c>
      <c r="C239" t="str">
        <v>-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16238</v>
      </c>
      <c r="B240" t="str">
        <f>HYPERLINK("https://xabinhhoa.binhson.quangngai.gov.vn/", "UBND Ủy ban nhân dân xã Bình Hòa  tỉnh Quảng Ngãi")</f>
        <v>UBND Ủy ban nhân dân xã Bình Hòa  tỉnh Quảng Ngãi</v>
      </c>
      <c r="C240" t="str">
        <v>https://xabinhhoa.binhson.quangngai.gov.vn/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16239</v>
      </c>
      <c r="B241" t="str">
        <v>Công an xã Bình Trung  tỉnh Quảng Ngãi</v>
      </c>
      <c r="C241" t="str">
        <v>-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16240</v>
      </c>
      <c r="B242" t="str">
        <f>HYPERLINK("https://xabinhtrung.binhson.quangngai.gov.vn/", "UBND Ủy ban nhân dân xã Bình Trung  tỉnh Quảng Ngãi")</f>
        <v>UBND Ủy ban nhân dân xã Bình Trung  tỉnh Quảng Ngãi</v>
      </c>
      <c r="C242" t="str">
        <v>https://xabinhtrung.binhson.quangngai.gov.vn/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16241</v>
      </c>
      <c r="B243" t="str">
        <v>Công an xã Bình Minh  tỉnh Quảng Ngãi</v>
      </c>
      <c r="C243" t="str">
        <v>-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16242</v>
      </c>
      <c r="B244" t="str">
        <f>HYPERLINK("https://xabinhminh.binhson.quangngai.gov.vn/uy-ban-nhan-dan", "UBND Ủy ban nhân dân xã Bình Minh  tỉnh Quảng Ngãi")</f>
        <v>UBND Ủy ban nhân dân xã Bình Minh  tỉnh Quảng Ngãi</v>
      </c>
      <c r="C244" t="str">
        <v>https://xabinhminh.binhson.quangngai.gov.vn/uy-ban-nhan-dan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16243</v>
      </c>
      <c r="B245" t="str">
        <v>Công an xã Bình Long  tỉnh Quảng Ngãi</v>
      </c>
      <c r="C245" t="str">
        <v>-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16244</v>
      </c>
      <c r="B246" t="str">
        <f>HYPERLINK("https://quangngai.gov.vn/web/xa-binh-long/trang-chu", "UBND Ủy ban nhân dân xã Bình Long  tỉnh Quảng Ngãi")</f>
        <v>UBND Ủy ban nhân dân xã Bình Long  tỉnh Quảng Ngãi</v>
      </c>
      <c r="C246" t="str">
        <v>https://quangngai.gov.vn/web/xa-binh-long/trang-chu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16245</v>
      </c>
      <c r="B247" t="str">
        <v>Công an xã Bình Thanh Tây  tỉnh Quảng Ngãi</v>
      </c>
      <c r="C247" t="str">
        <v>-</v>
      </c>
      <c r="D247" t="str">
        <v>-</v>
      </c>
      <c r="E247" t="str">
        <v/>
      </c>
      <c r="F247" t="str">
        <v>-</v>
      </c>
      <c r="G247" t="str">
        <v>-</v>
      </c>
    </row>
    <row r="248">
      <c r="A248">
        <v>16246</v>
      </c>
      <c r="B248" t="str">
        <f>HYPERLINK("https://vanban.quangngai.gov.vn/thongtin/vanban/detail?id=8292", "UBND Ủy ban nhân dân xã Bình Thanh Tây  tỉnh Quảng Ngãi")</f>
        <v>UBND Ủy ban nhân dân xã Bình Thanh Tây  tỉnh Quảng Ngãi</v>
      </c>
      <c r="C248" t="str">
        <v>https://vanban.quangngai.gov.vn/thongtin/vanban/detail?id=8292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16247</v>
      </c>
      <c r="B249" t="str">
        <v>Công an xã Bình Phú  tỉnh Quảng Ngãi</v>
      </c>
      <c r="C249" t="str">
        <v>-</v>
      </c>
      <c r="D249" t="str">
        <v>-</v>
      </c>
      <c r="E249" t="str">
        <v/>
      </c>
      <c r="F249" t="str">
        <v>-</v>
      </c>
      <c r="G249" t="str">
        <v>-</v>
      </c>
    </row>
    <row r="250">
      <c r="A250">
        <v>16248</v>
      </c>
      <c r="B250" t="str">
        <f>HYPERLINK("https://quangngai.gov.vn/", "UBND Ủy ban nhân dân xã Bình Phú  tỉnh Quảng Ngãi")</f>
        <v>UBND Ủy ban nhân dân xã Bình Phú  tỉnh Quảng Ngãi</v>
      </c>
      <c r="C250" t="str">
        <v>https://quangngai.gov.vn/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16249</v>
      </c>
      <c r="B251" t="str">
        <v>Công an xã Bình Thanh Đông  tỉnh Quảng Ngãi</v>
      </c>
      <c r="C251" t="str">
        <v>-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16250</v>
      </c>
      <c r="B252" t="str">
        <f>HYPERLINK("https://xabinhthanhbn.binhson.quangngai.gov.vn/", "UBND Ủy ban nhân dân xã Bình Thanh Đông  tỉnh Quảng Ngãi")</f>
        <v>UBND Ủy ban nhân dân xã Bình Thanh Đông  tỉnh Quảng Ngãi</v>
      </c>
      <c r="C252" t="str">
        <v>https://xabinhthanhbn.binhson.quangngai.gov.vn/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16251</v>
      </c>
      <c r="B253" t="str">
        <v>Công an xã Bình Chương  tỉnh Quảng Ngãi</v>
      </c>
      <c r="C253" t="str">
        <v>-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16252</v>
      </c>
      <c r="B254" t="str">
        <f>HYPERLINK("https://xabinhchuong.binhson.quangngai.gov.vn/uy-ban-nhan-dan", "UBND Ủy ban nhân dân xã Bình Chương  tỉnh Quảng Ngãi")</f>
        <v>UBND Ủy ban nhân dân xã Bình Chương  tỉnh Quảng Ngãi</v>
      </c>
      <c r="C254" t="str">
        <v>https://xabinhchuong.binhson.quangngai.gov.vn/uy-ban-nhan-dan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16253</v>
      </c>
      <c r="B255" t="str">
        <f>HYPERLINK("https://www.facebook.com/people/Trang-tin-Tu%E1%BB%95i-tr%E1%BA%BB-B%C3%ACnh-Hi%E1%BB%87p/100065928273712/", "Công an xã Bình Hiệp  tỉnh Quảng Ngãi")</f>
        <v>Công an xã Bình Hiệp  tỉnh Quảng Ngãi</v>
      </c>
      <c r="C255" t="str">
        <v>https://www.facebook.com/people/Trang-tin-Tu%E1%BB%95i-tr%E1%BA%BB-B%C3%ACnh-Hi%E1%BB%87p/100065928273712/</v>
      </c>
      <c r="D255" t="str">
        <v>0986375327</v>
      </c>
      <c r="E255" t="str">
        <v>-</v>
      </c>
      <c r="F255" t="str">
        <f>HYPERLINK("mailto:doanxabinhhiep123@gmail.com", "doanxabinhhiep123@gmail.com")</f>
        <v>doanxabinhhiep123@gmail.com</v>
      </c>
      <c r="G255" t="str">
        <v>Binh Son, Vietnam</v>
      </c>
    </row>
    <row r="256">
      <c r="A256">
        <v>16254</v>
      </c>
      <c r="B256" t="str">
        <f>HYPERLINK("https://quangngai.gov.vn/web/xa-binh-hiep/xem-chi-tiet/-/asset_publisher//Content/uy-ban-nhan-dan-xa-binh-hiep-to-chuc-hoi-nghi-binh-xet-cac-danh-hieu-van-hoa-nam-2023?21181687", "UBND Ủy ban nhân dân xã Bình Hiệp  tỉnh Quảng Ngãi")</f>
        <v>UBND Ủy ban nhân dân xã Bình Hiệp  tỉnh Quảng Ngãi</v>
      </c>
      <c r="C256" t="str">
        <v>https://quangngai.gov.vn/web/xa-binh-hiep/xem-chi-tiet/-/asset_publisher//Content/uy-ban-nhan-dan-xa-binh-hiep-to-chuc-hoi-nghi-binh-xet-cac-danh-hieu-van-hoa-nam-2023?21181687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16255</v>
      </c>
      <c r="B257" t="str">
        <v>Công an xã Bình Mỹ  tỉnh Quảng Ngãi</v>
      </c>
      <c r="C257" t="str">
        <v>-</v>
      </c>
      <c r="D257" t="str">
        <v>-</v>
      </c>
      <c r="E257" t="str">
        <v/>
      </c>
      <c r="F257" t="str">
        <v>-</v>
      </c>
      <c r="G257" t="str">
        <v>-</v>
      </c>
    </row>
    <row r="258">
      <c r="A258">
        <v>16256</v>
      </c>
      <c r="B258" t="str">
        <f>HYPERLINK("https://xabinhmy.binhson.quangngai.gov.vn/", "UBND Ủy ban nhân dân xã Bình Mỹ  tỉnh Quảng Ngãi")</f>
        <v>UBND Ủy ban nhân dân xã Bình Mỹ  tỉnh Quảng Ngãi</v>
      </c>
      <c r="C258" t="str">
        <v>https://xabinhmy.binhson.quangngai.gov.vn/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16257</v>
      </c>
      <c r="B259" t="str">
        <v>Công an xã Bình Tân  tỉnh Quảng Ngãi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16258</v>
      </c>
      <c r="B260" t="str">
        <f>HYPERLINK("https://binhson.quangngai.gov.vn/", "UBND Ủy ban nhân dân xã Bình Tân  tỉnh Quảng Ngãi")</f>
        <v>UBND Ủy ban nhân dân xã Bình Tân  tỉnh Quảng Ngãi</v>
      </c>
      <c r="C260" t="str">
        <v>https://binhson.quangngai.gov.vn/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16259</v>
      </c>
      <c r="B261" t="str">
        <v>Công an xã Bình Châu  tỉnh Quảng Ngãi</v>
      </c>
      <c r="C261" t="str">
        <v>-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16260</v>
      </c>
      <c r="B262" t="str">
        <f>HYPERLINK("https://xabinhchau.binhson.quangngai.gov.vn/", "UBND Ủy ban nhân dân xã Bình Châu  tỉnh Quảng Ngãi")</f>
        <v>UBND Ủy ban nhân dân xã Bình Châu  tỉnh Quảng Ngãi</v>
      </c>
      <c r="C262" t="str">
        <v>https://xabinhchau.binhson.quangngai.gov.vn/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16261</v>
      </c>
      <c r="B263" t="str">
        <v>Công an xã Trà Giang  tỉnh Quảng Ngãi</v>
      </c>
      <c r="C263" t="str">
        <v>-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16262</v>
      </c>
      <c r="B264" t="str">
        <f>HYPERLINK("https://xatragiang.trabong.quangngai.gov.vn/uy-ban-nhan-dan", "UBND Ủy ban nhân dân xã Trà Giang  tỉnh Quảng Ngãi")</f>
        <v>UBND Ủy ban nhân dân xã Trà Giang  tỉnh Quảng Ngãi</v>
      </c>
      <c r="C264" t="str">
        <v>https://xatragiang.trabong.quangngai.gov.vn/uy-ban-nhan-dan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16263</v>
      </c>
      <c r="B265" t="str">
        <v>Công an xã Trà Thủy  tỉnh Quảng Ngãi</v>
      </c>
      <c r="C265" t="str">
        <v>-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16264</v>
      </c>
      <c r="B266" t="str">
        <f>HYPERLINK("https://xatrason.trabong.quangngai.gov.vn/", "UBND Ủy ban nhân dân xã Trà Thủy  tỉnh Quảng Ngãi")</f>
        <v>UBND Ủy ban nhân dân xã Trà Thủy  tỉnh Quảng Ngãi</v>
      </c>
      <c r="C266" t="str">
        <v>https://xatrason.trabong.quangngai.gov.vn/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16265</v>
      </c>
      <c r="B267" t="str">
        <v>Công an xã Trà Hiệp  tỉnh Quảng Ngãi</v>
      </c>
      <c r="C267" t="str">
        <v>-</v>
      </c>
      <c r="D267" t="str">
        <v>-</v>
      </c>
      <c r="E267" t="str">
        <v/>
      </c>
      <c r="F267" t="str">
        <v>-</v>
      </c>
      <c r="G267" t="str">
        <v>-</v>
      </c>
    </row>
    <row r="268">
      <c r="A268">
        <v>16266</v>
      </c>
      <c r="B268" t="str">
        <f>HYPERLINK("https://xatrahiep.trabong.quangngai.gov.vn/", "UBND Ủy ban nhân dân xã Trà Hiệp  tỉnh Quảng Ngãi")</f>
        <v>UBND Ủy ban nhân dân xã Trà Hiệp  tỉnh Quảng Ngãi</v>
      </c>
      <c r="C268" t="str">
        <v>https://xatrahiep.trabong.quangngai.gov.vn/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16267</v>
      </c>
      <c r="B269" t="str">
        <f>HYPERLINK("https://www.facebook.com/p/C%E1%BB%9D-%C4%91%E1%BB%8F-Tr%C3%A0-B%C3%ACnh-100069150911568/", "Công an xã Trà Bình  tỉnh Quảng Ngãi")</f>
        <v>Công an xã Trà Bình  tỉnh Quảng Ngãi</v>
      </c>
      <c r="C269" t="str">
        <v>https://www.facebook.com/p/C%E1%BB%9D-%C4%91%E1%BB%8F-Tr%C3%A0-B%C3%ACnh-100069150911568/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16268</v>
      </c>
      <c r="B270" t="str">
        <f>HYPERLINK("https://xatrabinh.trabong.quangngai.gov.vn/", "UBND Ủy ban nhân dân xã Trà Bình  tỉnh Quảng Ngãi")</f>
        <v>UBND Ủy ban nhân dân xã Trà Bình  tỉnh Quảng Ngãi</v>
      </c>
      <c r="C270" t="str">
        <v>https://xatrabinh.trabong.quangngai.gov.vn/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16269</v>
      </c>
      <c r="B271" t="str">
        <v>Công an xã Trà Phú  tỉnh Quảng Ngãi</v>
      </c>
      <c r="C271" t="str">
        <v>-</v>
      </c>
      <c r="D271" t="str">
        <v>-</v>
      </c>
      <c r="E271" t="str">
        <v/>
      </c>
      <c r="F271" t="str">
        <v>-</v>
      </c>
      <c r="G271" t="str">
        <v>-</v>
      </c>
    </row>
    <row r="272">
      <c r="A272">
        <v>16270</v>
      </c>
      <c r="B272" t="str">
        <f>HYPERLINK("https://xatraphu.trabong.quangngai.gov.vn/uy-ban-nhan-dan", "UBND Ủy ban nhân dân xã Trà Phú  tỉnh Quảng Ngãi")</f>
        <v>UBND Ủy ban nhân dân xã Trà Phú  tỉnh Quảng Ngãi</v>
      </c>
      <c r="C272" t="str">
        <v>https://xatraphu.trabong.quangngai.gov.vn/uy-ban-nhan-dan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16271</v>
      </c>
      <c r="B273" t="str">
        <v>Công an xã Trà Lâm  tỉnh Quảng Ngãi</v>
      </c>
      <c r="C273" t="str">
        <v>-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16272</v>
      </c>
      <c r="B274" t="str">
        <f>HYPERLINK("https://xatralam.trabong.quangngai.gov.vn/uy-ban-nhan-dan", "UBND Ủy ban nhân dân xã Trà Lâm  tỉnh Quảng Ngãi")</f>
        <v>UBND Ủy ban nhân dân xã Trà Lâm  tỉnh Quảng Ngãi</v>
      </c>
      <c r="C274" t="str">
        <v>https://xatralam.trabong.quangngai.gov.vn/uy-ban-nhan-dan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16273</v>
      </c>
      <c r="B275" t="str">
        <v>Công an xã Trà Tân  tỉnh Quảng Ngãi</v>
      </c>
      <c r="C275" t="str">
        <v>-</v>
      </c>
      <c r="D275" t="str">
        <v>-</v>
      </c>
      <c r="E275" t="str">
        <v/>
      </c>
      <c r="F275" t="str">
        <v>-</v>
      </c>
      <c r="G275" t="str">
        <v>-</v>
      </c>
    </row>
    <row r="276">
      <c r="A276">
        <v>16274</v>
      </c>
      <c r="B276" t="str">
        <f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 tỉnh Quảng Ngãi")</f>
        <v>UBND Ủy ban nhân dân xã Trà Tân  tỉnh Quảng Ngãi</v>
      </c>
      <c r="C276" t="str">
        <v>https://quangngai.gov.vn/web/xa-tra-tan/xem-chi-tiet/-/asset_publisher//Content/uy-ban-nhan-dan-xa-tra-tan-to-chuc-hoi-nghi-chu-tich-ubnd-xa-oi-thoai-voi-to-chuc-ca-nhan-ve-giai-quyet-thu-tuc-hanh-chinh-va-tiep-nhan-phan-anh-kie-1?21523171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16275</v>
      </c>
      <c r="B277" t="str">
        <v>Công an xã Trà Sơn  tỉnh Quảng Ngãi</v>
      </c>
      <c r="C277" t="str">
        <v>-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16276</v>
      </c>
      <c r="B278" t="str">
        <f>HYPERLINK("https://xatrason.trabong.quangngai.gov.vn/", "UBND Ủy ban nhân dân xã Trà Sơn  tỉnh Quảng Ngãi")</f>
        <v>UBND Ủy ban nhân dân xã Trà Sơn  tỉnh Quảng Ngãi</v>
      </c>
      <c r="C278" t="str">
        <v>https://xatrason.trabong.quangngai.gov.vn/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16277</v>
      </c>
      <c r="B279" t="str">
        <v>Công an xã Trà Bùi  tỉnh Quảng Ngãi</v>
      </c>
      <c r="C279" t="str">
        <v>-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16278</v>
      </c>
      <c r="B280" t="str">
        <f>HYPERLINK("https://xatrabui.trabong.quangngai.gov.vn/", "UBND Ủy ban nhân dân xã Trà Bùi  tỉnh Quảng Ngãi")</f>
        <v>UBND Ủy ban nhân dân xã Trà Bùi  tỉnh Quảng Ngãi</v>
      </c>
      <c r="C280" t="str">
        <v>https://xatrabui.trabong.quangngai.gov.vn/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16279</v>
      </c>
      <c r="B281" t="str">
        <v>Công an xã Trà Thanh  tỉnh Quảng Ngãi</v>
      </c>
      <c r="C281" t="str">
        <v>-</v>
      </c>
      <c r="D281" t="str">
        <v>-</v>
      </c>
      <c r="E281" t="str">
        <v/>
      </c>
      <c r="F281" t="str">
        <v>-</v>
      </c>
      <c r="G281" t="str">
        <v>-</v>
      </c>
    </row>
    <row r="282">
      <c r="A282">
        <v>16280</v>
      </c>
      <c r="B282" t="str">
        <f>HYPERLINK("https://xatrathanh.trabong.quangngai.gov.vn/", "UBND Ủy ban nhân dân xã Trà Thanh  tỉnh Quảng Ngãi")</f>
        <v>UBND Ủy ban nhân dân xã Trà Thanh  tỉnh Quảng Ngãi</v>
      </c>
      <c r="C282" t="str">
        <v>https://xatrathanh.trabong.quangngai.gov.vn/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16281</v>
      </c>
      <c r="B283" t="str">
        <v>Công an xã Trà Khê  tỉnh Quảng Ngãi</v>
      </c>
      <c r="C283" t="str">
        <v>-</v>
      </c>
      <c r="D283" t="str">
        <v>-</v>
      </c>
      <c r="E283" t="str">
        <v/>
      </c>
      <c r="F283" t="str">
        <v>-</v>
      </c>
      <c r="G283" t="str">
        <v>-</v>
      </c>
    </row>
    <row r="284">
      <c r="A284">
        <v>16282</v>
      </c>
      <c r="B284" t="str">
        <f>HYPERLINK("https://vanban.quangngai.gov.vn/thongtin/vanban/detail?id=5039", "UBND Ủy ban nhân dân xã Trà Khê  tỉnh Quảng Ngãi")</f>
        <v>UBND Ủy ban nhân dân xã Trà Khê  tỉnh Quảng Ngãi</v>
      </c>
      <c r="C284" t="str">
        <v>https://vanban.quangngai.gov.vn/thongtin/vanban/detail?id=5039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16283</v>
      </c>
      <c r="B285" t="str">
        <v>Công an xã Trà Quân  tỉnh Quảng Ngãi</v>
      </c>
      <c r="C285" t="str">
        <v>-</v>
      </c>
      <c r="D285" t="str">
        <v>-</v>
      </c>
      <c r="E285" t="str">
        <v/>
      </c>
      <c r="F285" t="str">
        <v>-</v>
      </c>
      <c r="G285" t="str">
        <v>-</v>
      </c>
    </row>
    <row r="286">
      <c r="A286">
        <v>16284</v>
      </c>
      <c r="B286" t="str">
        <f>HYPERLINK("https://xatrason.trabong.quangngai.gov.vn/", "UBND Ủy ban nhân dân xã Trà Quân  tỉnh Quảng Ngãi")</f>
        <v>UBND Ủy ban nhân dân xã Trà Quân  tỉnh Quảng Ngãi</v>
      </c>
      <c r="C286" t="str">
        <v>https://xatrason.trabong.quangngai.gov.vn/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16285</v>
      </c>
      <c r="B287" t="str">
        <v>Công an xã Trà Phong  tỉnh Quảng Ngãi</v>
      </c>
      <c r="C287" t="str">
        <v>-</v>
      </c>
      <c r="D287" t="str">
        <v>-</v>
      </c>
      <c r="E287" t="str">
        <v/>
      </c>
      <c r="F287" t="str">
        <v>-</v>
      </c>
      <c r="G287" t="str">
        <v>-</v>
      </c>
    </row>
    <row r="288">
      <c r="A288">
        <v>16286</v>
      </c>
      <c r="B288" t="str">
        <f>HYPERLINK("https://quangngai.gov.vn/web/xa-tra-phong/hoi-dong-nhan-dan", "UBND Ủy ban nhân dân xã Trà Phong  tỉnh Quảng Ngãi")</f>
        <v>UBND Ủy ban nhân dân xã Trà Phong  tỉnh Quảng Ngãi</v>
      </c>
      <c r="C288" t="str">
        <v>https://quangngai.gov.vn/web/xa-tra-phong/hoi-dong-nhan-dan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16287</v>
      </c>
      <c r="B289" t="str">
        <v>Công an xã Trà Lãnh  tỉnh Quảng Ngãi</v>
      </c>
      <c r="C289" t="str">
        <v>-</v>
      </c>
      <c r="D289" t="str">
        <v>-</v>
      </c>
      <c r="E289" t="str">
        <v/>
      </c>
      <c r="F289" t="str">
        <v>-</v>
      </c>
      <c r="G289" t="str">
        <v>-</v>
      </c>
    </row>
    <row r="290">
      <c r="A290">
        <v>16288</v>
      </c>
      <c r="B290" t="str">
        <f>HYPERLINK("https://vanban.quangngai.gov.vn/thongtin/vanban/detail?id=5040", "UBND Ủy ban nhân dân xã Trà Lãnh  tỉnh Quảng Ngãi")</f>
        <v>UBND Ủy ban nhân dân xã Trà Lãnh  tỉnh Quảng Ngãi</v>
      </c>
      <c r="C290" t="str">
        <v>https://vanban.quangngai.gov.vn/thongtin/vanban/detail?id=5040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16289</v>
      </c>
      <c r="B291" t="str">
        <v>Công an xã Trà Nham  tỉnh Quảng Ngãi</v>
      </c>
      <c r="C291" t="str">
        <v>-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16290</v>
      </c>
      <c r="B292" t="str">
        <f>HYPERLINK("https://xatrason.trabong.quangngai.gov.vn/", "UBND Ủy ban nhân dân xã Trà Nham  tỉnh Quảng Ngãi")</f>
        <v>UBND Ủy ban nhân dân xã Trà Nham  tỉnh Quảng Ngãi</v>
      </c>
      <c r="C292" t="str">
        <v>https://xatrason.trabong.quangngai.gov.vn/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16291</v>
      </c>
      <c r="B293" t="str">
        <v>Công an xã Trà Xinh  tỉnh Quảng Ngãi</v>
      </c>
      <c r="C293" t="str">
        <v>-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16292</v>
      </c>
      <c r="B294" t="str">
        <f>HYPERLINK("https://xatraxinh.trabong.quangngai.gov.vn/", "UBND Ủy ban nhân dân xã Trà Xinh  tỉnh Quảng Ngãi")</f>
        <v>UBND Ủy ban nhân dân xã Trà Xinh  tỉnh Quảng Ngãi</v>
      </c>
      <c r="C294" t="str">
        <v>https://xatraxinh.trabong.quangngai.gov.vn/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16293</v>
      </c>
      <c r="B295" t="str">
        <v>Công an xã Trà Thọ  tỉnh Quảng Ngãi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16294</v>
      </c>
      <c r="B296" t="str">
        <f>HYPERLINK("https://vanban.quangngai.gov.vn/thongtin/vanban/detail?id=5040", "UBND Ủy ban nhân dân xã Trà Thọ  tỉnh Quảng Ngãi")</f>
        <v>UBND Ủy ban nhân dân xã Trà Thọ  tỉnh Quảng Ngãi</v>
      </c>
      <c r="C296" t="str">
        <v>https://vanban.quangngai.gov.vn/thongtin/vanban/detail?id=5040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16295</v>
      </c>
      <c r="B297" t="str">
        <v>Công an xã Trà Trung  tỉnh Quảng Ngãi</v>
      </c>
      <c r="C297" t="str">
        <v>-</v>
      </c>
      <c r="D297" t="str">
        <v>-</v>
      </c>
      <c r="E297" t="str">
        <v/>
      </c>
      <c r="F297" t="str">
        <v>-</v>
      </c>
      <c r="G297" t="str">
        <v>-</v>
      </c>
    </row>
    <row r="298">
      <c r="A298">
        <v>16296</v>
      </c>
      <c r="B298" t="str">
        <f>HYPERLINK("https://xatrason.trabong.quangngai.gov.vn/", "UBND Ủy ban nhân dân xã Trà Trung  tỉnh Quảng Ngãi")</f>
        <v>UBND Ủy ban nhân dân xã Trà Trung  tỉnh Quảng Ngãi</v>
      </c>
      <c r="C298" t="str">
        <v>https://xatrason.trabong.quangngai.gov.vn/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16297</v>
      </c>
      <c r="B299" t="str">
        <f>HYPERLINK("https://www.facebook.com/p/C%C3%B4ng-an-x%C3%A3-T%E1%BB%8Bnh-Th%E1%BB%8D-100057411251139/", "Công an xã Tịnh Thọ  tỉnh Quảng Ngãi")</f>
        <v>Công an xã Tịnh Thọ  tỉnh Quảng Ngãi</v>
      </c>
      <c r="C299" t="str">
        <v>https://www.facebook.com/p/C%C3%B4ng-an-x%C3%A3-T%E1%BB%8Bnh-Th%E1%BB%8D-100057411251139/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16298</v>
      </c>
      <c r="B300" t="str">
        <v>UBND Ủy ban nhân dân xã Tịnh Thọ  tỉnh Quảng Ngãi</v>
      </c>
      <c r="C300" t="str">
        <v>-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16299</v>
      </c>
      <c r="B301" t="str">
        <v>Công an xã Tịnh Trà  tỉnh Quảng Ngãi</v>
      </c>
      <c r="C301" t="str">
        <v>-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16300</v>
      </c>
      <c r="B302" t="str">
        <v>UBND Ủy ban nhân dân xã Tịnh Trà  tỉnh Quảng Ngãi</v>
      </c>
      <c r="C302" t="str">
        <v>-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16301</v>
      </c>
      <c r="B303" t="str">
        <v>Công an xã Tịnh Phong  tỉnh Quảng Ngãi</v>
      </c>
      <c r="C303" t="str">
        <v>-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16302</v>
      </c>
      <c r="B304" t="str">
        <v>UBND Ủy ban nhân dân xã Tịnh Phong  tỉnh Quảng Ngãi</v>
      </c>
      <c r="C304" t="str">
        <v>-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16303</v>
      </c>
      <c r="B305" t="str">
        <v>Công an xã Tịnh Hiệp  tỉnh Quảng Ngãi</v>
      </c>
      <c r="C305" t="str">
        <v>-</v>
      </c>
      <c r="D305" t="str">
        <v>-</v>
      </c>
      <c r="E305" t="str">
        <v/>
      </c>
      <c r="F305" t="str">
        <v>-</v>
      </c>
      <c r="G305" t="str">
        <v>-</v>
      </c>
    </row>
    <row r="306">
      <c r="A306">
        <v>16304</v>
      </c>
      <c r="B306" t="str">
        <v>UBND Ủy ban nhân dân xã Tịnh Hiệp  tỉnh Quảng Ngãi</v>
      </c>
      <c r="C306" t="str">
        <v>-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16305</v>
      </c>
      <c r="B307" t="str">
        <f>HYPERLINK("https://www.facebook.com/p/C%E1%BB%9D-%C4%91%E1%BB%8F-x%C3%A3-T%E1%BB%8Bnh-B%C3%ACnh-100063936579953/", "Công an xã Tịnh Bình  tỉnh Quảng Ngãi")</f>
        <v>Công an xã Tịnh Bình  tỉnh Quảng Ngãi</v>
      </c>
      <c r="C307" t="str">
        <v>https://www.facebook.com/p/C%E1%BB%9D-%C4%91%E1%BB%8F-x%C3%A3-T%E1%BB%8Bnh-B%C3%ACnh-100063936579953/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16306</v>
      </c>
      <c r="B308" t="str">
        <v>UBND Ủy ban nhân dân xã Tịnh Bình  tỉnh Quảng Ngãi</v>
      </c>
      <c r="C308" t="str">
        <v>-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16307</v>
      </c>
      <c r="B309" t="str">
        <v>Công an xã Tịnh Đông  tỉnh Quảng Ngãi</v>
      </c>
      <c r="C309" t="str">
        <v>-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16308</v>
      </c>
      <c r="B310" t="str">
        <f>HYPERLINK("https://xatinhdong.sontinh.quangngai.gov.vn/uy-ban-nhan-dan", "UBND Ủy ban nhân dân xã Tịnh Đông  tỉnh Quảng Ngãi")</f>
        <v>UBND Ủy ban nhân dân xã Tịnh Đông  tỉnh Quảng Ngãi</v>
      </c>
      <c r="C310" t="str">
        <v>https://xatinhdong.sontinh.quangngai.gov.vn/uy-ban-nhan-dan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16309</v>
      </c>
      <c r="B311" t="str">
        <v>Công an xã Tịnh Bắc  tỉnh Quảng Ngãi</v>
      </c>
      <c r="C311" t="str">
        <v>-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16310</v>
      </c>
      <c r="B312" t="str">
        <f>HYPERLINK("https://xatinhbac.sontinh.quangngai.gov.vn/", "UBND Ủy ban nhân dân xã Tịnh Bắc  tỉnh Quảng Ngãi")</f>
        <v>UBND Ủy ban nhân dân xã Tịnh Bắc  tỉnh Quảng Ngãi</v>
      </c>
      <c r="C312" t="str">
        <v>https://xatinhbac.sontinh.quangngai.gov.vn/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16311</v>
      </c>
      <c r="B313" t="str">
        <v>Công an xã Tịnh Sơn  tỉnh Quảng Ngãi</v>
      </c>
      <c r="C313" t="str">
        <v>-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16312</v>
      </c>
      <c r="B314" t="str">
        <f>HYPERLINK("https://xatinhson.sontinh.quangngai.gov.vn/", "UBND Ủy ban nhân dân xã Tịnh Sơn  tỉnh Quảng Ngãi")</f>
        <v>UBND Ủy ban nhân dân xã Tịnh Sơn  tỉnh Quảng Ngãi</v>
      </c>
      <c r="C314" t="str">
        <v>https://xatinhson.sontinh.quangngai.gov.vn/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16313</v>
      </c>
      <c r="B315" t="str">
        <v>Công an xã Tịnh Hà  tỉnh Quảng Ngãi</v>
      </c>
      <c r="C315" t="str">
        <v>-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16314</v>
      </c>
      <c r="B316" t="str">
        <f>HYPERLINK("https://xatinhha.sontinh.quangngai.gov.vn/", "UBND Ủy ban nhân dân xã Tịnh Hà  tỉnh Quảng Ngãi")</f>
        <v>UBND Ủy ban nhân dân xã Tịnh Hà  tỉnh Quảng Ngãi</v>
      </c>
      <c r="C316" t="str">
        <v>https://xatinhha.sontinh.quangngai.gov.vn/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16315</v>
      </c>
      <c r="B317" t="str">
        <v>Công an xã Tịnh Giang  tỉnh Quảng Ngãi</v>
      </c>
      <c r="C317" t="str">
        <v>-</v>
      </c>
      <c r="D317" t="str">
        <v>-</v>
      </c>
      <c r="E317" t="str">
        <v/>
      </c>
      <c r="F317" t="str">
        <v>-</v>
      </c>
      <c r="G317" t="str">
        <v>-</v>
      </c>
    </row>
    <row r="318">
      <c r="A318">
        <v>16316</v>
      </c>
      <c r="B318" t="str">
        <f>HYPERLINK("https://xatinhgiang.sontinh.quangngai.gov.vn/", "UBND Ủy ban nhân dân xã Tịnh Giang  tỉnh Quảng Ngãi")</f>
        <v>UBND Ủy ban nhân dân xã Tịnh Giang  tỉnh Quảng Ngãi</v>
      </c>
      <c r="C318" t="str">
        <v>https://xatinhgiang.sontinh.quangngai.gov.vn/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16317</v>
      </c>
      <c r="B319" t="str">
        <f>HYPERLINK("https://www.facebook.com/dtncatquangngai/", "Công an xã Tịnh Minh  tỉnh Quảng Ngãi")</f>
        <v>Công an xã Tịnh Minh  tỉnh Quảng Ngãi</v>
      </c>
      <c r="C319" t="str">
        <v>https://www.facebook.com/dtncatquangngai/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16318</v>
      </c>
      <c r="B320" t="str">
        <f>HYPERLINK("https://xatinhminh.sontinh.quangngai.gov.vn/", "UBND Ủy ban nhân dân xã Tịnh Minh  tỉnh Quảng Ngãi")</f>
        <v>UBND Ủy ban nhân dân xã Tịnh Minh  tỉnh Quảng Ngãi</v>
      </c>
      <c r="C320" t="str">
        <v>https://xatinhminh.sontinh.quangngai.gov.vn/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16319</v>
      </c>
      <c r="B321" t="str">
        <v>Công an xã Nghĩa Lâm  tỉnh Quảng Ngãi</v>
      </c>
      <c r="C321" t="str">
        <v>-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16320</v>
      </c>
      <c r="B322" t="str">
        <f>HYPERLINK("https://xanghialam.tunghia.quangngai.gov.vn/", "UBND Ủy ban nhân dân xã Nghĩa Lâm  tỉnh Quảng Ngãi")</f>
        <v>UBND Ủy ban nhân dân xã Nghĩa Lâm  tỉnh Quảng Ngãi</v>
      </c>
      <c r="C322" t="str">
        <v>https://xanghialam.tunghia.quangngai.gov.vn/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16321</v>
      </c>
      <c r="B323" t="str">
        <v>Công an xã Nghĩa Thắng  tỉnh Quảng Ngãi</v>
      </c>
      <c r="C323" t="str">
        <v>-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16322</v>
      </c>
      <c r="B324" t="str">
        <f>HYPERLINK("https://xanghiathang.tunghia.quangngai.gov.vn/uy-ban-nhan-dan", "UBND Ủy ban nhân dân xã Nghĩa Thắng  tỉnh Quảng Ngãi")</f>
        <v>UBND Ủy ban nhân dân xã Nghĩa Thắng  tỉnh Quảng Ngãi</v>
      </c>
      <c r="C324" t="str">
        <v>https://xanghiathang.tunghia.quangngai.gov.vn/uy-ban-nhan-dan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16323</v>
      </c>
      <c r="B325" t="str">
        <f>HYPERLINK("https://www.facebook.com/caxnt/", "Công an xã Nghĩa Thuận  tỉnh Quảng Ngãi")</f>
        <v>Công an xã Nghĩa Thuận  tỉnh Quảng Ngãi</v>
      </c>
      <c r="C325" t="str">
        <v>https://www.facebook.com/caxnt/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16324</v>
      </c>
      <c r="B326" t="str">
        <f>HYPERLINK("https://xanghiathuan.tunghia.quangngai.gov.vn/uy-ban-nhan-dan", "UBND Ủy ban nhân dân xã Nghĩa Thuận  tỉnh Quảng Ngãi")</f>
        <v>UBND Ủy ban nhân dân xã Nghĩa Thuận  tỉnh Quảng Ngãi</v>
      </c>
      <c r="C326" t="str">
        <v>https://xanghiathuan.tunghia.quangngai.gov.vn/uy-ban-nhan-dan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16325</v>
      </c>
      <c r="B327" t="str">
        <f>HYPERLINK("https://www.facebook.com/p/Trang-th%C3%B4ng-tin-x%C3%A3-Ngh%C4%A9a-K%E1%BB%B3-100072205571379/", "Công an xã Nghĩa Kỳ  tỉnh Quảng Ngãi")</f>
        <v>Công an xã Nghĩa Kỳ  tỉnh Quảng Ngãi</v>
      </c>
      <c r="C327" t="str">
        <v>https://www.facebook.com/p/Trang-th%C3%B4ng-tin-x%C3%A3-Ngh%C4%A9a-K%E1%BB%B3-100072205571379/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16326</v>
      </c>
      <c r="B328" t="str">
        <f>HYPERLINK("https://xanghiaky.tunghia.quangngai.gov.vn/", "UBND Ủy ban nhân dân xã Nghĩa Kỳ  tỉnh Quảng Ngãi")</f>
        <v>UBND Ủy ban nhân dân xã Nghĩa Kỳ  tỉnh Quảng Ngãi</v>
      </c>
      <c r="C328" t="str">
        <v>https://xanghiaky.tunghia.quangngai.gov.vn/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16327</v>
      </c>
      <c r="B329" t="str">
        <f>HYPERLINK("https://www.facebook.com/dtncatquangngai/", "Công an xã Nghĩa Sơn  tỉnh Quảng Ngãi")</f>
        <v>Công an xã Nghĩa Sơn  tỉnh Quảng Ngãi</v>
      </c>
      <c r="C329" t="str">
        <v>https://www.facebook.com/dtncatquangngai/</v>
      </c>
      <c r="D329" t="str">
        <v>-</v>
      </c>
      <c r="E329" t="str">
        <v/>
      </c>
      <c r="F329" t="str">
        <v>-</v>
      </c>
      <c r="G329" t="str">
        <v>-</v>
      </c>
    </row>
    <row r="330">
      <c r="A330">
        <v>16328</v>
      </c>
      <c r="B330" t="str">
        <f>HYPERLINK("https://xanghiason.tunghia.quangngai.gov.vn/uy-ban-nhan-dan", "UBND Ủy ban nhân dân xã Nghĩa Sơn  tỉnh Quảng Ngãi")</f>
        <v>UBND Ủy ban nhân dân xã Nghĩa Sơn  tỉnh Quảng Ngãi</v>
      </c>
      <c r="C330" t="str">
        <v>https://xanghiason.tunghia.quangngai.gov.vn/uy-ban-nhan-dan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16329</v>
      </c>
      <c r="B331" t="str">
        <f>HYPERLINK("https://www.facebook.com/dtncatquangngai/", "Công an xã Nghĩa Thọ  tỉnh Quảng Ngãi")</f>
        <v>Công an xã Nghĩa Thọ  tỉnh Quảng Ngãi</v>
      </c>
      <c r="C331" t="str">
        <v>https://www.facebook.com/dtncatquangngai/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16330</v>
      </c>
      <c r="B332" t="str">
        <f>HYPERLINK("https://quangngai.gov.vn/web/xa-nghia-thuong/xem-chi-tiet/-/asset_publisher//Content/uy-ban-nhan-dan-xa-nghia-thuong-to-chuc-chuc-tho-mung-tho-nguoi-cao-tuoi-nam-2023-?19240027", "UBND Ủy ban nhân dân xã Nghĩa Thọ  tỉnh Quảng Ngãi")</f>
        <v>UBND Ủy ban nhân dân xã Nghĩa Thọ  tỉnh Quảng Ngãi</v>
      </c>
      <c r="C332" t="str">
        <v>https://quangngai.gov.vn/web/xa-nghia-thuong/xem-chi-tiet/-/asset_publisher//Content/uy-ban-nhan-dan-xa-nghia-thuong-to-chuc-chuc-tho-mung-tho-nguoi-cao-tuoi-nam-2023-?19240027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16331</v>
      </c>
      <c r="B333" t="str">
        <v>Công an xã Nghĩa Hòa  tỉnh Quảng Ngãi</v>
      </c>
      <c r="C333" t="str">
        <v>-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16332</v>
      </c>
      <c r="B334" t="str">
        <f>HYPERLINK("https://tunghia.quangngai.gov.vn/", "UBND Ủy ban nhân dân xã Nghĩa Hòa  tỉnh Quảng Ngãi")</f>
        <v>UBND Ủy ban nhân dân xã Nghĩa Hòa  tỉnh Quảng Ngãi</v>
      </c>
      <c r="C334" t="str">
        <v>https://tunghia.quangngai.gov.vn/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16333</v>
      </c>
      <c r="B335" t="str">
        <v>Công an xã Nghĩa Điền  tỉnh Quảng Ngãi</v>
      </c>
      <c r="C335" t="str">
        <v>-</v>
      </c>
      <c r="D335" t="str">
        <v>-</v>
      </c>
      <c r="E335" t="str">
        <v/>
      </c>
      <c r="F335" t="str">
        <v>-</v>
      </c>
      <c r="G335" t="str">
        <v>-</v>
      </c>
    </row>
    <row r="336">
      <c r="A336">
        <v>16334</v>
      </c>
      <c r="B336" t="str">
        <f>HYPERLINK("https://quangngai.gov.vn/web/xa-nghia-dien/trang-chu", "UBND Ủy ban nhân dân xã Nghĩa Điền  tỉnh Quảng Ngãi")</f>
        <v>UBND Ủy ban nhân dân xã Nghĩa Điền  tỉnh Quảng Ngãi</v>
      </c>
      <c r="C336" t="str">
        <v>https://quangngai.gov.vn/web/xa-nghia-dien/trang-chu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16335</v>
      </c>
      <c r="B337" t="str">
        <f>HYPERLINK("https://www.facebook.com/dtncatquangngai/", "Công an xã Nghĩa Thương  tỉnh Quảng Ngãi")</f>
        <v>Công an xã Nghĩa Thương  tỉnh Quảng Ngãi</v>
      </c>
      <c r="C337" t="str">
        <v>https://www.facebook.com/dtncatquangngai/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16336</v>
      </c>
      <c r="B338" t="str">
        <f>HYPERLINK("https://xanghiathuong.tunghia.quangngai.gov.vn/", "UBND Ủy ban nhân dân xã Nghĩa Thương  tỉnh Quảng Ngãi")</f>
        <v>UBND Ủy ban nhân dân xã Nghĩa Thương  tỉnh Quảng Ngãi</v>
      </c>
      <c r="C338" t="str">
        <v>https://xanghiathuong.tunghia.quangngai.gov.vn/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16337</v>
      </c>
      <c r="B339" t="str">
        <v>Công an xã Nghĩa Trung  tỉnh Quảng Ngãi</v>
      </c>
      <c r="C339" t="str">
        <v>-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16338</v>
      </c>
      <c r="B340" t="str">
        <f>HYPERLINK("https://xanghiatrung.tunghia.quangngai.gov.vn/", "UBND Ủy ban nhân dân xã Nghĩa Trung  tỉnh Quảng Ngãi")</f>
        <v>UBND Ủy ban nhân dân xã Nghĩa Trung  tỉnh Quảng Ngãi</v>
      </c>
      <c r="C340" t="str">
        <v>https://xanghiatrung.tunghia.quangngai.gov.vn/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16339</v>
      </c>
      <c r="B341" t="str">
        <f>HYPERLINK("https://www.facebook.com/tuoitrenghiahiep/", "Công an xã Nghĩa Hiệp  tỉnh Quảng Ngãi")</f>
        <v>Công an xã Nghĩa Hiệp  tỉnh Quảng Ngãi</v>
      </c>
      <c r="C341" t="str">
        <v>https://www.facebook.com/tuoitrenghiahiep/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16340</v>
      </c>
      <c r="B342" t="str">
        <f>HYPERLINK("https://xanghiahiep.tunghia.quangngai.gov.vn/", "UBND Ủy ban nhân dân xã Nghĩa Hiệp  tỉnh Quảng Ngãi")</f>
        <v>UBND Ủy ban nhân dân xã Nghĩa Hiệp  tỉnh Quảng Ngãi</v>
      </c>
      <c r="C342" t="str">
        <v>https://xanghiahiep.tunghia.quangngai.gov.vn/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16341</v>
      </c>
      <c r="B343" t="str">
        <f>HYPERLINK("https://www.facebook.com/Haokabg/", "Công an xã Nghĩa Phương  tỉnh Quảng Ngãi")</f>
        <v>Công an xã Nghĩa Phương  tỉnh Quảng Ngãi</v>
      </c>
      <c r="C343" t="str">
        <v>https://www.facebook.com/Haokabg/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16342</v>
      </c>
      <c r="B344" t="str">
        <f>HYPERLINK("https://tunghia.quangngai.gov.vn/", "UBND Ủy ban nhân dân xã Nghĩa Phương  tỉnh Quảng Ngãi")</f>
        <v>UBND Ủy ban nhân dân xã Nghĩa Phương  tỉnh Quảng Ngãi</v>
      </c>
      <c r="C344" t="str">
        <v>https://tunghia.quangngai.gov.vn/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16343</v>
      </c>
      <c r="B345" t="str">
        <v>Công an xã Nghĩa Mỹ  tỉnh Quảng Ngãi</v>
      </c>
      <c r="C345" t="str">
        <v>-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16344</v>
      </c>
      <c r="B346" t="str">
        <f>HYPERLINK("https://xanghiamy.tunghia.quangngai.gov.vn/", "UBND Ủy ban nhân dân xã Nghĩa Mỹ  tỉnh Quảng Ngãi")</f>
        <v>UBND Ủy ban nhân dân xã Nghĩa Mỹ  tỉnh Quảng Ngãi</v>
      </c>
      <c r="C346" t="str">
        <v>https://xanghiamy.tunghia.quangngai.gov.vn/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16345</v>
      </c>
      <c r="B347" t="str">
        <f>HYPERLINK("https://www.facebook.com/dtncatquangngai/", "Công an xã Sơn Hạ  tỉnh Quảng Ngãi")</f>
        <v>Công an xã Sơn Hạ  tỉnh Quảng Ngãi</v>
      </c>
      <c r="C347" t="str">
        <v>https://www.facebook.com/dtncatquangngai/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16346</v>
      </c>
      <c r="B348" t="str">
        <f>HYPERLINK("https://sonha.quangngai.gov.vn/", "UBND Ủy ban nhân dân xã Sơn Hạ  tỉnh Quảng Ngãi")</f>
        <v>UBND Ủy ban nhân dân xã Sơn Hạ  tỉnh Quảng Ngãi</v>
      </c>
      <c r="C348" t="str">
        <v>https://sonha.quangngai.gov.vn/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16347</v>
      </c>
      <c r="B349" t="str">
        <f>HYPERLINK("https://www.facebook.com/dtncatquangngai/", "Công an xã Sơn Thành  tỉnh Quảng Ngãi")</f>
        <v>Công an xã Sơn Thành  tỉnh Quảng Ngãi</v>
      </c>
      <c r="C349" t="str">
        <v>https://www.facebook.com/dtncatquangngai/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16348</v>
      </c>
      <c r="B350" t="str">
        <f>HYPERLINK("https://sonha.quangngai.gov.vn/ubnd-xa-son-thanh", "UBND Ủy ban nhân dân xã Sơn Thành  tỉnh Quảng Ngãi")</f>
        <v>UBND Ủy ban nhân dân xã Sơn Thành  tỉnh Quảng Ngãi</v>
      </c>
      <c r="C350" t="str">
        <v>https://sonha.quangngai.gov.vn/ubnd-xa-son-thanh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16349</v>
      </c>
      <c r="B351" t="str">
        <v>Công an xã Sơn Nham  tỉnh Quảng Ngãi</v>
      </c>
      <c r="C351" t="str">
        <v>-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16350</v>
      </c>
      <c r="B352" t="str">
        <f>HYPERLINK("https://sonha.quangngai.gov.vn/ubnd-xa-son-nham", "UBND Ủy ban nhân dân xã Sơn Nham  tỉnh Quảng Ngãi")</f>
        <v>UBND Ủy ban nhân dân xã Sơn Nham  tỉnh Quảng Ngãi</v>
      </c>
      <c r="C352" t="str">
        <v>https://sonha.quangngai.gov.vn/ubnd-xa-son-nham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16351</v>
      </c>
      <c r="B353" t="str">
        <f>HYPERLINK("https://www.facebook.com/dtncatquangngai/", "Công an xã Sơn Bao  tỉnh Quảng Ngãi")</f>
        <v>Công an xã Sơn Bao  tỉnh Quảng Ngãi</v>
      </c>
      <c r="C353" t="str">
        <v>https://www.facebook.com/dtncatquangngai/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16352</v>
      </c>
      <c r="B354" t="str">
        <f>HYPERLINK("https://xasontra.trabong.quangngai.gov.vn/", "UBND Ủy ban nhân dân xã Sơn Bao  tỉnh Quảng Ngãi")</f>
        <v>UBND Ủy ban nhân dân xã Sơn Bao  tỉnh Quảng Ngãi</v>
      </c>
      <c r="C354" t="str">
        <v>https://xasontra.trabong.quangngai.gov.vn/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16353</v>
      </c>
      <c r="B355" t="str">
        <v>Công an xã Sơn Linh  tỉnh Quảng Ngãi</v>
      </c>
      <c r="C355" t="str">
        <v>-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16354</v>
      </c>
      <c r="B356" t="str">
        <f>HYPERLINK("https://sonha.quangngai.gov.vn/ubnd-xa-son-linh", "UBND Ủy ban nhân dân xã Sơn Linh  tỉnh Quảng Ngãi")</f>
        <v>UBND Ủy ban nhân dân xã Sơn Linh  tỉnh Quảng Ngãi</v>
      </c>
      <c r="C356" t="str">
        <v>https://sonha.quangngai.gov.vn/ubnd-xa-son-linh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16355</v>
      </c>
      <c r="B357" t="str">
        <v>Công an xã Sơn Giang  tỉnh Quảng Ngãi</v>
      </c>
      <c r="C357" t="str">
        <v>-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16356</v>
      </c>
      <c r="B358" t="str">
        <f>HYPERLINK("https://sonha.quangngai.gov.vn/ubnd-xa-son-giang", "UBND Ủy ban nhân dân xã Sơn Giang  tỉnh Quảng Ngãi")</f>
        <v>UBND Ủy ban nhân dân xã Sơn Giang  tỉnh Quảng Ngãi</v>
      </c>
      <c r="C358" t="str">
        <v>https://sonha.quangngai.gov.vn/ubnd-xa-son-giang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16357</v>
      </c>
      <c r="B359" t="str">
        <v>Công an xã Sơn Trung  tỉnh Quảng Ngãi</v>
      </c>
      <c r="C359" t="str">
        <v>-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16358</v>
      </c>
      <c r="B360" t="str">
        <f>HYPERLINK("https://sonha.quangngai.gov.vn/ubnd-xa-son-trung", "UBND Ủy ban nhân dân xã Sơn Trung  tỉnh Quảng Ngãi")</f>
        <v>UBND Ủy ban nhân dân xã Sơn Trung  tỉnh Quảng Ngãi</v>
      </c>
      <c r="C360" t="str">
        <v>https://sonha.quangngai.gov.vn/ubnd-xa-son-trung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16359</v>
      </c>
      <c r="B361" t="str">
        <f>HYPERLINK("https://www.facebook.com/dtncatquangngai/", "Công an xã Sơn Thượng  tỉnh Quảng Ngãi")</f>
        <v>Công an xã Sơn Thượng  tỉnh Quảng Ngãi</v>
      </c>
      <c r="C361" t="str">
        <v>https://www.facebook.com/dtncatquangngai/</v>
      </c>
      <c r="D361" t="str">
        <v>-</v>
      </c>
      <c r="E361" t="str">
        <v/>
      </c>
      <c r="F361" t="str">
        <v>-</v>
      </c>
      <c r="G361" t="str">
        <v>-</v>
      </c>
    </row>
    <row r="362">
      <c r="A362">
        <v>16360</v>
      </c>
      <c r="B362" t="str">
        <f>HYPERLINK("https://sonha.quangngai.gov.vn/ubnd-xa-son-thuong", "UBND Ủy ban nhân dân xã Sơn Thượng  tỉnh Quảng Ngãi")</f>
        <v>UBND Ủy ban nhân dân xã Sơn Thượng  tỉnh Quảng Ngãi</v>
      </c>
      <c r="C362" t="str">
        <v>https://sonha.quangngai.gov.vn/ubnd-xa-son-thuong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16361</v>
      </c>
      <c r="B363" t="str">
        <f>HYPERLINK("https://www.facebook.com/dtncatquangngai/", "Công an xã Sơn Cao  tỉnh Quảng Ngãi")</f>
        <v>Công an xã Sơn Cao  tỉnh Quảng Ngãi</v>
      </c>
      <c r="C363" t="str">
        <v>https://www.facebook.com/dtncatquangngai/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16362</v>
      </c>
      <c r="B364" t="str">
        <f>HYPERLINK("https://xasontra.trabong.quangngai.gov.vn/", "UBND Ủy ban nhân dân xã Sơn Cao  tỉnh Quảng Ngãi")</f>
        <v>UBND Ủy ban nhân dân xã Sơn Cao  tỉnh Quảng Ngãi</v>
      </c>
      <c r="C364" t="str">
        <v>https://xasontra.trabong.quangngai.gov.vn/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16363</v>
      </c>
      <c r="B365" t="str">
        <v>Công an xã Sơn Hải  tỉnh Quảng Ngãi</v>
      </c>
      <c r="C365" t="str">
        <v>-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16364</v>
      </c>
      <c r="B366" t="str">
        <f>HYPERLINK("https://sonha.quangngai.gov.vn/ubnd-xa-son-hai", "UBND Ủy ban nhân dân xã Sơn Hải  tỉnh Quảng Ngãi")</f>
        <v>UBND Ủy ban nhân dân xã Sơn Hải  tỉnh Quảng Ngãi</v>
      </c>
      <c r="C366" t="str">
        <v>https://sonha.quangngai.gov.vn/ubnd-xa-son-hai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16365</v>
      </c>
      <c r="B367" t="str">
        <v>Công an xã Sơn Thủy  tỉnh Quảng Ngãi</v>
      </c>
      <c r="C367" t="str">
        <v>-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16366</v>
      </c>
      <c r="B368" t="str">
        <f>HYPERLINK("https://sonha.quangngai.gov.vn/ubnd-xa-son-thuy", "UBND Ủy ban nhân dân xã Sơn Thủy  tỉnh Quảng Ngãi")</f>
        <v>UBND Ủy ban nhân dân xã Sơn Thủy  tỉnh Quảng Ngãi</v>
      </c>
      <c r="C368" t="str">
        <v>https://sonha.quangngai.gov.vn/ubnd-xa-son-thuy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16367</v>
      </c>
      <c r="B369" t="str">
        <f>HYPERLINK("https://www.facebook.com/dtncatquangngai/", "Công an xã Sơn Kỳ  tỉnh Quảng Ngãi")</f>
        <v>Công an xã Sơn Kỳ  tỉnh Quảng Ngãi</v>
      </c>
      <c r="C369" t="str">
        <v>https://www.facebook.com/dtncatquangngai/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16368</v>
      </c>
      <c r="B370" t="str">
        <f>HYPERLINK("https://sonha.quangngai.gov.vn/ubnd-xa-son-ky", "UBND Ủy ban nhân dân xã Sơn Kỳ  tỉnh Quảng Ngãi")</f>
        <v>UBND Ủy ban nhân dân xã Sơn Kỳ  tỉnh Quảng Ngãi</v>
      </c>
      <c r="C370" t="str">
        <v>https://sonha.quangngai.gov.vn/ubnd-xa-son-ky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16369</v>
      </c>
      <c r="B371" t="str">
        <f>HYPERLINK("https://www.facebook.com/dtncatquangngai/", "Công an xã Sơn Ba  tỉnh Quảng Ngãi")</f>
        <v>Công an xã Sơn Ba  tỉnh Quảng Ngãi</v>
      </c>
      <c r="C371" t="str">
        <v>https://www.facebook.com/dtncatquangngai/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16370</v>
      </c>
      <c r="B372" t="str">
        <f>HYPERLINK("https://xasontra.trabong.quangngai.gov.vn/", "UBND Ủy ban nhân dân xã Sơn Ba  tỉnh Quảng Ngãi")</f>
        <v>UBND Ủy ban nhân dân xã Sơn Ba  tỉnh Quảng Ngãi</v>
      </c>
      <c r="C372" t="str">
        <v>https://xasontra.trabong.quangngai.gov.vn/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16371</v>
      </c>
      <c r="B373" t="str">
        <v>Công an xã Sơn Bua  tỉnh Quảng Ngãi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16372</v>
      </c>
      <c r="B374" t="str">
        <f>HYPERLINK("https://xasonbua.sontay.quangngai.gov.vn/", "UBND Ủy ban nhân dân xã Sơn Bua  tỉnh Quảng Ngãi")</f>
        <v>UBND Ủy ban nhân dân xã Sơn Bua  tỉnh Quảng Ngãi</v>
      </c>
      <c r="C374" t="str">
        <v>https://xasonbua.sontay.quangngai.gov.vn/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16373</v>
      </c>
      <c r="B375" t="str">
        <v>Công an xã Sơn Mùa  tỉnh Quảng Ngãi</v>
      </c>
      <c r="C375" t="str">
        <v>-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16374</v>
      </c>
      <c r="B376" t="str">
        <f>HYPERLINK("https://sontay.quangngai.gov.vn/", "UBND Ủy ban nhân dân xã Sơn Mùa  tỉnh Quảng Ngãi")</f>
        <v>UBND Ủy ban nhân dân xã Sơn Mùa  tỉnh Quảng Ngãi</v>
      </c>
      <c r="C376" t="str">
        <v>https://sontay.quangngai.gov.vn/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16375</v>
      </c>
      <c r="B377" t="str">
        <v>Công an xã Sơn Liên  tỉnh Quảng Ngãi</v>
      </c>
      <c r="C377" t="str">
        <v>-</v>
      </c>
      <c r="D377" t="str">
        <v>-</v>
      </c>
      <c r="E377" t="str">
        <v/>
      </c>
      <c r="F377" t="str">
        <v>-</v>
      </c>
      <c r="G377" t="str">
        <v>-</v>
      </c>
    </row>
    <row r="378">
      <c r="A378">
        <v>16376</v>
      </c>
      <c r="B378" t="str">
        <f>HYPERLINK("https://xasonlien.sontay.quangngai.gov.vn/", "UBND Ủy ban nhân dân xã Sơn Liên  tỉnh Quảng Ngãi")</f>
        <v>UBND Ủy ban nhân dân xã Sơn Liên  tỉnh Quảng Ngãi</v>
      </c>
      <c r="C378" t="str">
        <v>https://xasonlien.sontay.quangngai.gov.vn/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16377</v>
      </c>
      <c r="B379" t="str">
        <v>Công an xã Sơn Tân  tỉnh Quảng Ngãi</v>
      </c>
      <c r="C379" t="str">
        <v>-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16378</v>
      </c>
      <c r="B380" t="str">
        <f>HYPERLINK("https://sontay.quangngai.gov.vn/", "UBND Ủy ban nhân dân xã Sơn Tân  tỉnh Quảng Ngãi")</f>
        <v>UBND Ủy ban nhân dân xã Sơn Tân  tỉnh Quảng Ngãi</v>
      </c>
      <c r="C380" t="str">
        <v>https://sontay.quangngai.gov.vn/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16379</v>
      </c>
      <c r="B381" t="str">
        <f>HYPERLINK("https://www.facebook.com/dtncatquangngai/", "Công an xã Sơn Màu  tỉnh Quảng Ngãi")</f>
        <v>Công an xã Sơn Màu  tỉnh Quảng Ngãi</v>
      </c>
      <c r="C381" t="str">
        <v>https://www.facebook.com/dtncatquangngai/</v>
      </c>
      <c r="D381" t="str">
        <v>-</v>
      </c>
      <c r="E381" t="str">
        <v/>
      </c>
      <c r="F381" t="str">
        <v>-</v>
      </c>
      <c r="G381" t="str">
        <v>-</v>
      </c>
    </row>
    <row r="382">
      <c r="A382">
        <v>16380</v>
      </c>
      <c r="B382" t="str">
        <f>HYPERLINK("https://xasonmau.sontay.quangngai.gov.vn/", "UBND Ủy ban nhân dân xã Sơn Màu  tỉnh Quảng Ngãi")</f>
        <v>UBND Ủy ban nhân dân xã Sơn Màu  tỉnh Quảng Ngãi</v>
      </c>
      <c r="C382" t="str">
        <v>https://xasonmau.sontay.quangngai.gov.vn/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16381</v>
      </c>
      <c r="B383" t="str">
        <v>Công an xã Sơn Dung  tỉnh Quảng Ngãi</v>
      </c>
      <c r="C383" t="str">
        <v>-</v>
      </c>
      <c r="D383" t="str">
        <v>-</v>
      </c>
      <c r="E383" t="str">
        <v/>
      </c>
      <c r="F383" t="str">
        <v>-</v>
      </c>
      <c r="G383" t="str">
        <v>-</v>
      </c>
    </row>
    <row r="384">
      <c r="A384">
        <v>16382</v>
      </c>
      <c r="B384" t="str">
        <f>HYPERLINK("https://xasondung.sontay.quangngai.gov.vn/", "UBND Ủy ban nhân dân xã Sơn Dung  tỉnh Quảng Ngãi")</f>
        <v>UBND Ủy ban nhân dân xã Sơn Dung  tỉnh Quảng Ngãi</v>
      </c>
      <c r="C384" t="str">
        <v>https://xasondung.sontay.quangngai.gov.vn/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16383</v>
      </c>
      <c r="B385" t="str">
        <f>HYPERLINK("https://www.facebook.com/dtncatquangngai/", "Công an xã Sơn Long  tỉnh Quảng Ngãi")</f>
        <v>Công an xã Sơn Long  tỉnh Quảng Ngãi</v>
      </c>
      <c r="C385" t="str">
        <v>https://www.facebook.com/dtncatquangngai/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16384</v>
      </c>
      <c r="B386" t="str">
        <f>HYPERLINK("https://xasonlong.sontay.quangngai.gov.vn/", "UBND Ủy ban nhân dân xã Sơn Long  tỉnh Quảng Ngãi")</f>
        <v>UBND Ủy ban nhân dân xã Sơn Long  tỉnh Quảng Ngãi</v>
      </c>
      <c r="C386" t="str">
        <v>https://xasonlong.sontay.quangngai.gov.vn/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16385</v>
      </c>
      <c r="B387" t="str">
        <v>Công an xã Sơn Tinh  tỉnh Quảng Ngãi</v>
      </c>
      <c r="C387" t="str">
        <v>-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16386</v>
      </c>
      <c r="B388" t="str">
        <f>HYPERLINK("https://sontinh.quangngai.gov.vn/", "UBND Ủy ban nhân dân xã Sơn Tinh  tỉnh Quảng Ngãi")</f>
        <v>UBND Ủy ban nhân dân xã Sơn Tinh  tỉnh Quảng Ngãi</v>
      </c>
      <c r="C388" t="str">
        <v>https://sontinh.quangngai.gov.vn/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16387</v>
      </c>
      <c r="B389" t="str">
        <v>Công an xã Sơn Lập  tỉnh Quảng Ngãi</v>
      </c>
      <c r="C389" t="str">
        <v>-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16388</v>
      </c>
      <c r="B390" t="str">
        <f>HYPERLINK("https://sonha.quangngai.gov.vn/", "UBND Ủy ban nhân dân xã Sơn Lập  tỉnh Quảng Ngãi")</f>
        <v>UBND Ủy ban nhân dân xã Sơn Lập  tỉnh Quảng Ngãi</v>
      </c>
      <c r="C390" t="str">
        <v>https://sonha.quangngai.gov.vn/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16389</v>
      </c>
      <c r="B391" t="str">
        <f>HYPERLINK("https://www.facebook.com/p/Tu%E1%BB%95i-Tr%E1%BA%BB-Long-S%C6%A1n-100063727008675/", "Công an xã Long Sơn  tỉnh Quảng Ngãi")</f>
        <v>Công an xã Long Sơn  tỉnh Quảng Ngãi</v>
      </c>
      <c r="C391" t="str">
        <v>https://www.facebook.com/p/Tu%E1%BB%95i-Tr%E1%BA%BB-Long-S%C6%A1n-100063727008675/</v>
      </c>
      <c r="D391" t="str">
        <v>-</v>
      </c>
      <c r="E391" t="str">
        <v/>
      </c>
      <c r="F391" t="str">
        <v>-</v>
      </c>
      <c r="G391" t="str">
        <v>-</v>
      </c>
    </row>
    <row r="392">
      <c r="A392">
        <v>16390</v>
      </c>
      <c r="B392" t="str">
        <f>HYPERLINK("https://xalongson.minhlong.quangngai.gov.vn/", "UBND Ủy ban nhân dân xã Long Sơn  tỉnh Quảng Ngãi")</f>
        <v>UBND Ủy ban nhân dân xã Long Sơn  tỉnh Quảng Ngãi</v>
      </c>
      <c r="C392" t="str">
        <v>https://xalongson.minhlong.quangngai.gov.vn/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16391</v>
      </c>
      <c r="B393" t="str">
        <f>HYPERLINK("https://www.facebook.com/dtncatquangngai/", "Công an xã Long Mai  tỉnh Quảng Ngãi")</f>
        <v>Công an xã Long Mai  tỉnh Quảng Ngãi</v>
      </c>
      <c r="C393" t="str">
        <v>https://www.facebook.com/dtncatquangngai/</v>
      </c>
      <c r="D393" t="str">
        <v>-</v>
      </c>
      <c r="E393" t="str">
        <v/>
      </c>
      <c r="F393" t="str">
        <v>-</v>
      </c>
      <c r="G393" t="str">
        <v>-</v>
      </c>
    </row>
    <row r="394">
      <c r="A394">
        <v>16392</v>
      </c>
      <c r="B394" t="str">
        <f>HYPERLINK("https://xalongmai.minhlong.quangngai.gov.vn/", "UBND Ủy ban nhân dân xã Long Mai  tỉnh Quảng Ngãi")</f>
        <v>UBND Ủy ban nhân dân xã Long Mai  tỉnh Quảng Ngãi</v>
      </c>
      <c r="C394" t="str">
        <v>https://xalongmai.minhlong.quangngai.gov.vn/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16393</v>
      </c>
      <c r="B395" t="str">
        <f>HYPERLINK("https://www.facebook.com/dtncatquangngai/", "Công an xã Thanh An  tỉnh Quảng Ngãi")</f>
        <v>Công an xã Thanh An  tỉnh Quảng Ngãi</v>
      </c>
      <c r="C395" t="str">
        <v>https://www.facebook.com/dtncatquangngai/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16394</v>
      </c>
      <c r="B396" t="str">
        <f>HYPERLINK("https://xathanhan.minhlong.quangngai.gov.vn/", "UBND Ủy ban nhân dân xã Thanh An  tỉnh Quảng Ngãi")</f>
        <v>UBND Ủy ban nhân dân xã Thanh An  tỉnh Quảng Ngãi</v>
      </c>
      <c r="C396" t="str">
        <v>https://xathanhan.minhlong.quangngai.gov.vn/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16395</v>
      </c>
      <c r="B397" t="str">
        <v>Công an xã Long Môn  tỉnh Quảng Ngãi</v>
      </c>
      <c r="C397" t="str">
        <v>-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16396</v>
      </c>
      <c r="B398" t="str">
        <f>HYPERLINK("https://xalongmon.minhlong.quangngai.gov.vn/", "UBND Ủy ban nhân dân xã Long Môn  tỉnh Quảng Ngãi")</f>
        <v>UBND Ủy ban nhân dân xã Long Môn  tỉnh Quảng Ngãi</v>
      </c>
      <c r="C398" t="str">
        <v>https://xalongmon.minhlong.quangngai.gov.vn/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16397</v>
      </c>
      <c r="B399" t="str">
        <v>Công an xã Long Hiệp  tỉnh Quảng Ngãi</v>
      </c>
      <c r="C399" t="str">
        <v>-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16398</v>
      </c>
      <c r="B400" t="str">
        <f>HYPERLINK("https://xalonghiep.minhlong.quangngai.gov.vn/", "UBND Ủy ban nhân dân xã Long Hiệp  tỉnh Quảng Ngãi")</f>
        <v>UBND Ủy ban nhân dân xã Long Hiệp  tỉnh Quảng Ngãi</v>
      </c>
      <c r="C400" t="str">
        <v>https://xalonghiep.minhlong.quangngai.gov.vn/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16399</v>
      </c>
      <c r="B401" t="str">
        <f>HYPERLINK("https://www.facebook.com/CodoHanhThuan1/", "Công an xã Hành Thuận  tỉnh Quảng Ngãi")</f>
        <v>Công an xã Hành Thuận  tỉnh Quảng Ngãi</v>
      </c>
      <c r="C401" t="str">
        <v>https://www.facebook.com/CodoHanhThuan1/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16400</v>
      </c>
      <c r="B402" t="str">
        <f>HYPERLINK("https://xahanhthuan.nghiahanh.quangngai.gov.vn/uy-ban-nhan-dan", "UBND Ủy ban nhân dân xã Hành Thuận  tỉnh Quảng Ngãi")</f>
        <v>UBND Ủy ban nhân dân xã Hành Thuận  tỉnh Quảng Ngãi</v>
      </c>
      <c r="C402" t="str">
        <v>https://xahanhthuan.nghiahanh.quangngai.gov.vn/uy-ban-nhan-dan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16401</v>
      </c>
      <c r="B403" t="str">
        <f>HYPERLINK("https://www.facebook.com/CodoHanhDung/", "Công an xã Hành Dũng  tỉnh Quảng Ngãi")</f>
        <v>Công an xã Hành Dũng  tỉnh Quảng Ngãi</v>
      </c>
      <c r="C403" t="str">
        <v>https://www.facebook.com/CodoHanhDung/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16402</v>
      </c>
      <c r="B404" t="str">
        <f>HYPERLINK("https://xahanhdung.nghiahanh.quangngai.gov.vn/uy-ban-nhan-dan", "UBND Ủy ban nhân dân xã Hành Dũng  tỉnh Quảng Ngãi")</f>
        <v>UBND Ủy ban nhân dân xã Hành Dũng  tỉnh Quảng Ngãi</v>
      </c>
      <c r="C404" t="str">
        <v>https://xahanhdung.nghiahanh.quangngai.gov.vn/uy-ban-nhan-dan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16403</v>
      </c>
      <c r="B405" t="str">
        <v>Công an xã Hành Trung  tỉnh Quảng Ngãi</v>
      </c>
      <c r="C405" t="str">
        <v>-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16404</v>
      </c>
      <c r="B406" t="str">
        <f>HYPERLINK("https://xahanhtrung.nghiahanh.quangngai.gov.vn/uy-ban-nhan-dan", "UBND Ủy ban nhân dân xã Hành Trung  tỉnh Quảng Ngãi")</f>
        <v>UBND Ủy ban nhân dân xã Hành Trung  tỉnh Quảng Ngãi</v>
      </c>
      <c r="C406" t="str">
        <v>https://xahanhtrung.nghiahanh.quangngai.gov.vn/uy-ban-nhan-dan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16405</v>
      </c>
      <c r="B407" t="str">
        <f>HYPERLINK("https://www.facebook.com/dtncatquangngai/", "Công an xã Hành Nhân  tỉnh Quảng Ngãi")</f>
        <v>Công an xã Hành Nhân  tỉnh Quảng Ngãi</v>
      </c>
      <c r="C407" t="str">
        <v>https://www.facebook.com/dtncatquangngai/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16406</v>
      </c>
      <c r="B408" t="str">
        <f>HYPERLINK("https://nghiahanh.quangngai.gov.vn/nguoi-phat-ngon", "UBND Ủy ban nhân dân xã Hành Nhân  tỉnh Quảng Ngãi")</f>
        <v>UBND Ủy ban nhân dân xã Hành Nhân  tỉnh Quảng Ngãi</v>
      </c>
      <c r="C408" t="str">
        <v>https://nghiahanh.quangngai.gov.vn/nguoi-phat-ngon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16407</v>
      </c>
      <c r="B409" t="str">
        <v>Công an xã Hành Đức  tỉnh Quảng Ngãi</v>
      </c>
      <c r="C409" t="str">
        <v>-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16408</v>
      </c>
      <c r="B410" t="str">
        <f>HYPERLINK("https://xahanhduc.nghiahanh.quangngai.gov.vn/uy-ban-nhan-dan", "UBND Ủy ban nhân dân xã Hành Đức  tỉnh Quảng Ngãi")</f>
        <v>UBND Ủy ban nhân dân xã Hành Đức  tỉnh Quảng Ngãi</v>
      </c>
      <c r="C410" t="str">
        <v>https://xahanhduc.nghiahanh.quangngai.gov.vn/uy-ban-nhan-dan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16409</v>
      </c>
      <c r="B411" t="str">
        <v>Công an xã Hành Minh  tỉnh Quảng Ngãi</v>
      </c>
      <c r="C411" t="str">
        <v>-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16410</v>
      </c>
      <c r="B412" t="str">
        <f>HYPERLINK("https://quangngai.gov.vn/web/xa-hanh-minh/uy-ban-nhan-dan", "UBND Ủy ban nhân dân xã Hành Minh  tỉnh Quảng Ngãi")</f>
        <v>UBND Ủy ban nhân dân xã Hành Minh  tỉnh Quảng Ngãi</v>
      </c>
      <c r="C412" t="str">
        <v>https://quangngai.gov.vn/web/xa-hanh-minh/uy-ban-nhan-dan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16411</v>
      </c>
      <c r="B413" t="str">
        <v>Công an xã Hành Phước  tỉnh Quảng Ngãi</v>
      </c>
      <c r="C413" t="str">
        <v>-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16412</v>
      </c>
      <c r="B414" t="str">
        <f>HYPERLINK("https://xahanhphuoc.nghiahanh.quangngai.gov.vn/", "UBND Ủy ban nhân dân xã Hành Phước  tỉnh Quảng Ngãi")</f>
        <v>UBND Ủy ban nhân dân xã Hành Phước  tỉnh Quảng Ngãi</v>
      </c>
      <c r="C414" t="str">
        <v>https://xahanhphuoc.nghiahanh.quangngai.gov.vn/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16413</v>
      </c>
      <c r="B415" t="str">
        <f>HYPERLINK("https://www.facebook.com/p/C%E1%BB%9D-%C4%91%E1%BB%8F-H%C3%A0nh-Thi%E1%BB%87n-100081836240062/", "Công an xã Hành Thiện  tỉnh Quảng Ngãi")</f>
        <v>Công an xã Hành Thiện  tỉnh Quảng Ngãi</v>
      </c>
      <c r="C415" t="str">
        <v>https://www.facebook.com/p/C%E1%BB%9D-%C4%91%E1%BB%8F-H%C3%A0nh-Thi%E1%BB%87n-100081836240062/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16414</v>
      </c>
      <c r="B416" t="str">
        <f>HYPERLINK("https://xahanhthien.nghiahanh.quangngai.gov.vn/", "UBND Ủy ban nhân dân xã Hành Thiện  tỉnh Quảng Ngãi")</f>
        <v>UBND Ủy ban nhân dân xã Hành Thiện  tỉnh Quảng Ngãi</v>
      </c>
      <c r="C416" t="str">
        <v>https://xahanhthien.nghiahanh.quangngai.gov.vn/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16415</v>
      </c>
      <c r="B417" t="str">
        <v>Công an xã Hành Thịnh  tỉnh Quảng Ngãi</v>
      </c>
      <c r="C417" t="str">
        <v>-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16416</v>
      </c>
      <c r="B418" t="str">
        <f>HYPERLINK("https://xahanhthinh.nghiahanh.quangngai.gov.vn/", "UBND Ủy ban nhân dân xã Hành Thịnh  tỉnh Quảng Ngãi")</f>
        <v>UBND Ủy ban nhân dân xã Hành Thịnh  tỉnh Quảng Ngãi</v>
      </c>
      <c r="C418" t="str">
        <v>https://xahanhthinh.nghiahanh.quangngai.gov.vn/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16417</v>
      </c>
      <c r="B419" t="str">
        <v>Công an xã Hành Tín Tây  tỉnh Quảng Ngãi</v>
      </c>
      <c r="C419" t="str">
        <v>-</v>
      </c>
      <c r="D419" t="str">
        <v>-</v>
      </c>
      <c r="E419" t="str">
        <v/>
      </c>
      <c r="F419" t="str">
        <v>-</v>
      </c>
      <c r="G419" t="str">
        <v>-</v>
      </c>
    </row>
    <row r="420">
      <c r="A420">
        <v>16418</v>
      </c>
      <c r="B420" t="str">
        <f>HYPERLINK("https://xahanhtintay.nghiahanh.quangngai.gov.vn/", "UBND Ủy ban nhân dân xã Hành Tín Tây  tỉnh Quảng Ngãi")</f>
        <v>UBND Ủy ban nhân dân xã Hành Tín Tây  tỉnh Quảng Ngãi</v>
      </c>
      <c r="C420" t="str">
        <v>https://xahanhtintay.nghiahanh.quangngai.gov.vn/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16419</v>
      </c>
      <c r="B421" t="str">
        <v>Công an xã Hành Tín  Đông  tỉnh Quảng Ngãi</v>
      </c>
      <c r="C421" t="str">
        <v>-</v>
      </c>
      <c r="D421" t="str">
        <v>-</v>
      </c>
      <c r="E421" t="str">
        <v/>
      </c>
      <c r="F421" t="str">
        <v>-</v>
      </c>
      <c r="G421" t="str">
        <v>-</v>
      </c>
    </row>
    <row r="422">
      <c r="A422">
        <v>16420</v>
      </c>
      <c r="B422" t="str">
        <f>HYPERLINK("https://xahanhtindong.nghiahanh.quangngai.gov.vn/", "UBND Ủy ban nhân dân xã Hành Tín  Đông  tỉnh Quảng Ngãi")</f>
        <v>UBND Ủy ban nhân dân xã Hành Tín  Đông  tỉnh Quảng Ngãi</v>
      </c>
      <c r="C422" t="str">
        <v>https://xahanhtindong.nghiahanh.quangngai.gov.vn/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16421</v>
      </c>
      <c r="B423" t="str">
        <f>HYPERLINK("https://www.facebook.com/ducloischool/", "Công an xã Đức Lợi  tỉnh Quảng Ngãi")</f>
        <v>Công an xã Đức Lợi  tỉnh Quảng Ngãi</v>
      </c>
      <c r="C423" t="str">
        <v>https://www.facebook.com/ducloischool/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16422</v>
      </c>
      <c r="B424" t="str">
        <f>HYPERLINK("https://quangngai.gov.vn/web/xa-duc-loi/trang-chu", "UBND Ủy ban nhân dân xã Đức Lợi  tỉnh Quảng Ngãi")</f>
        <v>UBND Ủy ban nhân dân xã Đức Lợi  tỉnh Quảng Ngãi</v>
      </c>
      <c r="C424" t="str">
        <v>https://quangngai.gov.vn/web/xa-duc-loi/trang-chu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16423</v>
      </c>
      <c r="B425" t="str">
        <v>Công an xã Đức Thắng  tỉnh Quảng Ngãi</v>
      </c>
      <c r="C425" t="str">
        <v>-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16424</v>
      </c>
      <c r="B426" t="str">
        <f>HYPERLINK("https://xaducthang.moduc.quangngai.gov.vn/uy-ban-nhan-dan", "UBND Ủy ban nhân dân xã Đức Thắng  tỉnh Quảng Ngãi")</f>
        <v>UBND Ủy ban nhân dân xã Đức Thắng  tỉnh Quảng Ngãi</v>
      </c>
      <c r="C426" t="str">
        <v>https://xaducthang.moduc.quangngai.gov.vn/uy-ban-nhan-dan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16425</v>
      </c>
      <c r="B427" t="str">
        <v>Công an xã Đức Nhuận  tỉnh Quảng Ngãi</v>
      </c>
      <c r="C427" t="str">
        <v>-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16426</v>
      </c>
      <c r="B428" t="str">
        <f>HYPERLINK("https://xaducnhuan.moduc.quangngai.gov.vn/", "UBND Ủy ban nhân dân xã Đức Nhuận  tỉnh Quảng Ngãi")</f>
        <v>UBND Ủy ban nhân dân xã Đức Nhuận  tỉnh Quảng Ngãi</v>
      </c>
      <c r="C428" t="str">
        <v>https://xaducnhuan.moduc.quangngai.gov.vn/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16427</v>
      </c>
      <c r="B429" t="str">
        <v>Công an xã Đức Chánh  tỉnh Quảng Ngãi</v>
      </c>
      <c r="C429" t="str">
        <v>-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16428</v>
      </c>
      <c r="B430" t="str">
        <f>HYPERLINK("https://xaducchanh.moduc.quangngai.gov.vn/trang-chu", "UBND Ủy ban nhân dân xã Đức Chánh  tỉnh Quảng Ngãi")</f>
        <v>UBND Ủy ban nhân dân xã Đức Chánh  tỉnh Quảng Ngãi</v>
      </c>
      <c r="C430" t="str">
        <v>https://xaducchanh.moduc.quangngai.gov.vn/trang-chu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16429</v>
      </c>
      <c r="B431" t="str">
        <v>Công an xã Đức Hiệp  tỉnh Quảng Ngãi</v>
      </c>
      <c r="C431" t="str">
        <v>-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16430</v>
      </c>
      <c r="B432" t="str">
        <f>HYPERLINK("https://xaduchiep.moduc.quangngai.gov.vn/uy-ban-nhan-dan", "UBND Ủy ban nhân dân xã Đức Hiệp  tỉnh Quảng Ngãi")</f>
        <v>UBND Ủy ban nhân dân xã Đức Hiệp  tỉnh Quảng Ngãi</v>
      </c>
      <c r="C432" t="str">
        <v>https://xaduchiep.moduc.quangngai.gov.vn/uy-ban-nhan-dan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16431</v>
      </c>
      <c r="B433" t="str">
        <f>HYPERLINK("https://www.facebook.com/DoanXaDucMinh/", "Công an xã Đức Minh  tỉnh Quảng Ngãi")</f>
        <v>Công an xã Đức Minh  tỉnh Quảng Ngãi</v>
      </c>
      <c r="C433" t="str">
        <v>https://www.facebook.com/DoanXaDucMinh/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16432</v>
      </c>
      <c r="B434" t="str">
        <f>HYPERLINK("https://xaducminh.moduc.quangngai.gov.vn/", "UBND Ủy ban nhân dân xã Đức Minh  tỉnh Quảng Ngãi")</f>
        <v>UBND Ủy ban nhân dân xã Đức Minh  tỉnh Quảng Ngãi</v>
      </c>
      <c r="C434" t="str">
        <v>https://xaducminh.moduc.quangngai.gov.vn/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16433</v>
      </c>
      <c r="B435" t="str">
        <v>Công an xã Đức Thạnh  tỉnh Quảng Ngãi</v>
      </c>
      <c r="C435" t="str">
        <v>-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16434</v>
      </c>
      <c r="B436" t="str">
        <f>HYPERLINK("https://xaducthanh.moduc.quangngai.gov.vn/", "UBND Ủy ban nhân dân xã Đức Thạnh  tỉnh Quảng Ngãi")</f>
        <v>UBND Ủy ban nhân dân xã Đức Thạnh  tỉnh Quảng Ngãi</v>
      </c>
      <c r="C436" t="str">
        <v>https://xaducthanh.moduc.quangngai.gov.vn/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16435</v>
      </c>
      <c r="B437" t="str">
        <v>Công an xã Đức Hòa  tỉnh Quảng Ngãi</v>
      </c>
      <c r="C437" t="str">
        <v>-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16436</v>
      </c>
      <c r="B438" t="str">
        <f>HYPERLINK("https://xaduchoa.moduc.quangngai.gov.vn/uy-ban-nhan-dan", "UBND Ủy ban nhân dân xã Đức Hòa  tỉnh Quảng Ngãi")</f>
        <v>UBND Ủy ban nhân dân xã Đức Hòa  tỉnh Quảng Ngãi</v>
      </c>
      <c r="C438" t="str">
        <v>https://xaduchoa.moduc.quangngai.gov.vn/uy-ban-nhan-dan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16437</v>
      </c>
      <c r="B439" t="str">
        <v>Công an xã Đức Tân  tỉnh Quảng Ngãi</v>
      </c>
      <c r="C439" t="str">
        <v>-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16438</v>
      </c>
      <c r="B440" t="str">
        <f>HYPERLINK("https://xaductan.moduc.quangngai.gov.vn/", "UBND Ủy ban nhân dân xã Đức Tân  tỉnh Quảng Ngãi")</f>
        <v>UBND Ủy ban nhân dân xã Đức Tân  tỉnh Quảng Ngãi</v>
      </c>
      <c r="C440" t="str">
        <v>https://xaductan.moduc.quangngai.gov.vn/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16439</v>
      </c>
      <c r="B441" t="str">
        <v>Công an xã Đức Phú  tỉnh Quảng Ngãi</v>
      </c>
      <c r="C441" t="str">
        <v>-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16440</v>
      </c>
      <c r="B442" t="str">
        <f>HYPERLINK("https://quangngai.gov.vn/web/xa-duc-phu/trang-chu", "UBND Ủy ban nhân dân xã Đức Phú  tỉnh Quảng Ngãi")</f>
        <v>UBND Ủy ban nhân dân xã Đức Phú  tỉnh Quảng Ngãi</v>
      </c>
      <c r="C442" t="str">
        <v>https://quangngai.gov.vn/web/xa-duc-phu/trang-chu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16441</v>
      </c>
      <c r="B443" t="str">
        <v>Công an xã Đức Phong  tỉnh Quảng Ngãi</v>
      </c>
      <c r="C443" t="str">
        <v>-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16442</v>
      </c>
      <c r="B444" t="str">
        <f>HYPERLINK("https://xaducphong.moduc.quangngai.gov.vn/uy-ban-nhan-dan", "UBND Ủy ban nhân dân xã Đức Phong  tỉnh Quảng Ngãi")</f>
        <v>UBND Ủy ban nhân dân xã Đức Phong  tỉnh Quảng Ngãi</v>
      </c>
      <c r="C444" t="str">
        <v>https://xaducphong.moduc.quangngai.gov.vn/uy-ban-nhan-dan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16443</v>
      </c>
      <c r="B445" t="str">
        <v>Công an xã Đức Lân  tỉnh Quảng Ngãi</v>
      </c>
      <c r="C445" t="str">
        <v>-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16444</v>
      </c>
      <c r="B446" t="str">
        <f>HYPERLINK("https://quangngai.gov.vn/web/xa-duc-lan/trang-chu", "UBND Ủy ban nhân dân xã Đức Lân  tỉnh Quảng Ngãi")</f>
        <v>UBND Ủy ban nhân dân xã Đức Lân  tỉnh Quảng Ngãi</v>
      </c>
      <c r="C446" t="str">
        <v>https://quangngai.gov.vn/web/xa-duc-lan/trang-chu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16445</v>
      </c>
      <c r="B447" t="str">
        <f>HYPERLINK("https://www.facebook.com/dtncatquangngai/", "Công an xã Phổ An  tỉnh Quảng Ngãi")</f>
        <v>Công an xã Phổ An  tỉnh Quảng Ngãi</v>
      </c>
      <c r="C447" t="str">
        <v>https://www.facebook.com/dtncatquangngai/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16446</v>
      </c>
      <c r="B448" t="str">
        <f>HYPERLINK("https://xaphoan.ducpho.quangngai.gov.vn/", "UBND Ủy ban nhân dân xã Phổ An  tỉnh Quảng Ngãi")</f>
        <v>UBND Ủy ban nhân dân xã Phổ An  tỉnh Quảng Ngãi</v>
      </c>
      <c r="C448" t="str">
        <v>https://xaphoan.ducpho.quangngai.gov.vn/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16447</v>
      </c>
      <c r="B449" t="str">
        <f>HYPERLINK("https://www.facebook.com/p/Tu%E1%BB%95i-tr%E1%BA%BB-Tr%E1%BA%A1i-T%E1%BA%A1m-giam-C%C3%B4ng-an-t%E1%BB%89nh-Qu%E1%BA%A3ng-Ng%C3%A3i-100083198865485/?locale=vi_VN", "Công an xã Phổ Phong  tỉnh Quảng Ngãi")</f>
        <v>Công an xã Phổ Phong  tỉnh Quảng Ngãi</v>
      </c>
      <c r="C449" t="str">
        <v>https://www.facebook.com/p/Tu%E1%BB%95i-tr%E1%BA%BB-Tr%E1%BA%A1i-T%E1%BA%A1m-giam-C%C3%B4ng-an-t%E1%BB%89nh-Qu%E1%BA%A3ng-Ng%C3%A3i-100083198865485/?locale=vi_VN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16448</v>
      </c>
      <c r="B450" t="str">
        <f>HYPERLINK("https://xaphophong.ducpho.quangngai.gov.vn/", "UBND Ủy ban nhân dân xã Phổ Phong  tỉnh Quảng Ngãi")</f>
        <v>UBND Ủy ban nhân dân xã Phổ Phong  tỉnh Quảng Ngãi</v>
      </c>
      <c r="C450" t="str">
        <v>https://xaphophong.ducpho.quangngai.gov.vn/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16449</v>
      </c>
      <c r="B451" t="str">
        <v>Công an xã Phổ Thuận  tỉnh Quảng Ngãi</v>
      </c>
      <c r="C451" t="str">
        <v>-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16450</v>
      </c>
      <c r="B452" t="str">
        <f>HYPERLINK("https://xaphothuan.ducpho.quangngai.gov.vn/", "UBND Ủy ban nhân dân xã Phổ Thuận  tỉnh Quảng Ngãi")</f>
        <v>UBND Ủy ban nhân dân xã Phổ Thuận  tỉnh Quảng Ngãi</v>
      </c>
      <c r="C452" t="str">
        <v>https://xaphothuan.ducpho.quangngai.gov.vn/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16451</v>
      </c>
      <c r="B453" t="str">
        <v>Công an xã Phổ Văn  tỉnh Quảng Ngãi</v>
      </c>
      <c r="C453" t="str">
        <v>-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16452</v>
      </c>
      <c r="B454" t="str">
        <f>HYPERLINK("https://ducpho.quangngai.gov.vn/", "UBND Ủy ban nhân dân xã Phổ Văn  tỉnh Quảng Ngãi")</f>
        <v>UBND Ủy ban nhân dân xã Phổ Văn  tỉnh Quảng Ngãi</v>
      </c>
      <c r="C454" t="str">
        <v>https://ducpho.quangngai.gov.vn/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16453</v>
      </c>
      <c r="B455" t="str">
        <f>HYPERLINK("https://www.facebook.com/p/Tu%E1%BB%95i-tr%E1%BA%BB-Tr%E1%BA%A1i-T%E1%BA%A1m-giam-C%C3%B4ng-an-t%E1%BB%89nh-Qu%E1%BA%A3ng-Ng%C3%A3i-100083198865485/?locale=vi_VN", "Công an xã Phổ Quang  tỉnh Quảng Ngãi")</f>
        <v>Công an xã Phổ Quang  tỉnh Quảng Ngãi</v>
      </c>
      <c r="C455" t="str">
        <v>https://www.facebook.com/p/Tu%E1%BB%95i-tr%E1%BA%BB-Tr%E1%BA%A1i-T%E1%BA%A1m-giam-C%C3%B4ng-an-t%E1%BB%89nh-Qu%E1%BA%A3ng-Ng%C3%A3i-100083198865485/?locale=vi_VN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16454</v>
      </c>
      <c r="B456" t="str">
        <f>HYPERLINK("https://ducpho.quangngai.gov.vn/", "UBND Ủy ban nhân dân xã Phổ Quang  tỉnh Quảng Ngãi")</f>
        <v>UBND Ủy ban nhân dân xã Phổ Quang  tỉnh Quảng Ngãi</v>
      </c>
      <c r="C456" t="str">
        <v>https://ducpho.quangngai.gov.vn/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16455</v>
      </c>
      <c r="B457" t="str">
        <v>Công an xã Phổ Nhơn  tỉnh Quảng Ngãi</v>
      </c>
      <c r="C457" t="str">
        <v>-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16456</v>
      </c>
      <c r="B458" t="str">
        <f>HYPERLINK("https://xaphonhon.ducpho.quangngai.gov.vn/", "UBND Ủy ban nhân dân xã Phổ Nhơn  tỉnh Quảng Ngãi")</f>
        <v>UBND Ủy ban nhân dân xã Phổ Nhơn  tỉnh Quảng Ngãi</v>
      </c>
      <c r="C458" t="str">
        <v>https://xaphonhon.ducpho.quangngai.gov.vn/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16457</v>
      </c>
      <c r="B459" t="str">
        <v>Công an xã Phổ Ninh  tỉnh Quảng Ngãi</v>
      </c>
      <c r="C459" t="str">
        <v>-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16458</v>
      </c>
      <c r="B460" t="str">
        <f>HYPERLINK("https://ducpho.quangngai.gov.vn/", "UBND Ủy ban nhân dân xã Phổ Ninh  tỉnh Quảng Ngãi")</f>
        <v>UBND Ủy ban nhân dân xã Phổ Ninh  tỉnh Quảng Ngãi</v>
      </c>
      <c r="C460" t="str">
        <v>https://ducpho.quangngai.gov.vn/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16459</v>
      </c>
      <c r="B461" t="str">
        <v>Công an xã Phổ Minh  tỉnh Quảng Ngãi</v>
      </c>
      <c r="C461" t="str">
        <v>-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16460</v>
      </c>
      <c r="B462" t="str">
        <f>HYPERLINK("https://phuongphominh.ducpho.quangngai.gov.vn/", "UBND Ủy ban nhân dân xã Phổ Minh  tỉnh Quảng Ngãi")</f>
        <v>UBND Ủy ban nhân dân xã Phổ Minh  tỉnh Quảng Ngãi</v>
      </c>
      <c r="C462" t="str">
        <v>https://phuongphominh.ducpho.quangngai.gov.vn/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16461</v>
      </c>
      <c r="B463" t="str">
        <f>HYPERLINK("https://www.facebook.com/p/Tu%E1%BB%95i-tr%E1%BA%BB-Tr%E1%BA%A1i-T%E1%BA%A1m-giam-C%C3%B4ng-an-t%E1%BB%89nh-Qu%E1%BA%A3ng-Ng%C3%A3i-100083198865485/?locale=sw_KE", "Công an xã Phổ Vinh  tỉnh Quảng Ngãi")</f>
        <v>Công an xã Phổ Vinh  tỉnh Quảng Ngãi</v>
      </c>
      <c r="C463" t="str">
        <v>https://www.facebook.com/p/Tu%E1%BB%95i-tr%E1%BA%BB-Tr%E1%BA%A1i-T%E1%BA%A1m-giam-C%C3%B4ng-an-t%E1%BB%89nh-Qu%E1%BA%A3ng-Ng%C3%A3i-100083198865485/?locale=sw_KE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16462</v>
      </c>
      <c r="B464" t="str">
        <f>HYPERLINK("https://phuongphovinh.ducpho.quangngai.gov.vn/uy-ban-nhan-dan", "UBND Ủy ban nhân dân xã Phổ Vinh  tỉnh Quảng Ngãi")</f>
        <v>UBND Ủy ban nhân dân xã Phổ Vinh  tỉnh Quảng Ngãi</v>
      </c>
      <c r="C464" t="str">
        <v>https://phuongphovinh.ducpho.quangngai.gov.vn/uy-ban-nhan-dan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16463</v>
      </c>
      <c r="B465" t="str">
        <v>Công an xã Phổ Hòa  tỉnh Quảng Ngãi</v>
      </c>
      <c r="C465" t="str">
        <v>-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16464</v>
      </c>
      <c r="B466" t="str">
        <f>HYPERLINK("https://ducpho.quangngai.gov.vn/", "UBND Ủy ban nhân dân xã Phổ Hòa  tỉnh Quảng Ngãi")</f>
        <v>UBND Ủy ban nhân dân xã Phổ Hòa  tỉnh Quảng Ngãi</v>
      </c>
      <c r="C466" t="str">
        <v>https://ducpho.quangngai.gov.vn/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16465</v>
      </c>
      <c r="B467" t="str">
        <v>Công an xã Phổ Cường  tỉnh Quảng Ngãi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16466</v>
      </c>
      <c r="B468" t="str">
        <f>HYPERLINK("https://xaphocuong.ducpho.quangngai.gov.vn/", "UBND Ủy ban nhân dân xã Phổ Cường  tỉnh Quảng Ngãi")</f>
        <v>UBND Ủy ban nhân dân xã Phổ Cường  tỉnh Quảng Ngãi</v>
      </c>
      <c r="C468" t="str">
        <v>https://xaphocuong.ducpho.quangngai.gov.vn/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16467</v>
      </c>
      <c r="B469" t="str">
        <v>Công an xã Phổ Khánh  tỉnh Quảng Ngãi</v>
      </c>
      <c r="C469" t="str">
        <v>-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16468</v>
      </c>
      <c r="B470" t="str">
        <f>HYPERLINK("https://xaphokhanh.ducpho.quangngai.gov.vn/", "UBND Ủy ban nhân dân xã Phổ Khánh  tỉnh Quảng Ngãi")</f>
        <v>UBND Ủy ban nhân dân xã Phổ Khánh  tỉnh Quảng Ngãi</v>
      </c>
      <c r="C470" t="str">
        <v>https://xaphokhanh.ducpho.quangngai.gov.vn/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16469</v>
      </c>
      <c r="B471" t="str">
        <v>Công an xã Phổ Thạnh  tỉnh Quảng Ngãi</v>
      </c>
      <c r="C471" t="str">
        <v>-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16470</v>
      </c>
      <c r="B472" t="str">
        <f>HYPERLINK("https://phuongphothanh.ducpho.quangngai.gov.vn/", "UBND Ủy ban nhân dân xã Phổ Thạnh  tỉnh Quảng Ngãi")</f>
        <v>UBND Ủy ban nhân dân xã Phổ Thạnh  tỉnh Quảng Ngãi</v>
      </c>
      <c r="C472" t="str">
        <v>https://phuongphothanh.ducpho.quangngai.gov.vn/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16471</v>
      </c>
      <c r="B473" t="str">
        <v>Công an xã Phổ Châu  tỉnh Quảng Ngãi</v>
      </c>
      <c r="C473" t="str">
        <v>-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16472</v>
      </c>
      <c r="B474" t="str">
        <f>HYPERLINK("https://xaphochau.ducpho.quangngai.gov.vn/", "UBND Ủy ban nhân dân xã Phổ Châu  tỉnh Quảng Ngãi")</f>
        <v>UBND Ủy ban nhân dân xã Phổ Châu  tỉnh Quảng Ngãi</v>
      </c>
      <c r="C474" t="str">
        <v>https://xaphochau.ducpho.quangngai.gov.vn/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16473</v>
      </c>
      <c r="B475" t="str">
        <v>Công an xã Ba Điền  tỉnh Quảng Ngãi</v>
      </c>
      <c r="C475" t="str">
        <v>-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16474</v>
      </c>
      <c r="B476" t="str">
        <f>HYPERLINK("https://quangngai.gov.vn/web/xa-ba-dien/trang-chu", "UBND Ủy ban nhân dân xã Ba Điền  tỉnh Quảng Ngãi")</f>
        <v>UBND Ủy ban nhân dân xã Ba Điền  tỉnh Quảng Ngãi</v>
      </c>
      <c r="C476" t="str">
        <v>https://quangngai.gov.vn/web/xa-ba-dien/trang-chu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16475</v>
      </c>
      <c r="B477" t="str">
        <f>HYPERLINK("https://www.facebook.com/conganBaTri/", "Công an xã Ba Vinh  tỉnh Quảng Ngãi")</f>
        <v>Công an xã Ba Vinh  tỉnh Quảng Ngãi</v>
      </c>
      <c r="C477" t="str">
        <v>https://www.facebook.com/conganBaTri/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16476</v>
      </c>
      <c r="B478" t="str">
        <f>HYPERLINK("https://xabatrang.bato.quangngai.gov.vn/", "UBND Ủy ban nhân dân xã Ba Vinh  tỉnh Quảng Ngãi")</f>
        <v>UBND Ủy ban nhân dân xã Ba Vinh  tỉnh Quảng Ngãi</v>
      </c>
      <c r="C478" t="str">
        <v>https://xabatrang.bato.quangngai.gov.vn/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16477</v>
      </c>
      <c r="B479" t="str">
        <f>HYPERLINK("https://www.facebook.com/dtncatquangngai/", "Công an xã Ba Thành  tỉnh Quảng Ngãi")</f>
        <v>Công an xã Ba Thành  tỉnh Quảng Ngãi</v>
      </c>
      <c r="C479" t="str">
        <v>https://www.facebook.com/dtncatquangngai/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16478</v>
      </c>
      <c r="B480" t="str">
        <f>HYPERLINK("https://xabathanh.bato.quangngai.gov.vn/", "UBND Ủy ban nhân dân xã Ba Thành  tỉnh Quảng Ngãi")</f>
        <v>UBND Ủy ban nhân dân xã Ba Thành  tỉnh Quảng Ngãi</v>
      </c>
      <c r="C480" t="str">
        <v>https://xabathanh.bato.quangngai.gov.vn/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16479</v>
      </c>
      <c r="B481" t="str">
        <f>HYPERLINK("https://www.facebook.com/p/Tin-N%C3%B3ng-Qu%E1%BA%A3ng-Ng%C3%A3i-100083575682334/", "Công an xã Ba Động  tỉnh Quảng Ngãi")</f>
        <v>Công an xã Ba Động  tỉnh Quảng Ngãi</v>
      </c>
      <c r="C481" t="str">
        <v>https://www.facebook.com/p/Tin-N%C3%B3ng-Qu%E1%BA%A3ng-Ng%C3%A3i-100083575682334/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16480</v>
      </c>
      <c r="B482" t="str">
        <f>HYPERLINK("https://quangngai.gov.vn/web/xa-ba-dong/trang-chu", "UBND Ủy ban nhân dân xã Ba Động  tỉnh Quảng Ngãi")</f>
        <v>UBND Ủy ban nhân dân xã Ba Động  tỉnh Quảng Ngãi</v>
      </c>
      <c r="C482" t="str">
        <v>https://quangngai.gov.vn/web/xa-ba-dong/trang-chu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16481</v>
      </c>
      <c r="B483" t="str">
        <f>HYPERLINK("https://www.facebook.com/dtncatquangngai/", "Công an xã Ba Dinh  tỉnh Quảng Ngãi")</f>
        <v>Công an xã Ba Dinh  tỉnh Quảng Ngãi</v>
      </c>
      <c r="C483" t="str">
        <v>https://www.facebook.com/dtncatquangngai/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16482</v>
      </c>
      <c r="B484" t="str">
        <f>HYPERLINK("https://xabadinh.bato.quangngai.gov.vn/", "UBND Ủy ban nhân dân xã Ba Dinh  tỉnh Quảng Ngãi")</f>
        <v>UBND Ủy ban nhân dân xã Ba Dinh  tỉnh Quảng Ngãi</v>
      </c>
      <c r="C484" t="str">
        <v>https://xabadinh.bato.quangngai.gov.vn/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16483</v>
      </c>
      <c r="B485" t="str">
        <v>Công an xã Ba Giang  tỉnh Quảng Ngãi</v>
      </c>
      <c r="C485" t="str">
        <v>-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16484</v>
      </c>
      <c r="B486" t="str">
        <f>HYPERLINK("https://xabagiang.bato.quangngai.gov.vn/", "UBND Ủy ban nhân dân xã Ba Giang  tỉnh Quảng Ngãi")</f>
        <v>UBND Ủy ban nhân dân xã Ba Giang  tỉnh Quảng Ngãi</v>
      </c>
      <c r="C486" t="str">
        <v>https://xabagiang.bato.quangngai.gov.vn/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16485</v>
      </c>
      <c r="B487" t="str">
        <v>Công an xã Ba Liên  tỉnh Quảng Ngãi</v>
      </c>
      <c r="C487" t="str">
        <v>-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16486</v>
      </c>
      <c r="B488" t="str">
        <f>HYPERLINK("https://xabalien.bato.quangngai.gov.vn/", "UBND Ủy ban nhân dân xã Ba Liên  tỉnh Quảng Ngãi")</f>
        <v>UBND Ủy ban nhân dân xã Ba Liên  tỉnh Quảng Ngãi</v>
      </c>
      <c r="C488" t="str">
        <v>https://xabalien.bato.quangngai.gov.vn/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16487</v>
      </c>
      <c r="B489" t="str">
        <v>Công an xã Ba Ngạc  tỉnh Quảng Ngãi</v>
      </c>
      <c r="C489" t="str">
        <v>-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16488</v>
      </c>
      <c r="B490" t="str">
        <f>HYPERLINK("https://xabangac.bato.quangngai.gov.vn/ubnd", "UBND Ủy ban nhân dân xã Ba Ngạc  tỉnh Quảng Ngãi")</f>
        <v>UBND Ủy ban nhân dân xã Ba Ngạc  tỉnh Quảng Ngãi</v>
      </c>
      <c r="C490" t="str">
        <v>https://xabangac.bato.quangngai.gov.vn/ubnd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16489</v>
      </c>
      <c r="B491" t="str">
        <f>HYPERLINK("https://www.facebook.com/tuoitrexabakham", "Công an xã Ba Khâm  tỉnh Quảng Ngãi")</f>
        <v>Công an xã Ba Khâm  tỉnh Quảng Ngãi</v>
      </c>
      <c r="C491" t="str">
        <v>https://www.facebook.com/tuoitrexabakham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16490</v>
      </c>
      <c r="B492" t="str">
        <f>HYPERLINK("https://xabakham.bato.quangngai.gov.vn/", "UBND Ủy ban nhân dân xã Ba Khâm  tỉnh Quảng Ngãi")</f>
        <v>UBND Ủy ban nhân dân xã Ba Khâm  tỉnh Quảng Ngãi</v>
      </c>
      <c r="C492" t="str">
        <v>https://xabakham.bato.quangngai.gov.vn/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16491</v>
      </c>
      <c r="B493" t="str">
        <f>HYPERLINK("https://www.facebook.com/conganBaTri/", "Công an xã Ba Cung  tỉnh Quảng Ngãi")</f>
        <v>Công an xã Ba Cung  tỉnh Quảng Ngãi</v>
      </c>
      <c r="C493" t="str">
        <v>https://www.facebook.com/conganBaTri/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16492</v>
      </c>
      <c r="B494" t="str">
        <f>HYPERLINK("https://xabacung.bato.quangngai.gov.vn/uy-ban-nhan-dan", "UBND Ủy ban nhân dân xã Ba Cung  tỉnh Quảng Ngãi")</f>
        <v>UBND Ủy ban nhân dân xã Ba Cung  tỉnh Quảng Ngãi</v>
      </c>
      <c r="C494" t="str">
        <v>https://xabacung.bato.quangngai.gov.vn/uy-ban-nhan-dan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16493</v>
      </c>
      <c r="B495" t="str">
        <f>HYPERLINK("https://www.facebook.com/dtncatquangngai/", "Công an xã Ba Chùa  tỉnh Quảng Ngãi")</f>
        <v>Công an xã Ba Chùa  tỉnh Quảng Ngãi</v>
      </c>
      <c r="C495" t="str">
        <v>https://www.facebook.com/dtncatquangngai/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16494</v>
      </c>
      <c r="B496" t="str">
        <f>HYPERLINK("https://xabatieu.bato.quangngai.gov.vn/", "UBND Ủy ban nhân dân xã Ba Chùa  tỉnh Quảng Ngãi")</f>
        <v>UBND Ủy ban nhân dân xã Ba Chùa  tỉnh Quảng Ngãi</v>
      </c>
      <c r="C496" t="str">
        <v>https://xabatieu.bato.quangngai.gov.vn/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16495</v>
      </c>
      <c r="B497" t="str">
        <f>HYPERLINK("https://www.facebook.com/dtncatquangngai/", "Công an xã Ba Tiêu  tỉnh Quảng Ngãi")</f>
        <v>Công an xã Ba Tiêu  tỉnh Quảng Ngãi</v>
      </c>
      <c r="C497" t="str">
        <v>https://www.facebook.com/dtncatquangngai/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16496</v>
      </c>
      <c r="B498" t="str">
        <f>HYPERLINK("https://xabatieu.bato.quangngai.gov.vn/", "UBND Ủy ban nhân dân xã Ba Tiêu  tỉnh Quảng Ngãi")</f>
        <v>UBND Ủy ban nhân dân xã Ba Tiêu  tỉnh Quảng Ngãi</v>
      </c>
      <c r="C498" t="str">
        <v>https://xabatieu.bato.quangngai.gov.vn/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16497</v>
      </c>
      <c r="B499" t="str">
        <f>HYPERLINK("https://www.facebook.com/dtncatquangngai/", "Công an xã Ba Trang  tỉnh Quảng Ngãi")</f>
        <v>Công an xã Ba Trang  tỉnh Quảng Ngãi</v>
      </c>
      <c r="C499" t="str">
        <v>https://www.facebook.com/dtncatquangngai/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16498</v>
      </c>
      <c r="B500" t="str">
        <f>HYPERLINK("https://xabatrang.bato.quangngai.gov.vn/", "UBND Ủy ban nhân dân xã Ba Trang  tỉnh Quảng Ngãi")</f>
        <v>UBND Ủy ban nhân dân xã Ba Trang  tỉnh Quảng Ngãi</v>
      </c>
      <c r="C500" t="str">
        <v>https://xabatrang.bato.quangngai.gov.vn/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16499</v>
      </c>
      <c r="B501" t="str">
        <f>HYPERLINK("https://www.facebook.com/dtncatquangngai/", "Công an xã Ba Tô  tỉnh Quảng Ngãi")</f>
        <v>Công an xã Ba Tô  tỉnh Quảng Ngãi</v>
      </c>
      <c r="C501" t="str">
        <v>https://www.facebook.com/dtncatquangngai/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16500</v>
      </c>
      <c r="B502" t="str">
        <f>HYPERLINK("https://bato.quangngai.gov.vn/", "UBND Ủy ban nhân dân xã Ba Tô  tỉnh Quảng Ngãi")</f>
        <v>UBND Ủy ban nhân dân xã Ba Tô  tỉnh Quảng Ngãi</v>
      </c>
      <c r="C502" t="str">
        <v>https://bato.quangngai.gov.vn/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16501</v>
      </c>
      <c r="B503" t="str">
        <v>Công an xã Ba Bích  tỉnh Quảng Ngãi</v>
      </c>
      <c r="C503" t="str">
        <v>-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16502</v>
      </c>
      <c r="B504" t="str">
        <f>HYPERLINK("https://xababich.bato.quangngai.gov.vn/", "UBND Ủy ban nhân dân xã Ba Bích  tỉnh Quảng Ngãi")</f>
        <v>UBND Ủy ban nhân dân xã Ba Bích  tỉnh Quảng Ngãi</v>
      </c>
      <c r="C504" t="str">
        <v>https://xababich.bato.quangngai.gov.vn/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16503</v>
      </c>
      <c r="B505" t="str">
        <v>Công an xã Ba Vì  tỉnh Quảng Ngãi</v>
      </c>
      <c r="C505" t="str">
        <v>-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16504</v>
      </c>
      <c r="B506" t="str">
        <f>HYPERLINK("https://xabavi.bato.quangngai.gov.vn/", "UBND Ủy ban nhân dân xã Ba Vì  tỉnh Quảng Ngãi")</f>
        <v>UBND Ủy ban nhân dân xã Ba Vì  tỉnh Quảng Ngãi</v>
      </c>
      <c r="C506" t="str">
        <v>https://xabavi.bato.quangngai.gov.vn/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16505</v>
      </c>
      <c r="B507" t="str">
        <f>HYPERLINK("https://www.facebook.com/conganBaTri/", "Công an xã Ba Lế  tỉnh Quảng Ngãi")</f>
        <v>Công an xã Ba Lế  tỉnh Quảng Ngãi</v>
      </c>
      <c r="C507" t="str">
        <v>https://www.facebook.com/conganBaTri/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16506</v>
      </c>
      <c r="B508" t="str">
        <f>HYPERLINK("https://xabale.bato.quangngai.gov.vn/uy-ban-nhan-dan", "UBND Ủy ban nhân dân xã Ba Lế  tỉnh Quảng Ngãi")</f>
        <v>UBND Ủy ban nhân dân xã Ba Lế  tỉnh Quảng Ngãi</v>
      </c>
      <c r="C508" t="str">
        <v>https://xabale.bato.quangngai.gov.vn/uy-ban-nhan-dan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16507</v>
      </c>
      <c r="B509" t="str">
        <f>HYPERLINK("https://www.facebook.com/dtncatquangngai/", "Công an xã Ba Nam  tỉnh Quảng Ngãi")</f>
        <v>Công an xã Ba Nam  tỉnh Quảng Ngãi</v>
      </c>
      <c r="C509" t="str">
        <v>https://www.facebook.com/dtncatquangngai/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16508</v>
      </c>
      <c r="B510" t="str">
        <f>HYPERLINK("https://xabanam.bato.quangngai.gov.vn/", "UBND Ủy ban nhân dân xã Ba Nam  tỉnh Quảng Ngãi")</f>
        <v>UBND Ủy ban nhân dân xã Ba Nam  tỉnh Quảng Ngãi</v>
      </c>
      <c r="C510" t="str">
        <v>https://xabanam.bato.quangngai.gov.vn/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16509</v>
      </c>
      <c r="B511" t="str">
        <v>Công an xã Ba Xa  tỉnh Quảng Ngãi</v>
      </c>
      <c r="C511" t="str">
        <v>-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16510</v>
      </c>
      <c r="B512" t="str">
        <f>HYPERLINK("https://xabaxa.bato.quangngai.gov.vn/", "UBND Ủy ban nhân dân xã Ba Xa  tỉnh Quảng Ngãi")</f>
        <v>UBND Ủy ban nhân dân xã Ba Xa  tỉnh Quảng Ngãi</v>
      </c>
      <c r="C512" t="str">
        <v>https://xabaxa.bato.quangngai.gov.vn/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16511</v>
      </c>
      <c r="B513" t="str">
        <f>HYPERLINK("https://www.facebook.com/p/Tu%E1%BB%95i-tr%E1%BA%BB-Tr%E1%BA%A1i-T%E1%BA%A1m-giam-C%C3%B4ng-an-t%E1%BB%89nh-Qu%E1%BA%A3ng-Ng%C3%A3i-100083198865485/?locale=sw_KE", "Công an xã An Vĩnh  tỉnh Quảng Ngãi")</f>
        <v>Công an xã An Vĩnh  tỉnh Quảng Ngãi</v>
      </c>
      <c r="C513" t="str">
        <v>https://www.facebook.com/p/Tu%E1%BB%95i-tr%E1%BA%BB-Tr%E1%BA%A1i-T%E1%BA%A1m-giam-C%C3%B4ng-an-t%E1%BB%89nh-Qu%E1%BA%A3ng-Ng%C3%A3i-100083198865485/?locale=sw_KE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16512</v>
      </c>
      <c r="B514" t="str">
        <f>HYPERLINK("https://quangngai.gov.vn/ubnd-huyen-ly-son", "UBND Ủy ban nhân dân xã An Vĩnh  tỉnh Quảng Ngãi")</f>
        <v>UBND Ủy ban nhân dân xã An Vĩnh  tỉnh Quảng Ngãi</v>
      </c>
      <c r="C514" t="str">
        <v>https://quangngai.gov.vn/ubnd-huyen-ly-son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16513</v>
      </c>
      <c r="B515" t="str">
        <v>Công an xã An Hải  tỉnh Quảng Ngãi</v>
      </c>
      <c r="C515" t="str">
        <v>-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16514</v>
      </c>
      <c r="B516" t="str">
        <f>HYPERLINK("https://sonha.quangngai.gov.vn/ubnd-xa-son-hai", "UBND Ủy ban nhân dân xã An Hải  tỉnh Quảng Ngãi")</f>
        <v>UBND Ủy ban nhân dân xã An Hải  tỉnh Quảng Ngãi</v>
      </c>
      <c r="C516" t="str">
        <v>https://sonha.quangngai.gov.vn/ubnd-xa-son-hai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16515</v>
      </c>
      <c r="B517" t="str">
        <f>HYPERLINK("https://www.facebook.com/dtncatquangngai/", "Công an xã An Bình  tỉnh Quảng Ngãi")</f>
        <v>Công an xã An Bình  tỉnh Quảng Ngãi</v>
      </c>
      <c r="C517" t="str">
        <v>https://www.facebook.com/dtncatquangngai/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16516</v>
      </c>
      <c r="B518" t="str">
        <f>HYPERLINK("https://quangngai.gov.vn/", "UBND Ủy ban nhân dân xã An Bình  tỉnh Quảng Ngãi")</f>
        <v>UBND Ủy ban nhân dân xã An Bình  tỉnh Quảng Ngãi</v>
      </c>
      <c r="C518" t="str">
        <v>https://quangngai.gov.vn/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16517</v>
      </c>
      <c r="B519" t="str">
        <f>HYPERLINK("https://www.facebook.com/TuoitreCongantinhBinhDinh/", "Công an phường Nhơn Bình  tỉnh Bình Định")</f>
        <v>Công an phường Nhơn Bình  tỉnh Bình Định</v>
      </c>
      <c r="C519" t="str">
        <v>https://www.facebook.com/TuoitreCongantinhBinhDinh/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16518</v>
      </c>
      <c r="B520" t="str">
        <f>HYPERLINK("https://nhonbinh.quynhon.binhdinh.gov.vn/", "UBND Ủy ban nhân dân phường Nhơn Bình  tỉnh Bình Định")</f>
        <v>UBND Ủy ban nhân dân phường Nhơn Bình  tỉnh Bình Định</v>
      </c>
      <c r="C520" t="str">
        <v>https://nhonbinh.quynhon.binhdinh.gov.vn/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16519</v>
      </c>
      <c r="B521" t="str">
        <f>HYPERLINK("https://www.facebook.com/p/C%C3%B4ng-an-ph%C6%B0%E1%BB%9Dng-Nh%C6%A1n-Ph%C3%BA-100081302717599/", "Công an phường Nhơn Phú  tỉnh Bình Định")</f>
        <v>Công an phường Nhơn Phú  tỉnh Bình Định</v>
      </c>
      <c r="C521" t="str">
        <v>https://www.facebook.com/p/C%C3%B4ng-an-ph%C6%B0%E1%BB%9Dng-Nh%C6%A1n-Ph%C3%BA-100081302717599/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16520</v>
      </c>
      <c r="B522" t="str">
        <f>HYPERLINK("https://nhonphu.quynhon.binhdinh.gov.vn/", "UBND Ủy ban nhân dân phường Nhơn Phú  tỉnh Bình Định")</f>
        <v>UBND Ủy ban nhân dân phường Nhơn Phú  tỉnh Bình Định</v>
      </c>
      <c r="C522" t="str">
        <v>https://nhonphu.quynhon.binhdinh.gov.vn/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16521</v>
      </c>
      <c r="B523" t="str">
        <f>HYPERLINK("https://www.facebook.com/capdongdaqn", "Công an phường Đống Đa  tỉnh Bình Định")</f>
        <v>Công an phường Đống Đa  tỉnh Bình Định</v>
      </c>
      <c r="C523" t="str">
        <v>https://www.facebook.com/capdongdaqn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16522</v>
      </c>
      <c r="B524" t="str">
        <f>HYPERLINK("https://dongda.quynhon.binhdinh.gov.vn/", "UBND Ủy ban nhân dân phường Đống Đa  tỉnh Bình Định")</f>
        <v>UBND Ủy ban nhân dân phường Đống Đa  tỉnh Bình Định</v>
      </c>
      <c r="C524" t="str">
        <v>https://dongda.quynhon.binhdinh.gov.vn/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16523</v>
      </c>
      <c r="B525" t="str">
        <f>HYPERLINK("https://www.facebook.com/p/C%C3%B4ng-an-ph%C6%B0%E1%BB%9Dng-Tr%E1%BA%A7n-Quang-Di%E1%BB%87u-Quy-Nh%C6%A1n-100094198361520/", "Công an phường Trần Quang Diệu  tỉnh Bình Định")</f>
        <v>Công an phường Trần Quang Diệu  tỉnh Bình Định</v>
      </c>
      <c r="C525" t="str">
        <v>https://www.facebook.com/p/C%C3%B4ng-an-ph%C6%B0%E1%BB%9Dng-Tr%E1%BA%A7n-Quang-Di%E1%BB%87u-Quy-Nh%C6%A1n-100094198361520/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16524</v>
      </c>
      <c r="B526" t="str">
        <f>HYPERLINK("https://tranquangdieu.quynhon.binhdinh.gov.vn/", "UBND Ủy ban nhân dân phường Trần Quang Diệu  tỉnh Bình Định")</f>
        <v>UBND Ủy ban nhân dân phường Trần Quang Diệu  tỉnh Bình Định</v>
      </c>
      <c r="C526" t="str">
        <v>https://tranquangdieu.quynhon.binhdinh.gov.vn/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16525</v>
      </c>
      <c r="B527" t="str">
        <v>Công an phường Hải Cảng  tỉnh Bình Định</v>
      </c>
      <c r="C527" t="str">
        <v>-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16526</v>
      </c>
      <c r="B528" t="str">
        <f>HYPERLINK("https://haicang.quynhon.binhdinh.gov.vn/", "UBND Ủy ban nhân dân phường Hải Cảng  tỉnh Bình Định")</f>
        <v>UBND Ủy ban nhân dân phường Hải Cảng  tỉnh Bình Định</v>
      </c>
      <c r="C528" t="str">
        <v>https://haicang.quynhon.binhdinh.gov.vn/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16527</v>
      </c>
      <c r="B529" t="str">
        <v>Công an phường Quang Trung  tỉnh Bình Định</v>
      </c>
      <c r="C529" t="str">
        <v>-</v>
      </c>
      <c r="D529" t="str">
        <v>-</v>
      </c>
      <c r="E529" t="str">
        <v/>
      </c>
      <c r="F529" t="str">
        <v>-</v>
      </c>
      <c r="G529" t="str">
        <v>-</v>
      </c>
    </row>
    <row r="530">
      <c r="A530">
        <v>16528</v>
      </c>
      <c r="B530" t="str">
        <f>HYPERLINK("https://quangtrung.quynhon.binhdinh.gov.vn/", "UBND Ủy ban nhân dân phường Quang Trung  tỉnh Bình Định")</f>
        <v>UBND Ủy ban nhân dân phường Quang Trung  tỉnh Bình Định</v>
      </c>
      <c r="C530" t="str">
        <v>https://quangtrung.quynhon.binhdinh.gov.vn/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16529</v>
      </c>
      <c r="B531" t="str">
        <f>HYPERLINK("https://www.facebook.com/CongAnPhuongThiNaiTPQuyNhon/", "Công an phường Thị Nại  tỉnh Bình Định")</f>
        <v>Công an phường Thị Nại  tỉnh Bình Định</v>
      </c>
      <c r="C531" t="str">
        <v>https://www.facebook.com/CongAnPhuongThiNaiTPQuyNhon/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16530</v>
      </c>
      <c r="B532" t="str">
        <f>HYPERLINK("https://thinai.quynhon.binhdinh.gov.vn/", "UBND Ủy ban nhân dân phường Thị Nại  tỉnh Bình Định")</f>
        <v>UBND Ủy ban nhân dân phường Thị Nại  tỉnh Bình Định</v>
      </c>
      <c r="C532" t="str">
        <v>https://thinai.quynhon.binhdinh.gov.vn/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16531</v>
      </c>
      <c r="B533" t="str">
        <f>HYPERLINK("https://www.facebook.com/p/C%C3%B4ng-an-ph%C6%B0%E1%BB%9Dng-L%C3%AA-H%E1%BB%93ng-Phong-TPQuy-Nh%C6%A1n-100081080766213/", "Công an phường Lê Hồng Phong  tỉnh Bình Định")</f>
        <v>Công an phường Lê Hồng Phong  tỉnh Bình Định</v>
      </c>
      <c r="C533" t="str">
        <v>https://www.facebook.com/p/C%C3%B4ng-an-ph%C6%B0%E1%BB%9Dng-L%C3%AA-H%E1%BB%93ng-Phong-TPQuy-Nh%C6%A1n-100081080766213/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16532</v>
      </c>
      <c r="B534" t="str">
        <f>HYPERLINK("https://lehongphong.quynhon.binhdinh.gov.vn/", "UBND Ủy ban nhân dân phường Lê Hồng Phong  tỉnh Bình Định")</f>
        <v>UBND Ủy ban nhân dân phường Lê Hồng Phong  tỉnh Bình Định</v>
      </c>
      <c r="C534" t="str">
        <v>https://lehongphong.quynhon.binhdinh.gov.vn/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16533</v>
      </c>
      <c r="B535" t="str">
        <f>HYPERLINK("https://www.facebook.com/p/C%C3%B4ng-an-ph%C6%B0%E1%BB%9Dng-Tr%E1%BA%A7n-H%C6%B0ng-%C4%90%E1%BA%A1o-th%C3%A0nh-ph%E1%BB%91-Quy-Nh%C6%A1n-B%C3%ACnh-%C4%90%E1%BB%8Bnh-100079406322738/", "Công an phường Trần Hưng Đạo  tỉnh Bình Định")</f>
        <v>Công an phường Trần Hưng Đạo  tỉnh Bình Định</v>
      </c>
      <c r="C535" t="str">
        <v>https://www.facebook.com/p/C%C3%B4ng-an-ph%C6%B0%E1%BB%9Dng-Tr%E1%BA%A7n-H%C6%B0ng-%C4%90%E1%BA%A1o-th%C3%A0nh-ph%E1%BB%91-Quy-Nh%C6%A1n-B%C3%ACnh-%C4%90%E1%BB%8Bnh-100079406322738/</v>
      </c>
      <c r="D535" t="str">
        <v>-</v>
      </c>
      <c r="E535" t="str">
        <v/>
      </c>
      <c r="F535" t="str">
        <v>-</v>
      </c>
      <c r="G535" t="str">
        <v>-</v>
      </c>
    </row>
    <row r="536">
      <c r="A536">
        <v>16534</v>
      </c>
      <c r="B536" t="str">
        <f>HYPERLINK("https://tranhungdao.quynhon.binhdinh.gov.vn/", "UBND Ủy ban nhân dân phường Trần Hưng Đạo  tỉnh Bình Định")</f>
        <v>UBND Ủy ban nhân dân phường Trần Hưng Đạo  tỉnh Bình Định</v>
      </c>
      <c r="C536" t="str">
        <v>https://tranhungdao.quynhon.binhdinh.gov.vn/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16535</v>
      </c>
      <c r="B537" t="str">
        <f>HYPERLINK("https://www.facebook.com/capngomay/", "Công an phường Ngô Mây  tỉnh Bình Định")</f>
        <v>Công an phường Ngô Mây  tỉnh Bình Định</v>
      </c>
      <c r="C537" t="str">
        <v>https://www.facebook.com/capngomay/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16536</v>
      </c>
      <c r="B538" t="str">
        <f>HYPERLINK("https://ngomay.quynhon.binhdinh.gov.vn/", "UBND Ủy ban nhân dân phường Ngô Mây  tỉnh Bình Định")</f>
        <v>UBND Ủy ban nhân dân phường Ngô Mây  tỉnh Bình Định</v>
      </c>
      <c r="C538" t="str">
        <v>https://ngomay.quynhon.binhdinh.gov.vn/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16537</v>
      </c>
      <c r="B539" t="str">
        <f>HYPERLINK("https://www.facebook.com/tuoitre.lythuongkiet/", "Công an phường Lý Thường Kiệt  tỉnh Bình Định")</f>
        <v>Công an phường Lý Thường Kiệt  tỉnh Bình Định</v>
      </c>
      <c r="C539" t="str">
        <v>https://www.facebook.com/tuoitre.lythuongkiet/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16538</v>
      </c>
      <c r="B540" t="str">
        <f>HYPERLINK("https://lythuongkiet.quynhon.binhdinh.gov.vn/", "UBND Ủy ban nhân dân phường Lý Thường Kiệt  tỉnh Bình Định")</f>
        <v>UBND Ủy ban nhân dân phường Lý Thường Kiệt  tỉnh Bình Định</v>
      </c>
      <c r="C540" t="str">
        <v>https://lythuongkiet.quynhon.binhdinh.gov.vn/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16539</v>
      </c>
      <c r="B541" t="str">
        <f>HYPERLINK("https://www.facebook.com/p/C%C3%B4ng-an-ph%C6%B0%E1%BB%9Dng-L%C3%AA-L%E1%BB%A3i-TPQuy-Nh%C6%A1n-100078168583896/", "Công an phường Lê Lợi  tỉnh Bình Định")</f>
        <v>Công an phường Lê Lợi  tỉnh Bình Định</v>
      </c>
      <c r="C541" t="str">
        <v>https://www.facebook.com/p/C%C3%B4ng-an-ph%C6%B0%E1%BB%9Dng-L%C3%AA-L%E1%BB%A3i-TPQuy-Nh%C6%A1n-100078168583896/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16540</v>
      </c>
      <c r="B542" t="str">
        <f>HYPERLINK("https://leloi.quynhon.binhdinh.gov.vn/", "UBND Ủy ban nhân dân phường Lê Lợi  tỉnh Bình Định")</f>
        <v>UBND Ủy ban nhân dân phường Lê Lợi  tỉnh Bình Định</v>
      </c>
      <c r="C542" t="str">
        <v>https://leloi.quynhon.binhdinh.gov.vn/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16541</v>
      </c>
      <c r="B543" t="str">
        <f>HYPERLINK("https://www.facebook.com/reel/796607692529495/", "Công an phường Trần Phú  tỉnh Bình Định")</f>
        <v>Công an phường Trần Phú  tỉnh Bình Định</v>
      </c>
      <c r="C543" t="str">
        <v>https://www.facebook.com/reel/796607692529495/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16542</v>
      </c>
      <c r="B544" t="str">
        <f>HYPERLINK("https://tranphu.quynhon.binhdinh.gov.vn/", "UBND Ủy ban nhân dân phường Trần Phú  tỉnh Bình Định")</f>
        <v>UBND Ủy ban nhân dân phường Trần Phú  tỉnh Bình Định</v>
      </c>
      <c r="C544" t="str">
        <v>https://tranphu.quynhon.binhdinh.gov.vn/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16543</v>
      </c>
      <c r="B545" t="str">
        <v>Công an phường Bùi Thị Xuân  tỉnh Bình Định</v>
      </c>
      <c r="C545" t="str">
        <v>-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16544</v>
      </c>
      <c r="B546" t="str">
        <f>HYPERLINK("https://buithixuan.quynhon.binhdinh.gov.vn/", "UBND Ủy ban nhân dân phường Bùi Thị Xuân  tỉnh Bình Định")</f>
        <v>UBND Ủy ban nhân dân phường Bùi Thị Xuân  tỉnh Bình Định</v>
      </c>
      <c r="C546" t="str">
        <v>https://buithixuan.quynhon.binhdinh.gov.vn/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16545</v>
      </c>
      <c r="B547" t="str">
        <f>HYPERLINK("https://www.facebook.com/CAnguyenvancuqn/", "Công an phường Nguyễn Văn Cừ  tỉnh Bình Định")</f>
        <v>Công an phường Nguyễn Văn Cừ  tỉnh Bình Định</v>
      </c>
      <c r="C547" t="str">
        <v>https://www.facebook.com/CAnguyenvancuqn/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16546</v>
      </c>
      <c r="B548" t="str">
        <f>HYPERLINK("http://nguyenvancu.quynhon.binhdinh.gov.vn/", "UBND Ủy ban nhân dân phường Nguyễn Văn Cừ  tỉnh Bình Định")</f>
        <v>UBND Ủy ban nhân dân phường Nguyễn Văn Cừ  tỉnh Bình Định</v>
      </c>
      <c r="C548" t="str">
        <v>http://nguyenvancu.quynhon.binhdinh.gov.vn/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16547</v>
      </c>
      <c r="B549" t="str">
        <v>Công an phường Ghềnh Ráng  tỉnh Bình Định</v>
      </c>
      <c r="C549" t="str">
        <v>-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16548</v>
      </c>
      <c r="B550" t="str">
        <f>HYPERLINK("https://ghenhrang.quynhon.binhdinh.gov.vn/", "UBND Ủy ban nhân dân phường Ghềnh Ráng  tỉnh Bình Định")</f>
        <v>UBND Ủy ban nhân dân phường Ghềnh Ráng  tỉnh Bình Định</v>
      </c>
      <c r="C550" t="str">
        <v>https://ghenhrang.quynhon.binhdinh.gov.vn/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16549</v>
      </c>
      <c r="B551" t="str">
        <f>HYPERLINK("https://www.facebook.com/TuoitreCongantinhBinhDinh/", "Công an xã Nhơn Lý  tỉnh Bình Định")</f>
        <v>Công an xã Nhơn Lý  tỉnh Bình Định</v>
      </c>
      <c r="C551" t="str">
        <v>https://www.facebook.com/TuoitreCongantinhBinhDinh/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16550</v>
      </c>
      <c r="B552" t="str">
        <f>HYPERLINK("https://nhonly.quynhon.binhdinh.gov.vn/", "UBND Ủy ban nhân dân xã Nhơn Lý  tỉnh Bình Định")</f>
        <v>UBND Ủy ban nhân dân xã Nhơn Lý  tỉnh Bình Định</v>
      </c>
      <c r="C552" t="str">
        <v>https://nhonly.quynhon.binhdinh.gov.vn/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16551</v>
      </c>
      <c r="B553" t="str">
        <f>HYPERLINK("https://www.facebook.com/TuoitreCongantinhBinhDinh/", "Công an xã Nhơn Hội  tỉnh Bình Định")</f>
        <v>Công an xã Nhơn Hội  tỉnh Bình Định</v>
      </c>
      <c r="C553" t="str">
        <v>https://www.facebook.com/TuoitreCongantinhBinhDinh/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16552</v>
      </c>
      <c r="B554" t="str">
        <f>HYPERLINK("https://nhonhoi.quynhon.binhdinh.gov.vn/", "UBND Ủy ban nhân dân xã Nhơn Hội  tỉnh Bình Định")</f>
        <v>UBND Ủy ban nhân dân xã Nhơn Hội  tỉnh Bình Định</v>
      </c>
      <c r="C554" t="str">
        <v>https://nhonhoi.quynhon.binhdinh.gov.vn/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16553</v>
      </c>
      <c r="B555" t="str">
        <f>HYPERLINK("https://www.facebook.com/p/C%C3%B4ng-an-x%C3%A3-Nh%C6%A1n-H%E1%BA%A3i-100091739926914/", "Công an xã Nhơn Hải  tỉnh Bình Định")</f>
        <v>Công an xã Nhơn Hải  tỉnh Bình Định</v>
      </c>
      <c r="C555" t="str">
        <v>https://www.facebook.com/p/C%C3%B4ng-an-x%C3%A3-Nh%C6%A1n-H%E1%BA%A3i-100091739926914/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16554</v>
      </c>
      <c r="B556" t="str">
        <f>HYPERLINK("http://nhonhai.quynhon.binhdinh.gov.vn/", "UBND Ủy ban nhân dân xã Nhơn Hải  tỉnh Bình Định")</f>
        <v>UBND Ủy ban nhân dân xã Nhơn Hải  tỉnh Bình Định</v>
      </c>
      <c r="C556" t="str">
        <v>http://nhonhai.quynhon.binhdinh.gov.vn/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16555</v>
      </c>
      <c r="B557" t="str">
        <v>Công an xã Nhơn Châu  tỉnh Bình Định</v>
      </c>
      <c r="C557" t="str">
        <v>-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16556</v>
      </c>
      <c r="B558" t="str">
        <f>HYPERLINK("http://nhonchau.quynhon.binhdinh.gov.vn/", "UBND Ủy ban nhân dân xã Nhơn Châu  tỉnh Bình Định")</f>
        <v>UBND Ủy ban nhân dân xã Nhơn Châu  tỉnh Bình Định</v>
      </c>
      <c r="C558" t="str">
        <v>http://nhonchau.quynhon.binhdinh.gov.vn/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16557</v>
      </c>
      <c r="B559" t="str">
        <f>HYPERLINK("https://www.facebook.com/p/Tu%E1%BB%95i-tr%E1%BA%BB-C%C3%B4ng-an-huy%E1%BB%87n-Ninh-Ph%C6%B0%E1%BB%9Bc-100068114569027/", "Công an xã Phước Mỹ  tỉnh Bình Định")</f>
        <v>Công an xã Phước Mỹ  tỉnh Bình Định</v>
      </c>
      <c r="C559" t="str">
        <v>https://www.facebook.com/p/Tu%E1%BB%95i-tr%E1%BA%BB-C%C3%B4ng-an-huy%E1%BB%87n-Ninh-Ph%C6%B0%E1%BB%9Bc-100068114569027/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16558</v>
      </c>
      <c r="B560" t="str">
        <f>HYPERLINK("https://phuocmy.quynhon.binhdinh.gov.vn/", "UBND Ủy ban nhân dân xã Phước Mỹ  tỉnh Bình Định")</f>
        <v>UBND Ủy ban nhân dân xã Phước Mỹ  tỉnh Bình Định</v>
      </c>
      <c r="C560" t="str">
        <v>https://phuocmy.quynhon.binhdinh.gov.vn/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16559</v>
      </c>
      <c r="B561" t="str">
        <v>Công an xã An Hưng  tỉnh Bình Định</v>
      </c>
      <c r="C561" t="str">
        <v>-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16560</v>
      </c>
      <c r="B562" t="str">
        <f>HYPERLINK("http://anhung.anlao.binhdinh.gov.vn/", "UBND Ủy ban nhân dân xã An Hưng  tỉnh Bình Định")</f>
        <v>UBND Ủy ban nhân dân xã An Hưng  tỉnh Bình Định</v>
      </c>
      <c r="C562" t="str">
        <v>http://anhung.anlao.binhdinh.gov.vn/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16561</v>
      </c>
      <c r="B563" t="str">
        <f>HYPERLINK("https://www.facebook.com/TuoitreCongantinhBinhDinh/", "Công an xã An Trung  tỉnh Bình Định")</f>
        <v>Công an xã An Trung  tỉnh Bình Định</v>
      </c>
      <c r="C563" t="str">
        <v>https://www.facebook.com/TuoitreCongantinhBinhDinh/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16562</v>
      </c>
      <c r="B564" t="str">
        <f>HYPERLINK("https://binhdinh.gov.vn/", "UBND Ủy ban nhân dân xã An Trung  tỉnh Bình Định")</f>
        <v>UBND Ủy ban nhân dân xã An Trung  tỉnh Bình Định</v>
      </c>
      <c r="C564" t="str">
        <v>https://binhdinh.gov.vn/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16563</v>
      </c>
      <c r="B565" t="str">
        <v>Công an xã An Dũng  tỉnh Bình Định</v>
      </c>
      <c r="C565" t="str">
        <v>-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16564</v>
      </c>
      <c r="B566" t="str">
        <f>HYPERLINK("http://andung.anlao.binhdinh.gov.vn/", "UBND Ủy ban nhân dân xã An Dũng  tỉnh Bình Định")</f>
        <v>UBND Ủy ban nhân dân xã An Dũng  tỉnh Bình Định</v>
      </c>
      <c r="C566" t="str">
        <v>http://andung.anlao.binhdinh.gov.vn/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16565</v>
      </c>
      <c r="B567" t="str">
        <f>HYPERLINK("https://www.facebook.com/TuoitreCongantinhBinhDinh/", "Công an xã An Vinh  tỉnh Bình Định")</f>
        <v>Công an xã An Vinh  tỉnh Bình Định</v>
      </c>
      <c r="C567" t="str">
        <v>https://www.facebook.com/TuoitreCongantinhBinhDinh/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16566</v>
      </c>
      <c r="B568" t="str">
        <f>HYPERLINK("https://vinhthanh.binhdinh.gov.vn/Index.aspx?P=B02&amp;M=61&amp;I=070754158", "UBND Ủy ban nhân dân xã An Vinh  tỉnh Bình Định")</f>
        <v>UBND Ủy ban nhân dân xã An Vinh  tỉnh Bình Định</v>
      </c>
      <c r="C568" t="str">
        <v>https://vinhthanh.binhdinh.gov.vn/Index.aspx?P=B02&amp;M=61&amp;I=070754158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16567</v>
      </c>
      <c r="B569" t="str">
        <f>HYPERLINK("https://www.facebook.com/TuoitreCongantinhBinhDinh/", "Công an xã An Toàn  tỉnh Bình Định")</f>
        <v>Công an xã An Toàn  tỉnh Bình Định</v>
      </c>
      <c r="C569" t="str">
        <v>https://www.facebook.com/TuoitreCongantinhBinhDinh/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16568</v>
      </c>
      <c r="B570" t="str">
        <f>HYPERLINK("http://antan.anlao.binhdinh.gov.vn/", "UBND Ủy ban nhân dân xã An Toàn  tỉnh Bình Định")</f>
        <v>UBND Ủy ban nhân dân xã An Toàn  tỉnh Bình Định</v>
      </c>
      <c r="C570" t="str">
        <v>http://antan.anlao.binhdinh.gov.vn/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16569</v>
      </c>
      <c r="B571" t="str">
        <f>HYPERLINK("https://www.facebook.com/TuoitreCongantinhBinhDinh/", "Công an xã An Tân  tỉnh Bình Định")</f>
        <v>Công an xã An Tân  tỉnh Bình Định</v>
      </c>
      <c r="C571" t="str">
        <v>https://www.facebook.com/TuoitreCongantinhBinhDinh/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16570</v>
      </c>
      <c r="B572" t="str">
        <f>HYPERLINK("http://antan.anlao.binhdinh.gov.vn/", "UBND Ủy ban nhân dân xã An Tân  tỉnh Bình Định")</f>
        <v>UBND Ủy ban nhân dân xã An Tân  tỉnh Bình Định</v>
      </c>
      <c r="C572" t="str">
        <v>http://antan.anlao.binhdinh.gov.vn/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16571</v>
      </c>
      <c r="B573" t="str">
        <f>HYPERLINK("https://www.facebook.com/TuoitreCongantinhBinhDinh/", "Công an xã An Hòa  tỉnh Bình Định")</f>
        <v>Công an xã An Hòa  tỉnh Bình Định</v>
      </c>
      <c r="C573" t="str">
        <v>https://www.facebook.com/TuoitreCongantinhBinhDinh/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16572</v>
      </c>
      <c r="B574" t="str">
        <f>HYPERLINK("http://anhoa.anlao.binhdinh.gov.vn/", "UBND Ủy ban nhân dân xã An Hòa  tỉnh Bình Định")</f>
        <v>UBND Ủy ban nhân dân xã An Hòa  tỉnh Bình Định</v>
      </c>
      <c r="C574" t="str">
        <v>http://anhoa.anlao.binhdinh.gov.vn/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16573</v>
      </c>
      <c r="B575" t="str">
        <f>HYPERLINK("https://www.facebook.com/TuoitreCongantinhBinhDinh/", "Công an xã An Quang  tỉnh Bình Định")</f>
        <v>Công an xã An Quang  tỉnh Bình Định</v>
      </c>
      <c r="C575" t="str">
        <v>https://www.facebook.com/TuoitreCongantinhBinhDinh/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16574</v>
      </c>
      <c r="B576" t="str">
        <f>HYPERLINK("https://binhdinh.gov.vn/", "UBND Ủy ban nhân dân xã An Quang  tỉnh Bình Định")</f>
        <v>UBND Ủy ban nhân dân xã An Quang  tỉnh Bình Định</v>
      </c>
      <c r="C576" t="str">
        <v>https://binhdinh.gov.vn/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16575</v>
      </c>
      <c r="B577" t="str">
        <f>HYPERLINK("https://www.facebook.com/p/C%C3%B4ng-an-huy%E1%BB%87n-Tuy-Ph%C6%B0%E1%BB%9Bc-B%C3%ACnh-%C4%90%E1%BB%8Bnh-100093140506030/", "Công an xã An Nghĩa  tỉnh Bình Định")</f>
        <v>Công an xã An Nghĩa  tỉnh Bình Định</v>
      </c>
      <c r="C577" t="str">
        <v>https://www.facebook.com/p/C%C3%B4ng-an-huy%E1%BB%87n-Tuy-Ph%C6%B0%E1%BB%9Bc-B%C3%ACnh-%C4%90%E1%BB%8Bnh-100093140506030/</v>
      </c>
      <c r="D577" t="str">
        <v>-</v>
      </c>
      <c r="E577" t="str">
        <v/>
      </c>
      <c r="F577" t="str">
        <v>-</v>
      </c>
      <c r="G577" t="str">
        <v>-</v>
      </c>
    </row>
    <row r="578">
      <c r="A578">
        <v>16576</v>
      </c>
      <c r="B578" t="str">
        <f>HYPERLINK("http://annghia.hoaian.binhdinh.gov.vn/Index.aspx?L=VN&amp;P=A02&amp;M=20", "UBND Ủy ban nhân dân xã An Nghĩa  tỉnh Bình Định")</f>
        <v>UBND Ủy ban nhân dân xã An Nghĩa  tỉnh Bình Định</v>
      </c>
      <c r="C578" t="str">
        <v>http://annghia.hoaian.binhdinh.gov.vn/Index.aspx?L=VN&amp;P=A02&amp;M=20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16577</v>
      </c>
      <c r="B579" t="str">
        <v>Công an xã Hoài Sơn  tỉnh Bình Định</v>
      </c>
      <c r="C579" t="str">
        <v>-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16578</v>
      </c>
      <c r="B580" t="str">
        <f>HYPERLINK("https://hoaison-hoainhon.binhdinh.gov.vn/", "UBND Ủy ban nhân dân xã Hoài Sơn  tỉnh Bình Định")</f>
        <v>UBND Ủy ban nhân dân xã Hoài Sơn  tỉnh Bình Định</v>
      </c>
      <c r="C580" t="str">
        <v>https://hoaison-hoainhon.binhdinh.gov.vn/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16579</v>
      </c>
      <c r="B581" t="str">
        <v>Công an xã Hoài Châu Bắc  tỉnh Bình Định</v>
      </c>
      <c r="C581" t="str">
        <v>-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16580</v>
      </c>
      <c r="B582" t="str">
        <f>HYPERLINK("https://hoaichaubac-hoainhon.binhdinh.gov.vn/", "UBND Ủy ban nhân dân xã Hoài Châu Bắc  tỉnh Bình Định")</f>
        <v>UBND Ủy ban nhân dân xã Hoài Châu Bắc  tỉnh Bình Định</v>
      </c>
      <c r="C582" t="str">
        <v>https://hoaichaubac-hoainhon.binhdinh.gov.vn/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16581</v>
      </c>
      <c r="B583" t="str">
        <v>Công an xã Hoài Châu  tỉnh Bình Định</v>
      </c>
      <c r="C583" t="str">
        <v>-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16582</v>
      </c>
      <c r="B584" t="str">
        <f>HYPERLINK("https://hoaichau-hoainhon.binhdinh.gov.vn/", "UBND Ủy ban nhân dân xã Hoài Châu  tỉnh Bình Định")</f>
        <v>UBND Ủy ban nhân dân xã Hoài Châu  tỉnh Bình Định</v>
      </c>
      <c r="C584" t="str">
        <v>https://hoaichau-hoainhon.binhdinh.gov.vn/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16583</v>
      </c>
      <c r="B585" t="str">
        <f>HYPERLINK("https://www.facebook.com/AnttHoaiNhon/", "Công an xã Hoài Phú  tỉnh Bình Định")</f>
        <v>Công an xã Hoài Phú  tỉnh Bình Định</v>
      </c>
      <c r="C585" t="str">
        <v>https://www.facebook.com/AnttHoaiNhon/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16584</v>
      </c>
      <c r="B586" t="str">
        <f>HYPERLINK("https://hoaiphu-hoainhon.binhdinh.gov.vn/", "UBND Ủy ban nhân dân xã Hoài Phú  tỉnh Bình Định")</f>
        <v>UBND Ủy ban nhân dân xã Hoài Phú  tỉnh Bình Định</v>
      </c>
      <c r="C586" t="str">
        <v>https://hoaiphu-hoainhon.binhdinh.gov.vn/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16585</v>
      </c>
      <c r="B587" t="str">
        <v>Công an xã Tam Quan Bắc  tỉnh Bình Định</v>
      </c>
      <c r="C587" t="str">
        <v>-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16586</v>
      </c>
      <c r="B588" t="str">
        <f>HYPERLINK("https://tamquanbac-hoainhon.binhdinh.gov.vn/", "UBND Ủy ban nhân dân xã Tam Quan Bắc  tỉnh Bình Định")</f>
        <v>UBND Ủy ban nhân dân xã Tam Quan Bắc  tỉnh Bình Định</v>
      </c>
      <c r="C588" t="str">
        <v>https://tamquanbac-hoainhon.binhdinh.gov.vn/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16587</v>
      </c>
      <c r="B589" t="str">
        <v>Công an xã Tam Quan Nam  tỉnh Bình Định</v>
      </c>
      <c r="C589" t="str">
        <v>-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16588</v>
      </c>
      <c r="B590" t="str">
        <f>HYPERLINK("https://tamquannam-hoainhon.binhdinh.gov.vn/", "UBND Ủy ban nhân dân xã Tam Quan Nam  tỉnh Bình Định")</f>
        <v>UBND Ủy ban nhân dân xã Tam Quan Nam  tỉnh Bình Định</v>
      </c>
      <c r="C590" t="str">
        <v>https://tamquannam-hoainhon.binhdinh.gov.vn/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16589</v>
      </c>
      <c r="B591" t="str">
        <v>Công an xã Hoài Hảo  tỉnh Bình Định</v>
      </c>
      <c r="C591" t="str">
        <v>-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16590</v>
      </c>
      <c r="B592" t="str">
        <f>HYPERLINK("https://hoaihao-hoainhon.binhdinh.gov.vn/", "UBND Ủy ban nhân dân xã Hoài Hảo  tỉnh Bình Định")</f>
        <v>UBND Ủy ban nhân dân xã Hoài Hảo  tỉnh Bình Định</v>
      </c>
      <c r="C592" t="str">
        <v>https://hoaihao-hoainhon.binhdinh.gov.vn/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16591</v>
      </c>
      <c r="B593" t="str">
        <v>Công an xã Hoài Thanh Tây  tỉnh Bình Định</v>
      </c>
      <c r="C593" t="str">
        <v>-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16592</v>
      </c>
      <c r="B594" t="str">
        <f>HYPERLINK("https://hoaithanhtay-hoainhon.binhdinh.gov.vn/", "UBND Ủy ban nhân dân xã Hoài Thanh Tây  tỉnh Bình Định")</f>
        <v>UBND Ủy ban nhân dân xã Hoài Thanh Tây  tỉnh Bình Định</v>
      </c>
      <c r="C594" t="str">
        <v>https://hoaithanhtay-hoainhon.binhdinh.gov.vn/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16593</v>
      </c>
      <c r="B595" t="str">
        <v>Công an xã Hoài Thanh  tỉnh Bình Định</v>
      </c>
      <c r="C595" t="str">
        <v>-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16594</v>
      </c>
      <c r="B596" t="str">
        <f>HYPERLINK("https://hoaithanh-hoainhon.binhdinh.gov.vn/", "UBND Ủy ban nhân dân xã Hoài Thanh  tỉnh Bình Định")</f>
        <v>UBND Ủy ban nhân dân xã Hoài Thanh  tỉnh Bình Định</v>
      </c>
      <c r="C596" t="str">
        <v>https://hoaithanh-hoainhon.binhdinh.gov.vn/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16595</v>
      </c>
      <c r="B597" t="str">
        <v>Công an xã Hoài Hương  tỉnh Bình Định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16596</v>
      </c>
      <c r="B598" t="str">
        <f>HYPERLINK("https://hoaihuong-hoainhon.binhdinh.gov.vn/", "UBND Ủy ban nhân dân xã Hoài Hương  tỉnh Bình Định")</f>
        <v>UBND Ủy ban nhân dân xã Hoài Hương  tỉnh Bình Định</v>
      </c>
      <c r="C598" t="str">
        <v>https://hoaihuong-hoainhon.binhdinh.gov.vn/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16597</v>
      </c>
      <c r="B599" t="str">
        <f>HYPERLINK("https://www.facebook.com/AnttHoaiNhon/", "Công an xã Hoài Tân  tỉnh Bình Định")</f>
        <v>Công an xã Hoài Tân  tỉnh Bình Định</v>
      </c>
      <c r="C599" t="str">
        <v>https://www.facebook.com/AnttHoaiNhon/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16598</v>
      </c>
      <c r="B600" t="str">
        <f>HYPERLINK("https://hoaitan-hoainhon.binhdinh.gov.vn/", "UBND Ủy ban nhân dân xã Hoài Tân  tỉnh Bình Định")</f>
        <v>UBND Ủy ban nhân dân xã Hoài Tân  tỉnh Bình Định</v>
      </c>
      <c r="C600" t="str">
        <v>https://hoaitan-hoainhon.binhdinh.gov.vn/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16599</v>
      </c>
      <c r="B601" t="str">
        <f>HYPERLINK("https://www.facebook.com/p/Tu%E1%BB%95i-tr%E1%BA%BB-Ho%C3%A0i-H%E1%BA%A3i-100072119063452/", "Công an xã Hoài Hải  tỉnh Bình Định")</f>
        <v>Công an xã Hoài Hải  tỉnh Bình Định</v>
      </c>
      <c r="C601" t="str">
        <v>https://www.facebook.com/p/Tu%E1%BB%95i-tr%E1%BA%BB-Ho%C3%A0i-H%E1%BA%A3i-100072119063452/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16600</v>
      </c>
      <c r="B602" t="str">
        <f>HYPERLINK("http://hoaihai-hoainhon.binhdinh.gov.vn/", "UBND Ủy ban nhân dân xã Hoài Hải  tỉnh Bình Định")</f>
        <v>UBND Ủy ban nhân dân xã Hoài Hải  tỉnh Bình Định</v>
      </c>
      <c r="C602" t="str">
        <v>http://hoaihai-hoainhon.binhdinh.gov.vn/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16601</v>
      </c>
      <c r="B603" t="str">
        <v>Công an xã Hoài Xuân  tỉnh Bình Định</v>
      </c>
      <c r="C603" t="str">
        <v>-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16602</v>
      </c>
      <c r="B604" t="str">
        <f>HYPERLINK("https://hoaixuan-hoainhon.binhdinh.gov.vn/", "UBND Ủy ban nhân dân xã Hoài Xuân  tỉnh Bình Định")</f>
        <v>UBND Ủy ban nhân dân xã Hoài Xuân  tỉnh Bình Định</v>
      </c>
      <c r="C604" t="str">
        <v>https://hoaixuan-hoainhon.binhdinh.gov.vn/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16603</v>
      </c>
      <c r="B605" t="str">
        <v>Công an xã Hoài Mỹ  tỉnh Bình Định</v>
      </c>
      <c r="C605" t="str">
        <v>-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16604</v>
      </c>
      <c r="B606" t="str">
        <f>HYPERLINK("http://hoaimy-hoainhon.binhdinh.gov.vn/", "UBND Ủy ban nhân dân xã Hoài Mỹ  tỉnh Bình Định")</f>
        <v>UBND Ủy ban nhân dân xã Hoài Mỹ  tỉnh Bình Định</v>
      </c>
      <c r="C606" t="str">
        <v>http://hoaimy-hoainhon.binhdinh.gov.vn/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16605</v>
      </c>
      <c r="B607" t="str">
        <f>HYPERLINK("https://www.facebook.com/TuoitreCongantinhBinhDinh/", "Công an xã Hoài Đức  tỉnh Bình Định")</f>
        <v>Công an xã Hoài Đức  tỉnh Bình Định</v>
      </c>
      <c r="C607" t="str">
        <v>https://www.facebook.com/TuoitreCongantinhBinhDinh/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16606</v>
      </c>
      <c r="B608" t="str">
        <f>HYPERLINK("http://hoaiduc-hoainhon.binhdinh.gov.vn/", "UBND Ủy ban nhân dân xã Hoài Đức  tỉnh Bình Định")</f>
        <v>UBND Ủy ban nhân dân xã Hoài Đức  tỉnh Bình Định</v>
      </c>
      <c r="C608" t="str">
        <v>http://hoaiduc-hoainhon.binhdinh.gov.vn/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16607</v>
      </c>
      <c r="B609" t="str">
        <f>HYPERLINK("https://www.facebook.com/Tuoitreanhaotay1/", "Công an xã Ân Hảo Tây  tỉnh Bình Định")</f>
        <v>Công an xã Ân Hảo Tây  tỉnh Bình Định</v>
      </c>
      <c r="C609" t="str">
        <v>https://www.facebook.com/Tuoitreanhaotay1/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16608</v>
      </c>
      <c r="B610" t="str">
        <f>HYPERLINK("http://anhaotay.hoaian.binhdinh.gov.vn/", "UBND Ủy ban nhân dân xã Ân Hảo Tây  tỉnh Bình Định")</f>
        <v>UBND Ủy ban nhân dân xã Ân Hảo Tây  tỉnh Bình Định</v>
      </c>
      <c r="C610" t="str">
        <v>http://anhaotay.hoaian.binhdinh.gov.vn/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16609</v>
      </c>
      <c r="B611" t="str">
        <v>Công an xã Ân Hảo Đông  tỉnh Bình Định</v>
      </c>
      <c r="C611" t="str">
        <v>-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16610</v>
      </c>
      <c r="B612" t="str">
        <f>HYPERLINK("http://anhaodong.hoaian.binhdinh.gov.vn/", "UBND Ủy ban nhân dân xã Ân Hảo Đông  tỉnh Bình Định")</f>
        <v>UBND Ủy ban nhân dân xã Ân Hảo Đông  tỉnh Bình Định</v>
      </c>
      <c r="C612" t="str">
        <v>http://anhaodong.hoaian.binhdinh.gov.vn/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16611</v>
      </c>
      <c r="B613" t="str">
        <f>HYPERLINK("https://www.facebook.com/tuoitrecongansonla/", "Công an xã Ân Sơn  tỉnh Bình Định")</f>
        <v>Công an xã Ân Sơn  tỉnh Bình Định</v>
      </c>
      <c r="C613" t="str">
        <v>https://www.facebook.com/tuoitrecongansonla/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16612</v>
      </c>
      <c r="B614" t="str">
        <f>HYPERLINK("http://anthanh.hoaian.binhdinh.gov.vn/", "UBND Ủy ban nhân dân xã Ân Sơn  tỉnh Bình Định")</f>
        <v>UBND Ủy ban nhân dân xã Ân Sơn  tỉnh Bình Định</v>
      </c>
      <c r="C614" t="str">
        <v>http://anthanh.hoaian.binhdinh.gov.vn/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16613</v>
      </c>
      <c r="B615" t="str">
        <v>Công an xã Ân Mỹ  tỉnh Bình Định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16614</v>
      </c>
      <c r="B616" t="str">
        <f>HYPERLINK("http://anmy.hoaian.binhdinh.gov.vn/", "UBND Ủy ban nhân dân xã Ân Mỹ  tỉnh Bình Định")</f>
        <v>UBND Ủy ban nhân dân xã Ân Mỹ  tỉnh Bình Định</v>
      </c>
      <c r="C616" t="str">
        <v>http://anmy.hoaian.binhdinh.gov.vn/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16615</v>
      </c>
      <c r="B617" t="str">
        <v>Công an xã Dak Mang  tỉnh Bình Định</v>
      </c>
      <c r="C617" t="str">
        <v>-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16616</v>
      </c>
      <c r="B618" t="str">
        <f>HYPERLINK("https://hoaian.binhdinh.gov.vn/", "UBND Ủy ban nhân dân xã Dak Mang  tỉnh Bình Định")</f>
        <v>UBND Ủy ban nhân dân xã Dak Mang  tỉnh Bình Định</v>
      </c>
      <c r="C618" t="str">
        <v>https://hoaian.binhdinh.gov.vn/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16617</v>
      </c>
      <c r="B619" t="str">
        <v>Công an xã Ân Tín  tỉnh Bình Định</v>
      </c>
      <c r="C619" t="str">
        <v>-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16618</v>
      </c>
      <c r="B620" t="str">
        <f>HYPERLINK("http://antin.hoaian.binhdinh.gov.vn/", "UBND Ủy ban nhân dân xã Ân Tín  tỉnh Bình Định")</f>
        <v>UBND Ủy ban nhân dân xã Ân Tín  tỉnh Bình Định</v>
      </c>
      <c r="C620" t="str">
        <v>http://antin.hoaian.binhdinh.gov.vn/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16619</v>
      </c>
      <c r="B621" t="str">
        <f>HYPERLINK("https://www.facebook.com/caxanthanh22/", "Công an xã Ân Thạnh  tỉnh Bình Định")</f>
        <v>Công an xã Ân Thạnh  tỉnh Bình Định</v>
      </c>
      <c r="C621" t="str">
        <v>https://www.facebook.com/caxanthanh22/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16620</v>
      </c>
      <c r="B622" t="str">
        <f>HYPERLINK("http://anthanh.hoaian.binhdinh.gov.vn/", "UBND Ủy ban nhân dân xã Ân Thạnh  tỉnh Bình Định")</f>
        <v>UBND Ủy ban nhân dân xã Ân Thạnh  tỉnh Bình Định</v>
      </c>
      <c r="C622" t="str">
        <v>http://anthanh.hoaian.binhdinh.gov.vn/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16621</v>
      </c>
      <c r="B623" t="str">
        <v>Công an xã Ân Phong  tỉnh Bình Định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16622</v>
      </c>
      <c r="B624" t="str">
        <f>HYPERLINK("http://anphong.hoaian.binhdinh.gov.vn/", "UBND Ủy ban nhân dân xã Ân Phong  tỉnh Bình Định")</f>
        <v>UBND Ủy ban nhân dân xã Ân Phong  tỉnh Bình Định</v>
      </c>
      <c r="C624" t="str">
        <v>http://anphong.hoaian.binhdinh.gov.vn/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16623</v>
      </c>
      <c r="B625" t="str">
        <v>Công an xã Ân Đức  tỉnh Bình Định</v>
      </c>
      <c r="C625" t="str">
        <v>-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16624</v>
      </c>
      <c r="B626" t="str">
        <f>HYPERLINK("https://anduc.hoaian.binhdinh.gov.vn/", "UBND Ủy ban nhân dân xã Ân Đức  tỉnh Bình Định")</f>
        <v>UBND Ủy ban nhân dân xã Ân Đức  tỉnh Bình Định</v>
      </c>
      <c r="C626" t="str">
        <v>https://anduc.hoaian.binhdinh.gov.vn/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16625</v>
      </c>
      <c r="B627" t="str">
        <v>Công an xã Ân Hữu  tỉnh Bình Định</v>
      </c>
      <c r="C627" t="str">
        <v>-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16626</v>
      </c>
      <c r="B628" t="str">
        <f>HYPERLINK("http://anhuu.hoaian.binhdinh.gov.vn/", "UBND Ủy ban nhân dân xã Ân Hữu  tỉnh Bình Định")</f>
        <v>UBND Ủy ban nhân dân xã Ân Hữu  tỉnh Bình Định</v>
      </c>
      <c r="C628" t="str">
        <v>http://anhuu.hoaian.binhdinh.gov.vn/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16627</v>
      </c>
      <c r="B629" t="str">
        <f>HYPERLINK("https://www.facebook.com/TuoitreCongantinhBinhDinh/", "Công an xã Bok Tới  tỉnh Bình Định")</f>
        <v>Công an xã Bok Tới  tỉnh Bình Định</v>
      </c>
      <c r="C629" t="str">
        <v>https://www.facebook.com/TuoitreCongantinhBinhDinh/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16628</v>
      </c>
      <c r="B630" t="str">
        <f>HYPERLINK("https://binhdinh.gov.vn/", "UBND Ủy ban nhân dân xã Bok Tới  tỉnh Bình Định")</f>
        <v>UBND Ủy ban nhân dân xã Bok Tới  tỉnh Bình Định</v>
      </c>
      <c r="C630" t="str">
        <v>https://binhdinh.gov.vn/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16629</v>
      </c>
      <c r="B631" t="str">
        <v>Công an xã Ân Tường Tây  tỉnh Bình Định</v>
      </c>
      <c r="C631" t="str">
        <v>-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16630</v>
      </c>
      <c r="B632" t="str">
        <f>HYPERLINK("http://antuongtay.hoaian.binhdinh.gov.vn/", "UBND Ủy ban nhân dân xã Ân Tường Tây  tỉnh Bình Định")</f>
        <v>UBND Ủy ban nhân dân xã Ân Tường Tây  tỉnh Bình Định</v>
      </c>
      <c r="C632" t="str">
        <v>http://antuongtay.hoaian.binhdinh.gov.vn/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16631</v>
      </c>
      <c r="B633" t="str">
        <f>HYPERLINK("https://www.facebook.com/cax.antuongdong/", "Công an xã Ân Tường Đông  tỉnh Bình Định")</f>
        <v>Công an xã Ân Tường Đông  tỉnh Bình Định</v>
      </c>
      <c r="C633" t="str">
        <v>https://www.facebook.com/cax.antuongdong/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16632</v>
      </c>
      <c r="B634" t="str">
        <f>HYPERLINK("http://antuongdong.hoaian.binhdinh.gov.vn/", "UBND Ủy ban nhân dân xã Ân Tường Đông  tỉnh Bình Định")</f>
        <v>UBND Ủy ban nhân dân xã Ân Tường Đông  tỉnh Bình Định</v>
      </c>
      <c r="C634" t="str">
        <v>http://antuongdong.hoaian.binhdinh.gov.vn/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16633</v>
      </c>
      <c r="B635" t="str">
        <f>HYPERLINK("https://www.facebook.com/p/C%C3%B4ng-an-x%C3%A3-%C3%82n-Ngh%C4%A9a-100082587249878/", "Công an xã Ân Nghĩa  tỉnh Bình Định")</f>
        <v>Công an xã Ân Nghĩa  tỉnh Bình Định</v>
      </c>
      <c r="C635" t="str">
        <v>https://www.facebook.com/p/C%C3%B4ng-an-x%C3%A3-%C3%82n-Ngh%C4%A9a-100082587249878/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16634</v>
      </c>
      <c r="B636" t="str">
        <f>HYPERLINK("http://annghia.hoaian.binhdinh.gov.vn/Index.aspx?L=VN&amp;P=A02&amp;M=20", "UBND Ủy ban nhân dân xã Ân Nghĩa  tỉnh Bình Định")</f>
        <v>UBND Ủy ban nhân dân xã Ân Nghĩa  tỉnh Bình Định</v>
      </c>
      <c r="C636" t="str">
        <v>http://annghia.hoaian.binhdinh.gov.vn/Index.aspx?L=VN&amp;P=A02&amp;M=20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16635</v>
      </c>
      <c r="B637" t="str">
        <f>HYPERLINK("https://www.facebook.com/TuoitreCongantinhBinhDinh/", "Công an xã Mỹ Đức  tỉnh Bình Định")</f>
        <v>Công an xã Mỹ Đức  tỉnh Bình Định</v>
      </c>
      <c r="C637" t="str">
        <v>https://www.facebook.com/TuoitreCongantinhBinhDinh/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16636</v>
      </c>
      <c r="B638" t="str">
        <f>HYPERLINK("http://myduc.phumy.binhdinh.gov.vn/", "UBND Ủy ban nhân dân xã Mỹ Đức  tỉnh Bình Định")</f>
        <v>UBND Ủy ban nhân dân xã Mỹ Đức  tỉnh Bình Định</v>
      </c>
      <c r="C638" t="str">
        <v>http://myduc.phumy.binhdinh.gov.vn/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16637</v>
      </c>
      <c r="B639" t="str">
        <f>HYPERLINK("https://www.facebook.com/p/C%C3%B4ng-an-x%C3%A3-M%E1%BB%B9-Ch%C3%A2u-100079851157083/", "Công an xã Mỹ Châu  tỉnh Bình Định")</f>
        <v>Công an xã Mỹ Châu  tỉnh Bình Định</v>
      </c>
      <c r="C639" t="str">
        <v>https://www.facebook.com/p/C%C3%B4ng-an-x%C3%A3-M%E1%BB%B9-Ch%C3%A2u-100079851157083/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16638</v>
      </c>
      <c r="B640" t="str">
        <f>HYPERLINK("http://mychau.phumy.binhdinh.gov.vn/", "UBND Ủy ban nhân dân xã Mỹ Châu  tỉnh Bình Định")</f>
        <v>UBND Ủy ban nhân dân xã Mỹ Châu  tỉnh Bình Định</v>
      </c>
      <c r="C640" t="str">
        <v>http://mychau.phumy.binhdinh.gov.vn/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16639</v>
      </c>
      <c r="B641" t="str">
        <f>HYPERLINK("https://www.facebook.com/TuoitreCongantinhBinhDinh/", "Công an xã Mỹ Thắng  tỉnh Bình Định")</f>
        <v>Công an xã Mỹ Thắng  tỉnh Bình Định</v>
      </c>
      <c r="C641" t="str">
        <v>https://www.facebook.com/TuoitreCongantinhBinhDinh/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16640</v>
      </c>
      <c r="B642" t="str">
        <f>HYPERLINK("http://mythang.phumy.binhdinh.gov.vn/", "UBND Ủy ban nhân dân xã Mỹ Thắng  tỉnh Bình Định")</f>
        <v>UBND Ủy ban nhân dân xã Mỹ Thắng  tỉnh Bình Định</v>
      </c>
      <c r="C642" t="str">
        <v>http://mythang.phumy.binhdinh.gov.vn/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16641</v>
      </c>
      <c r="B643" t="str">
        <f>HYPERLINK("https://www.facebook.com/p/C%C3%B4ng-an-x%C3%A3-M%E1%BB%B9-L%E1%BB%99c-HTam-B%C3%ACnh-TV%C4%A9nh-Long-100071953686739/", "Công an xã Mỹ Lộc  tỉnh Bình Định")</f>
        <v>Công an xã Mỹ Lộc  tỉnh Bình Định</v>
      </c>
      <c r="C643" t="str">
        <v>https://www.facebook.com/p/C%C3%B4ng-an-x%C3%A3-M%E1%BB%B9-L%E1%BB%99c-HTam-B%C3%ACnh-TV%C4%A9nh-Long-100071953686739/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16642</v>
      </c>
      <c r="B644" t="str">
        <f>HYPERLINK("http://myloc.phumy.binhdinh.gov.vn/", "UBND Ủy ban nhân dân xã Mỹ Lộc  tỉnh Bình Định")</f>
        <v>UBND Ủy ban nhân dân xã Mỹ Lộc  tỉnh Bình Định</v>
      </c>
      <c r="C644" t="str">
        <v>http://myloc.phumy.binhdinh.gov.vn/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16643</v>
      </c>
      <c r="B645" t="str">
        <f>HYPERLINK("https://www.facebook.com/p/Tu%E1%BB%95i-Tr%E1%BA%BB-M%E1%BB%B9-L%E1%BB%A3i-100063587776230/?locale=gn_PY", "Công an xã Mỹ Lợi  tỉnh Bình Định")</f>
        <v>Công an xã Mỹ Lợi  tỉnh Bình Định</v>
      </c>
      <c r="C645" t="str">
        <v>https://www.facebook.com/p/Tu%E1%BB%95i-Tr%E1%BA%BB-M%E1%BB%B9-L%E1%BB%A3i-100063587776230/?locale=gn_PY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16644</v>
      </c>
      <c r="B646" t="str">
        <f>HYPERLINK("http://myloi.phumy.binhdinh.gov.vn/", "UBND Ủy ban nhân dân xã Mỹ Lợi  tỉnh Bình Định")</f>
        <v>UBND Ủy ban nhân dân xã Mỹ Lợi  tỉnh Bình Định</v>
      </c>
      <c r="C646" t="str">
        <v>http://myloi.phumy.binhdinh.gov.vn/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16645</v>
      </c>
      <c r="B647" t="str">
        <f>HYPERLINK("https://www.facebook.com/TuoitreCongantinhBinhDinh/", "Công an xã Mỹ An  tỉnh Bình Định")</f>
        <v>Công an xã Mỹ An  tỉnh Bình Định</v>
      </c>
      <c r="C647" t="str">
        <v>https://www.facebook.com/TuoitreCongantinhBinhDinh/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16646</v>
      </c>
      <c r="B648" t="str">
        <f>HYPERLINK("http://mychau.phumy.binhdinh.gov.vn/", "UBND Ủy ban nhân dân xã Mỹ An  tỉnh Bình Định")</f>
        <v>UBND Ủy ban nhân dân xã Mỹ An  tỉnh Bình Định</v>
      </c>
      <c r="C648" t="str">
        <v>http://mychau.phumy.binhdinh.gov.vn/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16647</v>
      </c>
      <c r="B649" t="str">
        <f>HYPERLINK("https://www.facebook.com/CAXmytrinh/", "Công an xã Mỹ Trinh  tỉnh Bình Định")</f>
        <v>Công an xã Mỹ Trinh  tỉnh Bình Định</v>
      </c>
      <c r="C649" t="str">
        <v>https://www.facebook.com/CAXmytrinh/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16648</v>
      </c>
      <c r="B650" t="str">
        <f>HYPERLINK("http://mytrinh.phumy.binhdinh.gov.vn/", "UBND Ủy ban nhân dân xã Mỹ Trinh  tỉnh Bình Định")</f>
        <v>UBND Ủy ban nhân dân xã Mỹ Trinh  tỉnh Bình Định</v>
      </c>
      <c r="C650" t="str">
        <v>http://mytrinh.phumy.binhdinh.gov.vn/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16649</v>
      </c>
      <c r="B651" t="str">
        <f>HYPERLINK("https://www.facebook.com/conganmytho/", "Công an xã Mỹ Thọ  tỉnh Bình Định")</f>
        <v>Công an xã Mỹ Thọ  tỉnh Bình Định</v>
      </c>
      <c r="C651" t="str">
        <v>https://www.facebook.com/conganmytho/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16650</v>
      </c>
      <c r="B652" t="str">
        <f>HYPERLINK("http://mytho.phumy.binhdinh.gov.vn/", "UBND Ủy ban nhân dân xã Mỹ Thọ  tỉnh Bình Định")</f>
        <v>UBND Ủy ban nhân dân xã Mỹ Thọ  tỉnh Bình Định</v>
      </c>
      <c r="C652" t="str">
        <v>http://mytho.phumy.binhdinh.gov.vn/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16651</v>
      </c>
      <c r="B653" t="str">
        <f>HYPERLINK("https://www.facebook.com/TuoitreCongantinhBinhDinh/", "Công an xã Mỹ Hòa  tỉnh Bình Định")</f>
        <v>Công an xã Mỹ Hòa  tỉnh Bình Định</v>
      </c>
      <c r="C653" t="str">
        <v>https://www.facebook.com/TuoitreCongantinhBinhDinh/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16652</v>
      </c>
      <c r="B654" t="str">
        <f>HYPERLINK("http://myhoa.phumy.binhdinh.gov.vn/", "UBND Ủy ban nhân dân xã Mỹ Hòa  tỉnh Bình Định")</f>
        <v>UBND Ủy ban nhân dân xã Mỹ Hòa  tỉnh Bình Định</v>
      </c>
      <c r="C654" t="str">
        <v>http://myhoa.phumy.binhdinh.gov.vn/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16653</v>
      </c>
      <c r="B655" t="str">
        <f>HYPERLINK("https://www.facebook.com/p/C%C3%B4ng-an-x%C3%A3-M%E1%BB%B9-Th%C3%A0nh-100079986674787/", "Công an xã Mỹ Thành  tỉnh Bình Định")</f>
        <v>Công an xã Mỹ Thành  tỉnh Bình Định</v>
      </c>
      <c r="C655" t="str">
        <v>https://www.facebook.com/p/C%C3%B4ng-an-x%C3%A3-M%E1%BB%B9-Th%C3%A0nh-100079986674787/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16654</v>
      </c>
      <c r="B656" t="str">
        <f>HYPERLINK("http://mythanh.phumy.binhdinh.gov.vn/", "UBND Ủy ban nhân dân xã Mỹ Thành  tỉnh Bình Định")</f>
        <v>UBND Ủy ban nhân dân xã Mỹ Thành  tỉnh Bình Định</v>
      </c>
      <c r="C656" t="str">
        <v>http://mythanh.phumy.binhdinh.gov.vn/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16655</v>
      </c>
      <c r="B657" t="str">
        <f>HYPERLINK("https://www.facebook.com/p/C%C3%B4ng-An-x%C3%A3-M%E1%BB%B9-Ch%C3%A1nh-100078697523021/", "Công an xã Mỹ Chánh  tỉnh Bình Định")</f>
        <v>Công an xã Mỹ Chánh  tỉnh Bình Định</v>
      </c>
      <c r="C657" t="str">
        <v>https://www.facebook.com/p/C%C3%B4ng-An-x%C3%A3-M%E1%BB%B9-Ch%C3%A1nh-100078697523021/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16656</v>
      </c>
      <c r="B658" t="str">
        <f>HYPERLINK("http://mychanh.phumy.binhdinh.gov.vn/", "UBND Ủy ban nhân dân xã Mỹ Chánh  tỉnh Bình Định")</f>
        <v>UBND Ủy ban nhân dân xã Mỹ Chánh  tỉnh Bình Định</v>
      </c>
      <c r="C658" t="str">
        <v>http://mychanh.phumy.binhdinh.gov.vn/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16657</v>
      </c>
      <c r="B659" t="str">
        <f>HYPERLINK("https://www.facebook.com/TuoitreCongantinhBinhDinh/", "Công an xã Mỹ Quang  tỉnh Bình Định")</f>
        <v>Công an xã Mỹ Quang  tỉnh Bình Định</v>
      </c>
      <c r="C659" t="str">
        <v>https://www.facebook.com/TuoitreCongantinhBinhDinh/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16658</v>
      </c>
      <c r="B660" t="str">
        <f>HYPERLINK("http://myquang.phumy.binhdinh.gov.vn/", "UBND Ủy ban nhân dân xã Mỹ Quang  tỉnh Bình Định")</f>
        <v>UBND Ủy ban nhân dân xã Mỹ Quang  tỉnh Bình Định</v>
      </c>
      <c r="C660" t="str">
        <v>http://myquang.phumy.binhdinh.gov.vn/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16659</v>
      </c>
      <c r="B661" t="str">
        <f>HYPERLINK("https://www.facebook.com/p/%C4%90o%C3%A0n-Thanh-Ni%C3%AAn-x%C3%A3-M%E1%BB%B9-Hi%E1%BB%87p-100072394221429/?locale=ko_KR", "Công an xã Mỹ Hiệp  tỉnh Bình Định")</f>
        <v>Công an xã Mỹ Hiệp  tỉnh Bình Định</v>
      </c>
      <c r="C661" t="str">
        <v>https://www.facebook.com/p/%C4%90o%C3%A0n-Thanh-Ni%C3%AAn-x%C3%A3-M%E1%BB%B9-Hi%E1%BB%87p-100072394221429/?locale=ko_KR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16660</v>
      </c>
      <c r="B662" t="str">
        <f>HYPERLINK("http://myhiep.phumy.binhdinh.gov.vn/", "UBND Ủy ban nhân dân xã Mỹ Hiệp  tỉnh Bình Định")</f>
        <v>UBND Ủy ban nhân dân xã Mỹ Hiệp  tỉnh Bình Định</v>
      </c>
      <c r="C662" t="str">
        <v>http://myhiep.phumy.binhdinh.gov.vn/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16661</v>
      </c>
      <c r="B663" t="str">
        <f>HYPERLINK("https://www.facebook.com/p/C%C3%B4ng-an-x%C3%A3-M%E1%BB%B9-T%C3%A0i-huy%E1%BB%87n-Ph%C3%B9-M%E1%BB%B9-100080134854024/", "Công an xã Mỹ Tài  tỉnh Bình Định")</f>
        <v>Công an xã Mỹ Tài  tỉnh Bình Định</v>
      </c>
      <c r="C663" t="str">
        <v>https://www.facebook.com/p/C%C3%B4ng-an-x%C3%A3-M%E1%BB%B9-T%C3%A0i-huy%E1%BB%87n-Ph%C3%B9-M%E1%BB%B9-100080134854024/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16662</v>
      </c>
      <c r="B664" t="str">
        <f>HYPERLINK("http://mytai.phumy.binhdinh.gov.vn/", "UBND Ủy ban nhân dân xã Mỹ Tài  tỉnh Bình Định")</f>
        <v>UBND Ủy ban nhân dân xã Mỹ Tài  tỉnh Bình Định</v>
      </c>
      <c r="C664" t="str">
        <v>http://mytai.phumy.binhdinh.gov.vn/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16663</v>
      </c>
      <c r="B665" t="str">
        <v>Công an xã Mỹ Cát  tỉnh Bình Định</v>
      </c>
      <c r="C665" t="str">
        <v>-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16664</v>
      </c>
      <c r="B666" t="str">
        <f>HYPERLINK("http://mycat.phumy.binhdinh.gov.vn/", "UBND Ủy ban nhân dân xã Mỹ Cát  tỉnh Bình Định")</f>
        <v>UBND Ủy ban nhân dân xã Mỹ Cát  tỉnh Bình Định</v>
      </c>
      <c r="C666" t="str">
        <v>http://mycat.phumy.binhdinh.gov.vn/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16665</v>
      </c>
      <c r="B667" t="str">
        <f>HYPERLINK("https://www.facebook.com/p/C%C3%B4ng-An-x%C3%A3-M%E1%BB%B9-Ch%C3%A1nh-100078697523021/", "Công an xã Mỹ Chánh Tây  tỉnh Bình Định")</f>
        <v>Công an xã Mỹ Chánh Tây  tỉnh Bình Định</v>
      </c>
      <c r="C667" t="str">
        <v>https://www.facebook.com/p/C%C3%B4ng-An-x%C3%A3-M%E1%BB%B9-Ch%C3%A1nh-100078697523021/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16666</v>
      </c>
      <c r="B668" t="str">
        <f>HYPERLINK("http://mychanhtay.phumy.binhdinh.gov.vn/", "UBND Ủy ban nhân dân xã Mỹ Chánh Tây  tỉnh Bình Định")</f>
        <v>UBND Ủy ban nhân dân xã Mỹ Chánh Tây  tỉnh Bình Định</v>
      </c>
      <c r="C668" t="str">
        <v>http://mychanhtay.phumy.binhdinh.gov.vn/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16667</v>
      </c>
      <c r="B669" t="str">
        <v>Công an xã Vĩnh Sơn  tỉnh Bình Định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16668</v>
      </c>
      <c r="B670" t="str">
        <f>HYPERLINK("https://vinhthanh.binhdinh.gov.vn/Index.aspx?P=B02&amp;M=61&amp;I=070801533", "UBND Ủy ban nhân dân xã Vĩnh Sơn  tỉnh Bình Định")</f>
        <v>UBND Ủy ban nhân dân xã Vĩnh Sơn  tỉnh Bình Định</v>
      </c>
      <c r="C670" t="str">
        <v>https://vinhthanh.binhdinh.gov.vn/Index.aspx?P=B02&amp;M=61&amp;I=070801533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16669</v>
      </c>
      <c r="B671" t="str">
        <v>Công an xã Vĩnh Kim  tỉnh Bình Định</v>
      </c>
      <c r="C671" t="str">
        <v>-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16670</v>
      </c>
      <c r="B672" t="str">
        <f>HYPERLINK("https://vinhthanh.binhdinh.gov.vn/Index.aspx?P=B02&amp;M=61&amp;I=070801079", "UBND Ủy ban nhân dân xã Vĩnh Kim  tỉnh Bình Định")</f>
        <v>UBND Ủy ban nhân dân xã Vĩnh Kim  tỉnh Bình Định</v>
      </c>
      <c r="C672" t="str">
        <v>https://vinhthanh.binhdinh.gov.vn/Index.aspx?P=B02&amp;M=61&amp;I=070801079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16671</v>
      </c>
      <c r="B673" t="str">
        <v>Công an xã Vĩnh Hiệp  tỉnh Bình Định</v>
      </c>
      <c r="C673" t="str">
        <v>-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16672</v>
      </c>
      <c r="B674" t="str">
        <f>HYPERLINK("https://vinhthanh.binhdinh.gov.vn/Index.aspx?L=VN&amp;P=B02&amp;M=61", "UBND Ủy ban nhân dân xã Vĩnh Hiệp  tỉnh Bình Định")</f>
        <v>UBND Ủy ban nhân dân xã Vĩnh Hiệp  tỉnh Bình Định</v>
      </c>
      <c r="C674" t="str">
        <v>https://vinhthanh.binhdinh.gov.vn/Index.aspx?L=VN&amp;P=B02&amp;M=61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16673</v>
      </c>
      <c r="B675" t="str">
        <v>Công an xã Vĩnh Hảo  tỉnh Bình Định</v>
      </c>
      <c r="C675" t="str">
        <v>-</v>
      </c>
      <c r="D675" t="str">
        <v>-</v>
      </c>
      <c r="E675" t="str">
        <v/>
      </c>
      <c r="F675" t="str">
        <v>-</v>
      </c>
      <c r="G675" t="str">
        <v>-</v>
      </c>
    </row>
    <row r="676">
      <c r="A676">
        <v>16674</v>
      </c>
      <c r="B676" t="str">
        <f>HYPERLINK("http://vinhhao.vinhthanh.binhdinh.gov.vn/", "UBND Ủy ban nhân dân xã Vĩnh Hảo  tỉnh Bình Định")</f>
        <v>UBND Ủy ban nhân dân xã Vĩnh Hảo  tỉnh Bình Định</v>
      </c>
      <c r="C676" t="str">
        <v>http://vinhhao.vinhthanh.binhdinh.gov.vn/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16675</v>
      </c>
      <c r="B677" t="str">
        <v>Công an xã Vĩnh Hòa  tỉnh Bình Định</v>
      </c>
      <c r="C677" t="str">
        <v>-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16676</v>
      </c>
      <c r="B678" t="str">
        <f>HYPERLINK("https://vinhthanh.binhdinh.gov.vn/Index.aspx?P=B02&amp;M=61&amp;I=070757389", "UBND Ủy ban nhân dân xã Vĩnh Hòa  tỉnh Bình Định")</f>
        <v>UBND Ủy ban nhân dân xã Vĩnh Hòa  tỉnh Bình Định</v>
      </c>
      <c r="C678" t="str">
        <v>https://vinhthanh.binhdinh.gov.vn/Index.aspx?P=B02&amp;M=61&amp;I=070757389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16677</v>
      </c>
      <c r="B679" t="str">
        <f>HYPERLINK("https://www.facebook.com/p/Tu%E1%BB%95i-tr%E1%BA%BB-C%C3%B4ng-an-Th%C3%A0nh-ph%E1%BB%91-V%C4%A9nh-Y%C3%AAn-100066497717181/?locale=nl_BE", "Công an xã Vĩnh Thịnh  tỉnh Bình Định")</f>
        <v>Công an xã Vĩnh Thịnh  tỉnh Bình Định</v>
      </c>
      <c r="C679" t="str">
        <v>https://www.facebook.com/p/Tu%E1%BB%95i-tr%E1%BA%BB-C%C3%B4ng-an-Th%C3%A0nh-ph%E1%BB%91-V%C4%A9nh-Y%C3%AAn-100066497717181/?locale=nl_BE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16678</v>
      </c>
      <c r="B680" t="str">
        <f>HYPERLINK("https://vinhthanh.binhdinh.gov.vn/Index.aspx?P=B02&amp;M=61&amp;I=070755555", "UBND Ủy ban nhân dân xã Vĩnh Thịnh  tỉnh Bình Định")</f>
        <v>UBND Ủy ban nhân dân xã Vĩnh Thịnh  tỉnh Bình Định</v>
      </c>
      <c r="C680" t="str">
        <v>https://vinhthanh.binhdinh.gov.vn/Index.aspx?P=B02&amp;M=61&amp;I=070755555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16679</v>
      </c>
      <c r="B681" t="str">
        <v>Công an xã Vĩnh Thuận  tỉnh Bình Định</v>
      </c>
      <c r="C681" t="str">
        <v>-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16680</v>
      </c>
      <c r="B682" t="str">
        <f>HYPERLINK("https://vinhthanh.binhdinh.gov.vn/", "UBND Ủy ban nhân dân xã Vĩnh Thuận  tỉnh Bình Định")</f>
        <v>UBND Ủy ban nhân dân xã Vĩnh Thuận  tỉnh Bình Định</v>
      </c>
      <c r="C682" t="str">
        <v>https://vinhthanh.binhdinh.gov.vn/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16681</v>
      </c>
      <c r="B683" t="str">
        <f>HYPERLINK("https://www.facebook.com/p/Tu%E1%BB%95i-tr%E1%BA%BB-C%C3%B4ng-an-Th%C3%A0nh-ph%E1%BB%91-V%C4%A9nh-Y%C3%AAn-100066497717181/", "Công an xã Vĩnh Quang  tỉnh Bình Định")</f>
        <v>Công an xã Vĩnh Quang  tỉnh Bình Định</v>
      </c>
      <c r="C683" t="str">
        <v>https://www.facebook.com/p/Tu%E1%BB%95i-tr%E1%BA%BB-C%C3%B4ng-an-Th%C3%A0nh-ph%E1%BB%91-V%C4%A9nh-Y%C3%AAn-100066497717181/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16682</v>
      </c>
      <c r="B684" t="str">
        <f>HYPERLINK("https://vinhthanh.binhdinh.gov.vn/Index.aspx?P=B02&amp;M=61&amp;I=070754158", "UBND Ủy ban nhân dân xã Vĩnh Quang  tỉnh Bình Định")</f>
        <v>UBND Ủy ban nhân dân xã Vĩnh Quang  tỉnh Bình Định</v>
      </c>
      <c r="C684" t="str">
        <v>https://vinhthanh.binhdinh.gov.vn/Index.aspx?P=B02&amp;M=61&amp;I=070754158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16683</v>
      </c>
      <c r="B685" t="str">
        <v>Công an xã Bình Tân  tỉnh Bình Định</v>
      </c>
      <c r="C685" t="str">
        <v>-</v>
      </c>
      <c r="D685" t="str">
        <v>-</v>
      </c>
      <c r="E685" t="str">
        <v/>
      </c>
      <c r="F685" t="str">
        <v>-</v>
      </c>
      <c r="G685" t="str">
        <v>-</v>
      </c>
    </row>
    <row r="686">
      <c r="A686">
        <v>16684</v>
      </c>
      <c r="B686" t="str">
        <f>HYPERLINK("http://binhtan.tayson.binhdinh.gov.vn/", "UBND Ủy ban nhân dân xã Bình Tân  tỉnh Bình Định")</f>
        <v>UBND Ủy ban nhân dân xã Bình Tân  tỉnh Bình Định</v>
      </c>
      <c r="C686" t="str">
        <v>http://binhtan.tayson.binhdinh.gov.vn/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16685</v>
      </c>
      <c r="B687" t="str">
        <v>Công an xã Tây Thuận  tỉnh Bình Định</v>
      </c>
      <c r="C687" t="str">
        <v>-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16686</v>
      </c>
      <c r="B688" t="str">
        <f>HYPERLINK("http://taythuan.tayson.binhdinh.gov.vn/", "UBND Ủy ban nhân dân xã Tây Thuận  tỉnh Bình Định")</f>
        <v>UBND Ủy ban nhân dân xã Tây Thuận  tỉnh Bình Định</v>
      </c>
      <c r="C688" t="str">
        <v>http://taythuan.tayson.binhdinh.gov.vn/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16687</v>
      </c>
      <c r="B689" t="str">
        <f>HYPERLINK("https://www.facebook.com/TuoitreCongantinhBinhDinh/", "Công an xã Bình Thuận  tỉnh Bình Định")</f>
        <v>Công an xã Bình Thuận  tỉnh Bình Định</v>
      </c>
      <c r="C689" t="str">
        <v>https://www.facebook.com/TuoitreCongantinhBinhDinh/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16688</v>
      </c>
      <c r="B690" t="str">
        <f>HYPERLINK("https://xabinhthuan.binhson.quangngai.gov.vn/", "UBND Ủy ban nhân dân xã Bình Thuận  tỉnh Bình Định")</f>
        <v>UBND Ủy ban nhân dân xã Bình Thuận  tỉnh Bình Định</v>
      </c>
      <c r="C690" t="str">
        <v>https://xabinhthuan.binhson.quangngai.gov.vn/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16689</v>
      </c>
      <c r="B691" t="str">
        <f>HYPERLINK("https://www.facebook.com/p/C%C3%B4ng-an-x%C3%A3-T%C3%A2y-Giang-100072489274631/", "Công an xã Tây Giang  tỉnh Bình Định")</f>
        <v>Công an xã Tây Giang  tỉnh Bình Định</v>
      </c>
      <c r="C691" t="str">
        <v>https://www.facebook.com/p/C%C3%B4ng-an-x%C3%A3-T%C3%A2y-Giang-100072489274631/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16690</v>
      </c>
      <c r="B692" t="str">
        <f>HYPERLINK("https://tayson.binhdinh.gov.vn/vi/laws/detail/Phan-cong-dieu-hanh-Uy-ban-nhan-dan-xa-Tay-Giang-2107/", "UBND Ủy ban nhân dân xã Tây Giang  tỉnh Bình Định")</f>
        <v>UBND Ủy ban nhân dân xã Tây Giang  tỉnh Bình Định</v>
      </c>
      <c r="C692" t="str">
        <v>https://tayson.binhdinh.gov.vn/vi/laws/detail/Phan-cong-dieu-hanh-Uy-ban-nhan-dan-xa-Tay-Giang-2107/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16691</v>
      </c>
      <c r="B693" t="str">
        <f>HYPERLINK("https://www.facebook.com/p/C%C3%B4ng-an-x%C3%A3-B%C3%ACnh-Th%C3%A0nh-huy%E1%BB%87n-T%C3%A2y-S%C6%A1n-B%C3%ACnh-%C4%90%E1%BB%8Bnh-100037509193667/", "Công an xã Bình Thành  tỉnh Bình Định")</f>
        <v>Công an xã Bình Thành  tỉnh Bình Định</v>
      </c>
      <c r="C693" t="str">
        <v>https://www.facebook.com/p/C%C3%B4ng-an-x%C3%A3-B%C3%ACnh-Th%C3%A0nh-huy%E1%BB%87n-T%C3%A2y-S%C6%A1n-B%C3%ACnh-%C4%90%E1%BB%8Bnh-100037509193667/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16692</v>
      </c>
      <c r="B694" t="str">
        <f>HYPERLINK("https://binhthanh.thoaison.angiang.gov.vn/", "UBND Ủy ban nhân dân xã Bình Thành  tỉnh Bình Định")</f>
        <v>UBND Ủy ban nhân dân xã Bình Thành  tỉnh Bình Định</v>
      </c>
      <c r="C694" t="str">
        <v>https://binhthanh.thoaison.angiang.gov.vn/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16693</v>
      </c>
      <c r="B695" t="str">
        <f>HYPERLINK("https://www.facebook.com/TuoitreCongantinhBinhDinh/", "Công an xã Tây An  tỉnh Bình Định")</f>
        <v>Công an xã Tây An  tỉnh Bình Định</v>
      </c>
      <c r="C695" t="str">
        <v>https://www.facebook.com/TuoitreCongantinhBinhDinh/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16694</v>
      </c>
      <c r="B696" t="str">
        <f>HYPERLINK("http://tayvinh.tayson.binhdinh.gov.vn/", "UBND Ủy ban nhân dân xã Tây An  tỉnh Bình Định")</f>
        <v>UBND Ủy ban nhân dân xã Tây An  tỉnh Bình Định</v>
      </c>
      <c r="C696" t="str">
        <v>http://tayvinh.tayson.binhdinh.gov.vn/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16695</v>
      </c>
      <c r="B697" t="str">
        <f>HYPERLINK("https://www.facebook.com/TuoitreCongantinhBinhDinh/", "Công an xã Bình Hòa  tỉnh Bình Định")</f>
        <v>Công an xã Bình Hòa  tỉnh Bình Định</v>
      </c>
      <c r="C697" t="str">
        <v>https://www.facebook.com/TuoitreCongantinhBinhDinh/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16696</v>
      </c>
      <c r="B698" t="str">
        <f>HYPERLINK("http://binhhoa.tayson.binhdinh.gov.vn/", "UBND Ủy ban nhân dân xã Bình Hòa  tỉnh Bình Định")</f>
        <v>UBND Ủy ban nhân dân xã Bình Hòa  tỉnh Bình Định</v>
      </c>
      <c r="C698" t="str">
        <v>http://binhhoa.tayson.binhdinh.gov.vn/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16697</v>
      </c>
      <c r="B699" t="str">
        <f>HYPERLINK("https://www.facebook.com/TuoitreCongantinhBinhDinh/", "Công an xã Tây Bình  tỉnh Bình Định")</f>
        <v>Công an xã Tây Bình  tỉnh Bình Định</v>
      </c>
      <c r="C699" t="str">
        <v>https://www.facebook.com/TuoitreCongantinhBinhDinh/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16698</v>
      </c>
      <c r="B700" t="str">
        <f>HYPERLINK("http://tayvinh.tayson.binhdinh.gov.vn/", "UBND Ủy ban nhân dân xã Tây Bình  tỉnh Bình Định")</f>
        <v>UBND Ủy ban nhân dân xã Tây Bình  tỉnh Bình Định</v>
      </c>
      <c r="C700" t="str">
        <v>http://tayvinh.tayson.binhdinh.gov.vn/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16699</v>
      </c>
      <c r="B701" t="str">
        <f>HYPERLINK("https://www.facebook.com/TuoitreCongantinhBinhDinh/", "Công an xã Bình Tường  tỉnh Bình Định")</f>
        <v>Công an xã Bình Tường  tỉnh Bình Định</v>
      </c>
      <c r="C701" t="str">
        <v>https://www.facebook.com/TuoitreCongantinhBinhDinh/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16700</v>
      </c>
      <c r="B702" t="str">
        <f>HYPERLINK("http://binhtuong.tayson.binhdinh.gov.vn/", "UBND Ủy ban nhân dân xã Bình Tường  tỉnh Bình Định")</f>
        <v>UBND Ủy ban nhân dân xã Bình Tường  tỉnh Bình Định</v>
      </c>
      <c r="C702" t="str">
        <v>http://binhtuong.tayson.binhdinh.gov.vn/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16701</v>
      </c>
      <c r="B703" t="str">
        <f>HYPERLINK("https://www.facebook.com/p/C%C3%B4ng-an-x%C3%A3-T%C3%A2y-Vinh-100083142762065/", "Công an xã Tây Vinh  tỉnh Bình Định")</f>
        <v>Công an xã Tây Vinh  tỉnh Bình Định</v>
      </c>
      <c r="C703" t="str">
        <v>https://www.facebook.com/p/C%C3%B4ng-an-x%C3%A3-T%C3%A2y-Vinh-100083142762065/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16702</v>
      </c>
      <c r="B704" t="str">
        <f>HYPERLINK("http://tayvinh.tayson.binhdinh.gov.vn/", "UBND Ủy ban nhân dân xã Tây Vinh  tỉnh Bình Định")</f>
        <v>UBND Ủy ban nhân dân xã Tây Vinh  tỉnh Bình Định</v>
      </c>
      <c r="C704" t="str">
        <v>http://tayvinh.tayson.binhdinh.gov.vn/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16703</v>
      </c>
      <c r="B705" t="str">
        <f>HYPERLINK("https://www.facebook.com/TuoitreCongantinhBinhDinh/", "Công an xã Vĩnh An  tỉnh Bình Định")</f>
        <v>Công an xã Vĩnh An  tỉnh Bình Định</v>
      </c>
      <c r="C705" t="str">
        <v>https://www.facebook.com/TuoitreCongantinhBinhDinh/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16704</v>
      </c>
      <c r="B706" t="str">
        <f>HYPERLINK("https://vinhthanh.binhdinh.gov.vn/Index.aspx?P=B02&amp;M=61&amp;I=070754158", "UBND Ủy ban nhân dân xã Vĩnh An  tỉnh Bình Định")</f>
        <v>UBND Ủy ban nhân dân xã Vĩnh An  tỉnh Bình Định</v>
      </c>
      <c r="C706" t="str">
        <v>https://vinhthanh.binhdinh.gov.vn/Index.aspx?P=B02&amp;M=61&amp;I=070754158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16705</v>
      </c>
      <c r="B707" t="str">
        <f>HYPERLINK("https://www.facebook.com/TuoitreCongantinhBinhDinh/", "Công an xã Tây Xuân  tỉnh Bình Định")</f>
        <v>Công an xã Tây Xuân  tỉnh Bình Định</v>
      </c>
      <c r="C707" t="str">
        <v>https://www.facebook.com/TuoitreCongantinhBinhDinh/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16706</v>
      </c>
      <c r="B708" t="str">
        <f>HYPERLINK("http://tayxuan.tayson.binhdinh.gov.vn/", "UBND Ủy ban nhân dân xã Tây Xuân  tỉnh Bình Định")</f>
        <v>UBND Ủy ban nhân dân xã Tây Xuân  tỉnh Bình Định</v>
      </c>
      <c r="C708" t="str">
        <v>http://tayxuan.tayson.binhdinh.gov.vn/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16707</v>
      </c>
      <c r="B709" t="str">
        <f>HYPERLINK("https://www.facebook.com/TuoitreCongantinhBinhDinh/", "Công an xã Bình Nghi  tỉnh Bình Định")</f>
        <v>Công an xã Bình Nghi  tỉnh Bình Định</v>
      </c>
      <c r="C709" t="str">
        <v>https://www.facebook.com/TuoitreCongantinhBinhDinh/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16708</v>
      </c>
      <c r="B710" t="str">
        <f>HYPERLINK("http://binhnghi.tayson.binhdinh.gov.vn/", "UBND Ủy ban nhân dân xã Bình Nghi  tỉnh Bình Định")</f>
        <v>UBND Ủy ban nhân dân xã Bình Nghi  tỉnh Bình Định</v>
      </c>
      <c r="C710" t="str">
        <v>http://binhnghi.tayson.binhdinh.gov.vn/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16709</v>
      </c>
      <c r="B711" t="str">
        <f>HYPERLINK("https://www.facebook.com/TuoitreCongantinhBinhDinh/", "Công an xã Tây Phú  tỉnh Bình Định")</f>
        <v>Công an xã Tây Phú  tỉnh Bình Định</v>
      </c>
      <c r="C711" t="str">
        <v>https://www.facebook.com/TuoitreCongantinhBinhDinh/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16710</v>
      </c>
      <c r="B712" t="str">
        <f>HYPERLINK("https://tayphu.thoaison.angiang.gov.vn/", "UBND Ủy ban nhân dân xã Tây Phú  tỉnh Bình Định")</f>
        <v>UBND Ủy ban nhân dân xã Tây Phú  tỉnh Bình Định</v>
      </c>
      <c r="C712" t="str">
        <v>https://tayphu.thoaison.angiang.gov.vn/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16711</v>
      </c>
      <c r="B713" t="str">
        <v>Công an xã Cát Sơn  tỉnh Bình Định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16712</v>
      </c>
      <c r="B714" t="str">
        <f>HYPERLINK("https://phucat.binhdinh.gov.vn/", "UBND Ủy ban nhân dân xã Cát Sơn  tỉnh Bình Định")</f>
        <v>UBND Ủy ban nhân dân xã Cát Sơn  tỉnh Bình Định</v>
      </c>
      <c r="C714" t="str">
        <v>https://phucat.binhdinh.gov.vn/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16713</v>
      </c>
      <c r="B715" t="str">
        <v>Công an xã Cát Minh  tỉnh Bình Định</v>
      </c>
      <c r="C715" t="str">
        <v>-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16714</v>
      </c>
      <c r="B716" t="str">
        <f>HYPERLINK("https://catminh.phucat.binhdinh.gov.vn/", "UBND Ủy ban nhân dân xã Cát Minh  tỉnh Bình Định")</f>
        <v>UBND Ủy ban nhân dân xã Cát Minh  tỉnh Bình Định</v>
      </c>
      <c r="C716" t="str">
        <v>https://catminh.phucat.binhdinh.gov.vn/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16715</v>
      </c>
      <c r="B717" t="str">
        <f>HYPERLINK("https://www.facebook.com/1796651693828869", "Công an xã Cát Khánh  tỉnh Bình Định")</f>
        <v>Công an xã Cát Khánh  tỉnh Bình Định</v>
      </c>
      <c r="C717" t="str">
        <v>https://www.facebook.com/1796651693828869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16716</v>
      </c>
      <c r="B718" t="str">
        <f>HYPERLINK("https://phucat.binhdinh.gov.vn/trang-thong-tin/so-do-co-cau-to-chuc/ubnd-xa-thi-tran_633301007a1007223065cb05", "UBND Ủy ban nhân dân xã Cát Khánh  tỉnh Bình Định")</f>
        <v>UBND Ủy ban nhân dân xã Cát Khánh  tỉnh Bình Định</v>
      </c>
      <c r="C718" t="str">
        <v>https://phucat.binhdinh.gov.vn/trang-thong-tin/so-do-co-cau-to-chuc/ubnd-xa-thi-tran_633301007a1007223065cb05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16717</v>
      </c>
      <c r="B719" t="str">
        <v>Công an xã Cát Tài  tỉnh Bình Định</v>
      </c>
      <c r="C719" t="str">
        <v>-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16718</v>
      </c>
      <c r="B720" t="str">
        <f>HYPERLINK("https://cattai.phucat.binhdinh.gov.vn/", "UBND Ủy ban nhân dân xã Cát Tài  tỉnh Bình Định")</f>
        <v>UBND Ủy ban nhân dân xã Cát Tài  tỉnh Bình Định</v>
      </c>
      <c r="C720" t="str">
        <v>https://cattai.phucat.binhdinh.gov.vn/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16719</v>
      </c>
      <c r="B721" t="str">
        <f>HYPERLINK("https://www.facebook.com/p/%C4%90o%C3%A0n-X%C3%A3-C%C3%A1t-L%C3%A2m-100027036885211/", "Công an xã Cát Lâm  tỉnh Bình Định")</f>
        <v>Công an xã Cát Lâm  tỉnh Bình Định</v>
      </c>
      <c r="C721" t="str">
        <v>https://www.facebook.com/p/%C4%90o%C3%A0n-X%C3%A3-C%C3%A1t-L%C3%A2m-100027036885211/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16720</v>
      </c>
      <c r="B722" t="str">
        <f>HYPERLINK("https://phucat.binhdinh.gov.vn/trang-thong-tin/so-do-co-cau-to-chuc/ubnd-xa-thi-tran_633301007a1007223065cb05", "UBND Ủy ban nhân dân xã Cát Lâm  tỉnh Bình Định")</f>
        <v>UBND Ủy ban nhân dân xã Cát Lâm  tỉnh Bình Định</v>
      </c>
      <c r="C722" t="str">
        <v>https://phucat.binhdinh.gov.vn/trang-thong-tin/so-do-co-cau-to-chuc/ubnd-xa-thi-tran_633301007a1007223065cb05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16721</v>
      </c>
      <c r="B723" t="str">
        <v>Công an xã Cát Hanh  tỉnh Bình Định</v>
      </c>
      <c r="C723" t="str">
        <v>-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16722</v>
      </c>
      <c r="B724" t="str">
        <f>HYPERLINK("http://cathanh.phucat.binhdinh.gov.vn/trang-thong-tin/so-do-co-cau-to-chuc/ubnd-xa-cat-hanh_633301007a1007223065cb05", "UBND Ủy ban nhân dân xã Cát Hanh  tỉnh Bình Định")</f>
        <v>UBND Ủy ban nhân dân xã Cát Hanh  tỉnh Bình Định</v>
      </c>
      <c r="C724" t="str">
        <v>http://cathanh.phucat.binhdinh.gov.vn/trang-thong-tin/so-do-co-cau-to-chuc/ubnd-xa-cat-hanh_633301007a1007223065cb05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16723</v>
      </c>
      <c r="B725" t="str">
        <f>HYPERLINK("https://www.facebook.com/p/%C4%90o%C3%A0n-x%C3%A3-C%C3%A1t-Th%C3%A0nh-100078195291418/?locale=gl_ES", "Công an xã Cát Thành  tỉnh Bình Định")</f>
        <v>Công an xã Cát Thành  tỉnh Bình Định</v>
      </c>
      <c r="C725" t="str">
        <v>https://www.facebook.com/p/%C4%90o%C3%A0n-x%C3%A3-C%C3%A1t-Th%C3%A0nh-100078195291418/?locale=gl_ES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16724</v>
      </c>
      <c r="B726" t="str">
        <f>HYPERLINK("https://phucat.binhdinh.gov.vn/", "UBND Ủy ban nhân dân xã Cát Thành  tỉnh Bình Định")</f>
        <v>UBND Ủy ban nhân dân xã Cát Thành  tỉnh Bình Định</v>
      </c>
      <c r="C726" t="str">
        <v>https://phucat.binhdinh.gov.vn/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16725</v>
      </c>
      <c r="B727" t="str">
        <f>HYPERLINK("https://www.facebook.com/Conganxaxcattrinh/", "Công an xã Cát Trinh  tỉnh Bình Định")</f>
        <v>Công an xã Cát Trinh  tỉnh Bình Định</v>
      </c>
      <c r="C727" t="str">
        <v>https://www.facebook.com/Conganxaxcattrinh/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16726</v>
      </c>
      <c r="B728" t="str">
        <f>HYPERLINK("https://cattrinh.phucat.binhdinh.gov.vn/", "UBND Ủy ban nhân dân xã Cát Trinh  tỉnh Bình Định")</f>
        <v>UBND Ủy ban nhân dân xã Cát Trinh  tỉnh Bình Định</v>
      </c>
      <c r="C728" t="str">
        <v>https://cattrinh.phucat.binhdinh.gov.vn/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16727</v>
      </c>
      <c r="B729" t="str">
        <f>HYPERLINK("https://www.facebook.com/2626005224322712", "Công an xã Cát Hải  tỉnh Bình Định")</f>
        <v>Công an xã Cát Hải  tỉnh Bình Định</v>
      </c>
      <c r="C729" t="str">
        <v>https://www.facebook.com/2626005224322712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16728</v>
      </c>
      <c r="B730" t="str">
        <f>HYPERLINK("https://phucat.binhdinh.gov.vn/trang-thong-tin/so-do-co-cau-to-chuc/ubnd-xa-thi-tran_633301007a1007223065cb05", "UBND Ủy ban nhân dân xã Cát Hải  tỉnh Bình Định")</f>
        <v>UBND Ủy ban nhân dân xã Cát Hải  tỉnh Bình Định</v>
      </c>
      <c r="C730" t="str">
        <v>https://phucat.binhdinh.gov.vn/trang-thong-tin/so-do-co-cau-to-chuc/ubnd-xa-thi-tran_633301007a1007223065cb05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16729</v>
      </c>
      <c r="B731" t="str">
        <v>Công an xã Cát Hiệp  tỉnh Bình Định</v>
      </c>
      <c r="C731" t="str">
        <v>-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16730</v>
      </c>
      <c r="B732" t="str">
        <f>HYPERLINK("https://phucat.binhdinh.gov.vn/trang-thong-tin/so-do-co-cau-to-chuc/ubnd-xa-thi-tran_633301007a1007223065cb05", "UBND Ủy ban nhân dân xã Cát Hiệp  tỉnh Bình Định")</f>
        <v>UBND Ủy ban nhân dân xã Cát Hiệp  tỉnh Bình Định</v>
      </c>
      <c r="C732" t="str">
        <v>https://phucat.binhdinh.gov.vn/trang-thong-tin/so-do-co-cau-to-chuc/ubnd-xa-thi-tran_633301007a1007223065cb05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16731</v>
      </c>
      <c r="B733" t="str">
        <v>Công an xã Cát Nhơn  tỉnh Bình Định</v>
      </c>
      <c r="C733" t="str">
        <v>-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16732</v>
      </c>
      <c r="B734" t="str">
        <f>HYPERLINK("https://phucat.binhdinh.gov.vn/trang-thong-tin/so-do-co-cau-to-chuc/ubnd-xa-thi-tran_633301007a1007223065cb05", "UBND Ủy ban nhân dân xã Cát Nhơn  tỉnh Bình Định")</f>
        <v>UBND Ủy ban nhân dân xã Cát Nhơn  tỉnh Bình Định</v>
      </c>
      <c r="C734" t="str">
        <v>https://phucat.binhdinh.gov.vn/trang-thong-tin/so-do-co-cau-to-chuc/ubnd-xa-thi-tran_633301007a1007223065cb05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16733</v>
      </c>
      <c r="B735" t="str">
        <v>Công an xã Cát Hưng  tỉnh Bình Định</v>
      </c>
      <c r="C735" t="str">
        <v>-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16734</v>
      </c>
      <c r="B736" t="str">
        <f>HYPERLINK("https://phucat.binhdinh.gov.vn/trang-thong-tin/so-do-co-cau-to-chuc/ubnd-xa-thi-tran_633301007a1007223065cb05", "UBND Ủy ban nhân dân xã Cát Hưng  tỉnh Bình Định")</f>
        <v>UBND Ủy ban nhân dân xã Cát Hưng  tỉnh Bình Định</v>
      </c>
      <c r="C736" t="str">
        <v>https://phucat.binhdinh.gov.vn/trang-thong-tin/so-do-co-cau-to-chuc/ubnd-xa-thi-tran_633301007a1007223065cb05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16735</v>
      </c>
      <c r="B737" t="str">
        <v>Công an xã Cát Tường  tỉnh Bình Định</v>
      </c>
      <c r="C737" t="str">
        <v>-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16736</v>
      </c>
      <c r="B738" t="str">
        <f>HYPERLINK("https://phucat.binhdinh.gov.vn/", "UBND Ủy ban nhân dân xã Cát Tường  tỉnh Bình Định")</f>
        <v>UBND Ủy ban nhân dân xã Cát Tường  tỉnh Bình Định</v>
      </c>
      <c r="C738" t="str">
        <v>https://phucat.binhdinh.gov.vn/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16737</v>
      </c>
      <c r="B739" t="str">
        <v>Công an xã Cát Tân  tỉnh Bình Định</v>
      </c>
      <c r="C739" t="str">
        <v>-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16738</v>
      </c>
      <c r="B740" t="str">
        <f>HYPERLINK("http://cathanh.phucat.binhdinh.gov.vn/trang-thong-tin/so-do-co-cau-to-chuc/ubnd-xa-cat-hanh_633301007a1007223065cb05", "UBND Ủy ban nhân dân xã Cát Tân  tỉnh Bình Định")</f>
        <v>UBND Ủy ban nhân dân xã Cát Tân  tỉnh Bình Định</v>
      </c>
      <c r="C740" t="str">
        <v>http://cathanh.phucat.binhdinh.gov.vn/trang-thong-tin/so-do-co-cau-to-chuc/ubnd-xa-cat-hanh_633301007a1007223065cb05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16739</v>
      </c>
      <c r="B741" t="str">
        <v>Công an xã Cát Tiến  tỉnh Bình Định</v>
      </c>
      <c r="C741" t="str">
        <v>-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16740</v>
      </c>
      <c r="B742" t="str">
        <f>HYPERLINK("https://phucat.binhdinh.gov.vn/trang-thong-tin/so-do-co-cau-to-chuc/ubnd-xa-thi-tran_633301007a1007223065cb05", "UBND Ủy ban nhân dân xã Cát Tiến  tỉnh Bình Định")</f>
        <v>UBND Ủy ban nhân dân xã Cát Tiến  tỉnh Bình Định</v>
      </c>
      <c r="C742" t="str">
        <v>https://phucat.binhdinh.gov.vn/trang-thong-tin/so-do-co-cau-to-chuc/ubnd-xa-thi-tran_633301007a1007223065cb05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16741</v>
      </c>
      <c r="B743" t="str">
        <f>HYPERLINK("https://www.facebook.com/p/%C4%90O%C3%80N-X%C3%83-C%C3%81T-TH%E1%BA%AENG-100063913938600/", "Công an xã Cát Thắng  tỉnh Bình Định")</f>
        <v>Công an xã Cát Thắng  tỉnh Bình Định</v>
      </c>
      <c r="C743" t="str">
        <v>https://www.facebook.com/p/%C4%90O%C3%80N-X%C3%83-C%C3%81T-TH%E1%BA%AENG-100063913938600/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16742</v>
      </c>
      <c r="B744" t="str">
        <f>HYPERLINK("https://phucat.binhdinh.gov.vn/", "UBND Ủy ban nhân dân xã Cát Thắng  tỉnh Bình Định")</f>
        <v>UBND Ủy ban nhân dân xã Cát Thắng  tỉnh Bình Định</v>
      </c>
      <c r="C744" t="str">
        <v>https://phucat.binhdinh.gov.vn/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16743</v>
      </c>
      <c r="B745" t="str">
        <v>Công an xã Cát Chánh  tỉnh Bình Định</v>
      </c>
      <c r="C745" t="str">
        <v>-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16744</v>
      </c>
      <c r="B746" t="str">
        <f>HYPERLINK("https://phucat.binhdinh.gov.vn/", "UBND Ủy ban nhân dân xã Cát Chánh  tỉnh Bình Định")</f>
        <v>UBND Ủy ban nhân dân xã Cát Chánh  tỉnh Bình Định</v>
      </c>
      <c r="C746" t="str">
        <v>https://phucat.binhdinh.gov.vn/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16745</v>
      </c>
      <c r="B747" t="str">
        <f>HYPERLINK("https://www.facebook.com/p/C%C3%B4ng-an-ph%C6%B0%C6%A1%CC%80ng-Bi%CC%80nh-%C4%90i%CC%A3nh-100083082201802/", "Công an phường Bình Định  tỉnh Bình Định")</f>
        <v>Công an phường Bình Định  tỉnh Bình Định</v>
      </c>
      <c r="C747" t="str">
        <v>https://www.facebook.com/p/C%C3%B4ng-an-ph%C6%B0%C6%A1%CC%80ng-Bi%CC%80nh-%C4%90i%CC%A3nh-100083082201802/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16746</v>
      </c>
      <c r="B748" t="str">
        <f>HYPERLINK("https://binhdinh.annhon.binhdinh.gov.vn/", "UBND Ủy ban nhân dân phường Bình Định  tỉnh Bình Định")</f>
        <v>UBND Ủy ban nhân dân phường Bình Định  tỉnh Bình Định</v>
      </c>
      <c r="C748" t="str">
        <v>https://binhdinh.annhon.binhdinh.gov.vn/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16747</v>
      </c>
      <c r="B749" t="str">
        <f>HYPERLINK("https://www.facebook.com/dapda/?locale=vi_VN", "Công an phường Đập Đá  tỉnh Bình Định")</f>
        <v>Công an phường Đập Đá  tỉnh Bình Định</v>
      </c>
      <c r="C749" t="str">
        <v>https://www.facebook.com/dapda/?locale=vi_VN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16748</v>
      </c>
      <c r="B750" t="str">
        <f>HYPERLINK("https://dapda.annhon.binhdinh.gov.vn/", "UBND Ủy ban nhân dân phường Đập Đá  tỉnh Bình Định")</f>
        <v>UBND Ủy ban nhân dân phường Đập Đá  tỉnh Bình Định</v>
      </c>
      <c r="C750" t="str">
        <v>https://dapda.annhon.binhdinh.gov.vn/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16749</v>
      </c>
      <c r="B751" t="str">
        <f>HYPERLINK("https://www.facebook.com/p/C%C3%B4ng-an-x%C3%A3-Nh%C6%A1n-M%E1%BB%B9-TX-An-Nh%C6%A1n-100080357388267/", "Công an xã Nhơn Mỹ  tỉnh Bình Định")</f>
        <v>Công an xã Nhơn Mỹ  tỉnh Bình Định</v>
      </c>
      <c r="C751" t="str">
        <v>https://www.facebook.com/p/C%C3%B4ng-an-x%C3%A3-Nh%C6%A1n-M%E1%BB%B9-TX-An-Nh%C6%A1n-100080357388267/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16750</v>
      </c>
      <c r="B752" t="str">
        <f>HYPERLINK("https://nhonmy.annhon.binhdinh.gov.vn/", "UBND Ủy ban nhân dân xã Nhơn Mỹ  tỉnh Bình Định")</f>
        <v>UBND Ủy ban nhân dân xã Nhơn Mỹ  tỉnh Bình Định</v>
      </c>
      <c r="C752" t="str">
        <v>https://nhonmy.annhon.binhdinh.gov.vn/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16751</v>
      </c>
      <c r="B753" t="str">
        <f>HYPERLINK("https://www.facebook.com/p/C%C3%B4ng-an-ph%C6%B0%E1%BB%9Dng-Nh%C6%A1n-Th%C3%A0nh-100080799765927/", "Công an phường Nhơn Thành  tỉnh Bình Định")</f>
        <v>Công an phường Nhơn Thành  tỉnh Bình Định</v>
      </c>
      <c r="C753" t="str">
        <v>https://www.facebook.com/p/C%C3%B4ng-an-ph%C6%B0%E1%BB%9Dng-Nh%C6%A1n-Th%C3%A0nh-100080799765927/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16752</v>
      </c>
      <c r="B754" t="str">
        <f>HYPERLINK("https://nhonthanh.annhon.binhdinh.gov.vn/", "UBND Ủy ban nhân dân phường Nhơn Thành  tỉnh Bình Định")</f>
        <v>UBND Ủy ban nhân dân phường Nhơn Thành  tỉnh Bình Định</v>
      </c>
      <c r="C754" t="str">
        <v>https://nhonthanh.annhon.binhdinh.gov.vn/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16753</v>
      </c>
      <c r="B755" t="str">
        <v>Công an xã Nhơn Hạnh  tỉnh Bình Định</v>
      </c>
      <c r="C755" t="str">
        <v>-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16754</v>
      </c>
      <c r="B756" t="str">
        <f>HYPERLINK("https://nhonhanh.annhon.binhdinh.gov.vn/", "UBND Ủy ban nhân dân xã Nhơn Hạnh  tỉnh Bình Định")</f>
        <v>UBND Ủy ban nhân dân xã Nhơn Hạnh  tỉnh Bình Định</v>
      </c>
      <c r="C756" t="str">
        <v>https://nhonhanh.annhon.binhdinh.gov.vn/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16755</v>
      </c>
      <c r="B757" t="str">
        <f>HYPERLINK("https://www.facebook.com/conganxanhonhau/", "Công an xã Nhơn Hậu  tỉnh Bình Định")</f>
        <v>Công an xã Nhơn Hậu  tỉnh Bình Định</v>
      </c>
      <c r="C757" t="str">
        <v>https://www.facebook.com/conganxanhonhau/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16756</v>
      </c>
      <c r="B758" t="str">
        <f>HYPERLINK("https://nhonhau.annhon.binhdinh.gov.vn/", "UBND Ủy ban nhân dân xã Nhơn Hậu  tỉnh Bình Định")</f>
        <v>UBND Ủy ban nhân dân xã Nhơn Hậu  tỉnh Bình Định</v>
      </c>
      <c r="C758" t="str">
        <v>https://nhonhau.annhon.binhdinh.gov.vn/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16757</v>
      </c>
      <c r="B759" t="str">
        <f>HYPERLINK("https://www.facebook.com/TuoitreCongantinhBinhDinh/", "Công an xã Nhơn Phong  tỉnh Bình Định")</f>
        <v>Công an xã Nhơn Phong  tỉnh Bình Định</v>
      </c>
      <c r="C759" t="str">
        <v>https://www.facebook.com/TuoitreCongantinhBinhDinh/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16758</v>
      </c>
      <c r="B760" t="str">
        <f>HYPERLINK("https://nhonphong.annhon.binhdinh.gov.vn/", "UBND Ủy ban nhân dân xã Nhơn Phong  tỉnh Bình Định")</f>
        <v>UBND Ủy ban nhân dân xã Nhơn Phong  tỉnh Bình Định</v>
      </c>
      <c r="C760" t="str">
        <v>https://nhonphong.annhon.binhdinh.gov.vn/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16759</v>
      </c>
      <c r="B761" t="str">
        <f>HYPERLINK("https://www.facebook.com/TuoitreCongantinhBinhDinh/", "Công an xã Nhơn An  tỉnh Bình Định")</f>
        <v>Công an xã Nhơn An  tỉnh Bình Định</v>
      </c>
      <c r="C761" t="str">
        <v>https://www.facebook.com/TuoitreCongantinhBinhDinh/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16760</v>
      </c>
      <c r="B762" t="str">
        <f>HYPERLINK("https://nhonan.annhon.binhdinh.gov.vn/", "UBND Ủy ban nhân dân xã Nhơn An  tỉnh Bình Định")</f>
        <v>UBND Ủy ban nhân dân xã Nhơn An  tỉnh Bình Định</v>
      </c>
      <c r="C762" t="str">
        <v>https://nhonan.annhon.binhdinh.gov.vn/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16761</v>
      </c>
      <c r="B763" t="str">
        <f>HYPERLINK("https://www.facebook.com/100080033252889", "Công an xã Nhơn Phúc  tỉnh Bình Định")</f>
        <v>Công an xã Nhơn Phúc  tỉnh Bình Định</v>
      </c>
      <c r="C763" t="str">
        <v>https://www.facebook.com/100080033252889</v>
      </c>
      <c r="D763" t="str">
        <v>0963006439</v>
      </c>
      <c r="E763" t="str">
        <v>-</v>
      </c>
      <c r="F763" t="str">
        <f>HYPERLINK("mailto:Conganxanhonphuc@gmail.com", "Conganxanhonphuc@gmail.com")</f>
        <v>Conganxanhonphuc@gmail.com</v>
      </c>
      <c r="G763" t="str">
        <v>Số 17 đường An Thái 3, thôn An Thái, xã Nhơn Phúc, thị xã An Nhơn, Tỉnh Bình Định, Vietnam</v>
      </c>
    </row>
    <row r="764">
      <c r="A764">
        <v>16762</v>
      </c>
      <c r="B764" t="str">
        <f>HYPERLINK("https://nhonphuc.annhon.binhdinh.gov.vn/", "UBND Ủy ban nhân dân xã Nhơn Phúc  tỉnh Bình Định")</f>
        <v>UBND Ủy ban nhân dân xã Nhơn Phúc  tỉnh Bình Định</v>
      </c>
      <c r="C764" t="str">
        <v>https://nhonphuc.annhon.binhdinh.gov.vn/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16763</v>
      </c>
      <c r="B765" t="str">
        <f>HYPERLINK("https://www.facebook.com/p/Ph%C6%B0%E1%BB%9Dng-Nh%C6%A1n-H%C6%B0ng-Th%E1%BB%8B-x%C3%A3-An-Nh%C6%A1n-B%C3%ACnh-%C4%90%E1%BB%8Bnh-100064379841861/", "Công an phường Nhơn Hưng  tỉnh Bình Định")</f>
        <v>Công an phường Nhơn Hưng  tỉnh Bình Định</v>
      </c>
      <c r="C765" t="str">
        <v>https://www.facebook.com/p/Ph%C6%B0%E1%BB%9Dng-Nh%C6%A1n-H%C6%B0ng-Th%E1%BB%8B-x%C3%A3-An-Nh%C6%A1n-B%C3%ACnh-%C4%90%E1%BB%8Bnh-100064379841861/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16764</v>
      </c>
      <c r="B766" t="str">
        <f>HYPERLINK("https://nhonhung.annhon.binhdinh.gov.vn/", "UBND Ủy ban nhân dân phường Nhơn Hưng  tỉnh Bình Định")</f>
        <v>UBND Ủy ban nhân dân phường Nhơn Hưng  tỉnh Bình Định</v>
      </c>
      <c r="C766" t="str">
        <v>https://nhonhung.annhon.binhdinh.gov.vn/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16765</v>
      </c>
      <c r="B767" t="str">
        <v>Công an xã Nhơn Khánh  tỉnh Bình Định</v>
      </c>
      <c r="C767" t="str">
        <v>-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16766</v>
      </c>
      <c r="B768" t="str">
        <f>HYPERLINK("http://nhonkhanh.annhon.binhdinh.gov.vn/", "UBND Ủy ban nhân dân xã Nhơn Khánh  tỉnh Bình Định")</f>
        <v>UBND Ủy ban nhân dân xã Nhơn Khánh  tỉnh Bình Định</v>
      </c>
      <c r="C768" t="str">
        <v>http://nhonkhanh.annhon.binhdinh.gov.vn/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16767</v>
      </c>
      <c r="B769" t="str">
        <v>Công an xã Nhơn Lộc  tỉnh Bình Định</v>
      </c>
      <c r="C769" t="str">
        <v>-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16768</v>
      </c>
      <c r="B770" t="str">
        <f>HYPERLINK("https://nhonloc.annhon.binhdinh.gov.vn/", "UBND Ủy ban nhân dân xã Nhơn Lộc  tỉnh Bình Định")</f>
        <v>UBND Ủy ban nhân dân xã Nhơn Lộc  tỉnh Bình Định</v>
      </c>
      <c r="C770" t="str">
        <v>https://nhonloc.annhon.binhdinh.gov.vn/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16769</v>
      </c>
      <c r="B771" t="str">
        <f>HYPERLINK("https://www.facebook.com/TuoitreCongantinhBinhDinh/", "Công an phường Nhơn Hoà  tỉnh Bình Định")</f>
        <v>Công an phường Nhơn Hoà  tỉnh Bình Định</v>
      </c>
      <c r="C771" t="str">
        <v>https://www.facebook.com/TuoitreCongantinhBinhDinh/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16770</v>
      </c>
      <c r="B772" t="str">
        <f>HYPERLINK("https://nhonhoa.annhon.binhdinh.gov.vn/", "UBND Ủy ban nhân dân phường Nhơn Hoà  tỉnh Bình Định")</f>
        <v>UBND Ủy ban nhân dân phường Nhơn Hoà  tỉnh Bình Định</v>
      </c>
      <c r="C772" t="str">
        <v>https://nhonhoa.annhon.binhdinh.gov.vn/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16771</v>
      </c>
      <c r="B773" t="str">
        <f>HYPERLINK("https://www.facebook.com/p/C%C3%B4ng-an-x%C3%A3-Nh%C6%A1n-T%C3%A2n-100083292223039/", "Công an xã Nhơn Tân  tỉnh Bình Định")</f>
        <v>Công an xã Nhơn Tân  tỉnh Bình Định</v>
      </c>
      <c r="C773" t="str">
        <v>https://www.facebook.com/p/C%C3%B4ng-an-x%C3%A3-Nh%C6%A1n-T%C3%A2n-100083292223039/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16772</v>
      </c>
      <c r="B774" t="str">
        <f>HYPERLINK("https://nhontan.annhon.binhdinh.gov.vn/", "UBND Ủy ban nhân dân xã Nhơn Tân  tỉnh Bình Định")</f>
        <v>UBND Ủy ban nhân dân xã Nhơn Tân  tỉnh Bình Định</v>
      </c>
      <c r="C774" t="str">
        <v>https://nhontan.annhon.binhdinh.gov.vn/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16773</v>
      </c>
      <c r="B775" t="str">
        <v>Công an xã Nhơn Thọ  tỉnh Bình Định</v>
      </c>
      <c r="C775" t="str">
        <v>-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16774</v>
      </c>
      <c r="B776" t="str">
        <f>HYPERLINK("https://nhontho.annhon.binhdinh.gov.vn/", "UBND Ủy ban nhân dân xã Nhơn Thọ  tỉnh Bình Định")</f>
        <v>UBND Ủy ban nhân dân xã Nhơn Thọ  tỉnh Bình Định</v>
      </c>
      <c r="C776" t="str">
        <v>https://nhontho.annhon.binhdinh.gov.vn/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16775</v>
      </c>
      <c r="B777" t="str">
        <v>Công an xã Phước Thắng  tỉnh Bình Định</v>
      </c>
      <c r="C777" t="str">
        <v>-</v>
      </c>
      <c r="D777" t="str">
        <v>-</v>
      </c>
      <c r="E777" t="str">
        <v/>
      </c>
      <c r="F777" t="str">
        <v>-</v>
      </c>
      <c r="G777" t="str">
        <v>-</v>
      </c>
    </row>
    <row r="778">
      <c r="A778">
        <v>16776</v>
      </c>
      <c r="B778" t="str">
        <f>HYPERLINK("http://phuocthang.tuyphuoc.binhdinh.gov.vn/", "UBND Ủy ban nhân dân xã Phước Thắng  tỉnh Bình Định")</f>
        <v>UBND Ủy ban nhân dân xã Phước Thắng  tỉnh Bình Định</v>
      </c>
      <c r="C778" t="str">
        <v>http://phuocthang.tuyphuoc.binhdinh.gov.vn/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16777</v>
      </c>
      <c r="B779" t="str">
        <f>HYPERLINK("https://www.facebook.com/caxphuochung/", "Công an xã Phước Hưng  tỉnh Bình Định")</f>
        <v>Công an xã Phước Hưng  tỉnh Bình Định</v>
      </c>
      <c r="C779" t="str">
        <v>https://www.facebook.com/caxphuochung/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16778</v>
      </c>
      <c r="B780" t="str">
        <f>HYPERLINK("http://phuochung.tuyphuoc.binhdinh.gov.vn/", "UBND Ủy ban nhân dân xã Phước Hưng  tỉnh Bình Định")</f>
        <v>UBND Ủy ban nhân dân xã Phước Hưng  tỉnh Bình Định</v>
      </c>
      <c r="C780" t="str">
        <v>http://phuochung.tuyphuoc.binhdinh.gov.vn/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16779</v>
      </c>
      <c r="B781" t="str">
        <f>HYPERLINK("https://www.facebook.com/ConganPhuocQuang/", "Công an xã Phước Quang  tỉnh Bình Định")</f>
        <v>Công an xã Phước Quang  tỉnh Bình Định</v>
      </c>
      <c r="C781" t="str">
        <v>https://www.facebook.com/ConganPhuocQuang/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16780</v>
      </c>
      <c r="B782" t="str">
        <f>HYPERLINK("http://phuocquang.tuyphuoc.binhdinh.gov.vn/", "UBND Ủy ban nhân dân xã Phước Quang  tỉnh Bình Định")</f>
        <v>UBND Ủy ban nhân dân xã Phước Quang  tỉnh Bình Định</v>
      </c>
      <c r="C782" t="str">
        <v>http://phuocquang.tuyphuoc.binhdinh.gov.vn/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16781</v>
      </c>
      <c r="B783" t="str">
        <f>HYPERLINK("https://www.facebook.com/p/C%C3%B4ng-an-x%C3%A3-Ph%C6%B0%E1%BB%9Bc-Ho%C3%A0-Tuy-Ph%C6%B0%E1%BB%9Bc-B%C3%ACnh-%C4%90%E1%BB%8Bnh-100079621328478/", "Công an xã Phước Hòa  tỉnh Bình Định")</f>
        <v>Công an xã Phước Hòa  tỉnh Bình Định</v>
      </c>
      <c r="C783" t="str">
        <v>https://www.facebook.com/p/C%C3%B4ng-an-x%C3%A3-Ph%C6%B0%E1%BB%9Bc-Ho%C3%A0-Tuy-Ph%C6%B0%E1%BB%9Bc-B%C3%ACnh-%C4%90%E1%BB%8Bnh-100079621328478/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16782</v>
      </c>
      <c r="B784" t="str">
        <f>HYPERLINK("http://phuochoa.tuyphuoc.binhdinh.gov.vn/", "UBND Ủy ban nhân dân xã Phước Hòa  tỉnh Bình Định")</f>
        <v>UBND Ủy ban nhân dân xã Phước Hòa  tỉnh Bình Định</v>
      </c>
      <c r="C784" t="str">
        <v>http://phuochoa.tuyphuoc.binhdinh.gov.vn/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16783</v>
      </c>
      <c r="B785" t="str">
        <f>HYPERLINK("https://www.facebook.com/p/Tu%E1%BB%95i-tr%E1%BA%BB-C%C3%B4ng-an-huy%E1%BB%87n-Ninh-Ph%C6%B0%E1%BB%9Bc-100068114569027/", "Công an xã Phước Sơn  tỉnh Bình Định")</f>
        <v>Công an xã Phước Sơn  tỉnh Bình Định</v>
      </c>
      <c r="C785" t="str">
        <v>https://www.facebook.com/p/Tu%E1%BB%95i-tr%E1%BA%BB-C%C3%B4ng-an-huy%E1%BB%87n-Ninh-Ph%C6%B0%E1%BB%9Bc-100068114569027/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16784</v>
      </c>
      <c r="B786" t="str">
        <f>HYPERLINK("http://phuocson.tuyphuoc.binhdinh.gov.vn/", "UBND Ủy ban nhân dân xã Phước Sơn  tỉnh Bình Định")</f>
        <v>UBND Ủy ban nhân dân xã Phước Sơn  tỉnh Bình Định</v>
      </c>
      <c r="C786" t="str">
        <v>http://phuocson.tuyphuoc.binhdinh.gov.vn/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16785</v>
      </c>
      <c r="B787" t="str">
        <f>HYPERLINK("https://www.facebook.com/p/C%C3%B4ng-an-x%C3%A3-Ph%C6%B0%E1%BB%9Bc-Hi%E1%BB%87p-Tuy-Ph%C6%B0%E1%BB%9Bc-B%C3%ACnh-%C4%90%E1%BB%8Bnh-100082081251817/", "Công an xã Phước Hiệp  tỉnh Bình Định")</f>
        <v>Công an xã Phước Hiệp  tỉnh Bình Định</v>
      </c>
      <c r="C787" t="str">
        <v>https://www.facebook.com/p/C%C3%B4ng-an-x%C3%A3-Ph%C6%B0%E1%BB%9Bc-Hi%E1%BB%87p-Tuy-Ph%C6%B0%E1%BB%9Bc-B%C3%ACnh-%C4%90%E1%BB%8Bnh-100082081251817/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16786</v>
      </c>
      <c r="B788" t="str">
        <f>HYPERLINK("http://phuochiep.tuyphuoc.binhdinh.gov.vn/", "UBND Ủy ban nhân dân xã Phước Hiệp  tỉnh Bình Định")</f>
        <v>UBND Ủy ban nhân dân xã Phước Hiệp  tỉnh Bình Định</v>
      </c>
      <c r="C788" t="str">
        <v>http://phuochiep.tuyphuoc.binhdinh.gov.vn/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16787</v>
      </c>
      <c r="B789" t="str">
        <f>HYPERLINK("https://www.facebook.com/p/C%C3%B4ng-an-x%C3%A3-Ph%C6%B0%E1%BB%9Bc-L%E1%BB%99c-Tuy-Ph%C6%B0%E1%BB%9Bc-B%C3%ACnh-%C4%90%E1%BB%8Bnh-100083228984104/", "Công an xã Phước Lộc  tỉnh Bình Định")</f>
        <v>Công an xã Phước Lộc  tỉnh Bình Định</v>
      </c>
      <c r="C789" t="str">
        <v>https://www.facebook.com/p/C%C3%B4ng-an-x%C3%A3-Ph%C6%B0%E1%BB%9Bc-L%E1%BB%99c-Tuy-Ph%C6%B0%E1%BB%9Bc-B%C3%ACnh-%C4%90%E1%BB%8Bnh-100083228984104/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16788</v>
      </c>
      <c r="B790" t="str">
        <f>HYPERLINK("http://phuocloc.tuyphuoc.binhdinh.gov.vn/", "UBND Ủy ban nhân dân xã Phước Lộc  tỉnh Bình Định")</f>
        <v>UBND Ủy ban nhân dân xã Phước Lộc  tỉnh Bình Định</v>
      </c>
      <c r="C790" t="str">
        <v>http://phuocloc.tuyphuoc.binhdinh.gov.vn/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16789</v>
      </c>
      <c r="B791" t="str">
        <v>Công an xã Phước Nghĩa  tỉnh Bình Định</v>
      </c>
      <c r="C791" t="str">
        <v>-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16790</v>
      </c>
      <c r="B792" t="str">
        <f>HYPERLINK("http://phuocnghia.tuyphuoc.binhdinh.gov.vn/", "UBND Ủy ban nhân dân xã Phước Nghĩa  tỉnh Bình Định")</f>
        <v>UBND Ủy ban nhân dân xã Phước Nghĩa  tỉnh Bình Định</v>
      </c>
      <c r="C792" t="str">
        <v>http://phuocnghia.tuyphuoc.binhdinh.gov.vn/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16791</v>
      </c>
      <c r="B793" t="str">
        <f>HYPERLINK("https://www.facebook.com/caxphuocthuan/", "Công an xã Phước Thuận  tỉnh Bình Định")</f>
        <v>Công an xã Phước Thuận  tỉnh Bình Định</v>
      </c>
      <c r="C793" t="str">
        <v>https://www.facebook.com/caxphuocthuan/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16792</v>
      </c>
      <c r="B794" t="str">
        <f>HYPERLINK("http://phuocthuan.tuyphuoc.binhdinh.gov.vn/", "UBND Ủy ban nhân dân xã Phước Thuận  tỉnh Bình Định")</f>
        <v>UBND Ủy ban nhân dân xã Phước Thuận  tỉnh Bình Định</v>
      </c>
      <c r="C794" t="str">
        <v>http://phuocthuan.tuyphuoc.binhdinh.gov.vn/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16793</v>
      </c>
      <c r="B795" t="str">
        <f>HYPERLINK("https://www.facebook.com/p/Tu%E1%BB%95i-tr%E1%BA%BB-C%C3%B4ng-an-huy%E1%BB%87n-Ninh-Ph%C6%B0%E1%BB%9Bc-100068114569027/", "Công an xã Phước An  tỉnh Bình Định")</f>
        <v>Công an xã Phước An  tỉnh Bình Định</v>
      </c>
      <c r="C795" t="str">
        <v>https://www.facebook.com/p/Tu%E1%BB%95i-tr%E1%BA%BB-C%C3%B4ng-an-huy%E1%BB%87n-Ninh-Ph%C6%B0%E1%BB%9Bc-100068114569027/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16794</v>
      </c>
      <c r="B796" t="str">
        <f>HYPERLINK("http://phuocan.tuyphuoc.binhdinh.gov.vn/", "UBND Ủy ban nhân dân xã Phước An  tỉnh Bình Định")</f>
        <v>UBND Ủy ban nhân dân xã Phước An  tỉnh Bình Định</v>
      </c>
      <c r="C796" t="str">
        <v>http://phuocan.tuyphuoc.binhdinh.gov.vn/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16795</v>
      </c>
      <c r="B797" t="str">
        <f>HYPERLINK("https://www.facebook.com/p/C%C3%B4ng-an-huy%E1%BB%87n-Tuy-Ph%C6%B0%E1%BB%9Bc-B%C3%ACnh-%C4%90%E1%BB%8Bnh-100093140506030/", "Công an xã Phước Thành  tỉnh Bình Định")</f>
        <v>Công an xã Phước Thành  tỉnh Bình Định</v>
      </c>
      <c r="C797" t="str">
        <v>https://www.facebook.com/p/C%C3%B4ng-an-huy%E1%BB%87n-Tuy-Ph%C6%B0%E1%BB%9Bc-B%C3%ACnh-%C4%90%E1%BB%8Bnh-100093140506030/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16796</v>
      </c>
      <c r="B798" t="str">
        <f>HYPERLINK("http://phuocthanh.tuyphuoc.binhdinh.gov.vn/", "UBND Ủy ban nhân dân xã Phước Thành  tỉnh Bình Định")</f>
        <v>UBND Ủy ban nhân dân xã Phước Thành  tỉnh Bình Định</v>
      </c>
      <c r="C798" t="str">
        <v>http://phuocthanh.tuyphuoc.binhdinh.gov.vn/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16797</v>
      </c>
      <c r="B799" t="str">
        <f>HYPERLINK("https://www.facebook.com/TuoitreCongantinhBinhDinh/", "Công an xã Canh Liên  tỉnh Bình Định")</f>
        <v>Công an xã Canh Liên  tỉnh Bình Định</v>
      </c>
      <c r="C799" t="str">
        <v>https://www.facebook.com/TuoitreCongantinhBinhDinh/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16798</v>
      </c>
      <c r="B800" t="str">
        <f>HYPERLINK("https://vancanh.binhdinh.gov.vn/vi/about/Nguoi-phat-ngon.html", "UBND Ủy ban nhân dân xã Canh Liên  tỉnh Bình Định")</f>
        <v>UBND Ủy ban nhân dân xã Canh Liên  tỉnh Bình Định</v>
      </c>
      <c r="C800" t="str">
        <v>https://vancanh.binhdinh.gov.vn/vi/about/Nguoi-phat-ngon.html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16799</v>
      </c>
      <c r="B801" t="str">
        <v>Công an xã Canh Hiệp  tỉnh Bình Định</v>
      </c>
      <c r="C801" t="str">
        <v>-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16800</v>
      </c>
      <c r="B802" t="str">
        <f>HYPERLINK("https://vancanh.binhdinh.gov.vn/", "UBND Ủy ban nhân dân xã Canh Hiệp  tỉnh Bình Định")</f>
        <v>UBND Ủy ban nhân dân xã Canh Hiệp  tỉnh Bình Định</v>
      </c>
      <c r="C802" t="str">
        <v>https://vancanh.binhdinh.gov.vn/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16801</v>
      </c>
      <c r="B803" t="str">
        <f>HYPERLINK("https://www.facebook.com/TuoitreCongantinhBinhDinh/", "Công an xã Canh Vinh  tỉnh Bình Định")</f>
        <v>Công an xã Canh Vinh  tỉnh Bình Định</v>
      </c>
      <c r="C803" t="str">
        <v>https://www.facebook.com/TuoitreCongantinhBinhDinh/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16802</v>
      </c>
      <c r="B804" t="str">
        <f>HYPERLINK("https://vancanh.binhdinh.gov.vn/vi/about/Nguoi-phat-ngon.html", "UBND Ủy ban nhân dân xã Canh Vinh  tỉnh Bình Định")</f>
        <v>UBND Ủy ban nhân dân xã Canh Vinh  tỉnh Bình Định</v>
      </c>
      <c r="C804" t="str">
        <v>https://vancanh.binhdinh.gov.vn/vi/about/Nguoi-phat-ngon.html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16803</v>
      </c>
      <c r="B805" t="str">
        <f>HYPERLINK("https://www.facebook.com/TuoitreCongantinhBinhDinh/", "Công an xã Canh Hiển  tỉnh Bình Định")</f>
        <v>Công an xã Canh Hiển  tỉnh Bình Định</v>
      </c>
      <c r="C805" t="str">
        <v>https://www.facebook.com/TuoitreCongantinhBinhDinh/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16804</v>
      </c>
      <c r="B806" t="str">
        <f>HYPERLINK("https://canhhien.vancanh.binhdinh.gov.vn/", "UBND Ủy ban nhân dân xã Canh Hiển  tỉnh Bình Định")</f>
        <v>UBND Ủy ban nhân dân xã Canh Hiển  tỉnh Bình Định</v>
      </c>
      <c r="C806" t="str">
        <v>https://canhhien.vancanh.binhdinh.gov.vn/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16805</v>
      </c>
      <c r="B807" t="str">
        <v>Công an xã Canh Thuận  tỉnh Bình Định</v>
      </c>
      <c r="C807" t="str">
        <v>-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16806</v>
      </c>
      <c r="B808" t="str">
        <f>HYPERLINK("https://vancanh.binhdinh.gov.vn/vi/about/Nguoi-phat-ngon.html", "UBND Ủy ban nhân dân xã Canh Thuận  tỉnh Bình Định")</f>
        <v>UBND Ủy ban nhân dân xã Canh Thuận  tỉnh Bình Định</v>
      </c>
      <c r="C808" t="str">
        <v>https://vancanh.binhdinh.gov.vn/vi/about/Nguoi-phat-ngon.html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16807</v>
      </c>
      <c r="B809" t="str">
        <f>HYPERLINK("https://www.facebook.com/TuoitreCongantinhBinhDinh/", "Công an xã Canh Hòa  tỉnh Bình Định")</f>
        <v>Công an xã Canh Hòa  tỉnh Bình Định</v>
      </c>
      <c r="C809" t="str">
        <v>https://www.facebook.com/TuoitreCongantinhBinhDinh/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16808</v>
      </c>
      <c r="B810" t="str">
        <f>HYPERLINK("https://vancanh.binhdinh.gov.vn/", "UBND Ủy ban nhân dân xã Canh Hòa  tỉnh Bình Định")</f>
        <v>UBND Ủy ban nhân dân xã Canh Hòa  tỉnh Bình Định</v>
      </c>
      <c r="C810" t="str">
        <v>https://vancanh.binhdinh.gov.vn/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16809</v>
      </c>
      <c r="B811" t="str">
        <f>HYPERLINK("https://www.facebook.com/3936464256430627", "Công an phường 1  tỉnh Phú Yên")</f>
        <v>Công an phường 1  tỉnh Phú Yên</v>
      </c>
      <c r="C811" t="str">
        <v>https://www.facebook.com/3936464256430627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16810</v>
      </c>
      <c r="B812" t="str">
        <f>HYPERLINK("https://phuong1.tptuyhoa.phuyen.gov.vn/", "UBND Ủy ban nhân dân phường 1  tỉnh Phú Yên")</f>
        <v>UBND Ủy ban nhân dân phường 1  tỉnh Phú Yên</v>
      </c>
      <c r="C812" t="str">
        <v>https://phuong1.tptuyhoa.phuyen.gov.vn/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16811</v>
      </c>
      <c r="B813" t="str">
        <f>HYPERLINK("https://www.facebook.com/ubndp8/", "Công an phường 8  tỉnh Phú Yên")</f>
        <v>Công an phường 8  tỉnh Phú Yên</v>
      </c>
      <c r="C813" t="str">
        <v>https://www.facebook.com/ubndp8/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16812</v>
      </c>
      <c r="B814" t="str">
        <f>HYPERLINK("https://phuong8.tptuyhoa.phuyen.gov.vn/", "UBND Ủy ban nhân dân phường 8  tỉnh Phú Yên")</f>
        <v>UBND Ủy ban nhân dân phường 8  tỉnh Phú Yên</v>
      </c>
      <c r="C814" t="str">
        <v>https://phuong8.tptuyhoa.phuyen.gov.vn/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16813</v>
      </c>
      <c r="B815" t="str">
        <f>HYPERLINK("https://www.facebook.com/565858940709176", "Công an phường 2  tỉnh Phú Yên")</f>
        <v>Công an phường 2  tỉnh Phú Yên</v>
      </c>
      <c r="C815" t="str">
        <v>https://www.facebook.com/565858940709176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16814</v>
      </c>
      <c r="B816" t="str">
        <f>HYPERLINK("https://phuong2.tptuyhoa.phuyen.gov.vn/", "UBND Ủy ban nhân dân phường 2  tỉnh Phú Yên")</f>
        <v>UBND Ủy ban nhân dân phường 2  tỉnh Phú Yên</v>
      </c>
      <c r="C816" t="str">
        <v>https://phuong2.tptuyhoa.phuyen.gov.vn/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16815</v>
      </c>
      <c r="B817" t="str">
        <f>HYPERLINK("https://www.facebook.com/p/C%C3%B4ng-an-Ph%C6%B0%E1%BB%9Dng-9-TP-Tuy-H%C3%B2a-61550869165626/", "Công an phường 9  tỉnh Phú Yên")</f>
        <v>Công an phường 9  tỉnh Phú Yên</v>
      </c>
      <c r="C817" t="str">
        <v>https://www.facebook.com/p/C%C3%B4ng-an-Ph%C6%B0%E1%BB%9Dng-9-TP-Tuy-H%C3%B2a-61550869165626/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16816</v>
      </c>
      <c r="B818" t="str">
        <f>HYPERLINK("https://phuong9.tptuyhoa.phuyen.gov.vn/", "UBND Ủy ban nhân dân phường 9  tỉnh Phú Yên")</f>
        <v>UBND Ủy ban nhân dân phường 9  tỉnh Phú Yên</v>
      </c>
      <c r="C818" t="str">
        <v>https://phuong9.tptuyhoa.phuyen.gov.vn/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16817</v>
      </c>
      <c r="B819" t="str">
        <f>HYPERLINK("https://www.facebook.com/565858940709176", "Công an phường 3  tỉnh Phú Yên")</f>
        <v>Công an phường 3  tỉnh Phú Yên</v>
      </c>
      <c r="C819" t="str">
        <v>https://www.facebook.com/565858940709176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16818</v>
      </c>
      <c r="B820" t="str">
        <f>HYPERLINK("https://phuong3.tptuyhoa.phuyen.gov.vn/", "UBND Ủy ban nhân dân phường 3  tỉnh Phú Yên")</f>
        <v>UBND Ủy ban nhân dân phường 3  tỉnh Phú Yên</v>
      </c>
      <c r="C820" t="str">
        <v>https://phuong3.tptuyhoa.phuyen.gov.vn/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16819</v>
      </c>
      <c r="B821" t="str">
        <f>HYPERLINK("https://www.facebook.com/565858940709176", "Công an phường 4  tỉnh Phú Yên")</f>
        <v>Công an phường 4  tỉnh Phú Yên</v>
      </c>
      <c r="C821" t="str">
        <v>https://www.facebook.com/565858940709176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16820</v>
      </c>
      <c r="B822" t="str">
        <f>HYPERLINK("https://phuong4.tptuyhoa.phuyen.gov.vn/", "UBND Ủy ban nhân dân phường 4  tỉnh Phú Yên")</f>
        <v>UBND Ủy ban nhân dân phường 4  tỉnh Phú Yên</v>
      </c>
      <c r="C822" t="str">
        <v>https://phuong4.tptuyhoa.phuyen.gov.vn/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16821</v>
      </c>
      <c r="B823" t="str">
        <f>HYPERLINK("https://www.facebook.com/565858940709176", "Công an phường 5  tỉnh Phú Yên")</f>
        <v>Công an phường 5  tỉnh Phú Yên</v>
      </c>
      <c r="C823" t="str">
        <v>https://www.facebook.com/565858940709176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16822</v>
      </c>
      <c r="B824" t="str">
        <f>HYPERLINK("https://phuong5.tptuyhoa.phuyen.gov.vn/", "UBND Ủy ban nhân dân phường 5  tỉnh Phú Yên")</f>
        <v>UBND Ủy ban nhân dân phường 5  tỉnh Phú Yên</v>
      </c>
      <c r="C824" t="str">
        <v>https://phuong5.tptuyhoa.phuyen.gov.vn/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16823</v>
      </c>
      <c r="B825" t="str">
        <f>HYPERLINK("https://www.facebook.com/565858940709176", "Công an phường 7  tỉnh Phú Yên")</f>
        <v>Công an phường 7  tỉnh Phú Yên</v>
      </c>
      <c r="C825" t="str">
        <v>https://www.facebook.com/565858940709176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16824</v>
      </c>
      <c r="B826" t="str">
        <f>HYPERLINK("https://phuong7.tptuyhoa.phuyen.gov.vn/", "UBND Ủy ban nhân dân phường 7  tỉnh Phú Yên")</f>
        <v>UBND Ủy ban nhân dân phường 7  tỉnh Phú Yên</v>
      </c>
      <c r="C826" t="str">
        <v>https://phuong7.tptuyhoa.phuyen.gov.vn/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16825</v>
      </c>
      <c r="B827" t="str">
        <f>HYPERLINK("https://www.facebook.com/565858940709176", "Công an phường 6  tỉnh Phú Yên")</f>
        <v>Công an phường 6  tỉnh Phú Yên</v>
      </c>
      <c r="C827" t="str">
        <v>https://www.facebook.com/565858940709176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16826</v>
      </c>
      <c r="B828" t="str">
        <f>HYPERLINK("https://phuong6.tptuyhoa.phuyen.gov.vn/", "UBND Ủy ban nhân dân phường 6  tỉnh Phú Yên")</f>
        <v>UBND Ủy ban nhân dân phường 6  tỉnh Phú Yên</v>
      </c>
      <c r="C828" t="str">
        <v>https://phuong6.tptuyhoa.phuyen.gov.vn/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16827</v>
      </c>
      <c r="B829" t="str">
        <v>Công an phường Phú Thạnh  tỉnh Phú Yên</v>
      </c>
      <c r="C829" t="str">
        <v>-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16828</v>
      </c>
      <c r="B830" t="str">
        <f>HYPERLINK("https://phuthanh.tptuyhoa.phuyen.gov.vn/", "UBND Ủy ban nhân dân phường Phú Thạnh  tỉnh Phú Yên")</f>
        <v>UBND Ủy ban nhân dân phường Phú Thạnh  tỉnh Phú Yên</v>
      </c>
      <c r="C830" t="str">
        <v>https://phuthanh.tptuyhoa.phuyen.gov.vn/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16829</v>
      </c>
      <c r="B831" t="str">
        <f>HYPERLINK("https://www.facebook.com/LumiereFamilyVillageDongtac/", "Công an phường Phú Đông  tỉnh Phú Yên")</f>
        <v>Công an phường Phú Đông  tỉnh Phú Yên</v>
      </c>
      <c r="C831" t="str">
        <v>https://www.facebook.com/LumiereFamilyVillageDongtac/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16830</v>
      </c>
      <c r="B832" t="str">
        <f>HYPERLINK("https://phudong.tptuyhoa.phuyen.gov.vn/", "UBND Ủy ban nhân dân phường Phú Đông  tỉnh Phú Yên")</f>
        <v>UBND Ủy ban nhân dân phường Phú Đông  tỉnh Phú Yên</v>
      </c>
      <c r="C832" t="str">
        <v>https://phudong.tptuyhoa.phuyen.gov.vn/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16831</v>
      </c>
      <c r="B833" t="str">
        <v>Công an xã Hòa Kiến  tỉnh Phú Yên</v>
      </c>
      <c r="C833" t="str">
        <v>-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16832</v>
      </c>
      <c r="B834" t="str">
        <f>HYPERLINK("https://hoakien.tptuyhoa.phuyen.gov.vn/", "UBND Ủy ban nhân dân xã Hòa Kiến  tỉnh Phú Yên")</f>
        <v>UBND Ủy ban nhân dân xã Hòa Kiến  tỉnh Phú Yên</v>
      </c>
      <c r="C834" t="str">
        <v>https://hoakien.tptuyhoa.phuyen.gov.vn/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16833</v>
      </c>
      <c r="B835" t="str">
        <v>Công an xã Bình Kiến  tỉnh Phú Yên</v>
      </c>
      <c r="C835" t="str">
        <v>-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16834</v>
      </c>
      <c r="B836" t="str">
        <f>HYPERLINK("https://binhkien.tptuyhoa.phuyen.gov.vn/", "UBND Ủy ban nhân dân xã Bình Kiến  tỉnh Phú Yên")</f>
        <v>UBND Ủy ban nhân dân xã Bình Kiến  tỉnh Phú Yên</v>
      </c>
      <c r="C836" t="str">
        <v>https://binhkien.tptuyhoa.phuyen.gov.vn/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16835</v>
      </c>
      <c r="B837" t="str">
        <f>HYPERLINK("https://www.facebook.com/641900859818241", "Công an xã Bình Ngọc  tỉnh Phú Yên")</f>
        <v>Công an xã Bình Ngọc  tỉnh Phú Yên</v>
      </c>
      <c r="C837" t="str">
        <v>https://www.facebook.com/641900859818241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16836</v>
      </c>
      <c r="B838" t="str">
        <f>HYPERLINK("https://binhngoc.tptuyhoa.phuyen.gov.vn/", "UBND Ủy ban nhân dân xã Bình Ngọc  tỉnh Phú Yên")</f>
        <v>UBND Ủy ban nhân dân xã Bình Ngọc  tỉnh Phú Yên</v>
      </c>
      <c r="C838" t="str">
        <v>https://binhngoc.tptuyhoa.phuyen.gov.vn/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16837</v>
      </c>
      <c r="B839" t="str">
        <f>HYPERLINK("https://www.facebook.com/p/C%C3%B4ng-an-t%E1%BB%89nh-Ph%C3%BA-Y%C3%AAn-61551062110991/", "Công an xã An Phú  tỉnh Phú Yên")</f>
        <v>Công an xã An Phú  tỉnh Phú Yên</v>
      </c>
      <c r="C839" t="str">
        <v>https://www.facebook.com/p/C%C3%B4ng-an-t%E1%BB%89nh-Ph%C3%BA-Y%C3%AAn-61551062110991/</v>
      </c>
      <c r="D839" t="str">
        <v>-</v>
      </c>
      <c r="E839" t="str">
        <v/>
      </c>
      <c r="F839" t="str">
        <v>-</v>
      </c>
      <c r="G839" t="str">
        <v>-</v>
      </c>
    </row>
    <row r="840">
      <c r="A840">
        <v>16838</v>
      </c>
      <c r="B840" t="str">
        <f>HYPERLINK("https://anphu.tptuyhoa.phuyen.gov.vn/", "UBND Ủy ban nhân dân xã An Phú  tỉnh Phú Yên")</f>
        <v>UBND Ủy ban nhân dân xã An Phú  tỉnh Phú Yên</v>
      </c>
      <c r="C840" t="str">
        <v>https://anphu.tptuyhoa.phuyen.gov.vn/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16839</v>
      </c>
      <c r="B841" t="str">
        <f>HYPERLINK("https://www.facebook.com/ubndphuongphulam/", "Công an phường Phú Lâm  tỉnh Phú Yên")</f>
        <v>Công an phường Phú Lâm  tỉnh Phú Yên</v>
      </c>
      <c r="C841" t="str">
        <v>https://www.facebook.com/ubndphuongphulam/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16840</v>
      </c>
      <c r="B842" t="str">
        <f>HYPERLINK("https://phulam.tptuyhoa.phuyen.gov.vn/", "UBND Ủy ban nhân dân phường Phú Lâm  tỉnh Phú Yên")</f>
        <v>UBND Ủy ban nhân dân phường Phú Lâm  tỉnh Phú Yên</v>
      </c>
      <c r="C842" t="str">
        <v>https://phulam.tptuyhoa.phuyen.gov.vn/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16841</v>
      </c>
      <c r="B843" t="str">
        <f>HYPERLINK("https://www.facebook.com/p/C%C3%B4ng-an-ph%C6%B0%E1%BB%9Dng-Xu%C3%A2n-Ph%C3%BA-61550626626284/", "Công an phường Xuân Phú  tỉnh Phú Yên")</f>
        <v>Công an phường Xuân Phú  tỉnh Phú Yên</v>
      </c>
      <c r="C843" t="str">
        <v>https://www.facebook.com/p/C%C3%B4ng-an-ph%C6%B0%E1%BB%9Dng-Xu%C3%A2n-Ph%C3%BA-61550626626284/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16842</v>
      </c>
      <c r="B844" t="str">
        <f>HYPERLINK("https://xuanphu.songcau.phuyen.gov.vn/", "UBND Ủy ban nhân dân phường Xuân Phú  tỉnh Phú Yên")</f>
        <v>UBND Ủy ban nhân dân phường Xuân Phú  tỉnh Phú Yên</v>
      </c>
      <c r="C844" t="str">
        <v>https://xuanphu.songcau.phuyen.gov.vn/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16843</v>
      </c>
      <c r="B845" t="str">
        <f>HYPERLINK("https://www.facebook.com/groups/365669155089109/", "Công an xã Xuân Lâm  tỉnh Phú Yên")</f>
        <v>Công an xã Xuân Lâm  tỉnh Phú Yên</v>
      </c>
      <c r="C845" t="str">
        <v>https://www.facebook.com/groups/365669155089109/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16844</v>
      </c>
      <c r="B846" t="str">
        <f>HYPERLINK("https://xuanlam.hungnguyen.nghean.gov.vn/", "UBND Ủy ban nhân dân xã Xuân Lâm  tỉnh Phú Yên")</f>
        <v>UBND Ủy ban nhân dân xã Xuân Lâm  tỉnh Phú Yên</v>
      </c>
      <c r="C846" t="str">
        <v>https://xuanlam.hungnguyen.nghean.gov.vn/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16845</v>
      </c>
      <c r="B847" t="str">
        <f>HYPERLINK("https://www.facebook.com/p/C%C3%B4ng-an-ph%C6%B0%E1%BB%9Dng-Xu%C3%A2n-Th%C3%A0nh-C%C3%B4ng-an-Th%E1%BB%8B-x%C3%A3-S%C3%B4ng-C%E1%BA%A7u-100064200665739/", "Công an phường Xuân Thành  tỉnh Phú Yên")</f>
        <v>Công an phường Xuân Thành  tỉnh Phú Yên</v>
      </c>
      <c r="C847" t="str">
        <v>https://www.facebook.com/p/C%C3%B4ng-an-ph%C6%B0%E1%BB%9Dng-Xu%C3%A2n-Th%C3%A0nh-C%C3%B4ng-an-Th%E1%BB%8B-x%C3%A3-S%C3%B4ng-C%E1%BA%A7u-100064200665739/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16846</v>
      </c>
      <c r="B848" t="str">
        <f>HYPERLINK("https://xuanthanh.songcau.phuyen.gov.vn/", "UBND Ủy ban nhân dân phường Xuân Thành  tỉnh Phú Yên")</f>
        <v>UBND Ủy ban nhân dân phường Xuân Thành  tỉnh Phú Yên</v>
      </c>
      <c r="C848" t="str">
        <v>https://xuanthanh.songcau.phuyen.gov.vn/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16847</v>
      </c>
      <c r="B849" t="str">
        <f>HYPERLINK("https://www.facebook.com/p/C%C3%B4ng-an-x%C3%A3-Xu%C3%A2n-H%E1%BA%A3i-th%E1%BB%8B-x%C3%A3-S%C3%B4ng-C%E1%BA%A7u-t%E1%BB%89nh-Ph%C3%BA-Y%C3%AAn-100064027720140/", "Công an xã Xuân Hải  tỉnh Phú Yên")</f>
        <v>Công an xã Xuân Hải  tỉnh Phú Yên</v>
      </c>
      <c r="C849" t="str">
        <v>https://www.facebook.com/p/C%C3%B4ng-an-x%C3%A3-Xu%C3%A2n-H%E1%BA%A3i-th%E1%BB%8B-x%C3%A3-S%C3%B4ng-C%E1%BA%A7u-t%E1%BB%89nh-Ph%C3%BA-Y%C3%AAn-100064027720140/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16848</v>
      </c>
      <c r="B850" t="str">
        <f>HYPERLINK("http://xuanhai.nghixuan.hatinh.gov.vn/", "UBND Ủy ban nhân dân xã Xuân Hải  tỉnh Phú Yên")</f>
        <v>UBND Ủy ban nhân dân xã Xuân Hải  tỉnh Phú Yên</v>
      </c>
      <c r="C850" t="str">
        <v>http://xuanhai.nghixuan.hatinh.gov.vn/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16849</v>
      </c>
      <c r="B851" t="str">
        <f>HYPERLINK("https://www.facebook.com/p/C%C3%B4ng-an-X%C3%A3-Xu%C3%A2n-L%E1%BB%99c-Th%E1%BB%8B-X%C3%A3-S%C3%B4ng-C%E1%BA%A7u-100069221619492/", "Công an xã Xuân Lộc  tỉnh Phú Yên")</f>
        <v>Công an xã Xuân Lộc  tỉnh Phú Yên</v>
      </c>
      <c r="C851" t="str">
        <v>https://www.facebook.com/p/C%C3%B4ng-an-X%C3%A3-Xu%C3%A2n-L%E1%BB%99c-Th%E1%BB%8B-X%C3%A3-S%C3%B4ng-C%E1%BA%A7u-100069221619492/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16850</v>
      </c>
      <c r="B852" t="str">
        <f>HYPERLINK("https://xuanloc.songcau.phuyen.gov.vn/", "UBND Ủy ban nhân dân xã Xuân Lộc  tỉnh Phú Yên")</f>
        <v>UBND Ủy ban nhân dân xã Xuân Lộc  tỉnh Phú Yên</v>
      </c>
      <c r="C852" t="str">
        <v>https://xuanloc.songcau.phuyen.gov.vn/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16851</v>
      </c>
      <c r="B853" t="str">
        <f>HYPERLINK("https://www.facebook.com/p/%C4%90%E1%BB%93ng-Xu%C3%A2n-B%C3%ACnh-Y%C3%AAn-100039502344986/", "Công an xã Xuân Bình  tỉnh Phú Yên")</f>
        <v>Công an xã Xuân Bình  tỉnh Phú Yên</v>
      </c>
      <c r="C853" t="str">
        <v>https://www.facebook.com/p/%C4%90%E1%BB%93ng-Xu%C3%A2n-B%C3%ACnh-Y%C3%AAn-100039502344986/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16852</v>
      </c>
      <c r="B854" t="str">
        <f>HYPERLINK("https://xuanloc.songcau.phuyen.gov.vn/tin-van-hoa-xa-hoi/du-lich-ho-chua-nuoc-xuan-binh-763359", "UBND Ủy ban nhân dân xã Xuân Bình  tỉnh Phú Yên")</f>
        <v>UBND Ủy ban nhân dân xã Xuân Bình  tỉnh Phú Yên</v>
      </c>
      <c r="C854" t="str">
        <v>https://xuanloc.songcau.phuyen.gov.vn/tin-van-hoa-xa-hoi/du-lich-ho-chua-nuoc-xuan-binh-763359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16853</v>
      </c>
      <c r="B855" t="str">
        <f>HYPERLINK("https://www.facebook.com/doancongantinhphuyen/", "Công an xã Xuân Hòa  tỉnh Phú Yên")</f>
        <v>Công an xã Xuân Hòa  tỉnh Phú Yên</v>
      </c>
      <c r="C855" t="str">
        <v>https://www.facebook.com/doancongantinhphuyen/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16854</v>
      </c>
      <c r="B856" t="str">
        <f>HYPERLINK("http://hoaxuannam.donghoa.phuyen.gov.vn/", "UBND Ủy ban nhân dân xã Xuân Hòa  tỉnh Phú Yên")</f>
        <v>UBND Ủy ban nhân dân xã Xuân Hòa  tỉnh Phú Yên</v>
      </c>
      <c r="C856" t="str">
        <v>http://hoaxuannam.donghoa.phuyen.gov.vn/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16855</v>
      </c>
      <c r="B857" t="str">
        <f>HYPERLINK("https://www.facebook.com/p/C%C3%B4ng-an-X%C3%A3-Xu%C3%A2n-C%E1%BA%A3nh-Th%E1%BB%8B-X%C3%A3-S%C3%B4ng-C%E1%BA%A7u-100067631561961/", "Công an xã Xuân Cảnh  tỉnh Phú Yên")</f>
        <v>Công an xã Xuân Cảnh  tỉnh Phú Yên</v>
      </c>
      <c r="C857" t="str">
        <v>https://www.facebook.com/p/C%C3%B4ng-an-X%C3%A3-Xu%C3%A2n-C%E1%BA%A3nh-Th%E1%BB%8B-X%C3%A3-S%C3%B4ng-C%E1%BA%A7u-100067631561961/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16856</v>
      </c>
      <c r="B858" t="str">
        <f>HYPERLINK("https://songcau.phuyen.gov.vn/", "UBND Ủy ban nhân dân xã Xuân Cảnh  tỉnh Phú Yên")</f>
        <v>UBND Ủy ban nhân dân xã Xuân Cảnh  tỉnh Phú Yên</v>
      </c>
      <c r="C858" t="str">
        <v>https://songcau.phuyen.gov.vn/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16857</v>
      </c>
      <c r="B859" t="str">
        <f>HYPERLINK("https://www.facebook.com/p/C%C3%B4ng-an-x%C3%A3-Xu%C3%A2n-Th%E1%BB%8Bnh-C%C3%B4ng-an-th%E1%BB%8B-x%C3%A3-S%C3%B4ng-C%E1%BA%A7u-T%E1%BB%89nh-Ph%C3%BA-Y%C3%AAn-100066806936746/", "Công an xã Xuân Thịnh  tỉnh Phú Yên")</f>
        <v>Công an xã Xuân Thịnh  tỉnh Phú Yên</v>
      </c>
      <c r="C859" t="str">
        <v>https://www.facebook.com/p/C%C3%B4ng-an-x%C3%A3-Xu%C3%A2n-Th%E1%BB%8Bnh-C%C3%B4ng-an-th%E1%BB%8B-x%C3%A3-S%C3%B4ng-C%E1%BA%A7u-T%E1%BB%89nh-Ph%C3%BA-Y%C3%AAn-100066806936746/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16858</v>
      </c>
      <c r="B860" t="str">
        <f>HYPERLINK("https://xuanthinh.songcau.phuyen.gov.vn/", "UBND Ủy ban nhân dân xã Xuân Thịnh  tỉnh Phú Yên")</f>
        <v>UBND Ủy ban nhân dân xã Xuân Thịnh  tỉnh Phú Yên</v>
      </c>
      <c r="C860" t="str">
        <v>https://xuanthinh.songcau.phuyen.gov.vn/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16859</v>
      </c>
      <c r="B861" t="str">
        <v>Công an xã Xuân Phương  tỉnh Phú Yên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16860</v>
      </c>
      <c r="B862" t="str">
        <f>HYPERLINK("https://xuanphuong.songcau.phuyen.gov.vn/", "UBND Ủy ban nhân dân xã Xuân Phương  tỉnh Phú Yên")</f>
        <v>UBND Ủy ban nhân dân xã Xuân Phương  tỉnh Phú Yên</v>
      </c>
      <c r="C862" t="str">
        <v>https://xuanphuong.songcau.phuyen.gov.vn/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16861</v>
      </c>
      <c r="B863" t="str">
        <f>HYPERLINK("https://www.facebook.com/conganphuongxuanyen/?locale=vi_VN", "Công an phường Xuân Yên  tỉnh Phú Yên")</f>
        <v>Công an phường Xuân Yên  tỉnh Phú Yên</v>
      </c>
      <c r="C863" t="str">
        <v>https://www.facebook.com/conganphuongxuanyen/?locale=vi_VN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16862</v>
      </c>
      <c r="B864" t="str">
        <f>HYPERLINK("https://xuanyen.songcau.phuyen.gov.vn/", "UBND Ủy ban nhân dân phường Xuân Yên  tỉnh Phú Yên")</f>
        <v>UBND Ủy ban nhân dân phường Xuân Yên  tỉnh Phú Yên</v>
      </c>
      <c r="C864" t="str">
        <v>https://xuanyen.songcau.phuyen.gov.vn/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16863</v>
      </c>
      <c r="B865" t="str">
        <f>HYPERLINK("https://www.facebook.com/p/C%C3%B4ng-an-x%C3%A3-Xu%C3%A2n-Th%E1%BB%8D-1-th%E1%BB%8B-x%C3%A3-S%C3%B4ng-C%E1%BA%A7u-61550956130042/", "Công an xã Xuân Thọ 1  tỉnh Phú Yên")</f>
        <v>Công an xã Xuân Thọ 1  tỉnh Phú Yên</v>
      </c>
      <c r="C865" t="str">
        <v>https://www.facebook.com/p/C%C3%B4ng-an-x%C3%A3-Xu%C3%A2n-Th%E1%BB%8D-1-th%E1%BB%8B-x%C3%A3-S%C3%B4ng-C%E1%BA%A7u-61550956130042/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16864</v>
      </c>
      <c r="B866" t="str">
        <f>HYPERLINK("https://xuantho2.songcau.phuyen.gov.vn/", "UBND Ủy ban nhân dân xã Xuân Thọ 1  tỉnh Phú Yên")</f>
        <v>UBND Ủy ban nhân dân xã Xuân Thọ 1  tỉnh Phú Yên</v>
      </c>
      <c r="C866" t="str">
        <v>https://xuantho2.songcau.phuyen.gov.vn/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16865</v>
      </c>
      <c r="B867" t="str">
        <f>HYPERLINK("https://www.facebook.com/p/Tu%E1%BB%95i-tr%E1%BA%BB-B%E1%BB%99-%C4%91%E1%BB%99i-Bi%C3%AAn-ph%C3%B2ng-t%E1%BB%89nh-Ph%C3%BA-Y%C3%AAn-100064843538950/", "Công an phường Xuân Đài  tỉnh Phú Yên")</f>
        <v>Công an phường Xuân Đài  tỉnh Phú Yên</v>
      </c>
      <c r="C867" t="str">
        <v>https://www.facebook.com/p/Tu%E1%BB%95i-tr%E1%BA%BB-B%E1%BB%99-%C4%91%E1%BB%99i-Bi%C3%AAn-ph%C3%B2ng-t%E1%BB%89nh-Ph%C3%BA-Y%C3%AAn-100064843538950/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16866</v>
      </c>
      <c r="B868" t="str">
        <f>HYPERLINK("https://songcau.phuyen.gov.vn/", "UBND Ủy ban nhân dân phường Xuân Đài  tỉnh Phú Yên")</f>
        <v>UBND Ủy ban nhân dân phường Xuân Đài  tỉnh Phú Yên</v>
      </c>
      <c r="C868" t="str">
        <v>https://songcau.phuyen.gov.vn/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16867</v>
      </c>
      <c r="B869" t="str">
        <f>HYPERLINK("https://www.facebook.com/p/Tu%E1%BB%95i-tr%E1%BA%BB-B%E1%BB%99-%C4%91%E1%BB%99i-Bi%C3%AAn-ph%C3%B2ng-t%E1%BB%89nh-Ph%C3%BA-Y%C3%AAn-100064843538950/?locale=de_DE", "Công an xã Xuân Thọ 2  tỉnh Phú Yên")</f>
        <v>Công an xã Xuân Thọ 2  tỉnh Phú Yên</v>
      </c>
      <c r="C869" t="str">
        <v>https://www.facebook.com/p/Tu%E1%BB%95i-tr%E1%BA%BB-B%E1%BB%99-%C4%91%E1%BB%99i-Bi%C3%AAn-ph%C3%B2ng-t%E1%BB%89nh-Ph%C3%BA-Y%C3%AAn-100064843538950/?locale=de_DE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16868</v>
      </c>
      <c r="B870" t="str">
        <f>HYPERLINK("https://xuantho2.songcau.phuyen.gov.vn/", "UBND Ủy ban nhân dân xã Xuân Thọ 2  tỉnh Phú Yên")</f>
        <v>UBND Ủy ban nhân dân xã Xuân Thọ 2  tỉnh Phú Yên</v>
      </c>
      <c r="C870" t="str">
        <v>https://xuantho2.songcau.phuyen.gov.vn/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16869</v>
      </c>
      <c r="B871" t="str">
        <v>Công an xã Đa Lộc  tỉnh Phú Yên</v>
      </c>
      <c r="C871" t="str">
        <v>-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16870</v>
      </c>
      <c r="B872" t="str">
        <f>HYPERLINK("https://phuyen.gov.vn/wps/portal/home/trang-chu/chi-tiet/tin-tuc-su-kien/noi-bat/7c50ee004e6a46dfbae7bb4cd977eac3", "UBND Ủy ban nhân dân xã Đa Lộc  tỉnh Phú Yên")</f>
        <v>UBND Ủy ban nhân dân xã Đa Lộc  tỉnh Phú Yên</v>
      </c>
      <c r="C872" t="str">
        <v>https://phuyen.gov.vn/wps/portal/home/trang-chu/chi-tiet/tin-tuc-su-kien/noi-bat/7c50ee004e6a46dfbae7bb4cd977eac3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16871</v>
      </c>
      <c r="B873" t="str">
        <v>Công an xã Phú Mỡ  tỉnh Phú Yên</v>
      </c>
      <c r="C873" t="str">
        <v>-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16872</v>
      </c>
      <c r="B874" t="str">
        <f>HYPERLINK("https://www.vkspy.gov.vn/News/pha-rung-phong-ho-bon-bi-cao-lanh-30-nam-tu-58_4888.html", "UBND Ủy ban nhân dân xã Phú Mỡ  tỉnh Phú Yên")</f>
        <v>UBND Ủy ban nhân dân xã Phú Mỡ  tỉnh Phú Yên</v>
      </c>
      <c r="C874" t="str">
        <v>https://www.vkspy.gov.vn/News/pha-rung-phong-ho-bon-bi-cao-lanh-30-nam-tu-58_4888.html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16873</v>
      </c>
      <c r="B875" t="str">
        <f>HYPERLINK("https://www.facebook.com/p/Xu%C3%A2n-L%C3%A3nh-b%C3%ACnh-y%C3%AAn-100079083176237/", "Công an xã Xuân Lãnh  tỉnh Phú Yên")</f>
        <v>Công an xã Xuân Lãnh  tỉnh Phú Yên</v>
      </c>
      <c r="C875" t="str">
        <v>https://www.facebook.com/p/Xu%C3%A2n-L%C3%A3nh-b%C3%ACnh-y%C3%AAn-100079083176237/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16874</v>
      </c>
      <c r="B876" t="str">
        <f>HYPERLINK("https://bqlkkt.phuyen.gov.vn/images/companies/1/pages/th%C3%B4ng%20b%C3%A1o/2022/2022.1.TB_DS_nguoi_phat_ngon_theo_220106113807kysokyso_signed2021121503306033590.pdf?1642038236397", "UBND Ủy ban nhân dân xã Xuân Lãnh  tỉnh Phú Yên")</f>
        <v>UBND Ủy ban nhân dân xã Xuân Lãnh  tỉnh Phú Yên</v>
      </c>
      <c r="C876" t="str">
        <v>https://bqlkkt.phuyen.gov.vn/images/companies/1/pages/th%C3%B4ng%20b%C3%A1o/2022/2022.1.TB_DS_nguoi_phat_ngon_theo_220106113807kysokyso_signed2021121503306033590.pdf?1642038236397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16875</v>
      </c>
      <c r="B877" t="str">
        <v>Công an xã Xuân Long  tỉnh Phú Yên</v>
      </c>
      <c r="C877" t="str">
        <v>-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16876</v>
      </c>
      <c r="B878" t="str">
        <f>HYPERLINK("https://xuanlong.dongxuan.phuyen.gov.vn/uy-ban-nhan-dan", "UBND Ủy ban nhân dân xã Xuân Long  tỉnh Phú Yên")</f>
        <v>UBND Ủy ban nhân dân xã Xuân Long  tỉnh Phú Yên</v>
      </c>
      <c r="C878" t="str">
        <v>https://xuanlong.dongxuan.phuyen.gov.vn/uy-ban-nhan-dan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16877</v>
      </c>
      <c r="B879" t="str">
        <f>HYPERLINK("https://www.facebook.com/doancongantinhphuyen/", "Công an xã Xuân Quang 1  tỉnh Phú Yên")</f>
        <v>Công an xã Xuân Quang 1  tỉnh Phú Yên</v>
      </c>
      <c r="C879" t="str">
        <v>https://www.facebook.com/doancongantinhphuyen/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16878</v>
      </c>
      <c r="B880" t="str">
        <f>HYPERLINK("https://bqlkkt.phuyen.gov.vn/images/companies/1/pages/th%C3%B4ng%20b%C3%A1o/2022/2022.1.TB_DS_nguoi_phat_ngon_theo_220106113807kysokyso_signed2021121503306033590.pdf?1642038236397", "UBND Ủy ban nhân dân xã Xuân Quang 1  tỉnh Phú Yên")</f>
        <v>UBND Ủy ban nhân dân xã Xuân Quang 1  tỉnh Phú Yên</v>
      </c>
      <c r="C880" t="str">
        <v>https://bqlkkt.phuyen.gov.vn/images/companies/1/pages/th%C3%B4ng%20b%C3%A1o/2022/2022.1.TB_DS_nguoi_phat_ngon_theo_220106113807kysokyso_signed2021121503306033590.pdf?1642038236397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16879</v>
      </c>
      <c r="B881" t="str">
        <v>Công an xã Xuân Sơn Bắc  tỉnh Phú Yên</v>
      </c>
      <c r="C881" t="str">
        <v>-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16880</v>
      </c>
      <c r="B882" t="str">
        <f>HYPERLINK("https://bqlkkt.phuyen.gov.vn/images/companies/1/pages/th%C3%B4ng%20b%C3%A1o/2022/2022.1.TB_DS_nguoi_phat_ngon_theo_220106113807kysokyso_signed2021121503306033590.pdf?1642038236397", "UBND Ủy ban nhân dân xã Xuân Sơn Bắc  tỉnh Phú Yên")</f>
        <v>UBND Ủy ban nhân dân xã Xuân Sơn Bắc  tỉnh Phú Yên</v>
      </c>
      <c r="C882" t="str">
        <v>https://bqlkkt.phuyen.gov.vn/images/companies/1/pages/th%C3%B4ng%20b%C3%A1o/2022/2022.1.TB_DS_nguoi_phat_ngon_theo_220106113807kysokyso_signed2021121503306033590.pdf?1642038236397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16881</v>
      </c>
      <c r="B883" t="str">
        <f>HYPERLINK("https://www.facebook.com/p/Xu%C3%A2n-Quang-2-b%C3%ACnh-y%C3%AAn-100069125267147/", "Công an xã Xuân Quang 2  tỉnh Phú Yên")</f>
        <v>Công an xã Xuân Quang 2  tỉnh Phú Yên</v>
      </c>
      <c r="C883" t="str">
        <v>https://www.facebook.com/p/Xu%C3%A2n-Quang-2-b%C3%ACnh-y%C3%AAn-100069125267147/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16882</v>
      </c>
      <c r="B884" t="str">
        <f>HYPERLINK("https://bqlkkt.phuyen.gov.vn/images/companies/1/pages/th%C3%B4ng%20b%C3%A1o/2022/2022.1.TB_DS_nguoi_phat_ngon_theo_220106113807kysokyso_signed2021121503306033590.pdf?1642038236397", "UBND Ủy ban nhân dân xã Xuân Quang 2  tỉnh Phú Yên")</f>
        <v>UBND Ủy ban nhân dân xã Xuân Quang 2  tỉnh Phú Yên</v>
      </c>
      <c r="C884" t="str">
        <v>https://bqlkkt.phuyen.gov.vn/images/companies/1/pages/th%C3%B4ng%20b%C3%A1o/2022/2022.1.TB_DS_nguoi_phat_ngon_theo_220106113807kysokyso_signed2021121503306033590.pdf?1642038236397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16883</v>
      </c>
      <c r="B885" t="str">
        <v>Công an xã Xuân Sơn Nam  tỉnh Phú Yên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16884</v>
      </c>
      <c r="B886" t="str">
        <f>HYPERLINK("https://dongxuan.phuyen.gov.vn/wps/portal/dongxuan/Home/page2/tin-tuc-su-kien/kinh-te-xa-hoi/nong_thon_moi_xsn", "UBND Ủy ban nhân dân xã Xuân Sơn Nam  tỉnh Phú Yên")</f>
        <v>UBND Ủy ban nhân dân xã Xuân Sơn Nam  tỉnh Phú Yên</v>
      </c>
      <c r="C886" t="str">
        <v>https://dongxuan.phuyen.gov.vn/wps/portal/dongxuan/Home/page2/tin-tuc-su-kien/kinh-te-xa-hoi/nong_thon_moi_xsn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16885</v>
      </c>
      <c r="B887" t="str">
        <f>HYPERLINK("https://www.facebook.com/doancongantinhphuyen/?locale=vi_VN", "Công an xã Xuân Quang 3  tỉnh Phú Yên")</f>
        <v>Công an xã Xuân Quang 3  tỉnh Phú Yên</v>
      </c>
      <c r="C887" t="str">
        <v>https://www.facebook.com/doancongantinhphuyen/?locale=vi_VN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16886</v>
      </c>
      <c r="B888" t="str">
        <f>HYPERLINK("https://bqlkkt.phuyen.gov.vn/images/companies/1/pages/th%C3%B4ng%20b%C3%A1o/2022/2022.1.TB_DS_nguoi_phat_ngon_theo_220106113807kysokyso_signed2021121503306033590.pdf?1642038236397", "UBND Ủy ban nhân dân xã Xuân Quang 3  tỉnh Phú Yên")</f>
        <v>UBND Ủy ban nhân dân xã Xuân Quang 3  tỉnh Phú Yên</v>
      </c>
      <c r="C888" t="str">
        <v>https://bqlkkt.phuyen.gov.vn/images/companies/1/pages/th%C3%B4ng%20b%C3%A1o/2022/2022.1.TB_DS_nguoi_phat_ngon_theo_220106113807kysokyso_signed2021121503306033590.pdf?1642038236397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16887</v>
      </c>
      <c r="B889" t="str">
        <v>Công an xã Xuân Phước  tỉnh Phú Yên</v>
      </c>
      <c r="C889" t="str">
        <v>-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16888</v>
      </c>
      <c r="B890" t="str">
        <f>HYPERLINK("https://bqlkkt.phuyen.gov.vn/images/companies/1/pages/th%C3%B4ng%20b%C3%A1o/2022/2022.1.TB_DS_nguoi_phat_ngon_theo_220106113807kysokyso_signed2021121503306033590.pdf?1642038236397", "UBND Ủy ban nhân dân xã Xuân Phước  tỉnh Phú Yên")</f>
        <v>UBND Ủy ban nhân dân xã Xuân Phước  tỉnh Phú Yên</v>
      </c>
      <c r="C890" t="str">
        <v>https://bqlkkt.phuyen.gov.vn/images/companies/1/pages/th%C3%B4ng%20b%C3%A1o/2022/2022.1.TB_DS_nguoi_phat_ngon_theo_220106113807kysokyso_signed2021121503306033590.pdf?1642038236397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16889</v>
      </c>
      <c r="B891" t="str">
        <f>HYPERLINK("https://www.facebook.com/doancongantinhphuyen/?locale=vi_VN", "Công an xã An Dân  tỉnh Phú Yên")</f>
        <v>Công an xã An Dân  tỉnh Phú Yên</v>
      </c>
      <c r="C891" t="str">
        <v>https://www.facebook.com/doancongantinhphuyen/?locale=vi_VN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16890</v>
      </c>
      <c r="B892" t="str">
        <f>HYPERLINK("https://andan.tuyan.phuyen.gov.vn/", "UBND Ủy ban nhân dân xã An Dân  tỉnh Phú Yên")</f>
        <v>UBND Ủy ban nhân dân xã An Dân  tỉnh Phú Yên</v>
      </c>
      <c r="C892" t="str">
        <v>https://andan.tuyan.phuyen.gov.vn/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16891</v>
      </c>
      <c r="B893" t="str">
        <v>Công an xã An Ninh Tây  tỉnh Phú Yên</v>
      </c>
      <c r="C893" t="str">
        <v>-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16892</v>
      </c>
      <c r="B894" t="str">
        <f>HYPERLINK("https://anninhtay.tuyan.phuyen.gov.vn/", "UBND Ủy ban nhân dân xã An Ninh Tây  tỉnh Phú Yên")</f>
        <v>UBND Ủy ban nhân dân xã An Ninh Tây  tỉnh Phú Yên</v>
      </c>
      <c r="C894" t="str">
        <v>https://anninhtay.tuyan.phuyen.gov.vn/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16893</v>
      </c>
      <c r="B895" t="str">
        <v>Công an xã An Ninh Đông  tỉnh Phú Yên</v>
      </c>
      <c r="C895" t="str">
        <v>-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16894</v>
      </c>
      <c r="B896" t="str">
        <f>HYPERLINK("https://ubndxaanninhdong.tuyan.phuyen.gov.vn/", "UBND Ủy ban nhân dân xã An Ninh Đông  tỉnh Phú Yên")</f>
        <v>UBND Ủy ban nhân dân xã An Ninh Đông  tỉnh Phú Yên</v>
      </c>
      <c r="C896" t="str">
        <v>https://ubndxaanninhdong.tuyan.phuyen.gov.vn/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16895</v>
      </c>
      <c r="B897" t="str">
        <f>HYPERLINK("https://www.facebook.com/p/X%C3%A3-An-Th%E1%BA%A1ch-huy%E1%BB%87n-Tuy-An-t%E1%BB%89nh-Ph%C3%BA-Y%C3%AAn-100067990225984/", "Công an xã An Thạch  tỉnh Phú Yên")</f>
        <v>Công an xã An Thạch  tỉnh Phú Yên</v>
      </c>
      <c r="C897" t="str">
        <v>https://www.facebook.com/p/X%C3%A3-An-Th%E1%BA%A1ch-huy%E1%BB%87n-Tuy-An-t%E1%BB%89nh-Ph%C3%BA-Y%C3%AAn-100067990225984/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16896</v>
      </c>
      <c r="B898" t="str">
        <f>HYPERLINK("https://songlo.vinhphuc.gov.vn/noidung/Lists/Hethongchinhtri/View_Detail.aspx?ItemID=61", "UBND Ủy ban nhân dân xã An Thạch  tỉnh Phú Yên")</f>
        <v>UBND Ủy ban nhân dân xã An Thạch  tỉnh Phú Yên</v>
      </c>
      <c r="C898" t="str">
        <v>https://songlo.vinhphuc.gov.vn/noidung/Lists/Hethongchinhtri/View_Detail.aspx?ItemID=61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16897</v>
      </c>
      <c r="B899" t="str">
        <v>Công an xã An Định  tỉnh Phú Yên</v>
      </c>
      <c r="C899" t="str">
        <v>-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16898</v>
      </c>
      <c r="B900" t="str">
        <f>HYPERLINK("https://bqlkkt.phuyen.gov.vn/images/companies/1/pages/th%C3%B4ng%20b%C3%A1o/2022/2022.1.TB_DS_nguoi_phat_ngon_theo_220106113807kysokyso_signed2021121503306033590.pdf?1642038236397", "UBND Ủy ban nhân dân xã An Định  tỉnh Phú Yên")</f>
        <v>UBND Ủy ban nhân dân xã An Định  tỉnh Phú Yên</v>
      </c>
      <c r="C900" t="str">
        <v>https://bqlkkt.phuyen.gov.vn/images/companies/1/pages/th%C3%B4ng%20b%C3%A1o/2022/2022.1.TB_DS_nguoi_phat_ngon_theo_220106113807kysokyso_signed2021121503306033590.pdf?1642038236397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16899</v>
      </c>
      <c r="B901" t="str">
        <v>Công an xã An Nghiệp  tỉnh Phú Yên</v>
      </c>
      <c r="C901" t="str">
        <v>-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16900</v>
      </c>
      <c r="B902" t="str">
        <f>HYPERLINK("https://www.phuyen.gov.vn/", "UBND Ủy ban nhân dân xã An Nghiệp  tỉnh Phú Yên")</f>
        <v>UBND Ủy ban nhân dân xã An Nghiệp  tỉnh Phú Yên</v>
      </c>
      <c r="C902" t="str">
        <v>https://www.phuyen.gov.vn/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16901</v>
      </c>
      <c r="B903" t="str">
        <f>HYPERLINK("https://www.facebook.com/p/C%C3%B4ng-an-x%C3%A3-Xu%C3%A2n-H%E1%BA%A3i-th%E1%BB%8B-x%C3%A3-S%C3%B4ng-C%E1%BA%A7u-t%E1%BB%89nh-Ph%C3%BA-Y%C3%AAn-100064027720140/", "Công an xã An Hải  tỉnh Phú Yên")</f>
        <v>Công an xã An Hải  tỉnh Phú Yên</v>
      </c>
      <c r="C903" t="str">
        <v>https://www.facebook.com/p/C%C3%B4ng-an-x%C3%A3-Xu%C3%A2n-H%E1%BA%A3i-th%E1%BB%8B-x%C3%A3-S%C3%B4ng-C%E1%BA%A7u-t%E1%BB%89nh-Ph%C3%BA-Y%C3%AAn-100064027720140/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16902</v>
      </c>
      <c r="B904" t="str">
        <f>HYPERLINK("https://songcau.phuyen.gov.vn/", "UBND Ủy ban nhân dân xã An Hải  tỉnh Phú Yên")</f>
        <v>UBND Ủy ban nhân dân xã An Hải  tỉnh Phú Yên</v>
      </c>
      <c r="C904" t="str">
        <v>https://songcau.phuyen.gov.vn/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16903</v>
      </c>
      <c r="B905" t="str">
        <f>HYPERLINK("https://www.facebook.com/doancongantinhphuyen/?locale=vi_VN", "Công an xã An Cư  tỉnh Phú Yên")</f>
        <v>Công an xã An Cư  tỉnh Phú Yên</v>
      </c>
      <c r="C905" t="str">
        <v>https://www.facebook.com/doancongantinhphuyen/?locale=vi_VN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16904</v>
      </c>
      <c r="B906" t="str">
        <f>HYPERLINK("https://anphu.tptuyhoa.phuyen.gov.vn/", "UBND Ủy ban nhân dân xã An Cư  tỉnh Phú Yên")</f>
        <v>UBND Ủy ban nhân dân xã An Cư  tỉnh Phú Yên</v>
      </c>
      <c r="C906" t="str">
        <v>https://anphu.tptuyhoa.phuyen.gov.vn/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16905</v>
      </c>
      <c r="B907" t="str">
        <f>HYPERLINK("https://www.facebook.com/p/C%C3%B4ng-an-x%C3%A3-Xu%C3%A2n-H%E1%BA%A3i-th%E1%BB%8B-x%C3%A3-S%C3%B4ng-C%E1%BA%A7u-t%E1%BB%89nh-Ph%C3%BA-Y%C3%AAn-100064027720140/", "Công an xã An Xuân  tỉnh Phú Yên")</f>
        <v>Công an xã An Xuân  tỉnh Phú Yên</v>
      </c>
      <c r="C907" t="str">
        <v>https://www.facebook.com/p/C%C3%B4ng-an-x%C3%A3-Xu%C3%A2n-H%E1%BA%A3i-th%E1%BB%8B-x%C3%A3-S%C3%B4ng-C%E1%BA%A7u-t%E1%BB%89nh-Ph%C3%BA-Y%C3%AAn-100064027720140/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16906</v>
      </c>
      <c r="B908" t="str">
        <f>HYPERLINK("https://xuanloc.songcau.phuyen.gov.vn/", "UBND Ủy ban nhân dân xã An Xuân  tỉnh Phú Yên")</f>
        <v>UBND Ủy ban nhân dân xã An Xuân  tỉnh Phú Yên</v>
      </c>
      <c r="C908" t="str">
        <v>https://xuanloc.songcau.phuyen.gov.vn/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16907</v>
      </c>
      <c r="B909" t="str">
        <f>HYPERLINK("https://www.facebook.com/p/Tu%E1%BB%95i-tr%E1%BA%BB-C%C3%B4ng-an-Th%C3%A0nh-ph%E1%BB%91-V%C4%A9nh-Y%C3%AAn-100066497717181/", "Công an xã An Lĩnh  tỉnh Phú Yên")</f>
        <v>Công an xã An Lĩnh  tỉnh Phú Yên</v>
      </c>
      <c r="C909" t="str">
        <v>https://www.facebook.com/p/Tu%E1%BB%95i-tr%E1%BA%BB-C%C3%B4ng-an-Th%C3%A0nh-ph%E1%BB%91-V%C4%A9nh-Y%C3%AAn-100066497717181/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16908</v>
      </c>
      <c r="B910" t="str">
        <f>HYPERLINK("https://www.phuyen.gov.vn/", "UBND Ủy ban nhân dân xã An Lĩnh  tỉnh Phú Yên")</f>
        <v>UBND Ủy ban nhân dân xã An Lĩnh  tỉnh Phú Yên</v>
      </c>
      <c r="C910" t="str">
        <v>https://www.phuyen.gov.vn/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16909</v>
      </c>
      <c r="B911" t="str">
        <f>HYPERLINK("https://www.facebook.com/thanhniendonghoa/?locale=vi_VN", "Công an xã An Hòa  tỉnh Phú Yên")</f>
        <v>Công an xã An Hòa  tỉnh Phú Yên</v>
      </c>
      <c r="C911" t="str">
        <v>https://www.facebook.com/thanhniendonghoa/?locale=vi_VN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16910</v>
      </c>
      <c r="B912" t="str">
        <f>HYPERLINK("http://hoatantay.tayhoa.phuyen.gov.vn/", "UBND Ủy ban nhân dân xã An Hòa  tỉnh Phú Yên")</f>
        <v>UBND Ủy ban nhân dân xã An Hòa  tỉnh Phú Yên</v>
      </c>
      <c r="C912" t="str">
        <v>http://hoatantay.tayhoa.phuyen.gov.vn/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16911</v>
      </c>
      <c r="B913" t="str">
        <v>Công an xã An Hiệp  tỉnh Phú Yên</v>
      </c>
      <c r="C913" t="str">
        <v>-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16912</v>
      </c>
      <c r="B914" t="str">
        <f>HYPERLINK("https://www.phuyen.gov.vn/", "UBND Ủy ban nhân dân xã An Hiệp  tỉnh Phú Yên")</f>
        <v>UBND Ủy ban nhân dân xã An Hiệp  tỉnh Phú Yên</v>
      </c>
      <c r="C914" t="str">
        <v>https://www.phuyen.gov.vn/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16913</v>
      </c>
      <c r="B915" t="str">
        <v>Công an xã An Mỹ  tỉnh Phú Yên</v>
      </c>
      <c r="C915" t="str">
        <v>-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16914</v>
      </c>
      <c r="B916" t="str">
        <f>HYPERLINK("https://anmy.tuyan.phuyen.gov.vn/", "UBND Ủy ban nhân dân xã An Mỹ  tỉnh Phú Yên")</f>
        <v>UBND Ủy ban nhân dân xã An Mỹ  tỉnh Phú Yên</v>
      </c>
      <c r="C916" t="str">
        <v>https://anmy.tuyan.phuyen.gov.vn/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16915</v>
      </c>
      <c r="B917" t="str">
        <f>HYPERLINK("https://www.facebook.com/p/Tu%E1%BB%95i-tr%E1%BA%BB-C%C3%B4ng-an-Tuy-An-100068088114332/", "Công an xã An Chấn  tỉnh Phú Yên")</f>
        <v>Công an xã An Chấn  tỉnh Phú Yên</v>
      </c>
      <c r="C917" t="str">
        <v>https://www.facebook.com/p/Tu%E1%BB%95i-tr%E1%BA%BB-C%C3%B4ng-an-Tuy-An-100068088114332/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16916</v>
      </c>
      <c r="B918" t="str">
        <f>HYPERLINK("https://bqlkkt.phuyen.gov.vn/images/companies/1/pages/th%C3%B4ng%20b%C3%A1o/2022/2022.1.TB_DS_nguoi_phat_ngon_theo_220106113807kysokyso_signed2021121503306033590.pdf?1642038236397", "UBND Ủy ban nhân dân xã An Chấn  tỉnh Phú Yên")</f>
        <v>UBND Ủy ban nhân dân xã An Chấn  tỉnh Phú Yên</v>
      </c>
      <c r="C918" t="str">
        <v>https://bqlkkt.phuyen.gov.vn/images/companies/1/pages/th%C3%B4ng%20b%C3%A1o/2022/2022.1.TB_DS_nguoi_phat_ngon_theo_220106113807kysokyso_signed2021121503306033590.pdf?1642038236397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16917</v>
      </c>
      <c r="B919" t="str">
        <f>HYPERLINK("https://www.facebook.com/doancongantinhphuyen/?locale=vi_VN", "Công an xã An Thọ  tỉnh Phú Yên")</f>
        <v>Công an xã An Thọ  tỉnh Phú Yên</v>
      </c>
      <c r="C919" t="str">
        <v>https://www.facebook.com/doancongantinhphuyen/?locale=vi_VN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16918</v>
      </c>
      <c r="B920" t="str">
        <f>HYPERLINK("https://antho.tuyan.phuyen.gov.vn/", "UBND Ủy ban nhân dân xã An Thọ  tỉnh Phú Yên")</f>
        <v>UBND Ủy ban nhân dân xã An Thọ  tỉnh Phú Yên</v>
      </c>
      <c r="C920" t="str">
        <v>https://antho.tuyan.phuyen.gov.vn/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16919</v>
      </c>
      <c r="B921" t="str">
        <f>HYPERLINK("https://www.facebook.com/p/C%C3%B4ng-an-x%C3%A3-Ph%C6%B0%E1%BB%9Bc-T%C3%A2n-100078407517853/", "Công an xã Phước Tân  tỉnh Phú Yên")</f>
        <v>Công an xã Phước Tân  tỉnh Phú Yên</v>
      </c>
      <c r="C921" t="str">
        <v>https://www.facebook.com/p/C%C3%B4ng-an-x%C3%A3-Ph%C6%B0%E1%BB%9Bc-T%C3%A2n-100078407517853/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16920</v>
      </c>
      <c r="B922" t="str">
        <f>HYPERLINK("https://bqlkkt.phuyen.gov.vn/images/companies/1/pages/th%C3%B4ng%20b%C3%A1o/2022/2022.1.TB_DS_nguoi_phat_ngon_theo_220106113807kysokyso_signed2021121503306033590.pdf?1642038236397", "UBND Ủy ban nhân dân xã Phước Tân  tỉnh Phú Yên")</f>
        <v>UBND Ủy ban nhân dân xã Phước Tân  tỉnh Phú Yên</v>
      </c>
      <c r="C922" t="str">
        <v>https://bqlkkt.phuyen.gov.vn/images/companies/1/pages/th%C3%B4ng%20b%C3%A1o/2022/2022.1.TB_DS_nguoi_phat_ngon_theo_220106113807kysokyso_signed2021121503306033590.pdf?1642038236397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16921</v>
      </c>
      <c r="B923" t="str">
        <f>HYPERLINK("https://www.facebook.com/p/Tu%E1%BB%95i-tr%E1%BA%BB-C%C3%B4ng-an-th%E1%BB%8B-x%C3%A3-S%C6%A1n-T%C3%A2y-100040884909606/", "Công an xã Sơn Hội  tỉnh Phú Yên")</f>
        <v>Công an xã Sơn Hội  tỉnh Phú Yên</v>
      </c>
      <c r="C923" t="str">
        <v>https://www.facebook.com/p/Tu%E1%BB%95i-tr%E1%BA%BB-C%C3%B4ng-an-th%E1%BB%8B-x%C3%A3-S%C6%A1n-T%C3%A2y-100040884909606/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16922</v>
      </c>
      <c r="B924" t="str">
        <f>HYPERLINK("https://sonhoa.phuyen.gov.vn/", "UBND Ủy ban nhân dân xã Sơn Hội  tỉnh Phú Yên")</f>
        <v>UBND Ủy ban nhân dân xã Sơn Hội  tỉnh Phú Yên</v>
      </c>
      <c r="C924" t="str">
        <v>https://sonhoa.phuyen.gov.vn/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16923</v>
      </c>
      <c r="B925" t="str">
        <f>HYPERLINK("https://www.facebook.com/p/Tu%E1%BB%95i-tr%E1%BA%BB-C%C3%B4ng-an-Th%C3%A0nh-ph%E1%BB%91-V%C4%A9nh-Y%C3%AAn-100066497717181/?locale=nl_BE", "Công an xã Sơn Định  tỉnh Phú Yên")</f>
        <v>Công an xã Sơn Định  tỉnh Phú Yên</v>
      </c>
      <c r="C925" t="str">
        <v>https://www.facebook.com/p/Tu%E1%BB%95i-tr%E1%BA%BB-C%C3%B4ng-an-Th%C3%A0nh-ph%E1%BB%91-V%C4%A9nh-Y%C3%AAn-100066497717181/?locale=nl_BE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16924</v>
      </c>
      <c r="B926" t="str">
        <f>HYPERLINK("https://sonhoa.phuyen.gov.vn/", "UBND Ủy ban nhân dân xã Sơn Định  tỉnh Phú Yên")</f>
        <v>UBND Ủy ban nhân dân xã Sơn Định  tỉnh Phú Yên</v>
      </c>
      <c r="C926" t="str">
        <v>https://sonhoa.phuyen.gov.vn/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16925</v>
      </c>
      <c r="B927" t="str">
        <f>HYPERLINK("https://www.facebook.com/p/Tu%E1%BB%95i-tr%E1%BA%BB-C%C3%B4ng-an-th%E1%BB%8B-x%C3%A3-S%C6%A1n-T%C3%A2y-100040884909606/", "Công an xã Sơn Long  tỉnh Phú Yên")</f>
        <v>Công an xã Sơn Long  tỉnh Phú Yên</v>
      </c>
      <c r="C927" t="str">
        <v>https://www.facebook.com/p/Tu%E1%BB%95i-tr%E1%BA%BB-C%C3%B4ng-an-th%E1%BB%8B-x%C3%A3-S%C6%A1n-T%C3%A2y-100040884909606/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16926</v>
      </c>
      <c r="B928" t="str">
        <f>HYPERLINK("https://sonhoa.phuyen.gov.vn/", "UBND Ủy ban nhân dân xã Sơn Long  tỉnh Phú Yên")</f>
        <v>UBND Ủy ban nhân dân xã Sơn Long  tỉnh Phú Yên</v>
      </c>
      <c r="C928" t="str">
        <v>https://sonhoa.phuyen.gov.vn/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16927</v>
      </c>
      <c r="B929" t="str">
        <v>Công an xã Cà Lúi  tỉnh Phú Yên</v>
      </c>
      <c r="C929" t="str">
        <v>-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16928</v>
      </c>
      <c r="B930" t="str">
        <f>HYPERLINK("https://sonhoa.phuyen.gov.vn/xa-ca-lui", "UBND Ủy ban nhân dân xã Cà Lúi  tỉnh Phú Yên")</f>
        <v>UBND Ủy ban nhân dân xã Cà Lúi  tỉnh Phú Yên</v>
      </c>
      <c r="C930" t="str">
        <v>https://sonhoa.phuyen.gov.vn/xa-ca-lui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16929</v>
      </c>
      <c r="B931" t="str">
        <f>HYPERLINK("https://www.facebook.com/p/Tu%E1%BB%95i-tr%E1%BA%BB-C%C3%B4ng-an-huy%E1%BB%87n-Ninh-Ph%C6%B0%E1%BB%9Bc-100068114569027/", "Công an xã Sơn Phước  tỉnh Phú Yên")</f>
        <v>Công an xã Sơn Phước  tỉnh Phú Yên</v>
      </c>
      <c r="C931" t="str">
        <v>https://www.facebook.com/p/Tu%E1%BB%95i-tr%E1%BA%BB-C%C3%B4ng-an-huy%E1%BB%87n-Ninh-Ph%C6%B0%E1%BB%9Bc-100068114569027/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16930</v>
      </c>
      <c r="B932" t="str">
        <f>HYPERLINK("https://sonhoa.phuyen.gov.vn/xa-son-phuoc", "UBND Ủy ban nhân dân xã Sơn Phước  tỉnh Phú Yên")</f>
        <v>UBND Ủy ban nhân dân xã Sơn Phước  tỉnh Phú Yên</v>
      </c>
      <c r="C932" t="str">
        <v>https://sonhoa.phuyen.gov.vn/xa-son-phuoc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16931</v>
      </c>
      <c r="B933" t="str">
        <f>HYPERLINK("https://www.facebook.com/p/Tu%E1%BB%95i-tr%E1%BA%BB-C%C3%B4ng-an-th%E1%BB%8B-x%C3%A3-S%C6%A1n-T%C3%A2y-100040884909606/", "Công an xã Sơn Xuân  tỉnh Phú Yên")</f>
        <v>Công an xã Sơn Xuân  tỉnh Phú Yên</v>
      </c>
      <c r="C933" t="str">
        <v>https://www.facebook.com/p/Tu%E1%BB%95i-tr%E1%BA%BB-C%C3%B4ng-an-th%E1%BB%8B-x%C3%A3-S%C6%A1n-T%C3%A2y-100040884909606/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16932</v>
      </c>
      <c r="B934" t="str">
        <f>HYPERLINK("http://songiang.songhinh.phuyen.gov.vn/", "UBND Ủy ban nhân dân xã Sơn Xuân  tỉnh Phú Yên")</f>
        <v>UBND Ủy ban nhân dân xã Sơn Xuân  tỉnh Phú Yên</v>
      </c>
      <c r="C934" t="str">
        <v>http://songiang.songhinh.phuyen.gov.vn/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16933</v>
      </c>
      <c r="B935" t="str">
        <f>HYPERLINK("https://www.facebook.com/p/Tu%E1%BB%95i-tr%E1%BA%BB-C%C3%B4ng-an-Th%C3%A0nh-ph%E1%BB%91-V%C4%A9nh-Y%C3%AAn-100066497717181/?locale=nl_BE", "Công an xã Sơn Nguyên  tỉnh Phú Yên")</f>
        <v>Công an xã Sơn Nguyên  tỉnh Phú Yên</v>
      </c>
      <c r="C935" t="str">
        <v>https://www.facebook.com/p/Tu%E1%BB%95i-tr%E1%BA%BB-C%C3%B4ng-an-Th%C3%A0nh-ph%E1%BB%91-V%C4%A9nh-Y%C3%AAn-100066497717181/?locale=nl_BE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16934</v>
      </c>
      <c r="B936" t="str">
        <f>HYPERLINK("https://sonhoa.phuyen.gov.vn/xa-son-nguyen", "UBND Ủy ban nhân dân xã Sơn Nguyên  tỉnh Phú Yên")</f>
        <v>UBND Ủy ban nhân dân xã Sơn Nguyên  tỉnh Phú Yên</v>
      </c>
      <c r="C936" t="str">
        <v>https://sonhoa.phuyen.gov.vn/xa-son-nguyen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16935</v>
      </c>
      <c r="B937" t="str">
        <v>Công an xã Eachà Rang  tỉnh Phú Yên</v>
      </c>
      <c r="C937" t="str">
        <v>-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16936</v>
      </c>
      <c r="B938" t="str">
        <f>HYPERLINK("https://sonhoa.phuyen.gov.vn/xa-eacha-rang", "UBND Ủy ban nhân dân xã Eachà Rang  tỉnh Phú Yên")</f>
        <v>UBND Ủy ban nhân dân xã Eachà Rang  tỉnh Phú Yên</v>
      </c>
      <c r="C938" t="str">
        <v>https://sonhoa.phuyen.gov.vn/xa-eacha-rang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16937</v>
      </c>
      <c r="B939" t="str">
        <f>HYPERLINK("https://www.facebook.com/100080272940134", "Công an xã Krông Pa  tỉnh Phú Yên")</f>
        <v>Công an xã Krông Pa  tỉnh Phú Yên</v>
      </c>
      <c r="C939" t="str">
        <v>https://www.facebook.com/100080272940134</v>
      </c>
      <c r="D939" t="str">
        <v>-</v>
      </c>
      <c r="E939" t="str">
        <v>02573655109</v>
      </c>
      <c r="F939" t="str">
        <v>-</v>
      </c>
      <c r="G939" t="str">
        <v>xã krông pa, huyện sơn hoà, tỉnh phú yên</v>
      </c>
    </row>
    <row r="940">
      <c r="A940">
        <v>16938</v>
      </c>
      <c r="B940" t="str">
        <f>HYPERLINK("https://sonhoa.phuyen.gov.vn/xa-krong-pa", "UBND Ủy ban nhân dân xã Krông Pa  tỉnh Phú Yên")</f>
        <v>UBND Ủy ban nhân dân xã Krông Pa  tỉnh Phú Yên</v>
      </c>
      <c r="C940" t="str">
        <v>https://sonhoa.phuyen.gov.vn/xa-krong-pa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16939</v>
      </c>
      <c r="B941" t="str">
        <v>Công an xã Suối Bạc  tỉnh Phú Yên</v>
      </c>
      <c r="C941" t="str">
        <v>-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16940</v>
      </c>
      <c r="B942" t="str">
        <f>HYPERLINK("https://sonhoa.phuyen.gov.vn/xa-suoi-bac", "UBND Ủy ban nhân dân xã Suối Bạc  tỉnh Phú Yên")</f>
        <v>UBND Ủy ban nhân dân xã Suối Bạc  tỉnh Phú Yên</v>
      </c>
      <c r="C942" t="str">
        <v>https://sonhoa.phuyen.gov.vn/xa-suoi-bac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16941</v>
      </c>
      <c r="B943" t="str">
        <f>HYPERLINK("https://www.facebook.com/p/Tu%E1%BB%95i-tr%E1%BA%BB-C%C3%B4ng-an-th%E1%BB%8B-x%C3%A3-S%C6%A1n-T%C3%A2y-100040884909606/", "Công an xã Sơn Hà  tỉnh Phú Yên")</f>
        <v>Công an xã Sơn Hà  tỉnh Phú Yên</v>
      </c>
      <c r="C943" t="str">
        <v>https://www.facebook.com/p/Tu%E1%BB%95i-tr%E1%BA%BB-C%C3%B4ng-an-th%E1%BB%8B-x%C3%A3-S%C6%A1n-T%C3%A2y-100040884909606/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16942</v>
      </c>
      <c r="B944" t="str">
        <f>HYPERLINK("https://sonhoa.phuyen.gov.vn/xa-son-ha", "UBND Ủy ban nhân dân xã Sơn Hà  tỉnh Phú Yên")</f>
        <v>UBND Ủy ban nhân dân xã Sơn Hà  tỉnh Phú Yên</v>
      </c>
      <c r="C944" t="str">
        <v>https://sonhoa.phuyen.gov.vn/xa-son-ha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16943</v>
      </c>
      <c r="B945" t="str">
        <v>Công an xã Suối Trai  tỉnh Phú Yên</v>
      </c>
      <c r="C945" t="str">
        <v>-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16944</v>
      </c>
      <c r="B946" t="str">
        <f>HYPERLINK("https://sonhoa.phuyen.gov.vn/xa-suoi-trai", "UBND Ủy ban nhân dân xã Suối Trai  tỉnh Phú Yên")</f>
        <v>UBND Ủy ban nhân dân xã Suối Trai  tỉnh Phú Yên</v>
      </c>
      <c r="C946" t="str">
        <v>https://sonhoa.phuyen.gov.vn/xa-suoi-trai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16945</v>
      </c>
      <c r="B947" t="str">
        <v>Công an xã Ea Lâm  tỉnh Phú Yên</v>
      </c>
      <c r="C947" t="str">
        <v>-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16946</v>
      </c>
      <c r="B948" t="str">
        <f>HYPERLINK("http://ealam.songhinh.phuyen.gov.vn/", "UBND Ủy ban nhân dân xã Ea Lâm  tỉnh Phú Yên")</f>
        <v>UBND Ủy ban nhân dân xã Ea Lâm  tỉnh Phú Yên</v>
      </c>
      <c r="C948" t="str">
        <v>http://ealam.songhinh.phuyen.gov.vn/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16947</v>
      </c>
      <c r="B949" t="str">
        <v>Công an xã Đức Bình Tây  tỉnh Phú Yên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16948</v>
      </c>
      <c r="B950" t="str">
        <f>HYPERLINK("http://ducbinhtay.songhinh.phuyen.gov.vn/", "UBND Ủy ban nhân dân xã Đức Bình Tây  tỉnh Phú Yên")</f>
        <v>UBND Ủy ban nhân dân xã Đức Bình Tây  tỉnh Phú Yên</v>
      </c>
      <c r="C950" t="str">
        <v>http://ducbinhtay.songhinh.phuyen.gov.vn/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16949</v>
      </c>
      <c r="B951" t="str">
        <v>Công an xã Ea Bá  tỉnh Phú Yên</v>
      </c>
      <c r="C951" t="str">
        <v>-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16950</v>
      </c>
      <c r="B952" t="str">
        <f>HYPERLINK("http://eaba.songhinh.phuyen.gov.vn/", "UBND Ủy ban nhân dân xã Ea Bá  tỉnh Phú Yên")</f>
        <v>UBND Ủy ban nhân dân xã Ea Bá  tỉnh Phú Yên</v>
      </c>
      <c r="C952" t="str">
        <v>http://eaba.songhinh.phuyen.gov.vn/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16951</v>
      </c>
      <c r="B953" t="str">
        <f>HYPERLINK("https://www.facebook.com/p/Tu%E1%BB%95i-Tr%E1%BA%BB-S%C6%A1n-Giang-100064751044063/?locale=cs_CZ", "Công an xã Sơn Giang  tỉnh Phú Yên")</f>
        <v>Công an xã Sơn Giang  tỉnh Phú Yên</v>
      </c>
      <c r="C953" t="str">
        <v>https://www.facebook.com/p/Tu%E1%BB%95i-Tr%E1%BA%BB-S%C6%A1n-Giang-100064751044063/?locale=cs_CZ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16952</v>
      </c>
      <c r="B954" t="str">
        <f>HYPERLINK("http://songiang.songhinh.phuyen.gov.vn/", "UBND Ủy ban nhân dân xã Sơn Giang  tỉnh Phú Yên")</f>
        <v>UBND Ủy ban nhân dân xã Sơn Giang  tỉnh Phú Yên</v>
      </c>
      <c r="C954" t="str">
        <v>http://songiang.songhinh.phuyen.gov.vn/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16953</v>
      </c>
      <c r="B955" t="str">
        <v>Công an xã Đức Bình Đông  tỉnh Phú Yên</v>
      </c>
      <c r="C955" t="str">
        <v>-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16954</v>
      </c>
      <c r="B956" t="str">
        <f>HYPERLINK("https://ducbinhdong.songhinh.phuyen.gov.vn/", "UBND Ủy ban nhân dân xã Đức Bình Đông  tỉnh Phú Yên")</f>
        <v>UBND Ủy ban nhân dân xã Đức Bình Đông  tỉnh Phú Yên</v>
      </c>
      <c r="C956" t="str">
        <v>https://ducbinhdong.songhinh.phuyen.gov.vn/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16955</v>
      </c>
      <c r="B957" t="str">
        <v>Công an xã EaBar  tỉnh Phú Yên</v>
      </c>
      <c r="C957" t="str">
        <v>-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16956</v>
      </c>
      <c r="B958" t="str">
        <f>HYPERLINK("http://eabar.songhinh.phuyen.gov.vn/", "UBND Ủy ban nhân dân xã EaBar  tỉnh Phú Yên")</f>
        <v>UBND Ủy ban nhân dân xã EaBar  tỉnh Phú Yên</v>
      </c>
      <c r="C958" t="str">
        <v>http://eabar.songhinh.phuyen.gov.vn/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16957</v>
      </c>
      <c r="B959" t="str">
        <v>Công an xã EaBia  tỉnh Phú Yên</v>
      </c>
      <c r="C959" t="str">
        <v>-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16958</v>
      </c>
      <c r="B960" t="str">
        <f>HYPERLINK("https://eabia.songhinh.phuyen.gov.vn/gioi-thieu-chung", "UBND Ủy ban nhân dân xã EaBia  tỉnh Phú Yên")</f>
        <v>UBND Ủy ban nhân dân xã EaBia  tỉnh Phú Yên</v>
      </c>
      <c r="C960" t="str">
        <v>https://eabia.songhinh.phuyen.gov.vn/gioi-thieu-chung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16959</v>
      </c>
      <c r="B961" t="str">
        <v>Công an xã EaTrol  tỉnh Phú Yên</v>
      </c>
      <c r="C961" t="str">
        <v>-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16960</v>
      </c>
      <c r="B962" t="str">
        <f>HYPERLINK("http://eatrol.songhinh.phuyen.gov.vn/", "UBND Ủy ban nhân dân xã EaTrol  tỉnh Phú Yên")</f>
        <v>UBND Ủy ban nhân dân xã EaTrol  tỉnh Phú Yên</v>
      </c>
      <c r="C962" t="str">
        <v>http://eatrol.songhinh.phuyen.gov.vn/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16961</v>
      </c>
      <c r="B963" t="str">
        <v>Công an xã Sông Hinh  tỉnh Phú Yên</v>
      </c>
      <c r="C963" t="str">
        <v>-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16962</v>
      </c>
      <c r="B964" t="str">
        <f>HYPERLINK("https://songhinh.phuyen.gov.vn/", "UBND Ủy ban nhân dân xã Sông Hinh  tỉnh Phú Yên")</f>
        <v>UBND Ủy ban nhân dân xã Sông Hinh  tỉnh Phú Yên</v>
      </c>
      <c r="C964" t="str">
        <v>https://songhinh.phuyen.gov.vn/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16963</v>
      </c>
      <c r="B965" t="str">
        <v>Công an xã Ealy  tỉnh Phú Yên</v>
      </c>
      <c r="C965" t="str">
        <v>-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16964</v>
      </c>
      <c r="B966" t="str">
        <f>HYPERLINK("http://ealy.songhinh.phuyen.gov.vn/", "UBND Ủy ban nhân dân xã Ealy  tỉnh Phú Yên")</f>
        <v>UBND Ủy ban nhân dân xã Ealy  tỉnh Phú Yên</v>
      </c>
      <c r="C966" t="str">
        <v>http://ealy.songhinh.phuyen.gov.vn/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16965</v>
      </c>
      <c r="B967" t="str">
        <f>HYPERLINK("https://www.facebook.com/p/Tu%E1%BB%95i-tr%E1%BA%BB-C%C3%B4ng-an-th%E1%BB%8B-x%C3%A3-S%C6%A1n-T%C3%A2y-100040884909606/", "Công an xã Sơn Thành Tây  tỉnh Phú Yên")</f>
        <v>Công an xã Sơn Thành Tây  tỉnh Phú Yên</v>
      </c>
      <c r="C967" t="str">
        <v>https://www.facebook.com/p/Tu%E1%BB%95i-tr%E1%BA%BB-C%C3%B4ng-an-th%E1%BB%8B-x%C3%A3-S%C6%A1n-T%C3%A2y-100040884909606/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16966</v>
      </c>
      <c r="B968" t="str">
        <f>HYPERLINK("http://sonthanhtay.tayhoa.phuyen.gov.vn/", "UBND Ủy ban nhân dân xã Sơn Thành Tây  tỉnh Phú Yên")</f>
        <v>UBND Ủy ban nhân dân xã Sơn Thành Tây  tỉnh Phú Yên</v>
      </c>
      <c r="C968" t="str">
        <v>http://sonthanhtay.tayhoa.phuyen.gov.vn/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16967</v>
      </c>
      <c r="B969" t="str">
        <v>Công an xã Sơn Thành Đông  tỉnh Phú Yên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16968</v>
      </c>
      <c r="B970" t="str">
        <f>HYPERLINK("http://sonthanhdong.tayhoa.phuyen.gov.vn/", "UBND Ủy ban nhân dân xã Sơn Thành Đông  tỉnh Phú Yên")</f>
        <v>UBND Ủy ban nhân dân xã Sơn Thành Đông  tỉnh Phú Yên</v>
      </c>
      <c r="C970" t="str">
        <v>http://sonthanhdong.tayhoa.phuyen.gov.vn/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16969</v>
      </c>
      <c r="B971" t="str">
        <v>Công an xã Hòa Bình 1  tỉnh Phú Yên</v>
      </c>
      <c r="C971" t="str">
        <v>-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16970</v>
      </c>
      <c r="B972" t="str">
        <f>HYPERLINK("http://hoabinh1.tayhoa.phuyen.gov.vn/", "UBND Ủy ban nhân dân xã Hòa Bình 1  tỉnh Phú Yên")</f>
        <v>UBND Ủy ban nhân dân xã Hòa Bình 1  tỉnh Phú Yên</v>
      </c>
      <c r="C972" t="str">
        <v>http://hoabinh1.tayhoa.phuyen.gov.vn/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16971</v>
      </c>
      <c r="B973" t="str">
        <f>HYPERLINK("https://www.facebook.com/doancongantinhphuyen/", "Công an xã Hòa Phong  tỉnh Phú Yên")</f>
        <v>Công an xã Hòa Phong  tỉnh Phú Yên</v>
      </c>
      <c r="C973" t="str">
        <v>https://www.facebook.com/doancongantinhphuyen/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16972</v>
      </c>
      <c r="B974" t="str">
        <f>HYPERLINK("http://hoaphong.tayhoa.phuyen.gov.vn/", "UBND Ủy ban nhân dân xã Hòa Phong  tỉnh Phú Yên")</f>
        <v>UBND Ủy ban nhân dân xã Hòa Phong  tỉnh Phú Yên</v>
      </c>
      <c r="C974" t="str">
        <v>http://hoaphong.tayhoa.phuyen.gov.vn/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16973</v>
      </c>
      <c r="B975" t="str">
        <f>HYPERLINK("https://www.facebook.com/thanhniendonghoa/?locale=vi_VN", "Công an xã Hòa Phú  tỉnh Phú Yên")</f>
        <v>Công an xã Hòa Phú  tỉnh Phú Yên</v>
      </c>
      <c r="C975" t="str">
        <v>https://www.facebook.com/thanhniendonghoa/?locale=vi_VN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16974</v>
      </c>
      <c r="B976" t="str">
        <f>HYPERLINK("http://hoatantay.tayhoa.phuyen.gov.vn/", "UBND Ủy ban nhân dân xã Hòa Phú  tỉnh Phú Yên")</f>
        <v>UBND Ủy ban nhân dân xã Hòa Phú  tỉnh Phú Yên</v>
      </c>
      <c r="C976" t="str">
        <v>http://hoatantay.tayhoa.phuyen.gov.vn/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16975</v>
      </c>
      <c r="B977" t="str">
        <v>Công an xã Hòa Tân Tây  tỉnh Phú Yên</v>
      </c>
      <c r="C977" t="str">
        <v>-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16976</v>
      </c>
      <c r="B978" t="str">
        <f>HYPERLINK("http://hoatantay.tayhoa.phuyen.gov.vn/", "UBND Ủy ban nhân dân xã Hòa Tân Tây  tỉnh Phú Yên")</f>
        <v>UBND Ủy ban nhân dân xã Hòa Tân Tây  tỉnh Phú Yên</v>
      </c>
      <c r="C978" t="str">
        <v>http://hoatantay.tayhoa.phuyen.gov.vn/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16977</v>
      </c>
      <c r="B979" t="str">
        <f>HYPERLINK("https://www.facebook.com/p/%C4%90o%C3%A0n-c%C6%A1-s%E1%BB%9F-C%C3%B4ng-an-th%E1%BB%8B-x%C3%A3-%C4%90%C3%B4ng-H%C3%B2a-100070857971642/", "Công an xã Hòa Đồng  tỉnh Phú Yên")</f>
        <v>Công an xã Hòa Đồng  tỉnh Phú Yên</v>
      </c>
      <c r="C979" t="str">
        <v>https://www.facebook.com/p/%C4%90o%C3%A0n-c%C6%A1-s%E1%BB%9F-C%C3%B4ng-an-th%E1%BB%8B-x%C3%A3-%C4%90%C3%B4ng-H%C3%B2a-100070857971642/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16978</v>
      </c>
      <c r="B980" t="str">
        <f>HYPERLINK("http://hoadong.tayhoa.phuyen.gov.vn/", "UBND Ủy ban nhân dân xã Hòa Đồng  tỉnh Phú Yên")</f>
        <v>UBND Ủy ban nhân dân xã Hòa Đồng  tỉnh Phú Yên</v>
      </c>
      <c r="C980" t="str">
        <v>http://hoadong.tayhoa.phuyen.gov.vn/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16979</v>
      </c>
      <c r="B981" t="str">
        <f>HYPERLINK("https://www.facebook.com/ConganxaHoaMyDong/", "Công an xã Hòa Mỹ Đông  tỉnh Phú Yên")</f>
        <v>Công an xã Hòa Mỹ Đông  tỉnh Phú Yên</v>
      </c>
      <c r="C981" t="str">
        <v>https://www.facebook.com/ConganxaHoaMyDong/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16980</v>
      </c>
      <c r="B982" t="str">
        <f>HYPERLINK("http://hoamydong.tayhoa.phuyen.gov.vn/", "UBND Ủy ban nhân dân xã Hòa Mỹ Đông  tỉnh Phú Yên")</f>
        <v>UBND Ủy ban nhân dân xã Hòa Mỹ Đông  tỉnh Phú Yên</v>
      </c>
      <c r="C982" t="str">
        <v>http://hoamydong.tayhoa.phuyen.gov.vn/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16981</v>
      </c>
      <c r="B983" t="str">
        <v>Công an xã Hòa Mỹ Tây  tỉnh Phú Yên</v>
      </c>
      <c r="C983" t="str">
        <v>-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16982</v>
      </c>
      <c r="B984" t="str">
        <f>HYPERLINK("http://hoamytay.tayhoa.phuyen.gov.vn/", "UBND Ủy ban nhân dân xã Hòa Mỹ Tây  tỉnh Phú Yên")</f>
        <v>UBND Ủy ban nhân dân xã Hòa Mỹ Tây  tỉnh Phú Yên</v>
      </c>
      <c r="C984" t="str">
        <v>http://hoamytay.tayhoa.phuyen.gov.vn/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16983</v>
      </c>
      <c r="B985" t="str">
        <v>Công an xã Hòa Thịnh  tỉnh Phú Yên</v>
      </c>
      <c r="C985" t="str">
        <v>-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16984</v>
      </c>
      <c r="B986" t="str">
        <f>HYPERLINK("http://hoathinh.tayhoa.phuyen.gov.vn/", "UBND Ủy ban nhân dân xã Hòa Thịnh  tỉnh Phú Yên")</f>
        <v>UBND Ủy ban nhân dân xã Hòa Thịnh  tỉnh Phú Yên</v>
      </c>
      <c r="C986" t="str">
        <v>http://hoathinh.tayhoa.phuyen.gov.vn/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16985</v>
      </c>
      <c r="B987" t="str">
        <v>Công an xã Hòa Quang Bắc  tỉnh Phú Yên</v>
      </c>
      <c r="C987" t="str">
        <v>-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16986</v>
      </c>
      <c r="B988" t="str">
        <f>HYPERLINK("http://hoaquangbac.phuhoa.phuyen.gov.vn/", "UBND Ủy ban nhân dân xã Hòa Quang Bắc  tỉnh Phú Yên")</f>
        <v>UBND Ủy ban nhân dân xã Hòa Quang Bắc  tỉnh Phú Yên</v>
      </c>
      <c r="C988" t="str">
        <v>http://hoaquangbac.phuhoa.phuyen.gov.vn/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16987</v>
      </c>
      <c r="B989" t="str">
        <f>HYPERLINK("https://www.facebook.com/p/C%C3%B4ng-an-x%C3%A3-Ho%C3%A0-Quang-Nam-100093128534711/", "Công an xã Hòa Quang Nam  tỉnh Phú Yên")</f>
        <v>Công an xã Hòa Quang Nam  tỉnh Phú Yên</v>
      </c>
      <c r="C989" t="str">
        <v>https://www.facebook.com/p/C%C3%B4ng-an-x%C3%A3-Ho%C3%A0-Quang-Nam-100093128534711/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16988</v>
      </c>
      <c r="B990" t="str">
        <f>HYPERLINK("http://hoaquangnam.phuhoa.phuyen.gov.vn/", "UBND Ủy ban nhân dân xã Hòa Quang Nam  tỉnh Phú Yên")</f>
        <v>UBND Ủy ban nhân dân xã Hòa Quang Nam  tỉnh Phú Yên</v>
      </c>
      <c r="C990" t="str">
        <v>http://hoaquangnam.phuhoa.phuyen.gov.vn/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16989</v>
      </c>
      <c r="B991" t="str">
        <f>HYPERLINK("https://www.facebook.com/doancongantinhphuyen/", "Công an xã Hòa Hội  tỉnh Phú Yên")</f>
        <v>Công an xã Hòa Hội  tỉnh Phú Yên</v>
      </c>
      <c r="C991" t="str">
        <v>https://www.facebook.com/doancongantinhphuyen/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16990</v>
      </c>
      <c r="B992" t="str">
        <f>HYPERLINK("https://phuhoa.phuyen.gov.vn/", "UBND Ủy ban nhân dân xã Hòa Hội  tỉnh Phú Yên")</f>
        <v>UBND Ủy ban nhân dân xã Hòa Hội  tỉnh Phú Yên</v>
      </c>
      <c r="C992" t="str">
        <v>https://phuhoa.phuyen.gov.vn/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16991</v>
      </c>
      <c r="B993" t="str">
        <f>HYPERLINK("https://www.facebook.com/XAHOATRI/", "Công an xã Hòa Trị  tỉnh Phú Yên")</f>
        <v>Công an xã Hòa Trị  tỉnh Phú Yên</v>
      </c>
      <c r="C993" t="str">
        <v>https://www.facebook.com/XAHOATRI/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16992</v>
      </c>
      <c r="B994" t="str">
        <f>HYPERLINK("http://hoatri.phuhoa.phuyen.gov.vn/", "UBND Ủy ban nhân dân xã Hòa Trị  tỉnh Phú Yên")</f>
        <v>UBND Ủy ban nhân dân xã Hòa Trị  tỉnh Phú Yên</v>
      </c>
      <c r="C994" t="str">
        <v>http://hoatri.phuhoa.phuyen.gov.vn/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16993</v>
      </c>
      <c r="B995" t="str">
        <f>HYPERLINK("https://www.facebook.com/doancongantinhphuyen/?locale=vi_VN", "Công an xã Hòa An  tỉnh Phú Yên")</f>
        <v>Công an xã Hòa An  tỉnh Phú Yên</v>
      </c>
      <c r="C995" t="str">
        <v>https://www.facebook.com/doancongantinhphuyen/?locale=vi_VN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16994</v>
      </c>
      <c r="B996" t="str">
        <f>HYPERLINK("http://hoatantay.tayhoa.phuyen.gov.vn/", "UBND Ủy ban nhân dân xã Hòa An  tỉnh Phú Yên")</f>
        <v>UBND Ủy ban nhân dân xã Hòa An  tỉnh Phú Yên</v>
      </c>
      <c r="C996" t="str">
        <v>http://hoatantay.tayhoa.phuyen.gov.vn/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16995</v>
      </c>
      <c r="B997" t="str">
        <f>HYPERLINK("https://www.facebook.com/thanhniendonghoa/?locale=vi_VN", "Công an xã Hòa Định Đông  tỉnh Phú Yên")</f>
        <v>Công an xã Hòa Định Đông  tỉnh Phú Yên</v>
      </c>
      <c r="C997" t="str">
        <v>https://www.facebook.com/thanhniendonghoa/?locale=vi_VN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16996</v>
      </c>
      <c r="B998" t="str">
        <f>HYPERLINK("http://hoadinhdong.phuhoa.phuyen.gov.vn/", "UBND Ủy ban nhân dân xã Hòa Định Đông  tỉnh Phú Yên")</f>
        <v>UBND Ủy ban nhân dân xã Hòa Định Đông  tỉnh Phú Yên</v>
      </c>
      <c r="C998" t="str">
        <v>http://hoadinhdong.phuhoa.phuyen.gov.vn/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16997</v>
      </c>
      <c r="B999" t="str">
        <v>Công an xã Hòa Định Tây  tỉnh Phú Yên</v>
      </c>
      <c r="C999" t="str">
        <v>-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16998</v>
      </c>
      <c r="B1000" t="str">
        <f>HYPERLINK("https://bqlkkt.phuyen.gov.vn/images/companies/1/pages/th%C3%B4ng%20b%C3%A1o/2022/2022.1.TB_DS_nguoi_phat_ngon_theo_220106113807kysokyso_signed2021121503306033590.pdf?1642038236397", "UBND Ủy ban nhân dân xã Hòa Định Tây  tỉnh Phú Yên")</f>
        <v>UBND Ủy ban nhân dân xã Hòa Định Tây  tỉnh Phú Yên</v>
      </c>
      <c r="C1000" t="str">
        <v>https://bqlkkt.phuyen.gov.vn/images/companies/1/pages/th%C3%B4ng%20b%C3%A1o/2022/2022.1.TB_DS_nguoi_phat_ngon_theo_220106113807kysokyso_signed2021121503306033590.pdf?1642038236397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16999</v>
      </c>
      <c r="B1001" t="str">
        <v>Công an xã Hòa Thắng  tỉnh Phú Yên</v>
      </c>
      <c r="C1001" t="str">
        <v>-</v>
      </c>
      <c r="D1001" t="str">
        <v>-</v>
      </c>
      <c r="E1001" t="str">
        <v/>
      </c>
      <c r="F1001" t="str">
        <v>-</v>
      </c>
      <c r="G1001" t="str">
        <v>-</v>
      </c>
    </row>
    <row r="1002">
      <c r="A1002">
        <v>17000</v>
      </c>
      <c r="B1002" t="str">
        <f>HYPERLINK("http://hoathang.phuhoa.phuyen.gov.vn/vi/", "UBND Ủy ban nhân dân xã Hòa Thắng  tỉnh Phú Yên")</f>
        <v>UBND Ủy ban nhân dân xã Hòa Thắng  tỉnh Phú Yên</v>
      </c>
      <c r="C1002" t="str">
        <v>http://hoathang.phuhoa.phuyen.gov.vn/vi/</v>
      </c>
      <c r="D1002" t="str">
        <v>-</v>
      </c>
      <c r="E1002" t="str">
        <v>-</v>
      </c>
      <c r="F1002" t="str">
        <v>-</v>
      </c>
      <c r="G1002" t="str">
        <v>-</v>
      </c>
    </row>
    <row r="1003">
      <c r="A1003">
        <v>17001</v>
      </c>
      <c r="B1003" t="str">
        <f>HYPERLINK("https://www.facebook.com/doancongantinhphuyen/", "Công an xã Hòa Thành  tỉnh Phú Yên")</f>
        <v>Công an xã Hòa Thành  tỉnh Phú Yên</v>
      </c>
      <c r="C1003" t="str">
        <v>https://www.facebook.com/doancongantinhphuyen/</v>
      </c>
      <c r="D1003" t="str">
        <v>-</v>
      </c>
      <c r="E1003" t="str">
        <v/>
      </c>
      <c r="F1003" t="str">
        <v>-</v>
      </c>
      <c r="G1003" t="str">
        <v>-</v>
      </c>
    </row>
    <row r="1004">
      <c r="A1004">
        <v>17002</v>
      </c>
      <c r="B1004" t="str">
        <f>HYPERLINK("http://hoathanh.donghoa.phuyen.gov.vn/", "UBND Ủy ban nhân dân xã Hòa Thành  tỉnh Phú Yên")</f>
        <v>UBND Ủy ban nhân dân xã Hòa Thành  tỉnh Phú Yên</v>
      </c>
      <c r="C1004" t="str">
        <v>http://hoathanh.donghoa.phuyen.gov.vn/</v>
      </c>
      <c r="D1004" t="str">
        <v>-</v>
      </c>
      <c r="E1004" t="str">
        <v>-</v>
      </c>
      <c r="F1004" t="str">
        <v>-</v>
      </c>
      <c r="G1004" t="str">
        <v>-</v>
      </c>
    </row>
    <row r="1005">
      <c r="A1005">
        <v>17003</v>
      </c>
      <c r="B1005" t="str">
        <v>Công an xã Hòa Hiệp Bắc  tỉnh Phú Yên</v>
      </c>
      <c r="C1005" t="str">
        <v>-</v>
      </c>
      <c r="D1005" t="str">
        <v>-</v>
      </c>
      <c r="E1005" t="str">
        <v/>
      </c>
      <c r="F1005" t="str">
        <v>-</v>
      </c>
      <c r="G1005" t="str">
        <v>-</v>
      </c>
    </row>
    <row r="1006">
      <c r="A1006">
        <v>17004</v>
      </c>
      <c r="B1006" t="str">
        <f>HYPERLINK("http://hoahiepbac.donghoa.phuyen.gov.vn/", "UBND Ủy ban nhân dân xã Hòa Hiệp Bắc  tỉnh Phú Yên")</f>
        <v>UBND Ủy ban nhân dân xã Hòa Hiệp Bắc  tỉnh Phú Yên</v>
      </c>
      <c r="C1006" t="str">
        <v>http://hoahiepbac.donghoa.phuyen.gov.vn/</v>
      </c>
      <c r="D1006" t="str">
        <v>-</v>
      </c>
      <c r="E1006" t="str">
        <v>-</v>
      </c>
      <c r="F1006" t="str">
        <v>-</v>
      </c>
      <c r="G1006" t="str">
        <v>-</v>
      </c>
    </row>
    <row r="1007">
      <c r="A1007">
        <v>17005</v>
      </c>
      <c r="B1007" t="str">
        <f>HYPERLINK("https://www.facebook.com/p/UBND-x%C3%A3-H%C3%B2a-T%C3%A2n-%C4%90%C3%B4ng-100092868802430/", "Công an xã Hòa Tân Đông  tỉnh Phú Yên")</f>
        <v>Công an xã Hòa Tân Đông  tỉnh Phú Yên</v>
      </c>
      <c r="C1007" t="str">
        <v>https://www.facebook.com/p/UBND-x%C3%A3-H%C3%B2a-T%C3%A2n-%C4%90%C3%B4ng-100092868802430/</v>
      </c>
      <c r="D1007" t="str">
        <v>-</v>
      </c>
      <c r="E1007" t="str">
        <v/>
      </c>
      <c r="F1007" t="str">
        <v>-</v>
      </c>
      <c r="G1007" t="str">
        <v>-</v>
      </c>
    </row>
    <row r="1008">
      <c r="A1008">
        <v>17006</v>
      </c>
      <c r="B1008" t="str">
        <f>HYPERLINK("http://hoatandong.donghoa.phuyen.gov.vn/", "UBND Ủy ban nhân dân xã Hòa Tân Đông  tỉnh Phú Yên")</f>
        <v>UBND Ủy ban nhân dân xã Hòa Tân Đông  tỉnh Phú Yên</v>
      </c>
      <c r="C1008" t="str">
        <v>http://hoatandong.donghoa.phuyen.gov.vn/</v>
      </c>
      <c r="D1008" t="str">
        <v>-</v>
      </c>
      <c r="E1008" t="str">
        <v>-</v>
      </c>
      <c r="F1008" t="str">
        <v>-</v>
      </c>
      <c r="G1008" t="str">
        <v>-</v>
      </c>
    </row>
    <row r="1009">
      <c r="A1009">
        <v>17007</v>
      </c>
      <c r="B1009" t="str">
        <f>HYPERLINK("https://www.facebook.com/CAHoaXuanTay/", "Công an xã Hòa Xuân Tây  tỉnh Phú Yên")</f>
        <v>Công an xã Hòa Xuân Tây  tỉnh Phú Yên</v>
      </c>
      <c r="C1009" t="str">
        <v>https://www.facebook.com/CAHoaXuanTay/</v>
      </c>
      <c r="D1009" t="str">
        <v>-</v>
      </c>
      <c r="E1009" t="str">
        <v/>
      </c>
      <c r="F1009" t="str">
        <v>-</v>
      </c>
      <c r="G1009" t="str">
        <v>-</v>
      </c>
    </row>
    <row r="1010">
      <c r="A1010">
        <v>17008</v>
      </c>
      <c r="B1010" t="str">
        <f>HYPERLINK("http://hoaxuantay.donghoa.phuyen.gov.vn/", "UBND Ủy ban nhân dân xã Hòa Xuân Tây  tỉnh Phú Yên")</f>
        <v>UBND Ủy ban nhân dân xã Hòa Xuân Tây  tỉnh Phú Yên</v>
      </c>
      <c r="C1010" t="str">
        <v>http://hoaxuantay.donghoa.phuyen.gov.vn/</v>
      </c>
      <c r="D1010" t="str">
        <v>-</v>
      </c>
      <c r="E1010" t="str">
        <v>-</v>
      </c>
      <c r="F1010" t="str">
        <v>-</v>
      </c>
      <c r="G1010" t="str">
        <v>-</v>
      </c>
    </row>
    <row r="1011">
      <c r="A1011">
        <v>17009</v>
      </c>
      <c r="B1011" t="str">
        <f>HYPERLINK("https://www.facebook.com/p/Chi-%C4%90o%C3%A0n-%C4%90%E1%BB%93n-Bi%C3%AAn-Ph%C3%B2ng-Ho%C3%A0-Hi%E1%BB%87p-Nam-B%C4%90BP-T%E1%BB%89nh-Ph%C3%BA-Y%C3%AAn-100045582115806/?locale=gl_ES", "Công an xã Hòa Hiệp Nam  tỉnh Phú Yên")</f>
        <v>Công an xã Hòa Hiệp Nam  tỉnh Phú Yên</v>
      </c>
      <c r="C1011" t="str">
        <v>https://www.facebook.com/p/Chi-%C4%90o%C3%A0n-%C4%90%E1%BB%93n-Bi%C3%AAn-Ph%C3%B2ng-Ho%C3%A0-Hi%E1%BB%87p-Nam-B%C4%90BP-T%E1%BB%89nh-Ph%C3%BA-Y%C3%AAn-100045582115806/?locale=gl_ES</v>
      </c>
      <c r="D1011" t="str">
        <v>-</v>
      </c>
      <c r="E1011" t="str">
        <v/>
      </c>
      <c r="F1011" t="str">
        <v>-</v>
      </c>
      <c r="G1011" t="str">
        <v>-</v>
      </c>
    </row>
    <row r="1012">
      <c r="A1012">
        <v>17010</v>
      </c>
      <c r="B1012" t="str">
        <f>HYPERLINK("http://hoahiepnam.donghoa.phuyen.gov.vn/", "UBND Ủy ban nhân dân xã Hòa Hiệp Nam  tỉnh Phú Yên")</f>
        <v>UBND Ủy ban nhân dân xã Hòa Hiệp Nam  tỉnh Phú Yên</v>
      </c>
      <c r="C1012" t="str">
        <v>http://hoahiepnam.donghoa.phuyen.gov.vn/</v>
      </c>
      <c r="D1012" t="str">
        <v>-</v>
      </c>
      <c r="E1012" t="str">
        <v>-</v>
      </c>
      <c r="F1012" t="str">
        <v>-</v>
      </c>
      <c r="G1012" t="str">
        <v>-</v>
      </c>
    </row>
    <row r="1013">
      <c r="A1013">
        <v>17011</v>
      </c>
      <c r="B1013" t="str">
        <f>HYPERLINK("https://www.facebook.com/p/%E1%BB%A6Y-BAN-NH%C3%82N-D%C3%82N-X%C3%83-H%C3%92A-XU%C3%82N-%C4%90%C3%94NG-100076097059458/", "Công an xã Hòa Xuân Đông  tỉnh Phú Yên")</f>
        <v>Công an xã Hòa Xuân Đông  tỉnh Phú Yên</v>
      </c>
      <c r="C1013" t="str">
        <v>https://www.facebook.com/p/%E1%BB%A6Y-BAN-NH%C3%82N-D%C3%82N-X%C3%83-H%C3%92A-XU%C3%82N-%C4%90%C3%94NG-100076097059458/</v>
      </c>
      <c r="D1013" t="str">
        <v>-</v>
      </c>
      <c r="E1013" t="str">
        <v/>
      </c>
      <c r="F1013" t="str">
        <v>-</v>
      </c>
      <c r="G1013" t="str">
        <v>-</v>
      </c>
    </row>
    <row r="1014">
      <c r="A1014">
        <v>17012</v>
      </c>
      <c r="B1014" t="str">
        <f>HYPERLINK("http://hoaxuandong.donghoa.phuyen.gov.vn/", "UBND Ủy ban nhân dân xã Hòa Xuân Đông  tỉnh Phú Yên")</f>
        <v>UBND Ủy ban nhân dân xã Hòa Xuân Đông  tỉnh Phú Yên</v>
      </c>
      <c r="C1014" t="str">
        <v>http://hoaxuandong.donghoa.phuyen.gov.vn/</v>
      </c>
      <c r="D1014" t="str">
        <v>-</v>
      </c>
      <c r="E1014" t="str">
        <v>-</v>
      </c>
      <c r="F1014" t="str">
        <v>-</v>
      </c>
      <c r="G1014" t="str">
        <v>-</v>
      </c>
    </row>
    <row r="1015">
      <c r="A1015">
        <v>17013</v>
      </c>
      <c r="B1015" t="str">
        <f>HYPERLINK("https://www.facebook.com/doancongantinhphuyen/?locale=fy_NL", "Công an xã Hòa Tâm  tỉnh Phú Yên")</f>
        <v>Công an xã Hòa Tâm  tỉnh Phú Yên</v>
      </c>
      <c r="C1015" t="str">
        <v>https://www.facebook.com/doancongantinhphuyen/?locale=fy_NL</v>
      </c>
      <c r="D1015" t="str">
        <v>-</v>
      </c>
      <c r="E1015" t="str">
        <v/>
      </c>
      <c r="F1015" t="str">
        <v>-</v>
      </c>
      <c r="G1015" t="str">
        <v>-</v>
      </c>
    </row>
    <row r="1016">
      <c r="A1016">
        <v>17014</v>
      </c>
      <c r="B1016" t="str">
        <f>HYPERLINK("http://hoatam.donghoa.phuyen.gov.vn/", "UBND Ủy ban nhân dân xã Hòa Tâm  tỉnh Phú Yên")</f>
        <v>UBND Ủy ban nhân dân xã Hòa Tâm  tỉnh Phú Yên</v>
      </c>
      <c r="C1016" t="str">
        <v>http://hoatam.donghoa.phuyen.gov.vn/</v>
      </c>
      <c r="D1016" t="str">
        <v>-</v>
      </c>
      <c r="E1016" t="str">
        <v>-</v>
      </c>
      <c r="F1016" t="str">
        <v>-</v>
      </c>
      <c r="G1016" t="str">
        <v>-</v>
      </c>
    </row>
    <row r="1017">
      <c r="A1017">
        <v>17015</v>
      </c>
      <c r="B1017" t="str">
        <v>Công an xã Hòa Xuân Nam  tỉnh Phú Yên</v>
      </c>
      <c r="C1017" t="str">
        <v>-</v>
      </c>
      <c r="D1017" t="str">
        <v>-</v>
      </c>
      <c r="E1017" t="str">
        <v/>
      </c>
      <c r="F1017" t="str">
        <v>-</v>
      </c>
      <c r="G1017" t="str">
        <v>-</v>
      </c>
    </row>
    <row r="1018">
      <c r="A1018">
        <v>17016</v>
      </c>
      <c r="B1018" t="str">
        <f>HYPERLINK("http://hoaxuannam.donghoa.phuyen.gov.vn/", "UBND Ủy ban nhân dân xã Hòa Xuân Nam  tỉnh Phú Yên")</f>
        <v>UBND Ủy ban nhân dân xã Hòa Xuân Nam  tỉnh Phú Yên</v>
      </c>
      <c r="C1018" t="str">
        <v>http://hoaxuannam.donghoa.phuyen.gov.vn/</v>
      </c>
      <c r="D1018" t="str">
        <v>-</v>
      </c>
      <c r="E1018" t="str">
        <v>-</v>
      </c>
      <c r="F1018" t="str">
        <v>-</v>
      </c>
      <c r="G1018" t="str">
        <v>-</v>
      </c>
    </row>
    <row r="1019">
      <c r="A1019">
        <v>17017</v>
      </c>
      <c r="B1019" t="str">
        <f>HYPERLINK("https://www.facebook.com/ubndphuongvinhhai/?locale=vi_VN", "Công an phường Vĩnh Hòa  tỉnh Khánh Hòa")</f>
        <v>Công an phường Vĩnh Hòa  tỉnh Khánh Hòa</v>
      </c>
      <c r="C1019" t="str">
        <v>https://www.facebook.com/ubndphuongvinhhai/?locale=vi_VN</v>
      </c>
      <c r="D1019" t="str">
        <v>-</v>
      </c>
      <c r="E1019" t="str">
        <v/>
      </c>
      <c r="F1019" t="str">
        <v>-</v>
      </c>
      <c r="G1019" t="str">
        <v>-</v>
      </c>
    </row>
    <row r="1020">
      <c r="A1020">
        <v>17018</v>
      </c>
      <c r="B1020" t="str">
        <f>HYPERLINK("https://dichvucong.gov.vn/p/phananhkiennghi/pakn-detail.html?id=165712", "UBND Ủy ban nhân dân phường Vĩnh Hòa  tỉnh Khánh Hòa")</f>
        <v>UBND Ủy ban nhân dân phường Vĩnh Hòa  tỉnh Khánh Hòa</v>
      </c>
      <c r="C1020" t="str">
        <v>https://dichvucong.gov.vn/p/phananhkiennghi/pakn-detail.html?id=165712</v>
      </c>
      <c r="D1020" t="str">
        <v>-</v>
      </c>
      <c r="E1020" t="str">
        <v>-</v>
      </c>
      <c r="F1020" t="str">
        <v>-</v>
      </c>
      <c r="G1020" t="str">
        <v>-</v>
      </c>
    </row>
    <row r="1021">
      <c r="A1021">
        <v>17019</v>
      </c>
      <c r="B1021" t="str">
        <f>HYPERLINK("https://www.facebook.com/ubndphuongvinhhai/?locale=vi_VN", "Công an phường Vĩnh Hải  tỉnh Khánh Hòa")</f>
        <v>Công an phường Vĩnh Hải  tỉnh Khánh Hòa</v>
      </c>
      <c r="C1021" t="str">
        <v>https://www.facebook.com/ubndphuongvinhhai/?locale=vi_VN</v>
      </c>
      <c r="D1021" t="str">
        <v>-</v>
      </c>
      <c r="E1021" t="str">
        <v/>
      </c>
      <c r="F1021" t="str">
        <v>-</v>
      </c>
      <c r="G1021" t="str">
        <v>-</v>
      </c>
    </row>
    <row r="1022">
      <c r="A1022">
        <v>17020</v>
      </c>
      <c r="B1022" t="str">
        <f>HYPERLINK("https://dichvucong.gov.vn/p/phananhkiennghi/pakn-detail.html?id=165712", "UBND Ủy ban nhân dân phường Vĩnh Hải  tỉnh Khánh Hòa")</f>
        <v>UBND Ủy ban nhân dân phường Vĩnh Hải  tỉnh Khánh Hòa</v>
      </c>
      <c r="C1022" t="str">
        <v>https://dichvucong.gov.vn/p/phananhkiennghi/pakn-detail.html?id=165712</v>
      </c>
      <c r="D1022" t="str">
        <v>-</v>
      </c>
      <c r="E1022" t="str">
        <v>-</v>
      </c>
      <c r="F1022" t="str">
        <v>-</v>
      </c>
      <c r="G1022" t="str">
        <v>-</v>
      </c>
    </row>
    <row r="1023">
      <c r="A1023">
        <v>17021</v>
      </c>
      <c r="B1023" t="str">
        <v>Công an phường Vĩnh Phước  tỉnh Khánh Hòa</v>
      </c>
      <c r="C1023" t="str">
        <v>-</v>
      </c>
      <c r="D1023" t="str">
        <v>-</v>
      </c>
      <c r="E1023" t="str">
        <v/>
      </c>
      <c r="F1023" t="str">
        <v>-</v>
      </c>
      <c r="G1023" t="str">
        <v>-</v>
      </c>
    </row>
    <row r="1024">
      <c r="A1024">
        <v>17022</v>
      </c>
      <c r="B1024" t="str">
        <f>HYPERLINK("https://vinhchau.soctrang.gov.vn/Default.aspx?sname=txvinhchau&amp;sid=1303&amp;pageid=32987&amp;catid=62169&amp;id=278573&amp;catname=UBND-cap-phuong--xa&amp;title=UBND-XA-PHUONG", "UBND Ủy ban nhân dân phường Vĩnh Phước  tỉnh Khánh Hòa")</f>
        <v>UBND Ủy ban nhân dân phường Vĩnh Phước  tỉnh Khánh Hòa</v>
      </c>
      <c r="C1024" t="str">
        <v>https://vinhchau.soctrang.gov.vn/Default.aspx?sname=txvinhchau&amp;sid=1303&amp;pageid=32987&amp;catid=62169&amp;id=278573&amp;catname=UBND-cap-phuong--xa&amp;title=UBND-XA-PHUONG</v>
      </c>
      <c r="D1024" t="str">
        <v>-</v>
      </c>
      <c r="E1024" t="str">
        <v>-</v>
      </c>
      <c r="F1024" t="str">
        <v>-</v>
      </c>
      <c r="G1024" t="str">
        <v>-</v>
      </c>
    </row>
    <row r="1025">
      <c r="A1025">
        <v>17023</v>
      </c>
      <c r="B1025" t="str">
        <v>Công an phường Ngọc Hiệp  tỉnh Khánh Hòa</v>
      </c>
      <c r="C1025" t="str">
        <v>-</v>
      </c>
      <c r="D1025" t="str">
        <v>-</v>
      </c>
      <c r="E1025" t="str">
        <v/>
      </c>
      <c r="F1025" t="str">
        <v>-</v>
      </c>
      <c r="G1025" t="str">
        <v>-</v>
      </c>
    </row>
    <row r="1026">
      <c r="A1026">
        <v>17024</v>
      </c>
      <c r="B1026" t="str">
        <f>HYPERLINK("https://dichvucong.gov.vn/p/home/dvc-tthc-co-quan-chi-tiet.html?id=415917", "UBND Ủy ban nhân dân phường Ngọc Hiệp  tỉnh Khánh Hòa")</f>
        <v>UBND Ủy ban nhân dân phường Ngọc Hiệp  tỉnh Khánh Hòa</v>
      </c>
      <c r="C1026" t="str">
        <v>https://dichvucong.gov.vn/p/home/dvc-tthc-co-quan-chi-tiet.html?id=415917</v>
      </c>
      <c r="D1026" t="str">
        <v>-</v>
      </c>
      <c r="E1026" t="str">
        <v>-</v>
      </c>
      <c r="F1026" t="str">
        <v>-</v>
      </c>
      <c r="G1026" t="str">
        <v>-</v>
      </c>
    </row>
    <row r="1027">
      <c r="A1027">
        <v>17025</v>
      </c>
      <c r="B1027" t="str">
        <f>HYPERLINK("https://www.facebook.com/p/M%E1%BA%B7t-Tr%E1%BA%ADn-Ph%C6%B0%E1%BB%9Dng-V%C4%A9nh-Th%E1%BB%8D-TP-Nha-Trang-T%E1%BB%89nh-Kh%C3%A1nh-H%C3%B2a-100079274274823/", "Công an phường Vĩnh Thọ  tỉnh Khánh Hòa")</f>
        <v>Công an phường Vĩnh Thọ  tỉnh Khánh Hòa</v>
      </c>
      <c r="C1027" t="str">
        <v>https://www.facebook.com/p/M%E1%BA%B7t-Tr%E1%BA%ADn-Ph%C6%B0%E1%BB%9Dng-V%C4%A9nh-Th%E1%BB%8D-TP-Nha-Trang-T%E1%BB%89nh-Kh%C3%A1nh-H%C3%B2a-100079274274823/</v>
      </c>
      <c r="D1027" t="str">
        <v>-</v>
      </c>
      <c r="E1027" t="str">
        <v/>
      </c>
      <c r="F1027" t="str">
        <v>-</v>
      </c>
      <c r="G1027" t="str">
        <v>-</v>
      </c>
    </row>
    <row r="1028">
      <c r="A1028">
        <v>17026</v>
      </c>
      <c r="B1028" t="str">
        <f>HYPERLINK("https://dichvucong.gov.vn/p/home/dvc-tthc-co-quan-chi-tiet.html?id=415917", "UBND Ủy ban nhân dân phường Vĩnh Thọ  tỉnh Khánh Hòa")</f>
        <v>UBND Ủy ban nhân dân phường Vĩnh Thọ  tỉnh Khánh Hòa</v>
      </c>
      <c r="C1028" t="str">
        <v>https://dichvucong.gov.vn/p/home/dvc-tthc-co-quan-chi-tiet.html?id=415917</v>
      </c>
      <c r="D1028" t="str">
        <v>-</v>
      </c>
      <c r="E1028" t="str">
        <v>-</v>
      </c>
      <c r="F1028" t="str">
        <v>-</v>
      </c>
      <c r="G1028" t="str">
        <v>-</v>
      </c>
    </row>
    <row r="1029">
      <c r="A1029">
        <v>17027</v>
      </c>
      <c r="B1029" t="str">
        <f>HYPERLINK("https://www.facebook.com/people/C%E1%BB%95ng-th%C3%B4ng-tin-%C4%91i%E1%BB%87n-t%E1%BB%AD-ph%C6%B0%E1%BB%9Dng-X%C6%B0%C6%A1ng-Hu%C3%A2n/61553851415177/", "Công an phường Xương Huân  tỉnh Khánh Hòa")</f>
        <v>Công an phường Xương Huân  tỉnh Khánh Hòa</v>
      </c>
      <c r="C1029" t="str">
        <v>https://www.facebook.com/people/C%E1%BB%95ng-th%C3%B4ng-tin-%C4%91i%E1%BB%87n-t%E1%BB%AD-ph%C6%B0%E1%BB%9Dng-X%C6%B0%C6%A1ng-Hu%C3%A2n/61553851415177/</v>
      </c>
      <c r="D1029" t="str">
        <v>0978179978</v>
      </c>
      <c r="E1029" t="str">
        <v>-</v>
      </c>
      <c r="F1029" t="str">
        <f>HYPERLINK("mailto:hoangtientai@gmail.com", "hoangtientai@gmail.com")</f>
        <v>hoangtientai@gmail.com</v>
      </c>
      <c r="G1029" t="str">
        <v>08 Hàn Thuyên, Xương Huân, Nha Trang, Khánh Hoà, Việt Nam</v>
      </c>
    </row>
    <row r="1030">
      <c r="A1030">
        <v>17028</v>
      </c>
      <c r="B1030" t="str">
        <f>HYPERLINK("https://congbaokhanhhoa.gov.vn/noi-dung-van-ban/vanbanid/6915", "UBND Ủy ban nhân dân phường Xương Huân  tỉnh Khánh Hòa")</f>
        <v>UBND Ủy ban nhân dân phường Xương Huân  tỉnh Khánh Hòa</v>
      </c>
      <c r="C1030" t="str">
        <v>https://congbaokhanhhoa.gov.vn/noi-dung-van-ban/vanbanid/6915</v>
      </c>
      <c r="D1030" t="str">
        <v>-</v>
      </c>
      <c r="E1030" t="str">
        <v>-</v>
      </c>
      <c r="F1030" t="str">
        <v>-</v>
      </c>
      <c r="G1030" t="str">
        <v>-</v>
      </c>
    </row>
    <row r="1031">
      <c r="A1031">
        <v>17029</v>
      </c>
      <c r="B1031" t="str">
        <f>HYPERLINK("https://www.facebook.com/p/M%E1%BA%B7t-tr%E1%BA%ADn-ph%C6%B0%E1%BB%9Dng-V%E1%BA%A1n-Th%E1%BA%AFngTP-Nha-TrangT%E1%BB%89nh-Kh%C3%A1nh-Ho%C3%A0-100079630571837/", "Công an phường Vạn Thắng  tỉnh Khánh Hòa")</f>
        <v>Công an phường Vạn Thắng  tỉnh Khánh Hòa</v>
      </c>
      <c r="C1031" t="str">
        <v>https://www.facebook.com/p/M%E1%BA%B7t-tr%E1%BA%ADn-ph%C6%B0%E1%BB%9Dng-V%E1%BA%A1n-Th%E1%BA%AFngTP-Nha-TrangT%E1%BB%89nh-Kh%C3%A1nh-Ho%C3%A0-100079630571837/</v>
      </c>
      <c r="D1031" t="str">
        <v>-</v>
      </c>
      <c r="E1031" t="str">
        <v/>
      </c>
      <c r="F1031" t="str">
        <v>-</v>
      </c>
      <c r="G1031" t="str">
        <v>-</v>
      </c>
    </row>
    <row r="1032">
      <c r="A1032">
        <v>17030</v>
      </c>
      <c r="B1032" t="str">
        <f>HYPERLINK("https://congbaokhanhhoa.gov.vn/noi-dung-van-ban/vanbanid/20193", "UBND Ủy ban nhân dân phường Vạn Thắng  tỉnh Khánh Hòa")</f>
        <v>UBND Ủy ban nhân dân phường Vạn Thắng  tỉnh Khánh Hòa</v>
      </c>
      <c r="C1032" t="str">
        <v>https://congbaokhanhhoa.gov.vn/noi-dung-van-ban/vanbanid/20193</v>
      </c>
      <c r="D1032" t="str">
        <v>-</v>
      </c>
      <c r="E1032" t="str">
        <v>-</v>
      </c>
      <c r="F1032" t="str">
        <v>-</v>
      </c>
      <c r="G1032" t="str">
        <v>-</v>
      </c>
    </row>
    <row r="1033">
      <c r="A1033">
        <v>17031</v>
      </c>
      <c r="B1033" t="str">
        <f>HYPERLINK("https://www.facebook.com/tuoitrevanthangnt/", "Công an phường Vạn Thạnh  tỉnh Khánh Hòa")</f>
        <v>Công an phường Vạn Thạnh  tỉnh Khánh Hòa</v>
      </c>
      <c r="C1033" t="str">
        <v>https://www.facebook.com/tuoitrevanthangnt/</v>
      </c>
      <c r="D1033" t="str">
        <v>-</v>
      </c>
      <c r="E1033" t="str">
        <v/>
      </c>
      <c r="F1033" t="str">
        <v>-</v>
      </c>
      <c r="G1033" t="str">
        <v>-</v>
      </c>
    </row>
    <row r="1034">
      <c r="A1034">
        <v>17032</v>
      </c>
      <c r="B1034" t="str">
        <f>HYPERLINK("https://vanthanh.vanninh.khanhhoa.gov.vn/Default.aspx?TopicId=904c8c06-ed37-40c0-9cbc-dbecf41b9052", "UBND Ủy ban nhân dân phường Vạn Thạnh  tỉnh Khánh Hòa")</f>
        <v>UBND Ủy ban nhân dân phường Vạn Thạnh  tỉnh Khánh Hòa</v>
      </c>
      <c r="C1034" t="str">
        <v>https://vanthanh.vanninh.khanhhoa.gov.vn/Default.aspx?TopicId=904c8c06-ed37-40c0-9cbc-dbecf41b9052</v>
      </c>
      <c r="D1034" t="str">
        <v>-</v>
      </c>
      <c r="E1034" t="str">
        <v>-</v>
      </c>
      <c r="F1034" t="str">
        <v>-</v>
      </c>
      <c r="G1034" t="str">
        <v>-</v>
      </c>
    </row>
    <row r="1035">
      <c r="A1035">
        <v>17033</v>
      </c>
      <c r="B1035" t="str">
        <f>HYPERLINK("https://www.facebook.com/3947316338634605/", "Công an phường Phương Sài  tỉnh Khánh Hòa")</f>
        <v>Công an phường Phương Sài  tỉnh Khánh Hòa</v>
      </c>
      <c r="C1035" t="str">
        <v>https://www.facebook.com/3947316338634605/</v>
      </c>
      <c r="D1035" t="str">
        <v>-</v>
      </c>
      <c r="E1035" t="str">
        <v/>
      </c>
      <c r="F1035" t="str">
        <v>-</v>
      </c>
      <c r="G1035" t="str">
        <v>-</v>
      </c>
    </row>
    <row r="1036">
      <c r="A1036">
        <v>17034</v>
      </c>
      <c r="B1036" t="str">
        <f>HYPERLINK("http://phuongphuongsai.gov.vn/", "UBND Ủy ban nhân dân phường Phương Sài  tỉnh Khánh Hòa")</f>
        <v>UBND Ủy ban nhân dân phường Phương Sài  tỉnh Khánh Hòa</v>
      </c>
      <c r="C1036" t="str">
        <v>http://phuongphuongsai.gov.vn/</v>
      </c>
      <c r="D1036" t="str">
        <v>-</v>
      </c>
      <c r="E1036" t="str">
        <v>-</v>
      </c>
      <c r="F1036" t="str">
        <v>-</v>
      </c>
      <c r="G1036" t="str">
        <v>-</v>
      </c>
    </row>
    <row r="1037">
      <c r="A1037">
        <v>17035</v>
      </c>
      <c r="B1037" t="str">
        <f>HYPERLINK("https://www.facebook.com/tuoitrecongansonla/", "Công an phường Phương Sơn  tỉnh Khánh Hòa")</f>
        <v>Công an phường Phương Sơn  tỉnh Khánh Hòa</v>
      </c>
      <c r="C1037" t="str">
        <v>https://www.facebook.com/tuoitrecongansonla/</v>
      </c>
      <c r="D1037" t="str">
        <v>-</v>
      </c>
      <c r="E1037" t="str">
        <v/>
      </c>
      <c r="F1037" t="str">
        <v>-</v>
      </c>
      <c r="G1037" t="str">
        <v>-</v>
      </c>
    </row>
    <row r="1038">
      <c r="A1038">
        <v>17036</v>
      </c>
      <c r="B1038" t="str">
        <f>HYPERLINK("https://congbaokhanhhoa.gov.vn/noi-dung-van-ban/vanbanid/7164", "UBND Ủy ban nhân dân phường Phương Sơn  tỉnh Khánh Hòa")</f>
        <v>UBND Ủy ban nhân dân phường Phương Sơn  tỉnh Khánh Hòa</v>
      </c>
      <c r="C1038" t="str">
        <v>https://congbaokhanhhoa.gov.vn/noi-dung-van-ban/vanbanid/7164</v>
      </c>
      <c r="D1038" t="str">
        <v>-</v>
      </c>
      <c r="E1038" t="str">
        <v>-</v>
      </c>
      <c r="F1038" t="str">
        <v>-</v>
      </c>
      <c r="G1038" t="str">
        <v>-</v>
      </c>
    </row>
    <row r="1039">
      <c r="A1039">
        <v>17037</v>
      </c>
      <c r="B1039" t="str">
        <f>HYPERLINK("https://www.facebook.com/p/M%E1%BA%B7t-tr%E1%BA%ADn-ph%C6%B0%E1%BB%9Dng-Ph%C6%B0%E1%BB%9Bc-H%E1%BA%A3i-TP-Nha-Trang-t%E1%BB%89nh-Kh%C3%A1nh-H%C3%B2a-100079513835052/", "Công an phường Phước Hải  tỉnh Khánh Hòa")</f>
        <v>Công an phường Phước Hải  tỉnh Khánh Hòa</v>
      </c>
      <c r="C1039" t="str">
        <v>https://www.facebook.com/p/M%E1%BA%B7t-tr%E1%BA%ADn-ph%C6%B0%E1%BB%9Dng-Ph%C6%B0%E1%BB%9Bc-H%E1%BA%A3i-TP-Nha-Trang-t%E1%BB%89nh-Kh%C3%A1nh-H%C3%B2a-100079513835052/</v>
      </c>
      <c r="D1039" t="str">
        <v>-</v>
      </c>
      <c r="E1039" t="str">
        <v/>
      </c>
      <c r="F1039" t="str">
        <v>-</v>
      </c>
      <c r="G1039" t="str">
        <v>-</v>
      </c>
    </row>
    <row r="1040">
      <c r="A1040">
        <v>17038</v>
      </c>
      <c r="B1040" t="str">
        <f>HYPERLINK("https://dichvucong.gov.vn/p/home/dvc-tthc-co-quan-chi-tiet.html?id=415950", "UBND Ủy ban nhân dân phường Phước Hải  tỉnh Khánh Hòa")</f>
        <v>UBND Ủy ban nhân dân phường Phước Hải  tỉnh Khánh Hòa</v>
      </c>
      <c r="C1040" t="str">
        <v>https://dichvucong.gov.vn/p/home/dvc-tthc-co-quan-chi-tiet.html?id=415950</v>
      </c>
      <c r="D1040" t="str">
        <v>-</v>
      </c>
      <c r="E1040" t="str">
        <v>-</v>
      </c>
      <c r="F1040" t="str">
        <v>-</v>
      </c>
      <c r="G1040" t="str">
        <v>-</v>
      </c>
    </row>
    <row r="1041">
      <c r="A1041">
        <v>17039</v>
      </c>
      <c r="B1041" t="str">
        <f>HYPERLINK("https://www.facebook.com/p/M%E1%BA%B7t-tr%E1%BA%ADn-ph%C6%B0%E1%BB%9Dng-Ph%C6%B0%E1%BB%9Bc-H%E1%BA%A3i-TP-Nha-Trang-t%E1%BB%89nh-Kh%C3%A1nh-H%C3%B2a-100079513835052/", "Công an phường Phước Hải  tỉnh Khánh Hòa")</f>
        <v>Công an phường Phước Hải  tỉnh Khánh Hòa</v>
      </c>
      <c r="C1041" t="str">
        <v>https://www.facebook.com/p/M%E1%BA%B7t-tr%E1%BA%ADn-ph%C6%B0%E1%BB%9Dng-Ph%C6%B0%E1%BB%9Bc-H%E1%BA%A3i-TP-Nha-Trang-t%E1%BB%89nh-Kh%C3%A1nh-H%C3%B2a-100079513835052/</v>
      </c>
      <c r="D1041" t="str">
        <v>-</v>
      </c>
      <c r="E1041" t="str">
        <v/>
      </c>
      <c r="F1041" t="str">
        <v>-</v>
      </c>
      <c r="G1041" t="str">
        <v>-</v>
      </c>
    </row>
    <row r="1042">
      <c r="A1042">
        <v>17040</v>
      </c>
      <c r="B1042" t="str">
        <f>HYPERLINK("https://dichvucong.gov.vn/p/home/dvc-tthc-co-quan-chi-tiet.html?id=415950", "UBND Ủy ban nhân dân phường Phước Hải  tỉnh Khánh Hòa")</f>
        <v>UBND Ủy ban nhân dân phường Phước Hải  tỉnh Khánh Hòa</v>
      </c>
      <c r="C1042" t="str">
        <v>https://dichvucong.gov.vn/p/home/dvc-tthc-co-quan-chi-tiet.html?id=415950</v>
      </c>
      <c r="D1042" t="str">
        <v>-</v>
      </c>
      <c r="E1042" t="str">
        <v>-</v>
      </c>
      <c r="F1042" t="str">
        <v>-</v>
      </c>
      <c r="G1042" t="str">
        <v>-</v>
      </c>
    </row>
    <row r="1043">
      <c r="A1043">
        <v>17041</v>
      </c>
      <c r="B1043" t="str">
        <v>Công an phường Lộc Thọ  tỉnh Khánh Hòa</v>
      </c>
      <c r="C1043" t="str">
        <v>-</v>
      </c>
      <c r="D1043" t="str">
        <v>-</v>
      </c>
      <c r="E1043" t="str">
        <v/>
      </c>
      <c r="F1043" t="str">
        <v>-</v>
      </c>
      <c r="G1043" t="str">
        <v>-</v>
      </c>
    </row>
    <row r="1044">
      <c r="A1044">
        <v>17042</v>
      </c>
      <c r="B1044" t="str">
        <f>HYPERLINK("https://hanhchinhcong.khanhhoa.gov.vn/", "UBND Ủy ban nhân dân phường Lộc Thọ  tỉnh Khánh Hòa")</f>
        <v>UBND Ủy ban nhân dân phường Lộc Thọ  tỉnh Khánh Hòa</v>
      </c>
      <c r="C1044" t="str">
        <v>https://hanhchinhcong.khanhhoa.gov.vn/</v>
      </c>
      <c r="D1044" t="str">
        <v>-</v>
      </c>
      <c r="E1044" t="str">
        <v>-</v>
      </c>
      <c r="F1044" t="str">
        <v>-</v>
      </c>
      <c r="G1044" t="str">
        <v>-</v>
      </c>
    </row>
    <row r="1045">
      <c r="A1045">
        <v>17043</v>
      </c>
      <c r="B1045" t="str">
        <f>HYPERLINK("https://www.facebook.com/p/M%E1%BA%B7t-tr%E1%BA%ADn-ph%C6%B0%E1%BB%9Dng-Ph%C6%B0%E1%BB%9Bc-Long-tp-Nha-Trang-t%E1%BB%89nh-Kh%C3%A1nh-H%C3%B2a-100079548573194/", "Công an phường Phước Tiến  tỉnh Khánh Hòa")</f>
        <v>Công an phường Phước Tiến  tỉnh Khánh Hòa</v>
      </c>
      <c r="C1045" t="str">
        <v>https://www.facebook.com/p/M%E1%BA%B7t-tr%E1%BA%ADn-ph%C6%B0%E1%BB%9Dng-Ph%C6%B0%E1%BB%9Bc-Long-tp-Nha-Trang-t%E1%BB%89nh-Kh%C3%A1nh-H%C3%B2a-100079548573194/</v>
      </c>
      <c r="D1045" t="str">
        <v>-</v>
      </c>
      <c r="E1045" t="str">
        <v/>
      </c>
      <c r="F1045" t="str">
        <v>-</v>
      </c>
      <c r="G1045" t="str">
        <v>-</v>
      </c>
    </row>
    <row r="1046">
      <c r="A1046">
        <v>17044</v>
      </c>
      <c r="B1046" t="str">
        <f>HYPERLINK("https://dichvucong.gov.vn/p/home/dvc-tthc-co-quan-chi-tiet.html?id=415917", "UBND Ủy ban nhân dân phường Phước Tiến  tỉnh Khánh Hòa")</f>
        <v>UBND Ủy ban nhân dân phường Phước Tiến  tỉnh Khánh Hòa</v>
      </c>
      <c r="C1046" t="str">
        <v>https://dichvucong.gov.vn/p/home/dvc-tthc-co-quan-chi-tiet.html?id=415917</v>
      </c>
      <c r="D1046" t="str">
        <v>-</v>
      </c>
      <c r="E1046" t="str">
        <v>-</v>
      </c>
      <c r="F1046" t="str">
        <v>-</v>
      </c>
      <c r="G1046" t="str">
        <v>-</v>
      </c>
    </row>
    <row r="1047">
      <c r="A1047">
        <v>17045</v>
      </c>
      <c r="B1047" t="str">
        <f>HYPERLINK("https://www.facebook.com/p/M%E1%BA%B7t-tr%E1%BA%ADn-ph%C6%B0%E1%BB%9Dng-T%C3%A2n-L%E1%BA%ADp-TP-Nha-Trang-t%E1%BB%89nh-Kh%C3%A1nh-H%C3%B2a-100079991920609/", "Công an phường Tân Lập  tỉnh Khánh Hòa")</f>
        <v>Công an phường Tân Lập  tỉnh Khánh Hòa</v>
      </c>
      <c r="C1047" t="str">
        <v>https://www.facebook.com/p/M%E1%BA%B7t-tr%E1%BA%ADn-ph%C6%B0%E1%BB%9Dng-T%C3%A2n-L%E1%BA%ADp-TP-Nha-Trang-t%E1%BB%89nh-Kh%C3%A1nh-H%C3%B2a-100079991920609/</v>
      </c>
      <c r="D1047" t="str">
        <v>-</v>
      </c>
      <c r="E1047" t="str">
        <v/>
      </c>
      <c r="F1047" t="str">
        <v>-</v>
      </c>
      <c r="G1047" t="str">
        <v>-</v>
      </c>
    </row>
    <row r="1048">
      <c r="A1048">
        <v>17046</v>
      </c>
      <c r="B1048" t="str">
        <f>HYPERLINK("https://tanlap.thainguyencity.gov.vn/bo-may-to-chuc", "UBND Ủy ban nhân dân phường Tân Lập  tỉnh Khánh Hòa")</f>
        <v>UBND Ủy ban nhân dân phường Tân Lập  tỉnh Khánh Hòa</v>
      </c>
      <c r="C1048" t="str">
        <v>https://tanlap.thainguyencity.gov.vn/bo-may-to-chuc</v>
      </c>
      <c r="D1048" t="str">
        <v>-</v>
      </c>
      <c r="E1048" t="str">
        <v>-</v>
      </c>
      <c r="F1048" t="str">
        <v>-</v>
      </c>
      <c r="G1048" t="str">
        <v>-</v>
      </c>
    </row>
    <row r="1049">
      <c r="A1049">
        <v>17047</v>
      </c>
      <c r="B1049" t="str">
        <v>Công an phường Phước Hòa  tỉnh Khánh Hòa</v>
      </c>
      <c r="C1049" t="str">
        <v>-</v>
      </c>
      <c r="D1049" t="str">
        <v>-</v>
      </c>
      <c r="E1049" t="str">
        <v/>
      </c>
      <c r="F1049" t="str">
        <v>-</v>
      </c>
      <c r="G1049" t="str">
        <v>-</v>
      </c>
    </row>
    <row r="1050">
      <c r="A1050">
        <v>17048</v>
      </c>
      <c r="B1050" t="str">
        <f>HYPERLINK("https://dichvucong.gov.vn/p/home/dvc-tthc-co-quan-chi-tiet.html?id=415950", "UBND Ủy ban nhân dân phường Phước Hòa  tỉnh Khánh Hòa")</f>
        <v>UBND Ủy ban nhân dân phường Phước Hòa  tỉnh Khánh Hòa</v>
      </c>
      <c r="C1050" t="str">
        <v>https://dichvucong.gov.vn/p/home/dvc-tthc-co-quan-chi-tiet.html?id=415950</v>
      </c>
      <c r="D1050" t="str">
        <v>-</v>
      </c>
      <c r="E1050" t="str">
        <v>-</v>
      </c>
      <c r="F1050" t="str">
        <v>-</v>
      </c>
      <c r="G1050" t="str">
        <v>-</v>
      </c>
    </row>
    <row r="1051">
      <c r="A1051">
        <v>17049</v>
      </c>
      <c r="B1051" t="str">
        <v>Công an phường Vĩnh Nguyên  tỉnh Khánh Hòa</v>
      </c>
      <c r="C1051" t="str">
        <v>-</v>
      </c>
      <c r="D1051" t="str">
        <v>-</v>
      </c>
      <c r="E1051" t="str">
        <v/>
      </c>
      <c r="F1051" t="str">
        <v>-</v>
      </c>
      <c r="G1051" t="str">
        <v>-</v>
      </c>
    </row>
    <row r="1052">
      <c r="A1052">
        <v>17050</v>
      </c>
      <c r="B1052" t="str">
        <f>HYPERLINK("https://congbaokhanhhoa.gov.vn/vi-vn/noi-dung/id/3277/Biet-thu-cau-Da-duoc-xep-hang-di-tich-cap-tinh", "UBND Ủy ban nhân dân phường Vĩnh Nguyên  tỉnh Khánh Hòa")</f>
        <v>UBND Ủy ban nhân dân phường Vĩnh Nguyên  tỉnh Khánh Hòa</v>
      </c>
      <c r="C1052" t="str">
        <v>https://congbaokhanhhoa.gov.vn/vi-vn/noi-dung/id/3277/Biet-thu-cau-Da-duoc-xep-hang-di-tich-cap-tinh</v>
      </c>
      <c r="D1052" t="str">
        <v>-</v>
      </c>
      <c r="E1052" t="str">
        <v>-</v>
      </c>
      <c r="F1052" t="str">
        <v>-</v>
      </c>
      <c r="G1052" t="str">
        <v>-</v>
      </c>
    </row>
    <row r="1053">
      <c r="A1053">
        <v>17051</v>
      </c>
      <c r="B1053" t="str">
        <f>HYPERLINK("https://www.facebook.com/p/M%E1%BA%B7t-tr%E1%BA%ADn-ph%C6%B0%E1%BB%9Dng-Ph%C6%B0%E1%BB%9Bc-Long-tp-Nha-Trang-t%E1%BB%89nh-Kh%C3%A1nh-H%C3%B2a-100079548573194/", "Công an phường Phước Long  tỉnh Khánh Hòa")</f>
        <v>Công an phường Phước Long  tỉnh Khánh Hòa</v>
      </c>
      <c r="C1053" t="str">
        <v>https://www.facebook.com/p/M%E1%BA%B7t-tr%E1%BA%ADn-ph%C6%B0%E1%BB%9Dng-Ph%C6%B0%E1%BB%9Bc-Long-tp-Nha-Trang-t%E1%BB%89nh-Kh%C3%A1nh-H%C3%B2a-100079548573194/</v>
      </c>
      <c r="D1053" t="str">
        <v>-</v>
      </c>
      <c r="E1053" t="str">
        <v/>
      </c>
      <c r="F1053" t="str">
        <v>-</v>
      </c>
      <c r="G1053" t="str">
        <v>-</v>
      </c>
    </row>
    <row r="1054">
      <c r="A1054">
        <v>17052</v>
      </c>
      <c r="B1054" t="str">
        <f>HYPERLINK("http://phuoclonga.tpthuduc.hochiminhcity.gov.vn/", "UBND Ủy ban nhân dân phường Phước Long  tỉnh Khánh Hòa")</f>
        <v>UBND Ủy ban nhân dân phường Phước Long  tỉnh Khánh Hòa</v>
      </c>
      <c r="C1054" t="str">
        <v>http://phuoclonga.tpthuduc.hochiminhcity.gov.vn/</v>
      </c>
      <c r="D1054" t="str">
        <v>-</v>
      </c>
      <c r="E1054" t="str">
        <v>-</v>
      </c>
      <c r="F1054" t="str">
        <v>-</v>
      </c>
      <c r="G1054" t="str">
        <v>-</v>
      </c>
    </row>
    <row r="1055">
      <c r="A1055">
        <v>17053</v>
      </c>
      <c r="B1055" t="str">
        <f>HYPERLINK("https://www.facebook.com/p/Tu%E1%BB%95i-tr%E1%BA%BB-V%C4%A9nh-Tr%C6%B0%E1%BB%9Dng-100064614915389/", "Công an phường Vĩnh Trường  tỉnh Khánh Hòa")</f>
        <v>Công an phường Vĩnh Trường  tỉnh Khánh Hòa</v>
      </c>
      <c r="C1055" t="str">
        <v>https://www.facebook.com/p/Tu%E1%BB%95i-tr%E1%BA%BB-V%C4%A9nh-Tr%C6%B0%E1%BB%9Dng-100064614915389/</v>
      </c>
      <c r="D1055" t="str">
        <v>-</v>
      </c>
      <c r="E1055" t="str">
        <v/>
      </c>
      <c r="F1055" t="str">
        <v>-</v>
      </c>
      <c r="G1055" t="str">
        <v>-</v>
      </c>
    </row>
    <row r="1056">
      <c r="A1056">
        <v>17054</v>
      </c>
      <c r="B1056" t="str">
        <f>HYPERLINK("https://congbaokhanhhoa.gov.vn/noi-dung-van-ban/vanbanid/18653", "UBND Ủy ban nhân dân phường Vĩnh Trường  tỉnh Khánh Hòa")</f>
        <v>UBND Ủy ban nhân dân phường Vĩnh Trường  tỉnh Khánh Hòa</v>
      </c>
      <c r="C1056" t="str">
        <v>https://congbaokhanhhoa.gov.vn/noi-dung-van-ban/vanbanid/18653</v>
      </c>
      <c r="D1056" t="str">
        <v>-</v>
      </c>
      <c r="E1056" t="str">
        <v>-</v>
      </c>
      <c r="F1056" t="str">
        <v>-</v>
      </c>
      <c r="G1056" t="str">
        <v>-</v>
      </c>
    </row>
    <row r="1057">
      <c r="A1057">
        <v>17055</v>
      </c>
      <c r="B1057" t="str">
        <v>Công an xã Vĩnh Lương  tỉnh Khánh Hòa</v>
      </c>
      <c r="C1057" t="str">
        <v>-</v>
      </c>
      <c r="D1057" t="str">
        <v>-</v>
      </c>
      <c r="E1057" t="str">
        <v/>
      </c>
      <c r="F1057" t="str">
        <v>-</v>
      </c>
      <c r="G1057" t="str">
        <v>-</v>
      </c>
    </row>
    <row r="1058">
      <c r="A1058">
        <v>17056</v>
      </c>
      <c r="B1058" t="str">
        <f>HYPERLINK("https://dichvucong.gov.vn/p/home/dvc-tthc-co-quan-chi-tiet.html?id=415917", "UBND Ủy ban nhân dân xã Vĩnh Lương  tỉnh Khánh Hòa")</f>
        <v>UBND Ủy ban nhân dân xã Vĩnh Lương  tỉnh Khánh Hòa</v>
      </c>
      <c r="C1058" t="str">
        <v>https://dichvucong.gov.vn/p/home/dvc-tthc-co-quan-chi-tiet.html?id=415917</v>
      </c>
      <c r="D1058" t="str">
        <v>-</v>
      </c>
      <c r="E1058" t="str">
        <v>-</v>
      </c>
      <c r="F1058" t="str">
        <v>-</v>
      </c>
      <c r="G1058" t="str">
        <v>-</v>
      </c>
    </row>
    <row r="1059">
      <c r="A1059">
        <v>17057</v>
      </c>
      <c r="B1059" t="str">
        <f>HYPERLINK("https://www.facebook.com/groups/888482118740877/", "Công an xã Vĩnh Phương  tỉnh Khánh Hòa")</f>
        <v>Công an xã Vĩnh Phương  tỉnh Khánh Hòa</v>
      </c>
      <c r="C1059" t="str">
        <v>https://www.facebook.com/groups/888482118740877/</v>
      </c>
      <c r="D1059" t="str">
        <v>-</v>
      </c>
      <c r="E1059" t="str">
        <v/>
      </c>
      <c r="F1059" t="str">
        <v>-</v>
      </c>
      <c r="G1059" t="str">
        <v>-</v>
      </c>
    </row>
    <row r="1060">
      <c r="A1060">
        <v>17058</v>
      </c>
      <c r="B1060" t="str">
        <f>HYPERLINK("https://dichvucong.gov.vn/p/home/dvc-tthc-co-quan-chi-tiet.html?id=415917", "UBND Ủy ban nhân dân xã Vĩnh Phương  tỉnh Khánh Hòa")</f>
        <v>UBND Ủy ban nhân dân xã Vĩnh Phương  tỉnh Khánh Hòa</v>
      </c>
      <c r="C1060" t="str">
        <v>https://dichvucong.gov.vn/p/home/dvc-tthc-co-quan-chi-tiet.html?id=415917</v>
      </c>
      <c r="D1060" t="str">
        <v>-</v>
      </c>
      <c r="E1060" t="str">
        <v>-</v>
      </c>
      <c r="F1060" t="str">
        <v>-</v>
      </c>
      <c r="G1060" t="str">
        <v>-</v>
      </c>
    </row>
    <row r="1061">
      <c r="A1061">
        <v>17059</v>
      </c>
      <c r="B1061" t="str">
        <v>Công an xã Vĩnh Ngọc  tỉnh Khánh Hòa</v>
      </c>
      <c r="C1061" t="str">
        <v>-</v>
      </c>
      <c r="D1061" t="str">
        <v>-</v>
      </c>
      <c r="E1061" t="str">
        <v/>
      </c>
      <c r="F1061" t="str">
        <v>-</v>
      </c>
      <c r="G1061" t="str">
        <v>-</v>
      </c>
    </row>
    <row r="1062">
      <c r="A1062">
        <v>17060</v>
      </c>
      <c r="B1062" t="str">
        <f>HYPERLINK("https://vinhkhanh.thoaison.angiang.gov.vn/danh-sach-can-bo-cong-chuc", "UBND Ủy ban nhân dân xã Vĩnh Ngọc  tỉnh Khánh Hòa")</f>
        <v>UBND Ủy ban nhân dân xã Vĩnh Ngọc  tỉnh Khánh Hòa</v>
      </c>
      <c r="C1062" t="str">
        <v>https://vinhkhanh.thoaison.angiang.gov.vn/danh-sach-can-bo-cong-chuc</v>
      </c>
      <c r="D1062" t="str">
        <v>-</v>
      </c>
      <c r="E1062" t="str">
        <v>-</v>
      </c>
      <c r="F1062" t="str">
        <v>-</v>
      </c>
      <c r="G1062" t="str">
        <v>-</v>
      </c>
    </row>
    <row r="1063">
      <c r="A1063">
        <v>17061</v>
      </c>
      <c r="B1063" t="str">
        <f>HYPERLINK("https://www.facebook.com/p/Th%C3%B4ng-tin-X%C3%A3-V%C4%A9nh-Th%E1%BA%A1nh-TP-Nha-Trang-100088769341472/", "Công an xã Vĩnh Thạnh  tỉnh Khánh Hòa")</f>
        <v>Công an xã Vĩnh Thạnh  tỉnh Khánh Hòa</v>
      </c>
      <c r="C1063" t="str">
        <v>https://www.facebook.com/p/Th%C3%B4ng-tin-X%C3%A3-V%C4%A9nh-Th%E1%BA%A1nh-TP-Nha-Trang-100088769341472/</v>
      </c>
      <c r="D1063" t="str">
        <v>-</v>
      </c>
      <c r="E1063" t="str">
        <v/>
      </c>
      <c r="F1063" t="str">
        <v>-</v>
      </c>
      <c r="G1063" t="str">
        <v>-</v>
      </c>
    </row>
    <row r="1064">
      <c r="A1064">
        <v>17062</v>
      </c>
      <c r="B1064" t="str">
        <f>HYPERLINK("https://vinhthanh.binhdinh.gov.vn/", "UBND Ủy ban nhân dân xã Vĩnh Thạnh  tỉnh Khánh Hòa")</f>
        <v>UBND Ủy ban nhân dân xã Vĩnh Thạnh  tỉnh Khánh Hòa</v>
      </c>
      <c r="C1064" t="str">
        <v>https://vinhthanh.binhdinh.gov.vn/</v>
      </c>
      <c r="D1064" t="str">
        <v>-</v>
      </c>
      <c r="E1064" t="str">
        <v>-</v>
      </c>
      <c r="F1064" t="str">
        <v>-</v>
      </c>
      <c r="G1064" t="str">
        <v>-</v>
      </c>
    </row>
    <row r="1065">
      <c r="A1065">
        <v>17063</v>
      </c>
      <c r="B1065" t="str">
        <v>Công an xã Vĩnh Trung  tỉnh Khánh Hòa</v>
      </c>
      <c r="C1065" t="str">
        <v>-</v>
      </c>
      <c r="D1065" t="str">
        <v>-</v>
      </c>
      <c r="E1065" t="str">
        <v/>
      </c>
      <c r="F1065" t="str">
        <v>-</v>
      </c>
      <c r="G1065" t="str">
        <v>-</v>
      </c>
    </row>
    <row r="1066">
      <c r="A1066">
        <v>17064</v>
      </c>
      <c r="B1066" t="str">
        <f>HYPERLINK("https://vinhtrung.tinhbien.angiang.gov.vn/danh-ba-0", "UBND Ủy ban nhân dân xã Vĩnh Trung  tỉnh Khánh Hòa")</f>
        <v>UBND Ủy ban nhân dân xã Vĩnh Trung  tỉnh Khánh Hòa</v>
      </c>
      <c r="C1066" t="str">
        <v>https://vinhtrung.tinhbien.angiang.gov.vn/danh-ba-0</v>
      </c>
      <c r="D1066" t="str">
        <v>-</v>
      </c>
      <c r="E1066" t="str">
        <v>-</v>
      </c>
      <c r="F1066" t="str">
        <v>-</v>
      </c>
      <c r="G1066" t="str">
        <v>-</v>
      </c>
    </row>
    <row r="1067">
      <c r="A1067">
        <v>17065</v>
      </c>
      <c r="B1067" t="str">
        <f>HYPERLINK("https://www.facebook.com/p/C%C3%B4ng-an-Ph%C6%B0%E1%BB%9Dng-V%C4%A9nh-Hi%E1%BB%87p-100084604445248/?locale=sl_SI", "Công an xã Vĩnh Hiệp  tỉnh Khánh Hòa")</f>
        <v>Công an xã Vĩnh Hiệp  tỉnh Khánh Hòa</v>
      </c>
      <c r="C1067" t="str">
        <v>https://www.facebook.com/p/C%C3%B4ng-an-Ph%C6%B0%E1%BB%9Dng-V%C4%A9nh-Hi%E1%BB%87p-100084604445248/?locale=sl_SI</v>
      </c>
      <c r="D1067" t="str">
        <v>-</v>
      </c>
      <c r="E1067" t="str">
        <v/>
      </c>
      <c r="F1067" t="str">
        <v>-</v>
      </c>
      <c r="G1067" t="str">
        <v>-</v>
      </c>
    </row>
    <row r="1068">
      <c r="A1068">
        <v>17066</v>
      </c>
      <c r="B1068" t="str">
        <f>HYPERLINK("https://vinhchau.soctrang.gov.vn/Default.aspx?sname=txvinhchau&amp;sid=1303&amp;pageid=32987&amp;catid=62169&amp;id=278573&amp;catname=UBND-cap-phuong--xa&amp;title=UBND-XA-PHUONG", "UBND Ủy ban nhân dân xã Vĩnh Hiệp  tỉnh Khánh Hòa")</f>
        <v>UBND Ủy ban nhân dân xã Vĩnh Hiệp  tỉnh Khánh Hòa</v>
      </c>
      <c r="C1068" t="str">
        <v>https://vinhchau.soctrang.gov.vn/Default.aspx?sname=txvinhchau&amp;sid=1303&amp;pageid=32987&amp;catid=62169&amp;id=278573&amp;catname=UBND-cap-phuong--xa&amp;title=UBND-XA-PHUONG</v>
      </c>
      <c r="D1068" t="str">
        <v>-</v>
      </c>
      <c r="E1068" t="str">
        <v>-</v>
      </c>
      <c r="F1068" t="str">
        <v>-</v>
      </c>
      <c r="G1068" t="str">
        <v>-</v>
      </c>
    </row>
    <row r="1069">
      <c r="A1069">
        <v>17067</v>
      </c>
      <c r="B1069" t="str">
        <f>HYPERLINK("https://www.facebook.com/p/C%C3%B4ng-an-x%C3%A3-V%C4%A9nh-Th%C3%A1i-100066812070502/", "Công an xã Vĩnh Thái  tỉnh Khánh Hòa")</f>
        <v>Công an xã Vĩnh Thái  tỉnh Khánh Hòa</v>
      </c>
      <c r="C1069" t="str">
        <v>https://www.facebook.com/p/C%C3%B4ng-an-x%C3%A3-V%C4%A9nh-Th%C3%A1i-100066812070502/</v>
      </c>
      <c r="D1069" t="str">
        <v>-</v>
      </c>
      <c r="E1069" t="str">
        <v/>
      </c>
      <c r="F1069" t="str">
        <v>-</v>
      </c>
      <c r="G1069" t="str">
        <v>-</v>
      </c>
    </row>
    <row r="1070">
      <c r="A1070">
        <v>17068</v>
      </c>
      <c r="B1070" t="str">
        <f>HYPERLINK("https://vinhkhanh.thoaison.angiang.gov.vn/danh-sach-can-bo-cong-chuc", "UBND Ủy ban nhân dân xã Vĩnh Thái  tỉnh Khánh Hòa")</f>
        <v>UBND Ủy ban nhân dân xã Vĩnh Thái  tỉnh Khánh Hòa</v>
      </c>
      <c r="C1070" t="str">
        <v>https://vinhkhanh.thoaison.angiang.gov.vn/danh-sach-can-bo-cong-chuc</v>
      </c>
      <c r="D1070" t="str">
        <v>-</v>
      </c>
      <c r="E1070" t="str">
        <v>-</v>
      </c>
      <c r="F1070" t="str">
        <v>-</v>
      </c>
      <c r="G1070" t="str">
        <v>-</v>
      </c>
    </row>
    <row r="1071">
      <c r="A1071">
        <v>17069</v>
      </c>
      <c r="B1071" t="str">
        <f>HYPERLINK("https://www.facebook.com/p/Tu%E1%BB%95i-tr%E1%BA%BB-C%C3%B4ng-an-huy%E1%BB%87n-Ninh-Ph%C6%B0%E1%BB%9Bc-100068114569027/", "Công an xã Phước Đồng  tỉnh Khánh Hòa")</f>
        <v>Công an xã Phước Đồng  tỉnh Khánh Hòa</v>
      </c>
      <c r="C1071" t="str">
        <v>https://www.facebook.com/p/Tu%E1%BB%95i-tr%E1%BA%BB-C%C3%B4ng-an-huy%E1%BB%87n-Ninh-Ph%C6%B0%E1%BB%9Bc-100068114569027/</v>
      </c>
      <c r="D1071" t="str">
        <v>-</v>
      </c>
      <c r="E1071" t="str">
        <v/>
      </c>
      <c r="F1071" t="str">
        <v>-</v>
      </c>
      <c r="G1071" t="str">
        <v>-</v>
      </c>
    </row>
    <row r="1072">
      <c r="A1072">
        <v>17070</v>
      </c>
      <c r="B1072" t="str">
        <f>HYPERLINK("https://dichvucong.gov.vn/p/phananhkiennghi/pakn-detail.html?id=153807", "UBND Ủy ban nhân dân xã Phước Đồng  tỉnh Khánh Hòa")</f>
        <v>UBND Ủy ban nhân dân xã Phước Đồng  tỉnh Khánh Hòa</v>
      </c>
      <c r="C1072" t="str">
        <v>https://dichvucong.gov.vn/p/phananhkiennghi/pakn-detail.html?id=153807</v>
      </c>
      <c r="D1072" t="str">
        <v>-</v>
      </c>
      <c r="E1072" t="str">
        <v>-</v>
      </c>
      <c r="F1072" t="str">
        <v>-</v>
      </c>
      <c r="G1072" t="str">
        <v>-</v>
      </c>
    </row>
    <row r="1073">
      <c r="A1073">
        <v>17071</v>
      </c>
      <c r="B1073" t="str">
        <f>HYPERLINK("https://www.facebook.com/p/C%C3%B4ng-an-ph%C6%B0%E1%BB%9Dng-Cam-Ngh%C4%A9a-100093486266216/", "Công an phường Cam Nghĩa  tỉnh Khánh Hòa")</f>
        <v>Công an phường Cam Nghĩa  tỉnh Khánh Hòa</v>
      </c>
      <c r="C1073" t="str">
        <v>https://www.facebook.com/p/C%C3%B4ng-an-ph%C6%B0%E1%BB%9Dng-Cam-Ngh%C4%A9a-100093486266216/</v>
      </c>
      <c r="D1073" t="str">
        <v>-</v>
      </c>
      <c r="E1073" t="str">
        <v/>
      </c>
      <c r="F1073" t="str">
        <v>-</v>
      </c>
      <c r="G1073" t="str">
        <v>-</v>
      </c>
    </row>
    <row r="1074">
      <c r="A1074">
        <v>17072</v>
      </c>
      <c r="B1074" t="str">
        <f>HYPERLINK("https://dichvucong.gov.vn/p/home/dvc-tthc-co-quan-chi-tiet.html?id=415760", "UBND Ủy ban nhân dân phường Cam Nghĩa  tỉnh Khánh Hòa")</f>
        <v>UBND Ủy ban nhân dân phường Cam Nghĩa  tỉnh Khánh Hòa</v>
      </c>
      <c r="C1074" t="str">
        <v>https://dichvucong.gov.vn/p/home/dvc-tthc-co-quan-chi-tiet.html?id=415760</v>
      </c>
      <c r="D1074" t="str">
        <v>-</v>
      </c>
      <c r="E1074" t="str">
        <v>-</v>
      </c>
      <c r="F1074" t="str">
        <v>-</v>
      </c>
      <c r="G1074" t="str">
        <v>-</v>
      </c>
    </row>
    <row r="1075">
      <c r="A1075">
        <v>17073</v>
      </c>
      <c r="B1075" t="str">
        <f>HYPERLINK("https://www.facebook.com/congancamphucbac/", "Công an phường Cam Phúc Bắc  tỉnh Khánh Hòa")</f>
        <v>Công an phường Cam Phúc Bắc  tỉnh Khánh Hòa</v>
      </c>
      <c r="C1075" t="str">
        <v>https://www.facebook.com/congancamphucbac/</v>
      </c>
      <c r="D1075" t="str">
        <v>-</v>
      </c>
      <c r="E1075" t="str">
        <v/>
      </c>
      <c r="F1075" t="str">
        <v>-</v>
      </c>
      <c r="G1075" t="str">
        <v>-</v>
      </c>
    </row>
    <row r="1076">
      <c r="A1076">
        <v>17074</v>
      </c>
      <c r="B1076" t="str">
        <f>HYPERLINK("https://camphucbac.camranh.khanhhoa.gov.vn/vi/tin-noi-bat-325/thuong-vu-thanh-uy-cam-ranh-phu-trach-dia-ban-lam-viec-voi-dang-uy-phuong-cam-phuc-bac", "UBND Ủy ban nhân dân phường Cam Phúc Bắc  tỉnh Khánh Hòa")</f>
        <v>UBND Ủy ban nhân dân phường Cam Phúc Bắc  tỉnh Khánh Hòa</v>
      </c>
      <c r="C1076" t="str">
        <v>https://camphucbac.camranh.khanhhoa.gov.vn/vi/tin-noi-bat-325/thuong-vu-thanh-uy-cam-ranh-phu-trach-dia-ban-lam-viec-voi-dang-uy-phuong-cam-phuc-bac</v>
      </c>
      <c r="D1076" t="str">
        <v>-</v>
      </c>
      <c r="E1076" t="str">
        <v>-</v>
      </c>
      <c r="F1076" t="str">
        <v>-</v>
      </c>
      <c r="G1076" t="str">
        <v>-</v>
      </c>
    </row>
    <row r="1077">
      <c r="A1077">
        <v>17075</v>
      </c>
      <c r="B1077" t="str">
        <f>HYPERLINK("https://www.facebook.com/congancamphucbac/", "Công an phường Cam Phúc Nam  tỉnh Khánh Hòa")</f>
        <v>Công an phường Cam Phúc Nam  tỉnh Khánh Hòa</v>
      </c>
      <c r="C1077" t="str">
        <v>https://www.facebook.com/congancamphucbac/</v>
      </c>
      <c r="D1077" t="str">
        <v>-</v>
      </c>
      <c r="E1077" t="str">
        <v/>
      </c>
      <c r="F1077" t="str">
        <v>-</v>
      </c>
      <c r="G1077" t="str">
        <v>-</v>
      </c>
    </row>
    <row r="1078">
      <c r="A1078">
        <v>17076</v>
      </c>
      <c r="B1078" t="str">
        <f>HYPERLINK("https://dichvucong.gov.vn/p/home/dvc-tthc-co-quan-chi-tiet.html?id=415763", "UBND Ủy ban nhân dân phường Cam Phúc Nam  tỉnh Khánh Hòa")</f>
        <v>UBND Ủy ban nhân dân phường Cam Phúc Nam  tỉnh Khánh Hòa</v>
      </c>
      <c r="C1078" t="str">
        <v>https://dichvucong.gov.vn/p/home/dvc-tthc-co-quan-chi-tiet.html?id=415763</v>
      </c>
      <c r="D1078" t="str">
        <v>-</v>
      </c>
      <c r="E1078" t="str">
        <v>-</v>
      </c>
      <c r="F1078" t="str">
        <v>-</v>
      </c>
      <c r="G1078" t="str">
        <v>-</v>
      </c>
    </row>
    <row r="1079">
      <c r="A1079">
        <v>17077</v>
      </c>
      <c r="B1079" t="str">
        <f>HYPERLINK("https://www.facebook.com/cmcamranh/", "Công an phường Cam Lộc  tỉnh Khánh Hòa")</f>
        <v>Công an phường Cam Lộc  tỉnh Khánh Hòa</v>
      </c>
      <c r="C1079" t="str">
        <v>https://www.facebook.com/cmcamranh/</v>
      </c>
      <c r="D1079" t="str">
        <v>-</v>
      </c>
      <c r="E1079" t="str">
        <v/>
      </c>
      <c r="F1079" t="str">
        <v>-</v>
      </c>
      <c r="G1079" t="str">
        <v>-</v>
      </c>
    </row>
    <row r="1080">
      <c r="A1080">
        <v>17078</v>
      </c>
      <c r="B1080" t="str">
        <f>HYPERLINK("https://www.phunu.khanhhoa.gov.vn/article/de-an-01/phuong-cam-loc-to-chuc-hoi-nghi-trien-khai-de-an-938-nam-2020-tuyen-truyen-giao-duc-van-dong-ho-tro-phu-nu-tham-gia-giai-quyet-mot-so-van-de-xa-hoi-lien-quan-den-phu-nu-giai-doan-2017-2027.html", "UBND Ủy ban nhân dân phường Cam Lộc  tỉnh Khánh Hòa")</f>
        <v>UBND Ủy ban nhân dân phường Cam Lộc  tỉnh Khánh Hòa</v>
      </c>
      <c r="C1080" t="str">
        <v>https://www.phunu.khanhhoa.gov.vn/article/de-an-01/phuong-cam-loc-to-chuc-hoi-nghi-trien-khai-de-an-938-nam-2020-tuyen-truyen-giao-duc-van-dong-ho-tro-phu-nu-tham-gia-giai-quyet-mot-so-van-de-xa-hoi-lien-quan-den-phu-nu-giai-doan-2017-2027.html</v>
      </c>
      <c r="D1080" t="str">
        <v>-</v>
      </c>
      <c r="E1080" t="str">
        <v>-</v>
      </c>
      <c r="F1080" t="str">
        <v>-</v>
      </c>
      <c r="G1080" t="str">
        <v>-</v>
      </c>
    </row>
    <row r="1081">
      <c r="A1081">
        <v>17079</v>
      </c>
      <c r="B1081" t="str">
        <f>HYPERLINK("https://www.facebook.com/congancamphucbac/", "Công an phường Cam Phú  tỉnh Khánh Hòa")</f>
        <v>Công an phường Cam Phú  tỉnh Khánh Hòa</v>
      </c>
      <c r="C1081" t="str">
        <v>https://www.facebook.com/congancamphucbac/</v>
      </c>
      <c r="D1081" t="str">
        <v>-</v>
      </c>
      <c r="E1081" t="str">
        <v/>
      </c>
      <c r="F1081" t="str">
        <v>-</v>
      </c>
      <c r="G1081" t="str">
        <v>-</v>
      </c>
    </row>
    <row r="1082">
      <c r="A1082">
        <v>17080</v>
      </c>
      <c r="B1082" t="str">
        <f>HYPERLINK("https://www.quangninh.gov.vn/donvi/phuongcamphu/Trang/Default.aspx", "UBND Ủy ban nhân dân phường Cam Phú  tỉnh Khánh Hòa")</f>
        <v>UBND Ủy ban nhân dân phường Cam Phú  tỉnh Khánh Hòa</v>
      </c>
      <c r="C1082" t="str">
        <v>https://www.quangninh.gov.vn/donvi/phuongcamphu/Trang/Default.aspx</v>
      </c>
      <c r="D1082" t="str">
        <v>-</v>
      </c>
      <c r="E1082" t="str">
        <v>-</v>
      </c>
      <c r="F1082" t="str">
        <v>-</v>
      </c>
      <c r="G1082" t="str">
        <v>-</v>
      </c>
    </row>
    <row r="1083">
      <c r="A1083">
        <v>17081</v>
      </c>
      <c r="B1083" t="str">
        <f>HYPERLINK("https://www.facebook.com/p/C%C3%B4ng-an-Ph%C6%B0%C6%A1%CC%80ng-Ba-Ngo%CC%80i-100066397842474/", "Công an phường Ba Ngòi  tỉnh Khánh Hòa")</f>
        <v>Công an phường Ba Ngòi  tỉnh Khánh Hòa</v>
      </c>
      <c r="C1083" t="str">
        <v>https://www.facebook.com/p/C%C3%B4ng-an-Ph%C6%B0%C6%A1%CC%80ng-Ba-Ngo%CC%80i-100066397842474/</v>
      </c>
      <c r="D1083" t="str">
        <v>-</v>
      </c>
      <c r="E1083" t="str">
        <v/>
      </c>
      <c r="F1083" t="str">
        <v>-</v>
      </c>
      <c r="G1083" t="str">
        <v>-</v>
      </c>
    </row>
    <row r="1084">
      <c r="A1084">
        <v>17082</v>
      </c>
      <c r="B1084" t="str">
        <f>HYPERLINK("https://congbaokhanhhoa.gov.vn/noi-dung-van-ban/vanbanid/20909", "UBND Ủy ban nhân dân phường Ba Ngòi  tỉnh Khánh Hòa")</f>
        <v>UBND Ủy ban nhân dân phường Ba Ngòi  tỉnh Khánh Hòa</v>
      </c>
      <c r="C1084" t="str">
        <v>https://congbaokhanhhoa.gov.vn/noi-dung-van-ban/vanbanid/20909</v>
      </c>
      <c r="D1084" t="str">
        <v>-</v>
      </c>
      <c r="E1084" t="str">
        <v>-</v>
      </c>
      <c r="F1084" t="str">
        <v>-</v>
      </c>
      <c r="G1084" t="str">
        <v>-</v>
      </c>
    </row>
    <row r="1085">
      <c r="A1085">
        <v>17083</v>
      </c>
      <c r="B1085" t="str">
        <f>HYPERLINK("https://www.facebook.com/congancamphucbac/", "Công an phường Cam Thuận  tỉnh Khánh Hòa")</f>
        <v>Công an phường Cam Thuận  tỉnh Khánh Hòa</v>
      </c>
      <c r="C1085" t="str">
        <v>https://www.facebook.com/congancamphucbac/</v>
      </c>
      <c r="D1085" t="str">
        <v>-</v>
      </c>
      <c r="E1085" t="str">
        <v/>
      </c>
      <c r="F1085" t="str">
        <v>-</v>
      </c>
      <c r="G1085" t="str">
        <v>-</v>
      </c>
    </row>
    <row r="1086">
      <c r="A1086">
        <v>17084</v>
      </c>
      <c r="B1086" t="str">
        <f>HYPERLINK("https://congbaokhanhhoa.gov.vn/vi-vn/noi-dung-van-ban/vanbanid/19573", "UBND Ủy ban nhân dân phường Cam Thuận  tỉnh Khánh Hòa")</f>
        <v>UBND Ủy ban nhân dân phường Cam Thuận  tỉnh Khánh Hòa</v>
      </c>
      <c r="C1086" t="str">
        <v>https://congbaokhanhhoa.gov.vn/vi-vn/noi-dung-van-ban/vanbanid/19573</v>
      </c>
      <c r="D1086" t="str">
        <v>-</v>
      </c>
      <c r="E1086" t="str">
        <v>-</v>
      </c>
      <c r="F1086" t="str">
        <v>-</v>
      </c>
      <c r="G1086" t="str">
        <v>-</v>
      </c>
    </row>
    <row r="1087">
      <c r="A1087">
        <v>17085</v>
      </c>
      <c r="B1087" t="str">
        <f>HYPERLINK("https://www.facebook.com/p/C%C3%B4ng-an-ph%C6%B0%E1%BB%9Dng-Cam-L%E1%BB%A3i-100041824163158/", "Công an phường Cam Lợi  tỉnh Khánh Hòa")</f>
        <v>Công an phường Cam Lợi  tỉnh Khánh Hòa</v>
      </c>
      <c r="C1087" t="str">
        <v>https://www.facebook.com/p/C%C3%B4ng-an-ph%C6%B0%E1%BB%9Dng-Cam-L%E1%BB%A3i-100041824163158/</v>
      </c>
      <c r="D1087" t="str">
        <v>-</v>
      </c>
      <c r="E1087" t="str">
        <v/>
      </c>
      <c r="F1087" t="str">
        <v>-</v>
      </c>
      <c r="G1087" t="str">
        <v>-</v>
      </c>
    </row>
    <row r="1088">
      <c r="A1088">
        <v>17086</v>
      </c>
      <c r="B1088" t="str">
        <f>HYPERLINK("https://camloi.camranh.khanhhoa.gov.vn/vi/thong-tin-tuyen-truyen-1930/phuong-cam-loi-trien-khai-cong-tac-phong-chong-dich-ta-lon-chau-phi-tren-dia-ban", "UBND Ủy ban nhân dân phường Cam Lợi  tỉnh Khánh Hòa")</f>
        <v>UBND Ủy ban nhân dân phường Cam Lợi  tỉnh Khánh Hòa</v>
      </c>
      <c r="C1088" t="str">
        <v>https://camloi.camranh.khanhhoa.gov.vn/vi/thong-tin-tuyen-truyen-1930/phuong-cam-loi-trien-khai-cong-tac-phong-chong-dich-ta-lon-chau-phi-tren-dia-ban</v>
      </c>
      <c r="D1088" t="str">
        <v>-</v>
      </c>
      <c r="E1088" t="str">
        <v>-</v>
      </c>
      <c r="F1088" t="str">
        <v>-</v>
      </c>
      <c r="G1088" t="str">
        <v>-</v>
      </c>
    </row>
    <row r="1089">
      <c r="A1089">
        <v>17087</v>
      </c>
      <c r="B1089" t="str">
        <f>HYPERLINK("https://www.facebook.com/61558523745745", "Công an phường Cam Linh  tỉnh Khánh Hòa")</f>
        <v>Công an phường Cam Linh  tỉnh Khánh Hòa</v>
      </c>
      <c r="C1089" t="str">
        <v>https://www.facebook.com/61558523745745</v>
      </c>
      <c r="D1089" t="str">
        <v>-</v>
      </c>
      <c r="E1089" t="str">
        <v/>
      </c>
      <c r="F1089" t="str">
        <v>-</v>
      </c>
      <c r="G1089" t="str">
        <v>Đường Điện Biên Phủ, TP.Cam Ranh. Tỉnh Khánh Hòa, Cam Ranh, Vietnam</v>
      </c>
    </row>
    <row r="1090">
      <c r="A1090">
        <v>17088</v>
      </c>
      <c r="B1090" t="str">
        <f>HYPERLINK("https://dichvucong.gov.vn/p/home/dvc-tthc-co-quan-chi-tiet.html?id=415760", "UBND Ủy ban nhân dân phường Cam Linh  tỉnh Khánh Hòa")</f>
        <v>UBND Ủy ban nhân dân phường Cam Linh  tỉnh Khánh Hòa</v>
      </c>
      <c r="C1090" t="str">
        <v>https://dichvucong.gov.vn/p/home/dvc-tthc-co-quan-chi-tiet.html?id=415760</v>
      </c>
      <c r="D1090" t="str">
        <v>-</v>
      </c>
      <c r="E1090" t="str">
        <v>-</v>
      </c>
      <c r="F1090" t="str">
        <v>-</v>
      </c>
      <c r="G1090" t="str">
        <v>-</v>
      </c>
    </row>
    <row r="1091">
      <c r="A1091">
        <v>17089</v>
      </c>
      <c r="B1091" t="str">
        <v>Công an xã Cam Thành Nam  tỉnh Khánh Hòa</v>
      </c>
      <c r="C1091" t="str">
        <v>-</v>
      </c>
      <c r="D1091" t="str">
        <v>-</v>
      </c>
      <c r="E1091" t="str">
        <v/>
      </c>
      <c r="F1091" t="str">
        <v>-</v>
      </c>
      <c r="G1091" t="str">
        <v>-</v>
      </c>
    </row>
    <row r="1092">
      <c r="A1092">
        <v>17090</v>
      </c>
      <c r="B1092" t="str">
        <f>HYPERLINK("https://dichvucong.gov.vn/p/home/dvc-tthc-co-quan-chi-tiet.html?id=415765", "UBND Ủy ban nhân dân xã Cam Thành Nam  tỉnh Khánh Hòa")</f>
        <v>UBND Ủy ban nhân dân xã Cam Thành Nam  tỉnh Khánh Hòa</v>
      </c>
      <c r="C1092" t="str">
        <v>https://dichvucong.gov.vn/p/home/dvc-tthc-co-quan-chi-tiet.html?id=415765</v>
      </c>
      <c r="D1092" t="str">
        <v>-</v>
      </c>
      <c r="E1092" t="str">
        <v>-</v>
      </c>
      <c r="F1092" t="str">
        <v>-</v>
      </c>
      <c r="G1092" t="str">
        <v>-</v>
      </c>
    </row>
    <row r="1093">
      <c r="A1093">
        <v>17091</v>
      </c>
      <c r="B1093" t="str">
        <f>HYPERLINK("https://www.facebook.com/p/Tu%E1%BB%95i-tr%E1%BA%BB-C%C3%B4ng-an-huy%E1%BB%87n-Ninh-Ph%C6%B0%E1%BB%9Bc-100068114569027/", "Công an xã Cam Phước Đông  tỉnh Khánh Hòa")</f>
        <v>Công an xã Cam Phước Đông  tỉnh Khánh Hòa</v>
      </c>
      <c r="C1093" t="str">
        <v>https://www.facebook.com/p/Tu%E1%BB%95i-tr%E1%BA%BB-C%C3%B4ng-an-huy%E1%BB%87n-Ninh-Ph%C6%B0%E1%BB%9Bc-100068114569027/</v>
      </c>
      <c r="D1093" t="str">
        <v>-</v>
      </c>
      <c r="E1093" t="str">
        <v/>
      </c>
      <c r="F1093" t="str">
        <v>-</v>
      </c>
      <c r="G1093" t="str">
        <v>-</v>
      </c>
    </row>
    <row r="1094">
      <c r="A1094">
        <v>17092</v>
      </c>
      <c r="B1094" t="str">
        <f>HYPERLINK("https://dichvucong.gov.vn/p/home/dvc-tthc-co-quan-chi-tiet.html?id=415764", "UBND Ủy ban nhân dân xã Cam Phước Đông  tỉnh Khánh Hòa")</f>
        <v>UBND Ủy ban nhân dân xã Cam Phước Đông  tỉnh Khánh Hòa</v>
      </c>
      <c r="C1094" t="str">
        <v>https://dichvucong.gov.vn/p/home/dvc-tthc-co-quan-chi-tiet.html?id=415764</v>
      </c>
      <c r="D1094" t="str">
        <v>-</v>
      </c>
      <c r="E1094" t="str">
        <v>-</v>
      </c>
      <c r="F1094" t="str">
        <v>-</v>
      </c>
      <c r="G1094" t="str">
        <v>-</v>
      </c>
    </row>
    <row r="1095">
      <c r="A1095">
        <v>17093</v>
      </c>
      <c r="B1095" t="str">
        <v>Công an xã Cam Thịnh Tây  tỉnh Khánh Hòa</v>
      </c>
      <c r="C1095" t="str">
        <v>-</v>
      </c>
      <c r="D1095" t="str">
        <v>-</v>
      </c>
      <c r="E1095" t="str">
        <v/>
      </c>
      <c r="F1095" t="str">
        <v>-</v>
      </c>
      <c r="G1095" t="str">
        <v>-</v>
      </c>
    </row>
    <row r="1096">
      <c r="A1096">
        <v>17094</v>
      </c>
      <c r="B1096" t="str">
        <f>HYPERLINK("https://khanhhoa.toaan.gov.vn/webcenter/portal/khanhhoa/chitiettin?dDocName=TAND193594", "UBND Ủy ban nhân dân xã Cam Thịnh Tây  tỉnh Khánh Hòa")</f>
        <v>UBND Ủy ban nhân dân xã Cam Thịnh Tây  tỉnh Khánh Hòa</v>
      </c>
      <c r="C1096" t="str">
        <v>https://khanhhoa.toaan.gov.vn/webcenter/portal/khanhhoa/chitiettin?dDocName=TAND193594</v>
      </c>
      <c r="D1096" t="str">
        <v>-</v>
      </c>
      <c r="E1096" t="str">
        <v>-</v>
      </c>
      <c r="F1096" t="str">
        <v>-</v>
      </c>
      <c r="G1096" t="str">
        <v>-</v>
      </c>
    </row>
    <row r="1097">
      <c r="A1097">
        <v>17095</v>
      </c>
      <c r="B1097" t="str">
        <v>Công an xã Cam Thịnh Đông  tỉnh Khánh Hòa</v>
      </c>
      <c r="C1097" t="str">
        <v>-</v>
      </c>
      <c r="D1097" t="str">
        <v>-</v>
      </c>
      <c r="E1097" t="str">
        <v/>
      </c>
      <c r="F1097" t="str">
        <v>-</v>
      </c>
      <c r="G1097" t="str">
        <v>-</v>
      </c>
    </row>
    <row r="1098">
      <c r="A1098">
        <v>17096</v>
      </c>
      <c r="B1098" t="str">
        <f>HYPERLINK("https://camthinhdong.camranh.khanhhoa.gov.vn/vi/tuyen-truyen-phong-chong-virut-ncov-1023/day-manh-cong-tac-tuyen-truyen-to-chuc-trien-khai-tiem-vac-xin-phong-covid-19-dot-3-nam-2021-tren-dia-ban-tinh-khanh-hoa", "UBND Ủy ban nhân dân xã Cam Thịnh Đông  tỉnh Khánh Hòa")</f>
        <v>UBND Ủy ban nhân dân xã Cam Thịnh Đông  tỉnh Khánh Hòa</v>
      </c>
      <c r="C1098" t="str">
        <v>https://camthinhdong.camranh.khanhhoa.gov.vn/vi/tuyen-truyen-phong-chong-virut-ncov-1023/day-manh-cong-tac-tuyen-truyen-to-chuc-trien-khai-tiem-vac-xin-phong-covid-19-dot-3-nam-2021-tren-dia-ban-tinh-khanh-hoa</v>
      </c>
      <c r="D1098" t="str">
        <v>-</v>
      </c>
      <c r="E1098" t="str">
        <v>-</v>
      </c>
      <c r="F1098" t="str">
        <v>-</v>
      </c>
      <c r="G1098" t="str">
        <v>-</v>
      </c>
    </row>
    <row r="1099">
      <c r="A1099">
        <v>17097</v>
      </c>
      <c r="B1099" t="str">
        <f>HYPERLINK("https://www.facebook.com/TUOITREKHANHHOA.2019/", "Công an xã Cam Lập  tỉnh Khánh Hòa")</f>
        <v>Công an xã Cam Lập  tỉnh Khánh Hòa</v>
      </c>
      <c r="C1099" t="str">
        <v>https://www.facebook.com/TUOITREKHANHHOA.2019/</v>
      </c>
      <c r="D1099" t="str">
        <v>-</v>
      </c>
      <c r="E1099" t="str">
        <v/>
      </c>
      <c r="F1099" t="str">
        <v>-</v>
      </c>
      <c r="G1099" t="str">
        <v>-</v>
      </c>
    </row>
    <row r="1100">
      <c r="A1100">
        <v>17098</v>
      </c>
      <c r="B1100" t="str">
        <f>HYPERLINK("https://congbaokhanhhoa.gov.vn/vi-vn/noi-dung-van-ban/vanbanid/18148", "UBND Ủy ban nhân dân xã Cam Lập  tỉnh Khánh Hòa")</f>
        <v>UBND Ủy ban nhân dân xã Cam Lập  tỉnh Khánh Hòa</v>
      </c>
      <c r="C1100" t="str">
        <v>https://congbaokhanhhoa.gov.vn/vi-vn/noi-dung-van-ban/vanbanid/18148</v>
      </c>
      <c r="D1100" t="str">
        <v>-</v>
      </c>
      <c r="E1100" t="str">
        <v>-</v>
      </c>
      <c r="F1100" t="str">
        <v>-</v>
      </c>
      <c r="G1100" t="str">
        <v>-</v>
      </c>
    </row>
    <row r="1101">
      <c r="A1101">
        <v>17099</v>
      </c>
      <c r="B1101" t="str">
        <f>HYPERLINK("https://www.facebook.com/hoilienhiepphunutinhkhanhhoa/", "Công an xã Cam Bình  tỉnh Khánh Hòa")</f>
        <v>Công an xã Cam Bình  tỉnh Khánh Hòa</v>
      </c>
      <c r="C1101" t="str">
        <v>https://www.facebook.com/hoilienhiepphunutinhkhanhhoa/</v>
      </c>
      <c r="D1101" t="str">
        <v>-</v>
      </c>
      <c r="E1101" t="str">
        <v/>
      </c>
      <c r="F1101" t="str">
        <v>-</v>
      </c>
      <c r="G1101" t="str">
        <v>-</v>
      </c>
    </row>
    <row r="1102">
      <c r="A1102">
        <v>17100</v>
      </c>
      <c r="B1102" t="str">
        <f>HYPERLINK("https://ninhthuan.gov.vn/portal/Pages/2024-8-17/Lanh-dao-UBND-tinh-Ninh-Thuan-lam-viec-voi-Lanh-dai6x7j3.aspx", "UBND Ủy ban nhân dân xã Cam Bình  tỉnh Khánh Hòa")</f>
        <v>UBND Ủy ban nhân dân xã Cam Bình  tỉnh Khánh Hòa</v>
      </c>
      <c r="C1102" t="str">
        <v>https://ninhthuan.gov.vn/portal/Pages/2024-8-17/Lanh-dao-UBND-tinh-Ninh-Thuan-lam-viec-voi-Lanh-dai6x7j3.aspx</v>
      </c>
      <c r="D1102" t="str">
        <v>-</v>
      </c>
      <c r="E1102" t="str">
        <v>-</v>
      </c>
      <c r="F1102" t="str">
        <v>-</v>
      </c>
      <c r="G1102" t="str">
        <v>-</v>
      </c>
    </row>
    <row r="1103">
      <c r="A1103">
        <v>17101</v>
      </c>
      <c r="B1103" t="str">
        <f>HYPERLINK("https://www.facebook.com/p/C%C3%B4ng-an-x%C3%A3-Cam-T%C3%A2n-100085269842038/", "Công an xã Cam Tân  tỉnh Khánh Hòa")</f>
        <v>Công an xã Cam Tân  tỉnh Khánh Hòa</v>
      </c>
      <c r="C1103" t="str">
        <v>https://www.facebook.com/p/C%C3%B4ng-an-x%C3%A3-Cam-T%C3%A2n-100085269842038/</v>
      </c>
      <c r="D1103" t="str">
        <v>-</v>
      </c>
      <c r="E1103" t="str">
        <v/>
      </c>
      <c r="F1103" t="str">
        <v>-</v>
      </c>
      <c r="G1103" t="str">
        <v>-</v>
      </c>
    </row>
    <row r="1104">
      <c r="A1104">
        <v>17102</v>
      </c>
      <c r="B1104" t="str">
        <f>HYPERLINK("https://dichvucong.gov.vn/p/home/dvc-tthc-co-quan-chi-tiet.html?id=415702", "UBND Ủy ban nhân dân xã Cam Tân  tỉnh Khánh Hòa")</f>
        <v>UBND Ủy ban nhân dân xã Cam Tân  tỉnh Khánh Hòa</v>
      </c>
      <c r="C1104" t="str">
        <v>https://dichvucong.gov.vn/p/home/dvc-tthc-co-quan-chi-tiet.html?id=415702</v>
      </c>
      <c r="D1104" t="str">
        <v>-</v>
      </c>
      <c r="E1104" t="str">
        <v>-</v>
      </c>
      <c r="F1104" t="str">
        <v>-</v>
      </c>
      <c r="G1104" t="str">
        <v>-</v>
      </c>
    </row>
    <row r="1105">
      <c r="A1105">
        <v>17103</v>
      </c>
      <c r="B1105" t="str">
        <f>HYPERLINK("https://www.facebook.com/TUOITREKHANHHOA.2019/", "Công an xã Cam Hòa  tỉnh Khánh Hòa")</f>
        <v>Công an xã Cam Hòa  tỉnh Khánh Hòa</v>
      </c>
      <c r="C1105" t="str">
        <v>https://www.facebook.com/TUOITREKHANHHOA.2019/</v>
      </c>
      <c r="D1105" t="str">
        <v>-</v>
      </c>
      <c r="E1105" t="str">
        <v/>
      </c>
      <c r="F1105" t="str">
        <v>-</v>
      </c>
      <c r="G1105" t="str">
        <v>-</v>
      </c>
    </row>
    <row r="1106">
      <c r="A1106">
        <v>17104</v>
      </c>
      <c r="B1106" t="str">
        <f>HYPERLINK("https://dichvucong.gov.vn/p/home/dvc-tthc-co-quan-chi-tiet.html?id=415702", "UBND Ủy ban nhân dân xã Cam Hòa  tỉnh Khánh Hòa")</f>
        <v>UBND Ủy ban nhân dân xã Cam Hòa  tỉnh Khánh Hòa</v>
      </c>
      <c r="C1106" t="str">
        <v>https://dichvucong.gov.vn/p/home/dvc-tthc-co-quan-chi-tiet.html?id=415702</v>
      </c>
      <c r="D1106" t="str">
        <v>-</v>
      </c>
      <c r="E1106" t="str">
        <v>-</v>
      </c>
      <c r="F1106" t="str">
        <v>-</v>
      </c>
      <c r="G1106" t="str">
        <v>-</v>
      </c>
    </row>
    <row r="1107">
      <c r="A1107">
        <v>17105</v>
      </c>
      <c r="B1107" t="str">
        <f>HYPERLINK("https://www.facebook.com/p/C%C3%B4ng-An-X%C3%A3-Cam-H%E1%BA%A3i-%C4%90%C3%B4ng-100086426894778/", "Công an xã Cam Hải Đông  tỉnh Khánh Hòa")</f>
        <v>Công an xã Cam Hải Đông  tỉnh Khánh Hòa</v>
      </c>
      <c r="C1107" t="str">
        <v>https://www.facebook.com/p/C%C3%B4ng-An-X%C3%A3-Cam-H%E1%BA%A3i-%C4%90%C3%B4ng-100086426894778/</v>
      </c>
      <c r="D1107" t="str">
        <v>-</v>
      </c>
      <c r="E1107" t="str">
        <v/>
      </c>
      <c r="F1107" t="str">
        <v>-</v>
      </c>
      <c r="G1107" t="str">
        <v>-</v>
      </c>
    </row>
    <row r="1108">
      <c r="A1108">
        <v>17106</v>
      </c>
      <c r="B1108" t="str">
        <f>HYPERLINK("https://dichvucong.gov.vn/p/home/dvc-tthc-co-quan-chi-tiet.html?id=415724", "UBND Ủy ban nhân dân xã Cam Hải Đông  tỉnh Khánh Hòa")</f>
        <v>UBND Ủy ban nhân dân xã Cam Hải Đông  tỉnh Khánh Hòa</v>
      </c>
      <c r="C1108" t="str">
        <v>https://dichvucong.gov.vn/p/home/dvc-tthc-co-quan-chi-tiet.html?id=415724</v>
      </c>
      <c r="D1108" t="str">
        <v>-</v>
      </c>
      <c r="E1108" t="str">
        <v>-</v>
      </c>
      <c r="F1108" t="str">
        <v>-</v>
      </c>
      <c r="G1108" t="str">
        <v>-</v>
      </c>
    </row>
    <row r="1109">
      <c r="A1109">
        <v>17107</v>
      </c>
      <c r="B1109" t="str">
        <f>HYPERLINK("https://www.facebook.com/conganxacamhaitay.79", "Công an xã Cam Hải Tây  tỉnh Khánh Hòa")</f>
        <v>Công an xã Cam Hải Tây  tỉnh Khánh Hòa</v>
      </c>
      <c r="C1109" t="str">
        <v>https://www.facebook.com/conganxacamhaitay.79</v>
      </c>
      <c r="D1109" t="str">
        <v>-</v>
      </c>
      <c r="E1109" t="str">
        <v/>
      </c>
      <c r="F1109" t="str">
        <v>-</v>
      </c>
      <c r="G1109" t="str">
        <v>-</v>
      </c>
    </row>
    <row r="1110">
      <c r="A1110">
        <v>17108</v>
      </c>
      <c r="B1110" t="str">
        <f>HYPERLINK("https://dichvucong.gov.vn/p/home/dvc-tthc-co-quan-chi-tiet.html?id=415702", "UBND Ủy ban nhân dân xã Cam Hải Tây  tỉnh Khánh Hòa")</f>
        <v>UBND Ủy ban nhân dân xã Cam Hải Tây  tỉnh Khánh Hòa</v>
      </c>
      <c r="C1110" t="str">
        <v>https://dichvucong.gov.vn/p/home/dvc-tthc-co-quan-chi-tiet.html?id=415702</v>
      </c>
      <c r="D1110" t="str">
        <v>-</v>
      </c>
      <c r="E1110" t="str">
        <v>-</v>
      </c>
      <c r="F1110" t="str">
        <v>-</v>
      </c>
      <c r="G1110" t="str">
        <v>-</v>
      </c>
    </row>
    <row r="1111">
      <c r="A1111">
        <v>17109</v>
      </c>
      <c r="B1111" t="str">
        <v>Công an xã Sơn Tân  tỉnh Khánh Hòa</v>
      </c>
      <c r="C1111" t="str">
        <v>-</v>
      </c>
      <c r="D1111" t="str">
        <v>-</v>
      </c>
      <c r="E1111" t="str">
        <v/>
      </c>
      <c r="F1111" t="str">
        <v>-</v>
      </c>
      <c r="G1111" t="str">
        <v>-</v>
      </c>
    </row>
    <row r="1112">
      <c r="A1112">
        <v>17110</v>
      </c>
      <c r="B1112" t="str">
        <f>HYPERLINK("https://sonhiep.khanhson.khanhhoa.gov.vn/to-chuc-hanh-chinh/uy-ban-nhan-dan", "UBND Ủy ban nhân dân xã Sơn Tân  tỉnh Khánh Hòa")</f>
        <v>UBND Ủy ban nhân dân xã Sơn Tân  tỉnh Khánh Hòa</v>
      </c>
      <c r="C1112" t="str">
        <v>https://sonhiep.khanhson.khanhhoa.gov.vn/to-chuc-hanh-chinh/uy-ban-nhan-dan</v>
      </c>
      <c r="D1112" t="str">
        <v>-</v>
      </c>
      <c r="E1112" t="str">
        <v>-</v>
      </c>
      <c r="F1112" t="str">
        <v>-</v>
      </c>
      <c r="G1112" t="str">
        <v>-</v>
      </c>
    </row>
    <row r="1113">
      <c r="A1113">
        <v>17111</v>
      </c>
      <c r="B1113" t="str">
        <f>HYPERLINK("https://www.facebook.com/100084826539495", "Công an xã Cam Hiệp Bắc  tỉnh Khánh Hòa")</f>
        <v>Công an xã Cam Hiệp Bắc  tỉnh Khánh Hòa</v>
      </c>
      <c r="C1113" t="str">
        <v>https://www.facebook.com/100084826539495</v>
      </c>
      <c r="D1113" t="str">
        <v>-</v>
      </c>
      <c r="E1113" t="str">
        <v/>
      </c>
      <c r="F1113" t="str">
        <v>-</v>
      </c>
      <c r="G1113" t="str">
        <v>-</v>
      </c>
    </row>
    <row r="1114">
      <c r="A1114">
        <v>17112</v>
      </c>
      <c r="B1114" t="str">
        <f>HYPERLINK("https://dichvucong.gov.vn/p/home/dvc-tthc-co-quan-chi-tiet.html?id=415702", "UBND Ủy ban nhân dân xã Cam Hiệp Bắc  tỉnh Khánh Hòa")</f>
        <v>UBND Ủy ban nhân dân xã Cam Hiệp Bắc  tỉnh Khánh Hòa</v>
      </c>
      <c r="C1114" t="str">
        <v>https://dichvucong.gov.vn/p/home/dvc-tthc-co-quan-chi-tiet.html?id=415702</v>
      </c>
      <c r="D1114" t="str">
        <v>-</v>
      </c>
      <c r="E1114" t="str">
        <v>-</v>
      </c>
      <c r="F1114" t="str">
        <v>-</v>
      </c>
      <c r="G1114" t="str">
        <v>-</v>
      </c>
    </row>
    <row r="1115">
      <c r="A1115">
        <v>17113</v>
      </c>
      <c r="B1115" t="str">
        <f>HYPERLINK("https://www.facebook.com/p/M%E1%BA%B7t-tr%E1%BA%ADn-Cam-Hi%E1%BB%87p-Nam-huy%E1%BB%87n-Cam-L%C3%A2m-t%E1%BB%89nh-Kh%C3%A1nh-H%C3%B2a-100083715393243/?locale=he_IL", "Công an xã Cam Hiệp Nam  tỉnh Khánh Hòa")</f>
        <v>Công an xã Cam Hiệp Nam  tỉnh Khánh Hòa</v>
      </c>
      <c r="C1115" t="str">
        <v>https://www.facebook.com/p/M%E1%BA%B7t-tr%E1%BA%ADn-Cam-Hi%E1%BB%87p-Nam-huy%E1%BB%87n-Cam-L%C3%A2m-t%E1%BB%89nh-Kh%C3%A1nh-H%C3%B2a-100083715393243/?locale=he_IL</v>
      </c>
      <c r="D1115" t="str">
        <v>-</v>
      </c>
      <c r="E1115" t="str">
        <v/>
      </c>
      <c r="F1115" t="str">
        <v>-</v>
      </c>
      <c r="G1115" t="str">
        <v>-</v>
      </c>
    </row>
    <row r="1116">
      <c r="A1116">
        <v>17114</v>
      </c>
      <c r="B1116" t="str">
        <f>HYPERLINK("https://dichvucong.gov.vn/p/home/dvc-tthc-co-quan-chi-tiet.html?id=415702", "UBND Ủy ban nhân dân xã Cam Hiệp Nam  tỉnh Khánh Hòa")</f>
        <v>UBND Ủy ban nhân dân xã Cam Hiệp Nam  tỉnh Khánh Hòa</v>
      </c>
      <c r="C1116" t="str">
        <v>https://dichvucong.gov.vn/p/home/dvc-tthc-co-quan-chi-tiet.html?id=415702</v>
      </c>
      <c r="D1116" t="str">
        <v>-</v>
      </c>
      <c r="E1116" t="str">
        <v>-</v>
      </c>
      <c r="F1116" t="str">
        <v>-</v>
      </c>
      <c r="G1116" t="str">
        <v>-</v>
      </c>
    </row>
    <row r="1117">
      <c r="A1117">
        <v>17115</v>
      </c>
      <c r="B1117" t="str">
        <v>Công an xã Cam Phước Tây  tỉnh Khánh Hòa</v>
      </c>
      <c r="C1117" t="str">
        <v>-</v>
      </c>
      <c r="D1117" t="str">
        <v>-</v>
      </c>
      <c r="E1117" t="str">
        <v/>
      </c>
      <c r="F1117" t="str">
        <v>-</v>
      </c>
      <c r="G1117" t="str">
        <v>-</v>
      </c>
    </row>
    <row r="1118">
      <c r="A1118">
        <v>17116</v>
      </c>
      <c r="B1118" t="str">
        <f>HYPERLINK("https://dichvucong.gov.vn/p/home/dvc-tthc-co-quan-chi-tiet.html?id=415729", "UBND Ủy ban nhân dân xã Cam Phước Tây  tỉnh Khánh Hòa")</f>
        <v>UBND Ủy ban nhân dân xã Cam Phước Tây  tỉnh Khánh Hòa</v>
      </c>
      <c r="C1118" t="str">
        <v>https://dichvucong.gov.vn/p/home/dvc-tthc-co-quan-chi-tiet.html?id=415729</v>
      </c>
      <c r="D1118" t="str">
        <v>-</v>
      </c>
      <c r="E1118" t="str">
        <v>-</v>
      </c>
      <c r="F1118" t="str">
        <v>-</v>
      </c>
      <c r="G1118" t="str">
        <v>-</v>
      </c>
    </row>
    <row r="1119">
      <c r="A1119">
        <v>17117</v>
      </c>
      <c r="B1119" t="str">
        <f>HYPERLINK("https://www.facebook.com/p/M%C4%83t-tr%E1%BA%ADn-x%C3%A3-Cam-Th%C3%A0nh-B%E1%BA%AFc-huy%E1%BB%87n-Cam-L%C3%A2m-t%E1%BB%89nh-Kh%C3%A1nh-H%C3%B2a-100083378227197/", "Công an xã Cam Thành Bắc  tỉnh Khánh Hòa")</f>
        <v>Công an xã Cam Thành Bắc  tỉnh Khánh Hòa</v>
      </c>
      <c r="C1119" t="str">
        <v>https://www.facebook.com/p/M%C4%83t-tr%E1%BA%ADn-x%C3%A3-Cam-Th%C3%A0nh-B%E1%BA%AFc-huy%E1%BB%87n-Cam-L%C3%A2m-t%E1%BB%89nh-Kh%C3%A1nh-H%C3%B2a-100083378227197/</v>
      </c>
      <c r="D1119" t="str">
        <v>-</v>
      </c>
      <c r="E1119" t="str">
        <v/>
      </c>
      <c r="F1119" t="str">
        <v>-</v>
      </c>
      <c r="G1119" t="str">
        <v>-</v>
      </c>
    </row>
    <row r="1120">
      <c r="A1120">
        <v>17118</v>
      </c>
      <c r="B1120" t="str">
        <f>HYPERLINK("https://dichvucong.gov.vn/p/home/dvc-tthc-co-quan-chi-tiet.html?id=415731", "UBND Ủy ban nhân dân xã Cam Thành Bắc  tỉnh Khánh Hòa")</f>
        <v>UBND Ủy ban nhân dân xã Cam Thành Bắc  tỉnh Khánh Hòa</v>
      </c>
      <c r="C1120" t="str">
        <v>https://dichvucong.gov.vn/p/home/dvc-tthc-co-quan-chi-tiet.html?id=415731</v>
      </c>
      <c r="D1120" t="str">
        <v>-</v>
      </c>
      <c r="E1120" t="str">
        <v>-</v>
      </c>
      <c r="F1120" t="str">
        <v>-</v>
      </c>
      <c r="G1120" t="str">
        <v>-</v>
      </c>
    </row>
    <row r="1121">
      <c r="A1121">
        <v>17119</v>
      </c>
      <c r="B1121" t="str">
        <f>HYPERLINK("https://www.facebook.com/congancamphucbac/", "Công an xã Cam An Bắc  tỉnh Khánh Hòa")</f>
        <v>Công an xã Cam An Bắc  tỉnh Khánh Hòa</v>
      </c>
      <c r="C1121" t="str">
        <v>https://www.facebook.com/congancamphucbac/</v>
      </c>
      <c r="D1121" t="str">
        <v>-</v>
      </c>
      <c r="E1121" t="str">
        <v/>
      </c>
      <c r="F1121" t="str">
        <v>-</v>
      </c>
      <c r="G1121" t="str">
        <v>-</v>
      </c>
    </row>
    <row r="1122">
      <c r="A1122">
        <v>17120</v>
      </c>
      <c r="B1122" t="str">
        <f>HYPERLINK("https://dichvucong.gov.vn/p/home/dvc-tthc-co-quan-chi-tiet.html?id=415702", "UBND Ủy ban nhân dân xã Cam An Bắc  tỉnh Khánh Hòa")</f>
        <v>UBND Ủy ban nhân dân xã Cam An Bắc  tỉnh Khánh Hòa</v>
      </c>
      <c r="C1122" t="str">
        <v>https://dichvucong.gov.vn/p/home/dvc-tthc-co-quan-chi-tiet.html?id=415702</v>
      </c>
      <c r="D1122" t="str">
        <v>-</v>
      </c>
      <c r="E1122" t="str">
        <v>-</v>
      </c>
      <c r="F1122" t="str">
        <v>-</v>
      </c>
      <c r="G1122" t="str">
        <v>-</v>
      </c>
    </row>
    <row r="1123">
      <c r="A1123">
        <v>17121</v>
      </c>
      <c r="B1123" t="str">
        <f>HYPERLINK("https://www.facebook.com/ubndxacamannam2021/", "Công an xã Cam An Nam  tỉnh Khánh Hòa")</f>
        <v>Công an xã Cam An Nam  tỉnh Khánh Hòa</v>
      </c>
      <c r="C1123" t="str">
        <v>https://www.facebook.com/ubndxacamannam2021/</v>
      </c>
      <c r="D1123" t="str">
        <v>-</v>
      </c>
      <c r="E1123" t="str">
        <v/>
      </c>
      <c r="F1123" t="str">
        <v>-</v>
      </c>
      <c r="G1123" t="str">
        <v>-</v>
      </c>
    </row>
    <row r="1124">
      <c r="A1124">
        <v>17122</v>
      </c>
      <c r="B1124" t="str">
        <f>HYPERLINK("https://dichvucong.gov.vn/p/home/dvc-tthc-co-quan-chi-tiet.html?id=415702", "UBND Ủy ban nhân dân xã Cam An Nam  tỉnh Khánh Hòa")</f>
        <v>UBND Ủy ban nhân dân xã Cam An Nam  tỉnh Khánh Hòa</v>
      </c>
      <c r="C1124" t="str">
        <v>https://dichvucong.gov.vn/p/home/dvc-tthc-co-quan-chi-tiet.html?id=415702</v>
      </c>
      <c r="D1124" t="str">
        <v>-</v>
      </c>
      <c r="E1124" t="str">
        <v>-</v>
      </c>
      <c r="F1124" t="str">
        <v>-</v>
      </c>
      <c r="G1124" t="str">
        <v>-</v>
      </c>
    </row>
    <row r="1125">
      <c r="A1125">
        <v>17123</v>
      </c>
      <c r="B1125" t="str">
        <f>HYPERLINK("https://www.facebook.com/p/%C4%90o%C3%A0n-TNCS-H%E1%BB%93-Ch%C3%AD-Minh-x%C3%A3-Su%E1%BB%91i-C%C3%A1t-100087601773972/", "Công an xã Suối Cát  tỉnh Khánh Hòa")</f>
        <v>Công an xã Suối Cát  tỉnh Khánh Hòa</v>
      </c>
      <c r="C1125" t="str">
        <v>https://www.facebook.com/p/%C4%90o%C3%A0n-TNCS-H%E1%BB%93-Ch%C3%AD-Minh-x%C3%A3-Su%E1%BB%91i-C%C3%A1t-100087601773972/</v>
      </c>
      <c r="D1125" t="str">
        <v>-</v>
      </c>
      <c r="E1125" t="str">
        <v/>
      </c>
      <c r="F1125" t="str">
        <v>-</v>
      </c>
      <c r="G1125" t="str">
        <v>-</v>
      </c>
    </row>
    <row r="1126">
      <c r="A1126">
        <v>17124</v>
      </c>
      <c r="B1126" t="str">
        <f>HYPERLINK("https://dichvucong.gov.vn/p/home/dvc-tthc-co-quan-chi-tiet.html?id=415702", "UBND Ủy ban nhân dân xã Suối Cát  tỉnh Khánh Hòa")</f>
        <v>UBND Ủy ban nhân dân xã Suối Cát  tỉnh Khánh Hòa</v>
      </c>
      <c r="C1126" t="str">
        <v>https://dichvucong.gov.vn/p/home/dvc-tthc-co-quan-chi-tiet.html?id=415702</v>
      </c>
      <c r="D1126" t="str">
        <v>-</v>
      </c>
      <c r="E1126" t="str">
        <v>-</v>
      </c>
      <c r="F1126" t="str">
        <v>-</v>
      </c>
      <c r="G1126" t="str">
        <v>-</v>
      </c>
    </row>
    <row r="1127">
      <c r="A1127">
        <v>17125</v>
      </c>
      <c r="B1127" t="str">
        <f>HYPERLINK("https://www.facebook.com/p/C%C3%B4ng-an-x%C3%A3-Su%E1%BB%91i-T%C3%A2n-100084750228144/?locale=pt_BR", "Công an xã Suối Tân  tỉnh Khánh Hòa")</f>
        <v>Công an xã Suối Tân  tỉnh Khánh Hòa</v>
      </c>
      <c r="C1127" t="str">
        <v>https://www.facebook.com/p/C%C3%B4ng-an-x%C3%A3-Su%E1%BB%91i-T%C3%A2n-100084750228144/?locale=pt_BR</v>
      </c>
      <c r="D1127" t="str">
        <v>-</v>
      </c>
      <c r="E1127" t="str">
        <v/>
      </c>
      <c r="F1127" t="str">
        <v>-</v>
      </c>
      <c r="G1127" t="str">
        <v>-</v>
      </c>
    </row>
    <row r="1128">
      <c r="A1128">
        <v>17126</v>
      </c>
      <c r="B1128" t="str">
        <f>HYPERLINK("https://dichvucong.gov.vn/p/home/dvc-tthc-co-quan-chi-tiet.html?id=415702", "UBND Ủy ban nhân dân xã Suối Tân  tỉnh Khánh Hòa")</f>
        <v>UBND Ủy ban nhân dân xã Suối Tân  tỉnh Khánh Hòa</v>
      </c>
      <c r="C1128" t="str">
        <v>https://dichvucong.gov.vn/p/home/dvc-tthc-co-quan-chi-tiet.html?id=415702</v>
      </c>
      <c r="D1128" t="str">
        <v>-</v>
      </c>
      <c r="E1128" t="str">
        <v>-</v>
      </c>
      <c r="F1128" t="str">
        <v>-</v>
      </c>
      <c r="G1128" t="str">
        <v>-</v>
      </c>
    </row>
    <row r="1129">
      <c r="A1129">
        <v>17127</v>
      </c>
      <c r="B1129" t="str">
        <f>HYPERLINK("https://www.facebook.com/canhsatdailanh/", "Công an xã Đại Lãnh  tỉnh Khánh Hòa")</f>
        <v>Công an xã Đại Lãnh  tỉnh Khánh Hòa</v>
      </c>
      <c r="C1129" t="str">
        <v>https://www.facebook.com/canhsatdailanh/</v>
      </c>
      <c r="D1129" t="str">
        <v>-</v>
      </c>
      <c r="E1129" t="str">
        <v/>
      </c>
      <c r="F1129" t="str">
        <v>-</v>
      </c>
      <c r="G1129" t="str">
        <v>-</v>
      </c>
    </row>
    <row r="1130">
      <c r="A1130">
        <v>17128</v>
      </c>
      <c r="B1130" t="str">
        <f>HYPERLINK("https://dailanh.vanninh.khanhhoa.gov.vn/Default.aspx?TopicId=904c8c06-ed37-40c0-9cbc-dbecf41b9052", "UBND Ủy ban nhân dân xã Đại Lãnh  tỉnh Khánh Hòa")</f>
        <v>UBND Ủy ban nhân dân xã Đại Lãnh  tỉnh Khánh Hòa</v>
      </c>
      <c r="C1130" t="str">
        <v>https://dailanh.vanninh.khanhhoa.gov.vn/Default.aspx?TopicId=904c8c06-ed37-40c0-9cbc-dbecf41b9052</v>
      </c>
      <c r="D1130" t="str">
        <v>-</v>
      </c>
      <c r="E1130" t="str">
        <v>-</v>
      </c>
      <c r="F1130" t="str">
        <v>-</v>
      </c>
      <c r="G1130" t="str">
        <v>-</v>
      </c>
    </row>
    <row r="1131">
      <c r="A1131">
        <v>17129</v>
      </c>
      <c r="B1131" t="str">
        <f>HYPERLINK("https://www.facebook.com/p/Tu%E1%BB%95i-tr%E1%BA%BB-C%C3%B4ng-an-huy%E1%BB%87n-Ninh-Ph%C6%B0%E1%BB%9Bc-100068114569027/", "Công an xã Vạn Phước  tỉnh Khánh Hòa")</f>
        <v>Công an xã Vạn Phước  tỉnh Khánh Hòa</v>
      </c>
      <c r="C1131" t="str">
        <v>https://www.facebook.com/p/Tu%E1%BB%95i-tr%E1%BA%BB-C%C3%B4ng-an-huy%E1%BB%87n-Ninh-Ph%C6%B0%E1%BB%9Bc-100068114569027/</v>
      </c>
      <c r="D1131" t="str">
        <v>-</v>
      </c>
      <c r="E1131" t="str">
        <v/>
      </c>
      <c r="F1131" t="str">
        <v>-</v>
      </c>
      <c r="G1131" t="str">
        <v>-</v>
      </c>
    </row>
    <row r="1132">
      <c r="A1132">
        <v>17130</v>
      </c>
      <c r="B1132" t="str">
        <f>HYPERLINK("https://vanphuoc.vanninh.khanhhoa.gov.vn/", "UBND Ủy ban nhân dân xã Vạn Phước  tỉnh Khánh Hòa")</f>
        <v>UBND Ủy ban nhân dân xã Vạn Phước  tỉnh Khánh Hòa</v>
      </c>
      <c r="C1132" t="str">
        <v>https://vanphuoc.vanninh.khanhhoa.gov.vn/</v>
      </c>
      <c r="D1132" t="str">
        <v>-</v>
      </c>
      <c r="E1132" t="str">
        <v>-</v>
      </c>
      <c r="F1132" t="str">
        <v>-</v>
      </c>
      <c r="G1132" t="str">
        <v>-</v>
      </c>
    </row>
    <row r="1133">
      <c r="A1133">
        <v>17131</v>
      </c>
      <c r="B1133" t="str">
        <f>HYPERLINK("https://www.facebook.com/p/C%C3%B4ng-an-x%C3%A3-V%E1%BA%A1n-Long-61550993721039/", "Công an xã Vạn Long  tỉnh Khánh Hòa")</f>
        <v>Công an xã Vạn Long  tỉnh Khánh Hòa</v>
      </c>
      <c r="C1133" t="str">
        <v>https://www.facebook.com/p/C%C3%B4ng-an-x%C3%A3-V%E1%BA%A1n-Long-61550993721039/</v>
      </c>
      <c r="D1133" t="str">
        <v>-</v>
      </c>
      <c r="E1133" t="str">
        <v/>
      </c>
      <c r="F1133" t="str">
        <v>-</v>
      </c>
      <c r="G1133" t="str">
        <v>-</v>
      </c>
    </row>
    <row r="1134">
      <c r="A1134">
        <v>17132</v>
      </c>
      <c r="B1134" t="str">
        <f>HYPERLINK("https://vanlong.vanninh.khanhhoa.gov.vn/", "UBND Ủy ban nhân dân xã Vạn Long  tỉnh Khánh Hòa")</f>
        <v>UBND Ủy ban nhân dân xã Vạn Long  tỉnh Khánh Hòa</v>
      </c>
      <c r="C1134" t="str">
        <v>https://vanlong.vanninh.khanhhoa.gov.vn/</v>
      </c>
      <c r="D1134" t="str">
        <v>-</v>
      </c>
      <c r="E1134" t="str">
        <v>-</v>
      </c>
      <c r="F1134" t="str">
        <v>-</v>
      </c>
      <c r="G1134" t="str">
        <v>-</v>
      </c>
    </row>
    <row r="1135">
      <c r="A1135">
        <v>17133</v>
      </c>
      <c r="B1135" t="str">
        <f>HYPERLINK("https://www.facebook.com/p/C%C3%B4ng-an-x%C3%A3-V%E1%BA%A1n-Kh%C3%A1nh-100067123605395/", "Công an xã Vạn Bình  tỉnh Khánh Hòa")</f>
        <v>Công an xã Vạn Bình  tỉnh Khánh Hòa</v>
      </c>
      <c r="C1135" t="str">
        <v>https://www.facebook.com/p/C%C3%B4ng-an-x%C3%A3-V%E1%BA%A1n-Kh%C3%A1nh-100067123605395/</v>
      </c>
      <c r="D1135" t="str">
        <v>-</v>
      </c>
      <c r="E1135" t="str">
        <v/>
      </c>
      <c r="F1135" t="str">
        <v>-</v>
      </c>
      <c r="G1135" t="str">
        <v>-</v>
      </c>
    </row>
    <row r="1136">
      <c r="A1136">
        <v>17134</v>
      </c>
      <c r="B1136" t="str">
        <f>HYPERLINK("https://vanbinh.vanninh.khanhhoa.gov.vn/Default.aspx?TopicId=904c8c06-ed37-40c0-9cbc-dbecf41b9052", "UBND Ủy ban nhân dân xã Vạn Bình  tỉnh Khánh Hòa")</f>
        <v>UBND Ủy ban nhân dân xã Vạn Bình  tỉnh Khánh Hòa</v>
      </c>
      <c r="C1136" t="str">
        <v>https://vanbinh.vanninh.khanhhoa.gov.vn/Default.aspx?TopicId=904c8c06-ed37-40c0-9cbc-dbecf41b9052</v>
      </c>
      <c r="D1136" t="str">
        <v>-</v>
      </c>
      <c r="E1136" t="str">
        <v>-</v>
      </c>
      <c r="F1136" t="str">
        <v>-</v>
      </c>
      <c r="G1136" t="str">
        <v>-</v>
      </c>
    </row>
    <row r="1137">
      <c r="A1137">
        <v>17135</v>
      </c>
      <c r="B1137" t="str">
        <f>HYPERLINK("https://www.facebook.com/p/C%C3%B4ng-an-x%C3%A3-V%E1%BA%A1n-Th%E1%BB%8D-huy%E1%BB%87n-%C4%90%E1%BA%A1i-T%E1%BB%AB-t%E1%BB%89nh-Th%C3%A1i-Nguy%C3%AAn-100071344072113/", "Công an xã Vạn Thọ  tỉnh Khánh Hòa")</f>
        <v>Công an xã Vạn Thọ  tỉnh Khánh Hòa</v>
      </c>
      <c r="C1137" t="str">
        <v>https://www.facebook.com/p/C%C3%B4ng-an-x%C3%A3-V%E1%BA%A1n-Th%E1%BB%8D-huy%E1%BB%87n-%C4%90%E1%BA%A1i-T%E1%BB%AB-t%E1%BB%89nh-Th%C3%A1i-Nguy%C3%AAn-100071344072113/</v>
      </c>
      <c r="D1137" t="str">
        <v>-</v>
      </c>
      <c r="E1137" t="str">
        <v/>
      </c>
      <c r="F1137" t="str">
        <v>-</v>
      </c>
      <c r="G1137" t="str">
        <v>-</v>
      </c>
    </row>
    <row r="1138">
      <c r="A1138">
        <v>17136</v>
      </c>
      <c r="B1138" t="str">
        <f>HYPERLINK("https://vantho.vanninh.khanhhoa.gov.vn/Default.aspx?TopicId=904c8c06-ed37-40c0-9cbc-dbecf41b9052", "UBND Ủy ban nhân dân xã Vạn Thọ  tỉnh Khánh Hòa")</f>
        <v>UBND Ủy ban nhân dân xã Vạn Thọ  tỉnh Khánh Hòa</v>
      </c>
      <c r="C1138" t="str">
        <v>https://vantho.vanninh.khanhhoa.gov.vn/Default.aspx?TopicId=904c8c06-ed37-40c0-9cbc-dbecf41b9052</v>
      </c>
      <c r="D1138" t="str">
        <v>-</v>
      </c>
      <c r="E1138" t="str">
        <v>-</v>
      </c>
      <c r="F1138" t="str">
        <v>-</v>
      </c>
      <c r="G1138" t="str">
        <v>-</v>
      </c>
    </row>
    <row r="1139">
      <c r="A1139">
        <v>17137</v>
      </c>
      <c r="B1139" t="str">
        <f>HYPERLINK("https://www.facebook.com/p/C%C3%B4ng-an-x%C3%A3-V%E1%BA%A1n-Kh%C3%A1nh-100067123605395/", "Công an xã Vạn Khánh  tỉnh Khánh Hòa")</f>
        <v>Công an xã Vạn Khánh  tỉnh Khánh Hòa</v>
      </c>
      <c r="C1139" t="str">
        <v>https://www.facebook.com/p/C%C3%B4ng-an-x%C3%A3-V%E1%BA%A1n-Kh%C3%A1nh-100067123605395/</v>
      </c>
      <c r="D1139" t="str">
        <v>-</v>
      </c>
      <c r="E1139" t="str">
        <v/>
      </c>
      <c r="F1139" t="str">
        <v>-</v>
      </c>
      <c r="G1139" t="str">
        <v>-</v>
      </c>
    </row>
    <row r="1140">
      <c r="A1140">
        <v>17138</v>
      </c>
      <c r="B1140" t="str">
        <f>HYPERLINK("https://vankhanh.vanninh.khanhhoa.gov.vn/Default.aspx?TopicId=e43ee9a1-ad28-452e-9715-4d8658f0d3ce", "UBND Ủy ban nhân dân xã Vạn Khánh  tỉnh Khánh Hòa")</f>
        <v>UBND Ủy ban nhân dân xã Vạn Khánh  tỉnh Khánh Hòa</v>
      </c>
      <c r="C1140" t="str">
        <v>https://vankhanh.vanninh.khanhhoa.gov.vn/Default.aspx?TopicId=e43ee9a1-ad28-452e-9715-4d8658f0d3ce</v>
      </c>
      <c r="D1140" t="str">
        <v>-</v>
      </c>
      <c r="E1140" t="str">
        <v>-</v>
      </c>
      <c r="F1140" t="str">
        <v>-</v>
      </c>
      <c r="G1140" t="str">
        <v>-</v>
      </c>
    </row>
    <row r="1141">
      <c r="A1141">
        <v>17139</v>
      </c>
      <c r="B1141" t="str">
        <f>HYPERLINK("https://www.facebook.com/p/C%C3%B4ng-an-x%C3%A3-V%E1%BA%A1n-Ph%C3%BA-100067778023421/", "Công an xã Vạn Phú  tỉnh Khánh Hòa")</f>
        <v>Công an xã Vạn Phú  tỉnh Khánh Hòa</v>
      </c>
      <c r="C1141" t="str">
        <v>https://www.facebook.com/p/C%C3%B4ng-an-x%C3%A3-V%E1%BA%A1n-Ph%C3%BA-100067778023421/</v>
      </c>
      <c r="D1141" t="str">
        <v>-</v>
      </c>
      <c r="E1141" t="str">
        <v/>
      </c>
      <c r="F1141" t="str">
        <v>-</v>
      </c>
      <c r="G1141" t="str">
        <v>-</v>
      </c>
    </row>
    <row r="1142">
      <c r="A1142">
        <v>17140</v>
      </c>
      <c r="B1142" t="str">
        <f>HYPERLINK("https://vanphu.vanninh.khanhhoa.gov.vn/Default.aspx?TopicId=904c8c06-ed37-40c0-9cbc-dbecf41b9052", "UBND Ủy ban nhân dân xã Vạn Phú  tỉnh Khánh Hòa")</f>
        <v>UBND Ủy ban nhân dân xã Vạn Phú  tỉnh Khánh Hòa</v>
      </c>
      <c r="C1142" t="str">
        <v>https://vanphu.vanninh.khanhhoa.gov.vn/Default.aspx?TopicId=904c8c06-ed37-40c0-9cbc-dbecf41b9052</v>
      </c>
      <c r="D1142" t="str">
        <v>-</v>
      </c>
      <c r="E1142" t="str">
        <v>-</v>
      </c>
      <c r="F1142" t="str">
        <v>-</v>
      </c>
      <c r="G1142" t="str">
        <v>-</v>
      </c>
    </row>
    <row r="1143">
      <c r="A1143">
        <v>17141</v>
      </c>
      <c r="B1143" t="str">
        <f>HYPERLINK("https://www.facebook.com/p/C%C3%B4ng-an-x%C3%A3-V%E1%BA%A1n-L%C6%B0%C6%A1ng-100082843122580/", "Công an xã Vạn Lương  tỉnh Khánh Hòa")</f>
        <v>Công an xã Vạn Lương  tỉnh Khánh Hòa</v>
      </c>
      <c r="C1143" t="str">
        <v>https://www.facebook.com/p/C%C3%B4ng-an-x%C3%A3-V%E1%BA%A1n-L%C6%B0%C6%A1ng-100082843122580/</v>
      </c>
      <c r="D1143" t="str">
        <v>-</v>
      </c>
      <c r="E1143" t="str">
        <v/>
      </c>
      <c r="F1143" t="str">
        <v>-</v>
      </c>
      <c r="G1143" t="str">
        <v>-</v>
      </c>
    </row>
    <row r="1144">
      <c r="A1144">
        <v>17142</v>
      </c>
      <c r="B1144" t="str">
        <f>HYPERLINK("https://vanluong.vanninh.khanhhoa.gov.vn/", "UBND Ủy ban nhân dân xã Vạn Lương  tỉnh Khánh Hòa")</f>
        <v>UBND Ủy ban nhân dân xã Vạn Lương  tỉnh Khánh Hòa</v>
      </c>
      <c r="C1144" t="str">
        <v>https://vanluong.vanninh.khanhhoa.gov.vn/</v>
      </c>
      <c r="D1144" t="str">
        <v>-</v>
      </c>
      <c r="E1144" t="str">
        <v>-</v>
      </c>
      <c r="F1144" t="str">
        <v>-</v>
      </c>
      <c r="G1144" t="str">
        <v>-</v>
      </c>
    </row>
    <row r="1145">
      <c r="A1145">
        <v>17143</v>
      </c>
      <c r="B1145" t="str">
        <f>HYPERLINK("https://www.facebook.com/p/C%C3%B4ng-an-x%C3%A3-V%E1%BA%A1n-Th%E1%BA%AFng-100064929062446/", "Công an xã Vạn Thắng  tỉnh Khánh Hòa")</f>
        <v>Công an xã Vạn Thắng  tỉnh Khánh Hòa</v>
      </c>
      <c r="C1145" t="str">
        <v>https://www.facebook.com/p/C%C3%B4ng-an-x%C3%A3-V%E1%BA%A1n-Th%E1%BA%AFng-100064929062446/</v>
      </c>
      <c r="D1145" t="str">
        <v>-</v>
      </c>
      <c r="E1145" t="str">
        <v/>
      </c>
      <c r="F1145" t="str">
        <v>-</v>
      </c>
      <c r="G1145" t="str">
        <v>-</v>
      </c>
    </row>
    <row r="1146">
      <c r="A1146">
        <v>17144</v>
      </c>
      <c r="B1146" t="str">
        <f>HYPERLINK("https://vanthang.vanninh.khanhhoa.gov.vn/", "UBND Ủy ban nhân dân xã Vạn Thắng  tỉnh Khánh Hòa")</f>
        <v>UBND Ủy ban nhân dân xã Vạn Thắng  tỉnh Khánh Hòa</v>
      </c>
      <c r="C1146" t="str">
        <v>https://vanthang.vanninh.khanhhoa.gov.vn/</v>
      </c>
      <c r="D1146" t="str">
        <v>-</v>
      </c>
      <c r="E1146" t="str">
        <v>-</v>
      </c>
      <c r="F1146" t="str">
        <v>-</v>
      </c>
      <c r="G1146" t="str">
        <v>-</v>
      </c>
    </row>
    <row r="1147">
      <c r="A1147">
        <v>17145</v>
      </c>
      <c r="B1147" t="str">
        <f>HYPERLINK("https://www.facebook.com/p/C%C3%B4ng-an-x%C3%A3-V%E1%BA%A1n-Th%E1%BA%A1nh-100068451993066/", "Công an xã Vạn Thạnh  tỉnh Khánh Hòa")</f>
        <v>Công an xã Vạn Thạnh  tỉnh Khánh Hòa</v>
      </c>
      <c r="C1147" t="str">
        <v>https://www.facebook.com/p/C%C3%B4ng-an-x%C3%A3-V%E1%BA%A1n-Th%E1%BA%A1nh-100068451993066/</v>
      </c>
      <c r="D1147" t="str">
        <v>-</v>
      </c>
      <c r="E1147" t="str">
        <v/>
      </c>
      <c r="F1147" t="str">
        <v>-</v>
      </c>
      <c r="G1147" t="str">
        <v>-</v>
      </c>
    </row>
    <row r="1148">
      <c r="A1148">
        <v>17146</v>
      </c>
      <c r="B1148" t="str">
        <f>HYPERLINK("https://vanthanh.vanninh.khanhhoa.gov.vn/Default.aspx?TopicId=904c8c06-ed37-40c0-9cbc-dbecf41b9052", "UBND Ủy ban nhân dân xã Vạn Thạnh  tỉnh Khánh Hòa")</f>
        <v>UBND Ủy ban nhân dân xã Vạn Thạnh  tỉnh Khánh Hòa</v>
      </c>
      <c r="C1148" t="str">
        <v>https://vanthanh.vanninh.khanhhoa.gov.vn/Default.aspx?TopicId=904c8c06-ed37-40c0-9cbc-dbecf41b9052</v>
      </c>
      <c r="D1148" t="str">
        <v>-</v>
      </c>
      <c r="E1148" t="str">
        <v>-</v>
      </c>
      <c r="F1148" t="str">
        <v>-</v>
      </c>
      <c r="G1148" t="str">
        <v>-</v>
      </c>
    </row>
    <row r="1149">
      <c r="A1149">
        <v>17147</v>
      </c>
      <c r="B1149" t="str">
        <f>HYPERLINK("https://www.facebook.com/caxuanson/", "Công an xã Xuân Sơn  tỉnh Khánh Hòa")</f>
        <v>Công an xã Xuân Sơn  tỉnh Khánh Hòa</v>
      </c>
      <c r="C1149" t="str">
        <v>https://www.facebook.com/caxuanson/</v>
      </c>
      <c r="D1149" t="str">
        <v>-</v>
      </c>
      <c r="E1149" t="str">
        <v/>
      </c>
      <c r="F1149" t="str">
        <v>-</v>
      </c>
      <c r="G1149" t="str">
        <v>-</v>
      </c>
    </row>
    <row r="1150">
      <c r="A1150">
        <v>17148</v>
      </c>
      <c r="B1150" t="str">
        <f>HYPERLINK("https://xuanson.vanninh.khanhhoa.gov.vn/Default.aspx?TopicId=b8532918-60a1-4f64-a29c-753156a1d54a", "UBND Ủy ban nhân dân xã Xuân Sơn  tỉnh Khánh Hòa")</f>
        <v>UBND Ủy ban nhân dân xã Xuân Sơn  tỉnh Khánh Hòa</v>
      </c>
      <c r="C1150" t="str">
        <v>https://xuanson.vanninh.khanhhoa.gov.vn/Default.aspx?TopicId=b8532918-60a1-4f64-a29c-753156a1d54a</v>
      </c>
      <c r="D1150" t="str">
        <v>-</v>
      </c>
      <c r="E1150" t="str">
        <v>-</v>
      </c>
      <c r="F1150" t="str">
        <v>-</v>
      </c>
      <c r="G1150" t="str">
        <v>-</v>
      </c>
    </row>
    <row r="1151">
      <c r="A1151">
        <v>17149</v>
      </c>
      <c r="B1151" t="str">
        <f>HYPERLINK("https://www.facebook.com/DCSxaVanHung/", "Công an xã Vạn Hưng  tỉnh Khánh Hòa")</f>
        <v>Công an xã Vạn Hưng  tỉnh Khánh Hòa</v>
      </c>
      <c r="C1151" t="str">
        <v>https://www.facebook.com/DCSxaVanHung/</v>
      </c>
      <c r="D1151" t="str">
        <v>-</v>
      </c>
      <c r="E1151" t="str">
        <v/>
      </c>
      <c r="F1151" t="str">
        <v>-</v>
      </c>
      <c r="G1151" t="str">
        <v>-</v>
      </c>
    </row>
    <row r="1152">
      <c r="A1152">
        <v>17150</v>
      </c>
      <c r="B1152" t="str">
        <f>HYPERLINK("https://vanhung.vanninh.khanhhoa.gov.vn/Default.aspx?TopicId=904c8c06-ed37-40c0-9cbc-dbecf41b9052", "UBND Ủy ban nhân dân xã Vạn Hưng  tỉnh Khánh Hòa")</f>
        <v>UBND Ủy ban nhân dân xã Vạn Hưng  tỉnh Khánh Hòa</v>
      </c>
      <c r="C1152" t="str">
        <v>https://vanhung.vanninh.khanhhoa.gov.vn/Default.aspx?TopicId=904c8c06-ed37-40c0-9cbc-dbecf41b9052</v>
      </c>
      <c r="D1152" t="str">
        <v>-</v>
      </c>
      <c r="E1152" t="str">
        <v>-</v>
      </c>
      <c r="F1152" t="str">
        <v>-</v>
      </c>
      <c r="G1152" t="str">
        <v>-</v>
      </c>
    </row>
    <row r="1153">
      <c r="A1153">
        <v>17151</v>
      </c>
      <c r="B1153" t="str">
        <f>HYPERLINK("https://www.facebook.com/conganphuongninhhiep/", "Công an phường Ninh Hiệp  tỉnh Khánh Hòa")</f>
        <v>Công an phường Ninh Hiệp  tỉnh Khánh Hòa</v>
      </c>
      <c r="C1153" t="str">
        <v>https://www.facebook.com/conganphuongninhhiep/</v>
      </c>
      <c r="D1153" t="str">
        <v>-</v>
      </c>
      <c r="E1153" t="str">
        <v/>
      </c>
      <c r="F1153" t="str">
        <v>-</v>
      </c>
      <c r="G1153" t="str">
        <v>-</v>
      </c>
    </row>
    <row r="1154">
      <c r="A1154">
        <v>17152</v>
      </c>
      <c r="B1154" t="str">
        <f>HYPERLINK("https://dichvucong.gov.vn/p/home/dvc-tthc-co-quan-chi-tiet.html?id=415898", "UBND Ủy ban nhân dân phường Ninh Hiệp  tỉnh Khánh Hòa")</f>
        <v>UBND Ủy ban nhân dân phường Ninh Hiệp  tỉnh Khánh Hòa</v>
      </c>
      <c r="C1154" t="str">
        <v>https://dichvucong.gov.vn/p/home/dvc-tthc-co-quan-chi-tiet.html?id=415898</v>
      </c>
      <c r="D1154" t="str">
        <v>-</v>
      </c>
      <c r="E1154" t="str">
        <v>-</v>
      </c>
      <c r="F1154" t="str">
        <v>-</v>
      </c>
      <c r="G1154" t="str">
        <v>-</v>
      </c>
    </row>
    <row r="1155">
      <c r="A1155">
        <v>17153</v>
      </c>
      <c r="B1155" t="str">
        <f>HYPERLINK("https://www.facebook.com/C%C3%B4ng-an-x%C3%A3-Ninh-S%C6%A1n-Ninh-H%C3%B2a-696548104542773/", "Công an xã Ninh Sơn  tỉnh Khánh Hòa")</f>
        <v>Công an xã Ninh Sơn  tỉnh Khánh Hòa</v>
      </c>
      <c r="C1155" t="str">
        <v>https://www.facebook.com/C%C3%B4ng-an-x%C3%A3-Ninh-S%C6%A1n-Ninh-H%C3%B2a-696548104542773/</v>
      </c>
      <c r="D1155" t="str">
        <v>-</v>
      </c>
      <c r="E1155" t="str">
        <v/>
      </c>
      <c r="F1155" t="str">
        <v>-</v>
      </c>
      <c r="G1155" t="str">
        <v>-</v>
      </c>
    </row>
    <row r="1156">
      <c r="A1156">
        <v>17154</v>
      </c>
      <c r="B1156" t="str">
        <f>HYPERLINK("https://dichvucong.gov.vn/p/home/dvc-tthc-co-quan-chi-tiet.html?id=415871", "UBND Ủy ban nhân dân xã Ninh Sơn  tỉnh Khánh Hòa")</f>
        <v>UBND Ủy ban nhân dân xã Ninh Sơn  tỉnh Khánh Hòa</v>
      </c>
      <c r="C1156" t="str">
        <v>https://dichvucong.gov.vn/p/home/dvc-tthc-co-quan-chi-tiet.html?id=415871</v>
      </c>
      <c r="D1156" t="str">
        <v>-</v>
      </c>
      <c r="E1156" t="str">
        <v>-</v>
      </c>
      <c r="F1156" t="str">
        <v>-</v>
      </c>
      <c r="G1156" t="str">
        <v>-</v>
      </c>
    </row>
    <row r="1157">
      <c r="A1157">
        <v>17155</v>
      </c>
      <c r="B1157" t="str">
        <f>HYPERLINK("https://www.facebook.com/NinhHoa24/?locale=zh_CN", "Công an xã Ninh Tây  tỉnh Khánh Hòa")</f>
        <v>Công an xã Ninh Tây  tỉnh Khánh Hòa</v>
      </c>
      <c r="C1157" t="str">
        <v>https://www.facebook.com/NinhHoa24/?locale=zh_CN</v>
      </c>
      <c r="D1157" t="str">
        <v>-</v>
      </c>
      <c r="E1157" t="str">
        <v/>
      </c>
      <c r="F1157" t="str">
        <v>-</v>
      </c>
      <c r="G1157" t="str">
        <v>-</v>
      </c>
    </row>
    <row r="1158">
      <c r="A1158">
        <v>17156</v>
      </c>
      <c r="B1158" t="str">
        <f>HYPERLINK("https://congbaokhanhhoa.gov.vn/noi-dung-van-ban/vanbanid/21200", "UBND Ủy ban nhân dân xã Ninh Tây  tỉnh Khánh Hòa")</f>
        <v>UBND Ủy ban nhân dân xã Ninh Tây  tỉnh Khánh Hòa</v>
      </c>
      <c r="C1158" t="str">
        <v>https://congbaokhanhhoa.gov.vn/noi-dung-van-ban/vanbanid/21200</v>
      </c>
      <c r="D1158" t="str">
        <v>-</v>
      </c>
      <c r="E1158" t="str">
        <v>-</v>
      </c>
      <c r="F1158" t="str">
        <v>-</v>
      </c>
      <c r="G1158" t="str">
        <v>-</v>
      </c>
    </row>
    <row r="1159">
      <c r="A1159">
        <v>17157</v>
      </c>
      <c r="B1159" t="str">
        <f>HYPERLINK("https://www.facebook.com/caxninhthuong/", "Công an xã Ninh Thượng  tỉnh Khánh Hòa")</f>
        <v>Công an xã Ninh Thượng  tỉnh Khánh Hòa</v>
      </c>
      <c r="C1159" t="str">
        <v>https://www.facebook.com/caxninhthuong/</v>
      </c>
      <c r="D1159" t="str">
        <v>-</v>
      </c>
      <c r="E1159" t="str">
        <v/>
      </c>
      <c r="F1159" t="str">
        <v>-</v>
      </c>
      <c r="G1159" t="str">
        <v>-</v>
      </c>
    </row>
    <row r="1160">
      <c r="A1160">
        <v>17158</v>
      </c>
      <c r="B1160" t="str">
        <f>HYPERLINK("https://dichvucong.gov.vn/p/home/dvc-tthc-co-quan-chi-tiet.html?id=415871", "UBND Ủy ban nhân dân xã Ninh Thượng  tỉnh Khánh Hòa")</f>
        <v>UBND Ủy ban nhân dân xã Ninh Thượng  tỉnh Khánh Hòa</v>
      </c>
      <c r="C1160" t="str">
        <v>https://dichvucong.gov.vn/p/home/dvc-tthc-co-quan-chi-tiet.html?id=415871</v>
      </c>
      <c r="D1160" t="str">
        <v>-</v>
      </c>
      <c r="E1160" t="str">
        <v>-</v>
      </c>
      <c r="F1160" t="str">
        <v>-</v>
      </c>
      <c r="G1160" t="str">
        <v>-</v>
      </c>
    </row>
    <row r="1161">
      <c r="A1161">
        <v>17159</v>
      </c>
      <c r="B1161" t="str">
        <f>HYPERLINK("https://www.facebook.com/conganphuongninhhiep/", "Công an xã Ninh An  tỉnh Khánh Hòa")</f>
        <v>Công an xã Ninh An  tỉnh Khánh Hòa</v>
      </c>
      <c r="C1161" t="str">
        <v>https://www.facebook.com/conganphuongninhhiep/</v>
      </c>
      <c r="D1161" t="str">
        <v>-</v>
      </c>
      <c r="E1161" t="str">
        <v/>
      </c>
      <c r="F1161" t="str">
        <v>-</v>
      </c>
      <c r="G1161" t="str">
        <v>-</v>
      </c>
    </row>
    <row r="1162">
      <c r="A1162">
        <v>17160</v>
      </c>
      <c r="B1162" t="str">
        <f>HYPERLINK("https://ninhan.hoalu.ninhbinh.gov.vn/", "UBND Ủy ban nhân dân xã Ninh An  tỉnh Khánh Hòa")</f>
        <v>UBND Ủy ban nhân dân xã Ninh An  tỉnh Khánh Hòa</v>
      </c>
      <c r="C1162" t="str">
        <v>https://ninhan.hoalu.ninhbinh.gov.vn/</v>
      </c>
      <c r="D1162" t="str">
        <v>-</v>
      </c>
      <c r="E1162" t="str">
        <v>-</v>
      </c>
      <c r="F1162" t="str">
        <v>-</v>
      </c>
      <c r="G1162" t="str">
        <v>-</v>
      </c>
    </row>
    <row r="1163">
      <c r="A1163">
        <v>17161</v>
      </c>
      <c r="B1163" t="str">
        <v>Công an phường Ninh Hải  tỉnh Khánh Hòa</v>
      </c>
      <c r="C1163" t="str">
        <v>-</v>
      </c>
      <c r="D1163" t="str">
        <v>-</v>
      </c>
      <c r="E1163" t="str">
        <v/>
      </c>
      <c r="F1163" t="str">
        <v>-</v>
      </c>
      <c r="G1163" t="str">
        <v>-</v>
      </c>
    </row>
    <row r="1164">
      <c r="A1164">
        <v>17162</v>
      </c>
      <c r="B1164" t="str">
        <f>HYPERLINK("https://dichvucong.gov.vn/p/home/dvc-tthc-co-quan-chi-tiet.html?id=415871", "UBND Ủy ban nhân dân phường Ninh Hải  tỉnh Khánh Hòa")</f>
        <v>UBND Ủy ban nhân dân phường Ninh Hải  tỉnh Khánh Hòa</v>
      </c>
      <c r="C1164" t="str">
        <v>https://dichvucong.gov.vn/p/home/dvc-tthc-co-quan-chi-tiet.html?id=415871</v>
      </c>
      <c r="D1164" t="str">
        <v>-</v>
      </c>
      <c r="E1164" t="str">
        <v>-</v>
      </c>
      <c r="F1164" t="str">
        <v>-</v>
      </c>
      <c r="G1164" t="str">
        <v>-</v>
      </c>
    </row>
    <row r="1165">
      <c r="A1165">
        <v>17163</v>
      </c>
      <c r="B1165" t="str">
        <f>HYPERLINK("https://www.facebook.com/p/C%C3%B4ng-An-X%C3%A3-Ninh-Th%E1%BB%8D-100078063023943/", "Công an xã Ninh Thọ  tỉnh Khánh Hòa")</f>
        <v>Công an xã Ninh Thọ  tỉnh Khánh Hòa</v>
      </c>
      <c r="C1165" t="str">
        <v>https://www.facebook.com/p/C%C3%B4ng-An-X%C3%A3-Ninh-Th%E1%BB%8D-100078063023943/</v>
      </c>
      <c r="D1165" t="str">
        <v>-</v>
      </c>
      <c r="E1165" t="str">
        <v/>
      </c>
      <c r="F1165" t="str">
        <v>-</v>
      </c>
      <c r="G1165" t="str">
        <v>-</v>
      </c>
    </row>
    <row r="1166">
      <c r="A1166">
        <v>17164</v>
      </c>
      <c r="B1166" t="str">
        <f>HYPERLINK("https://dichvucong.gov.vn/p/home/dvc-tthc-co-quan-chi-tiet.html?id=415871", "UBND Ủy ban nhân dân xã Ninh Thọ  tỉnh Khánh Hòa")</f>
        <v>UBND Ủy ban nhân dân xã Ninh Thọ  tỉnh Khánh Hòa</v>
      </c>
      <c r="C1166" t="str">
        <v>https://dichvucong.gov.vn/p/home/dvc-tthc-co-quan-chi-tiet.html?id=415871</v>
      </c>
      <c r="D1166" t="str">
        <v>-</v>
      </c>
      <c r="E1166" t="str">
        <v>-</v>
      </c>
      <c r="F1166" t="str">
        <v>-</v>
      </c>
      <c r="G1166" t="str">
        <v>-</v>
      </c>
    </row>
    <row r="1167">
      <c r="A1167">
        <v>17165</v>
      </c>
      <c r="B1167" t="str">
        <f>HYPERLINK("https://www.facebook.com/conganphuongninhhiep/", "Công an xã Ninh Trung  tỉnh Khánh Hòa")</f>
        <v>Công an xã Ninh Trung  tỉnh Khánh Hòa</v>
      </c>
      <c r="C1167" t="str">
        <v>https://www.facebook.com/conganphuongninhhiep/</v>
      </c>
      <c r="D1167" t="str">
        <v>-</v>
      </c>
      <c r="E1167" t="str">
        <v/>
      </c>
      <c r="F1167" t="str">
        <v>-</v>
      </c>
      <c r="G1167" t="str">
        <v>-</v>
      </c>
    </row>
    <row r="1168">
      <c r="A1168">
        <v>17166</v>
      </c>
      <c r="B1168" t="str">
        <f>HYPERLINK("https://dichvucong.gov.vn/p/home/dvc-tthc-co-quan-chi-tiet.html?id=415871", "UBND Ủy ban nhân dân xã Ninh Trung  tỉnh Khánh Hòa")</f>
        <v>UBND Ủy ban nhân dân xã Ninh Trung  tỉnh Khánh Hòa</v>
      </c>
      <c r="C1168" t="str">
        <v>https://dichvucong.gov.vn/p/home/dvc-tthc-co-quan-chi-tiet.html?id=415871</v>
      </c>
      <c r="D1168" t="str">
        <v>-</v>
      </c>
      <c r="E1168" t="str">
        <v>-</v>
      </c>
      <c r="F1168" t="str">
        <v>-</v>
      </c>
      <c r="G1168" t="str">
        <v>-</v>
      </c>
    </row>
    <row r="1169">
      <c r="A1169">
        <v>17167</v>
      </c>
      <c r="B1169" t="str">
        <f>HYPERLINK("https://www.facebook.com/p/C%C3%B4ng-an-x%C3%A3-Ninh-Sim-Ninh-H%C3%B2a-100071416989760/", "Công an xã Ninh Sim  tỉnh Khánh Hòa")</f>
        <v>Công an xã Ninh Sim  tỉnh Khánh Hòa</v>
      </c>
      <c r="C1169" t="str">
        <v>https://www.facebook.com/p/C%C3%B4ng-an-x%C3%A3-Ninh-Sim-Ninh-H%C3%B2a-100071416989760/</v>
      </c>
      <c r="D1169" t="str">
        <v>-</v>
      </c>
      <c r="E1169" t="str">
        <v/>
      </c>
      <c r="F1169" t="str">
        <v>-</v>
      </c>
      <c r="G1169" t="str">
        <v>-</v>
      </c>
    </row>
    <row r="1170">
      <c r="A1170">
        <v>17168</v>
      </c>
      <c r="B1170" t="str">
        <f>HYPERLINK("https://www.moj.gov.vn/ddt/tintuc/Pages/Hoc-Tap-Tam-Guong-HCM.aspx?ItemID=134", "UBND Ủy ban nhân dân xã Ninh Sim  tỉnh Khánh Hòa")</f>
        <v>UBND Ủy ban nhân dân xã Ninh Sim  tỉnh Khánh Hòa</v>
      </c>
      <c r="C1170" t="str">
        <v>https://www.moj.gov.vn/ddt/tintuc/Pages/Hoc-Tap-Tam-Guong-HCM.aspx?ItemID=134</v>
      </c>
      <c r="D1170" t="str">
        <v>-</v>
      </c>
      <c r="E1170" t="str">
        <v>-</v>
      </c>
      <c r="F1170" t="str">
        <v>-</v>
      </c>
      <c r="G1170" t="str">
        <v>-</v>
      </c>
    </row>
    <row r="1171">
      <c r="A1171">
        <v>17169</v>
      </c>
      <c r="B1171" t="str">
        <f>HYPERLINK("https://www.facebook.com/caxninhxuan/", "Công an xã Ninh Xuân  tỉnh Khánh Hòa")</f>
        <v>Công an xã Ninh Xuân  tỉnh Khánh Hòa</v>
      </c>
      <c r="C1171" t="str">
        <v>https://www.facebook.com/caxninhxuan/</v>
      </c>
      <c r="D1171" t="str">
        <v>-</v>
      </c>
      <c r="E1171" t="str">
        <v/>
      </c>
      <c r="F1171" t="str">
        <v>-</v>
      </c>
      <c r="G1171" t="str">
        <v>-</v>
      </c>
    </row>
    <row r="1172">
      <c r="A1172">
        <v>17170</v>
      </c>
      <c r="B1172" t="str">
        <f>HYPERLINK("https://ninhxuan.hoalu.ninhbinh.gov.vn/", "UBND Ủy ban nhân dân xã Ninh Xuân  tỉnh Khánh Hòa")</f>
        <v>UBND Ủy ban nhân dân xã Ninh Xuân  tỉnh Khánh Hòa</v>
      </c>
      <c r="C1172" t="str">
        <v>https://ninhxuan.hoalu.ninhbinh.gov.vn/</v>
      </c>
      <c r="D1172" t="str">
        <v>-</v>
      </c>
      <c r="E1172" t="str">
        <v>-</v>
      </c>
      <c r="F1172" t="str">
        <v>-</v>
      </c>
      <c r="G1172" t="str">
        <v>-</v>
      </c>
    </row>
    <row r="1173">
      <c r="A1173">
        <v>17171</v>
      </c>
      <c r="B1173" t="str">
        <v>Công an xã Ninh Thân  tỉnh Khánh Hòa</v>
      </c>
      <c r="C1173" t="str">
        <v>-</v>
      </c>
      <c r="D1173" t="str">
        <v>-</v>
      </c>
      <c r="E1173" t="str">
        <v/>
      </c>
      <c r="F1173" t="str">
        <v>-</v>
      </c>
      <c r="G1173" t="str">
        <v>-</v>
      </c>
    </row>
    <row r="1174">
      <c r="A1174">
        <v>17172</v>
      </c>
      <c r="B1174" t="str">
        <f>HYPERLINK("https://congbaokhanhhoa.gov.vn/vi-vn/noi-dung-van-ban/vanbanid/17320", "UBND Ủy ban nhân dân xã Ninh Thân  tỉnh Khánh Hòa")</f>
        <v>UBND Ủy ban nhân dân xã Ninh Thân  tỉnh Khánh Hòa</v>
      </c>
      <c r="C1174" t="str">
        <v>https://congbaokhanhhoa.gov.vn/vi-vn/noi-dung-van-ban/vanbanid/17320</v>
      </c>
      <c r="D1174" t="str">
        <v>-</v>
      </c>
      <c r="E1174" t="str">
        <v>-</v>
      </c>
      <c r="F1174" t="str">
        <v>-</v>
      </c>
      <c r="G1174" t="str">
        <v>-</v>
      </c>
    </row>
    <row r="1175">
      <c r="A1175">
        <v>17173</v>
      </c>
      <c r="B1175" t="str">
        <f>HYPERLINK("https://www.facebook.com/p/C%C3%B4ng-an-ph%C6%B0%E1%BB%9Dng-Ninh-Di%C3%AAm-100077470212770/", "Công an phường Ninh Diêm  tỉnh Khánh Hòa")</f>
        <v>Công an phường Ninh Diêm  tỉnh Khánh Hòa</v>
      </c>
      <c r="C1175" t="str">
        <v>https://www.facebook.com/p/C%C3%B4ng-an-ph%C6%B0%E1%BB%9Dng-Ninh-Di%C3%AAm-100077470212770/</v>
      </c>
      <c r="D1175" t="str">
        <v>-</v>
      </c>
      <c r="E1175" t="str">
        <v/>
      </c>
      <c r="F1175" t="str">
        <v>-</v>
      </c>
      <c r="G1175" t="str">
        <v>-</v>
      </c>
    </row>
    <row r="1176">
      <c r="A1176">
        <v>17174</v>
      </c>
      <c r="B1176" t="str">
        <f>HYPERLINK("https://dichvucong.gov.vn/p/home/dvc-tthc-co-quan-chi-tiet.html?id=415871", "UBND Ủy ban nhân dân phường Ninh Diêm  tỉnh Khánh Hòa")</f>
        <v>UBND Ủy ban nhân dân phường Ninh Diêm  tỉnh Khánh Hòa</v>
      </c>
      <c r="C1176" t="str">
        <v>https://dichvucong.gov.vn/p/home/dvc-tthc-co-quan-chi-tiet.html?id=415871</v>
      </c>
      <c r="D1176" t="str">
        <v>-</v>
      </c>
      <c r="E1176" t="str">
        <v>-</v>
      </c>
      <c r="F1176" t="str">
        <v>-</v>
      </c>
      <c r="G1176" t="str">
        <v>-</v>
      </c>
    </row>
    <row r="1177">
      <c r="A1177">
        <v>17175</v>
      </c>
      <c r="B1177" t="str">
        <f>HYPERLINK("https://www.facebook.com/p/C%C3%B4ng-an-x%C3%A3-Ninh-%C4%90%C3%B4ng-Ninh-H%C3%B2a-100069959034661/?locale=da_DK", "Công an xã Ninh Đông  tỉnh Khánh Hòa")</f>
        <v>Công an xã Ninh Đông  tỉnh Khánh Hòa</v>
      </c>
      <c r="C1177" t="str">
        <v>https://www.facebook.com/p/C%C3%B4ng-an-x%C3%A3-Ninh-%C4%90%C3%B4ng-Ninh-H%C3%B2a-100069959034661/?locale=da_DK</v>
      </c>
      <c r="D1177" t="str">
        <v>-</v>
      </c>
      <c r="E1177" t="str">
        <v/>
      </c>
      <c r="F1177" t="str">
        <v>-</v>
      </c>
      <c r="G1177" t="str">
        <v>-</v>
      </c>
    </row>
    <row r="1178">
      <c r="A1178">
        <v>17176</v>
      </c>
      <c r="B1178" t="str">
        <f>HYPERLINK("https://dichvucong.gov.vn/p/home/dvc-tthc-co-quan-chi-tiet.html?id=415871", "UBND Ủy ban nhân dân xã Ninh Đông  tỉnh Khánh Hòa")</f>
        <v>UBND Ủy ban nhân dân xã Ninh Đông  tỉnh Khánh Hòa</v>
      </c>
      <c r="C1178" t="str">
        <v>https://dichvucong.gov.vn/p/home/dvc-tthc-co-quan-chi-tiet.html?id=415871</v>
      </c>
      <c r="D1178" t="str">
        <v>-</v>
      </c>
      <c r="E1178" t="str">
        <v>-</v>
      </c>
      <c r="F1178" t="str">
        <v>-</v>
      </c>
      <c r="G1178" t="str">
        <v>-</v>
      </c>
    </row>
    <row r="1179">
      <c r="A1179">
        <v>17177</v>
      </c>
      <c r="B1179" t="str">
        <f>HYPERLINK("https://www.facebook.com/ninhthuy.gov.vn/", "Công an phường Ninh Thủy  tỉnh Khánh Hòa")</f>
        <v>Công an phường Ninh Thủy  tỉnh Khánh Hòa</v>
      </c>
      <c r="C1179" t="str">
        <v>https://www.facebook.com/ninhthuy.gov.vn/</v>
      </c>
      <c r="D1179" t="str">
        <v>-</v>
      </c>
      <c r="E1179" t="str">
        <v/>
      </c>
      <c r="F1179" t="str">
        <v>-</v>
      </c>
      <c r="G1179" t="str">
        <v>-</v>
      </c>
    </row>
    <row r="1180">
      <c r="A1180">
        <v>17178</v>
      </c>
      <c r="B1180" t="str">
        <f>HYPERLINK("https://dichvucong.gov.vn/p/home/dvc-tthc-co-quan-chi-tiet.html?id=415871", "UBND Ủy ban nhân dân phường Ninh Thủy  tỉnh Khánh Hòa")</f>
        <v>UBND Ủy ban nhân dân phường Ninh Thủy  tỉnh Khánh Hòa</v>
      </c>
      <c r="C1180" t="str">
        <v>https://dichvucong.gov.vn/p/home/dvc-tthc-co-quan-chi-tiet.html?id=415871</v>
      </c>
      <c r="D1180" t="str">
        <v>-</v>
      </c>
      <c r="E1180" t="str">
        <v>-</v>
      </c>
      <c r="F1180" t="str">
        <v>-</v>
      </c>
      <c r="G1180" t="str">
        <v>-</v>
      </c>
    </row>
    <row r="1181">
      <c r="A1181">
        <v>17179</v>
      </c>
      <c r="B1181" t="str">
        <f>HYPERLINK("https://www.facebook.com/p/C%C3%B4ng-an-Ph%C6%B0%E1%BB%9Dng-Ninh-%C4%90a-Ninh-Ho%C3%A0-100069263110237/", "Công an phường Ninh Đa  tỉnh Khánh Hòa")</f>
        <v>Công an phường Ninh Đa  tỉnh Khánh Hòa</v>
      </c>
      <c r="C1181" t="str">
        <v>https://www.facebook.com/p/C%C3%B4ng-an-Ph%C6%B0%E1%BB%9Dng-Ninh-%C4%90a-Ninh-Ho%C3%A0-100069263110237/</v>
      </c>
      <c r="D1181" t="str">
        <v>-</v>
      </c>
      <c r="E1181" t="str">
        <v/>
      </c>
      <c r="F1181" t="str">
        <v>-</v>
      </c>
      <c r="G1181" t="str">
        <v>-</v>
      </c>
    </row>
    <row r="1182">
      <c r="A1182">
        <v>17180</v>
      </c>
      <c r="B1182" t="str">
        <f>HYPERLINK("https://congbaokhanhhoa.gov.vn/noi-dung-van-ban/vanbanid/21087", "UBND Ủy ban nhân dân phường Ninh Đa  tỉnh Khánh Hòa")</f>
        <v>UBND Ủy ban nhân dân phường Ninh Đa  tỉnh Khánh Hòa</v>
      </c>
      <c r="C1182" t="str">
        <v>https://congbaokhanhhoa.gov.vn/noi-dung-van-ban/vanbanid/21087</v>
      </c>
      <c r="D1182" t="str">
        <v>-</v>
      </c>
      <c r="E1182" t="str">
        <v>-</v>
      </c>
      <c r="F1182" t="str">
        <v>-</v>
      </c>
      <c r="G1182" t="str">
        <v>-</v>
      </c>
    </row>
    <row r="1183">
      <c r="A1183">
        <v>17181</v>
      </c>
      <c r="B1183" t="str">
        <f>HYPERLINK("https://www.facebook.com/p/C%C3%B4ng-an-x%C3%A3-Ninh-Ph%E1%BB%A5ng-Ninh-Ho%C3%A0-100071550129580/", "Công an xã Ninh Phụng  tỉnh Khánh Hòa")</f>
        <v>Công an xã Ninh Phụng  tỉnh Khánh Hòa</v>
      </c>
      <c r="C1183" t="str">
        <v>https://www.facebook.com/p/C%C3%B4ng-an-x%C3%A3-Ninh-Ph%E1%BB%A5ng-Ninh-Ho%C3%A0-100071550129580/</v>
      </c>
      <c r="D1183" t="str">
        <v>-</v>
      </c>
      <c r="E1183" t="str">
        <v/>
      </c>
      <c r="F1183" t="str">
        <v>-</v>
      </c>
      <c r="G1183" t="str">
        <v>-</v>
      </c>
    </row>
    <row r="1184">
      <c r="A1184">
        <v>17182</v>
      </c>
      <c r="B1184" t="str">
        <f>HYPERLINK("https://dichvucong.gov.vn/p/home/dvc-tthc-co-quan-chi-tiet.html?id=415871", "UBND Ủy ban nhân dân xã Ninh Phụng  tỉnh Khánh Hòa")</f>
        <v>UBND Ủy ban nhân dân xã Ninh Phụng  tỉnh Khánh Hòa</v>
      </c>
      <c r="C1184" t="str">
        <v>https://dichvucong.gov.vn/p/home/dvc-tthc-co-quan-chi-tiet.html?id=415871</v>
      </c>
      <c r="D1184" t="str">
        <v>-</v>
      </c>
      <c r="E1184" t="str">
        <v>-</v>
      </c>
      <c r="F1184" t="str">
        <v>-</v>
      </c>
      <c r="G1184" t="str">
        <v>-</v>
      </c>
    </row>
    <row r="1185">
      <c r="A1185">
        <v>17183</v>
      </c>
      <c r="B1185" t="str">
        <f>HYPERLINK("https://www.facebook.com/p/C%C3%B4ng-an-x%C3%A3-Ninh-B%C3%ACnh-Ninh-Ho%C3%A0-Kh%C3%A1nh-Ho%C3%A0-100072485474821/?locale=vi_VN", "Công an xã Ninh Bình  tỉnh Khánh Hòa")</f>
        <v>Công an xã Ninh Bình  tỉnh Khánh Hòa</v>
      </c>
      <c r="C1185" t="str">
        <v>https://www.facebook.com/p/C%C3%B4ng-an-x%C3%A3-Ninh-B%C3%ACnh-Ninh-Ho%C3%A0-Kh%C3%A1nh-Ho%C3%A0-100072485474821/?locale=vi_VN</v>
      </c>
      <c r="D1185" t="str">
        <v>-</v>
      </c>
      <c r="E1185" t="str">
        <v/>
      </c>
      <c r="F1185" t="str">
        <v>-</v>
      </c>
      <c r="G1185" t="str">
        <v>-</v>
      </c>
    </row>
    <row r="1186">
      <c r="A1186">
        <v>17184</v>
      </c>
      <c r="B1186" t="str">
        <f>HYPERLINK("https://ninhvan.hoalu.ninhbinh.gov.vn/", "UBND Ủy ban nhân dân xã Ninh Bình  tỉnh Khánh Hòa")</f>
        <v>UBND Ủy ban nhân dân xã Ninh Bình  tỉnh Khánh Hòa</v>
      </c>
      <c r="C1186" t="str">
        <v>https://ninhvan.hoalu.ninhbinh.gov.vn/</v>
      </c>
      <c r="D1186" t="str">
        <v>-</v>
      </c>
      <c r="E1186" t="str">
        <v>-</v>
      </c>
      <c r="F1186" t="str">
        <v>-</v>
      </c>
      <c r="G1186" t="str">
        <v>-</v>
      </c>
    </row>
    <row r="1187">
      <c r="A1187">
        <v>17185</v>
      </c>
      <c r="B1187" t="str">
        <f>HYPERLINK("https://www.facebook.com/p/Tu%E1%BB%95i-tr%E1%BA%BB-C%C3%B4ng-an-huy%E1%BB%87n-Ninh-Ph%C6%B0%E1%BB%9Bc-100068114569027/", "Công an xã Ninh Phước  tỉnh Khánh Hòa")</f>
        <v>Công an xã Ninh Phước  tỉnh Khánh Hòa</v>
      </c>
      <c r="C1187" t="str">
        <v>https://www.facebook.com/p/Tu%E1%BB%95i-tr%E1%BA%BB-C%C3%B4ng-an-huy%E1%BB%87n-Ninh-Ph%C6%B0%E1%BB%9Bc-100068114569027/</v>
      </c>
      <c r="D1187" t="str">
        <v>-</v>
      </c>
      <c r="E1187" t="str">
        <v/>
      </c>
      <c r="F1187" t="str">
        <v>-</v>
      </c>
      <c r="G1187" t="str">
        <v>-</v>
      </c>
    </row>
    <row r="1188">
      <c r="A1188">
        <v>17186</v>
      </c>
      <c r="B1188" t="str">
        <f>HYPERLINK("https://dichvucong.gov.vn/p/home/dvc-tthc-co-quan-chi-tiet.html?id=415871", "UBND Ủy ban nhân dân xã Ninh Phước  tỉnh Khánh Hòa")</f>
        <v>UBND Ủy ban nhân dân xã Ninh Phước  tỉnh Khánh Hòa</v>
      </c>
      <c r="C1188" t="str">
        <v>https://dichvucong.gov.vn/p/home/dvc-tthc-co-quan-chi-tiet.html?id=415871</v>
      </c>
      <c r="D1188" t="str">
        <v>-</v>
      </c>
      <c r="E1188" t="str">
        <v>-</v>
      </c>
      <c r="F1188" t="str">
        <v>-</v>
      </c>
      <c r="G1188" t="str">
        <v>-</v>
      </c>
    </row>
    <row r="1189">
      <c r="A1189">
        <v>17187</v>
      </c>
      <c r="B1189" t="str">
        <v>Công an xã Ninh Phú  tỉnh Khánh Hòa</v>
      </c>
      <c r="C1189" t="str">
        <v>-</v>
      </c>
      <c r="D1189" t="str">
        <v>-</v>
      </c>
      <c r="E1189" t="str">
        <v/>
      </c>
      <c r="F1189" t="str">
        <v>-</v>
      </c>
      <c r="G1189" t="str">
        <v>-</v>
      </c>
    </row>
    <row r="1190">
      <c r="A1190">
        <v>17188</v>
      </c>
      <c r="B1190" t="str">
        <f>HYPERLINK("https://congbaokhanhhoa.gov.vn/vi-vn/noi-dung-van-ban/vanbanid/21168", "UBND Ủy ban nhân dân xã Ninh Phú  tỉnh Khánh Hòa")</f>
        <v>UBND Ủy ban nhân dân xã Ninh Phú  tỉnh Khánh Hòa</v>
      </c>
      <c r="C1190" t="str">
        <v>https://congbaokhanhhoa.gov.vn/vi-vn/noi-dung-van-ban/vanbanid/21168</v>
      </c>
      <c r="D1190" t="str">
        <v>-</v>
      </c>
      <c r="E1190" t="str">
        <v>-</v>
      </c>
      <c r="F1190" t="str">
        <v>-</v>
      </c>
      <c r="G1190" t="str">
        <v>-</v>
      </c>
    </row>
    <row r="1191">
      <c r="A1191">
        <v>17189</v>
      </c>
      <c r="B1191" t="str">
        <f>HYPERLINK("https://www.facebook.com/291925665632295", "Công an xã Ninh Tân  tỉnh Khánh Hòa")</f>
        <v>Công an xã Ninh Tân  tỉnh Khánh Hòa</v>
      </c>
      <c r="C1191" t="str">
        <v>https://www.facebook.com/291925665632295</v>
      </c>
      <c r="D1191" t="str">
        <v>-</v>
      </c>
      <c r="E1191" t="str">
        <v/>
      </c>
      <c r="F1191" t="str">
        <v>-</v>
      </c>
      <c r="G1191" t="str">
        <v>-</v>
      </c>
    </row>
    <row r="1192">
      <c r="A1192">
        <v>17190</v>
      </c>
      <c r="B1192" t="str">
        <f>HYPERLINK("https://dichvucong.gov.vn/p/home/dvc-tthc-co-quan-chi-tiet.html?id=415871", "UBND Ủy ban nhân dân xã Ninh Tân  tỉnh Khánh Hòa")</f>
        <v>UBND Ủy ban nhân dân xã Ninh Tân  tỉnh Khánh Hòa</v>
      </c>
      <c r="C1192" t="str">
        <v>https://dichvucong.gov.vn/p/home/dvc-tthc-co-quan-chi-tiet.html?id=415871</v>
      </c>
      <c r="D1192" t="str">
        <v>-</v>
      </c>
      <c r="E1192" t="str">
        <v>-</v>
      </c>
      <c r="F1192" t="str">
        <v>-</v>
      </c>
      <c r="G1192" t="str">
        <v>-</v>
      </c>
    </row>
    <row r="1193">
      <c r="A1193">
        <v>17191</v>
      </c>
      <c r="B1193" t="str">
        <f>HYPERLINK("https://www.facebook.com/CaxNinhQuang/", "Công an xã Ninh Quang  tỉnh Khánh Hòa")</f>
        <v>Công an xã Ninh Quang  tỉnh Khánh Hòa</v>
      </c>
      <c r="C1193" t="str">
        <v>https://www.facebook.com/CaxNinhQuang/</v>
      </c>
      <c r="D1193" t="str">
        <v>-</v>
      </c>
      <c r="E1193" t="str">
        <v/>
      </c>
      <c r="F1193" t="str">
        <v>-</v>
      </c>
      <c r="G1193" t="str">
        <v>-</v>
      </c>
    </row>
    <row r="1194">
      <c r="A1194">
        <v>17192</v>
      </c>
      <c r="B1194" t="str">
        <f>HYPERLINK("https://congbaokhanhhoa.gov.vn/noi-dung/id/177/--Tang-100-suat-qua-Tet-cho-ho-ngheo,-ho-can-ngheo-xa-Ninh-Quang", "UBND Ủy ban nhân dân xã Ninh Quang  tỉnh Khánh Hòa")</f>
        <v>UBND Ủy ban nhân dân xã Ninh Quang  tỉnh Khánh Hòa</v>
      </c>
      <c r="C1194" t="str">
        <v>https://congbaokhanhhoa.gov.vn/noi-dung/id/177/--Tang-100-suat-qua-Tet-cho-ho-ngheo,-ho-can-ngheo-xa-Ninh-Quang</v>
      </c>
      <c r="D1194" t="str">
        <v>-</v>
      </c>
      <c r="E1194" t="str">
        <v>-</v>
      </c>
      <c r="F1194" t="str">
        <v>-</v>
      </c>
      <c r="G1194" t="str">
        <v>-</v>
      </c>
    </row>
    <row r="1195">
      <c r="A1195">
        <v>17193</v>
      </c>
      <c r="B1195" t="str">
        <f>HYPERLINK("https://www.facebook.com/CANinhGiang/", "Công an phường Ninh Giang  tỉnh Khánh Hòa")</f>
        <v>Công an phường Ninh Giang  tỉnh Khánh Hòa</v>
      </c>
      <c r="C1195" t="str">
        <v>https://www.facebook.com/CANinhGiang/</v>
      </c>
      <c r="D1195" t="str">
        <v>-</v>
      </c>
      <c r="E1195" t="str">
        <v/>
      </c>
      <c r="F1195" t="str">
        <v>-</v>
      </c>
      <c r="G1195" t="str">
        <v>-</v>
      </c>
    </row>
    <row r="1196">
      <c r="A1196">
        <v>17194</v>
      </c>
      <c r="B1196" t="str">
        <f>HYPERLINK("https://congbaokhanhhoa.gov.vn/vi-vn/noi-dung-van-ban/vanbanid/10207", "UBND Ủy ban nhân dân phường Ninh Giang  tỉnh Khánh Hòa")</f>
        <v>UBND Ủy ban nhân dân phường Ninh Giang  tỉnh Khánh Hòa</v>
      </c>
      <c r="C1196" t="str">
        <v>https://congbaokhanhhoa.gov.vn/vi-vn/noi-dung-van-ban/vanbanid/10207</v>
      </c>
      <c r="D1196" t="str">
        <v>-</v>
      </c>
      <c r="E1196" t="str">
        <v>-</v>
      </c>
      <c r="F1196" t="str">
        <v>-</v>
      </c>
      <c r="G1196" t="str">
        <v>-</v>
      </c>
    </row>
    <row r="1197">
      <c r="A1197">
        <v>17195</v>
      </c>
      <c r="B1197" t="str">
        <f>HYPERLINK("https://www.facebook.com/p/C%C3%B4ng-an-Ninh-H%C3%A0-Ninh-Ho%C3%A0-100064904532428/", "Công an phường Ninh Hà  tỉnh Khánh Hòa")</f>
        <v>Công an phường Ninh Hà  tỉnh Khánh Hòa</v>
      </c>
      <c r="C1197" t="str">
        <v>https://www.facebook.com/p/C%C3%B4ng-an-Ninh-H%C3%A0-Ninh-Ho%C3%A0-100064904532428/</v>
      </c>
      <c r="D1197" t="str">
        <v>-</v>
      </c>
      <c r="E1197" t="str">
        <v/>
      </c>
      <c r="F1197" t="str">
        <v>-</v>
      </c>
      <c r="G1197" t="str">
        <v>-</v>
      </c>
    </row>
    <row r="1198">
      <c r="A1198">
        <v>17196</v>
      </c>
      <c r="B1198" t="str">
        <f>HYPERLINK("https://dichvucong.gov.vn/p/home/dvc-tthc-co-quan-chi-tiet.html?id=415871", "UBND Ủy ban nhân dân phường Ninh Hà  tỉnh Khánh Hòa")</f>
        <v>UBND Ủy ban nhân dân phường Ninh Hà  tỉnh Khánh Hòa</v>
      </c>
      <c r="C1198" t="str">
        <v>https://dichvucong.gov.vn/p/home/dvc-tthc-co-quan-chi-tiet.html?id=415871</v>
      </c>
      <c r="D1198" t="str">
        <v>-</v>
      </c>
      <c r="E1198" t="str">
        <v>-</v>
      </c>
      <c r="F1198" t="str">
        <v>-</v>
      </c>
      <c r="G1198" t="str">
        <v>-</v>
      </c>
    </row>
    <row r="1199">
      <c r="A1199">
        <v>17197</v>
      </c>
      <c r="B1199" t="str">
        <f>HYPERLINK("https://www.facebook.com/caxninhhung/", "Công an xã Ninh Hưng  tỉnh Khánh Hòa")</f>
        <v>Công an xã Ninh Hưng  tỉnh Khánh Hòa</v>
      </c>
      <c r="C1199" t="str">
        <v>https://www.facebook.com/caxninhhung/</v>
      </c>
      <c r="D1199" t="str">
        <v>-</v>
      </c>
      <c r="E1199" t="str">
        <v/>
      </c>
      <c r="F1199" t="str">
        <v>-</v>
      </c>
      <c r="G1199" t="str">
        <v>-</v>
      </c>
    </row>
    <row r="1200">
      <c r="A1200">
        <v>17198</v>
      </c>
      <c r="B1200" t="str">
        <f>HYPERLINK("https://dichvucong.gov.vn/p/home/dvc-tthc-co-quan-chi-tiet.html?id=415871", "UBND Ủy ban nhân dân xã Ninh Hưng  tỉnh Khánh Hòa")</f>
        <v>UBND Ủy ban nhân dân xã Ninh Hưng  tỉnh Khánh Hòa</v>
      </c>
      <c r="C1200" t="str">
        <v>https://dichvucong.gov.vn/p/home/dvc-tthc-co-quan-chi-tiet.html?id=415871</v>
      </c>
      <c r="D1200" t="str">
        <v>-</v>
      </c>
      <c r="E1200" t="str">
        <v>-</v>
      </c>
      <c r="F1200" t="str">
        <v>-</v>
      </c>
      <c r="G1200" t="str">
        <v>-</v>
      </c>
    </row>
    <row r="1201">
      <c r="A1201">
        <v>17199</v>
      </c>
      <c r="B1201" t="str">
        <f>HYPERLINK("https://www.facebook.com/NinhHoa24/?locale=id_ID", "Công an xã Ninh Lộc  tỉnh Khánh Hòa")</f>
        <v>Công an xã Ninh Lộc  tỉnh Khánh Hòa</v>
      </c>
      <c r="C1201" t="str">
        <v>https://www.facebook.com/NinhHoa24/?locale=id_ID</v>
      </c>
      <c r="D1201" t="str">
        <v>-</v>
      </c>
      <c r="E1201" t="str">
        <v/>
      </c>
      <c r="F1201" t="str">
        <v>-</v>
      </c>
      <c r="G1201" t="str">
        <v>-</v>
      </c>
    </row>
    <row r="1202">
      <c r="A1202">
        <v>17200</v>
      </c>
      <c r="B1202" t="str">
        <f>HYPERLINK("https://dichvucong.gov.vn/p/home/dvc-tthc-co-quan-chi-tiet.html?id=415871", "UBND Ủy ban nhân dân xã Ninh Lộc  tỉnh Khánh Hòa")</f>
        <v>UBND Ủy ban nhân dân xã Ninh Lộc  tỉnh Khánh Hòa</v>
      </c>
      <c r="C1202" t="str">
        <v>https://dichvucong.gov.vn/p/home/dvc-tthc-co-quan-chi-tiet.html?id=415871</v>
      </c>
      <c r="D1202" t="str">
        <v>-</v>
      </c>
      <c r="E1202" t="str">
        <v>-</v>
      </c>
      <c r="F1202" t="str">
        <v>-</v>
      </c>
      <c r="G1202" t="str">
        <v>-</v>
      </c>
    </row>
    <row r="1203">
      <c r="A1203">
        <v>17201</v>
      </c>
      <c r="B1203" t="str">
        <f>HYPERLINK("https://www.facebook.com/p/C%C3%B4ng-an-x%C3%A3-ninh-%C3%ADch-100071300702130/", "Công an xã Ninh Ích  tỉnh Khánh Hòa")</f>
        <v>Công an xã Ninh Ích  tỉnh Khánh Hòa</v>
      </c>
      <c r="C1203" t="str">
        <v>https://www.facebook.com/p/C%C3%B4ng-an-x%C3%A3-ninh-%C3%ADch-100071300702130/</v>
      </c>
      <c r="D1203" t="str">
        <v>-</v>
      </c>
      <c r="E1203" t="str">
        <v/>
      </c>
      <c r="F1203" t="str">
        <v>-</v>
      </c>
      <c r="G1203" t="str">
        <v>-</v>
      </c>
    </row>
    <row r="1204">
      <c r="A1204">
        <v>17202</v>
      </c>
      <c r="B1204" t="str">
        <f>HYPERLINK("https://dichvucong.gov.vn/p/home/dvc-tthc-co-quan-chi-tiet.html?id=415900", "UBND Ủy ban nhân dân xã Ninh Ích  tỉnh Khánh Hòa")</f>
        <v>UBND Ủy ban nhân dân xã Ninh Ích  tỉnh Khánh Hòa</v>
      </c>
      <c r="C1204" t="str">
        <v>https://dichvucong.gov.vn/p/home/dvc-tthc-co-quan-chi-tiet.html?id=415900</v>
      </c>
      <c r="D1204" t="str">
        <v>-</v>
      </c>
      <c r="E1204" t="str">
        <v>-</v>
      </c>
      <c r="F1204" t="str">
        <v>-</v>
      </c>
      <c r="G1204" t="str">
        <v>-</v>
      </c>
    </row>
    <row r="1205">
      <c r="A1205">
        <v>17203</v>
      </c>
      <c r="B1205" t="str">
        <f>HYPERLINK("https://www.facebook.com/p/C%C3%B4ng-an-x%C3%A3-Ninh-V%C3%A2n-huy%E1%BB%87n-Hoa-L%C6%B0-100071465313623/", "Công an xã Ninh Vân  tỉnh Khánh Hòa")</f>
        <v>Công an xã Ninh Vân  tỉnh Khánh Hòa</v>
      </c>
      <c r="C1205" t="str">
        <v>https://www.facebook.com/p/C%C3%B4ng-an-x%C3%A3-Ninh-V%C3%A2n-huy%E1%BB%87n-Hoa-L%C6%B0-100071465313623/</v>
      </c>
      <c r="D1205" t="str">
        <v>-</v>
      </c>
      <c r="E1205" t="str">
        <v/>
      </c>
      <c r="F1205" t="str">
        <v>-</v>
      </c>
      <c r="G1205" t="str">
        <v>-</v>
      </c>
    </row>
    <row r="1206">
      <c r="A1206">
        <v>17204</v>
      </c>
      <c r="B1206" t="str">
        <f>HYPERLINK("https://ninhvan.hoalu.ninhbinh.gov.vn/", "UBND Ủy ban nhân dân xã Ninh Vân  tỉnh Khánh Hòa")</f>
        <v>UBND Ủy ban nhân dân xã Ninh Vân  tỉnh Khánh Hòa</v>
      </c>
      <c r="C1206" t="str">
        <v>https://ninhvan.hoalu.ninhbinh.gov.vn/</v>
      </c>
      <c r="D1206" t="str">
        <v>-</v>
      </c>
      <c r="E1206" t="str">
        <v>-</v>
      </c>
      <c r="F1206" t="str">
        <v>-</v>
      </c>
      <c r="G1206" t="str">
        <v>-</v>
      </c>
    </row>
    <row r="1207">
      <c r="A1207">
        <v>17205</v>
      </c>
      <c r="B1207" t="str">
        <f>HYPERLINK("https://www.facebook.com/hoilienhiepphunutinhkhanhhoa/", "Công an xã Khánh Hiệp  tỉnh Khánh Hòa")</f>
        <v>Công an xã Khánh Hiệp  tỉnh Khánh Hòa</v>
      </c>
      <c r="C1207" t="str">
        <v>https://www.facebook.com/hoilienhiepphunutinhkhanhhoa/</v>
      </c>
      <c r="D1207" t="str">
        <v>-</v>
      </c>
      <c r="E1207" t="str">
        <v/>
      </c>
      <c r="F1207" t="str">
        <v>-</v>
      </c>
      <c r="G1207" t="str">
        <v>-</v>
      </c>
    </row>
    <row r="1208">
      <c r="A1208">
        <v>17206</v>
      </c>
      <c r="B1208" t="str">
        <f>HYPERLINK("https://congbaokhanhhoa.gov.vn/noi-dung-van-ban/vanbanid/21340", "UBND Ủy ban nhân dân xã Khánh Hiệp  tỉnh Khánh Hòa")</f>
        <v>UBND Ủy ban nhân dân xã Khánh Hiệp  tỉnh Khánh Hòa</v>
      </c>
      <c r="C1208" t="str">
        <v>https://congbaokhanhhoa.gov.vn/noi-dung-van-ban/vanbanid/21340</v>
      </c>
      <c r="D1208" t="str">
        <v>-</v>
      </c>
      <c r="E1208" t="str">
        <v>-</v>
      </c>
      <c r="F1208" t="str">
        <v>-</v>
      </c>
      <c r="G1208" t="str">
        <v>-</v>
      </c>
    </row>
    <row r="1209">
      <c r="A1209">
        <v>17207</v>
      </c>
      <c r="B1209" t="str">
        <f>HYPERLINK("https://www.facebook.com/p/C%C3%B4ng-an-x%C3%A3-Kh%C3%A1nh-B%C3%ACnh-huy%E1%BB%87n-Kh%C3%A1nh-V%C4%A9nh-t%E1%BB%89nh-Kh%C3%A1nh-Ho%C3%A0-100081502920679/", "Công an xã Khánh Bình  tỉnh Khánh Hòa")</f>
        <v>Công an xã Khánh Bình  tỉnh Khánh Hòa</v>
      </c>
      <c r="C1209" t="str">
        <v>https://www.facebook.com/p/C%C3%B4ng-an-x%C3%A3-Kh%C3%A1nh-B%C3%ACnh-huy%E1%BB%87n-Kh%C3%A1nh-V%C4%A9nh-t%E1%BB%89nh-Kh%C3%A1nh-Ho%C3%A0-100081502920679/</v>
      </c>
      <c r="D1209" t="str">
        <v>-</v>
      </c>
      <c r="E1209" t="str">
        <v/>
      </c>
      <c r="F1209" t="str">
        <v>-</v>
      </c>
      <c r="G1209" t="str">
        <v>-</v>
      </c>
    </row>
    <row r="1210">
      <c r="A1210">
        <v>17208</v>
      </c>
      <c r="B1210" t="str">
        <f>HYPERLINK("https://khanhbinh.anphu.angiang.gov.vn/", "UBND Ủy ban nhân dân xã Khánh Bình  tỉnh Khánh Hòa")</f>
        <v>UBND Ủy ban nhân dân xã Khánh Bình  tỉnh Khánh Hòa</v>
      </c>
      <c r="C1210" t="str">
        <v>https://khanhbinh.anphu.angiang.gov.vn/</v>
      </c>
      <c r="D1210" t="str">
        <v>-</v>
      </c>
      <c r="E1210" t="str">
        <v>-</v>
      </c>
      <c r="F1210" t="str">
        <v>-</v>
      </c>
      <c r="G1210" t="str">
        <v>-</v>
      </c>
    </row>
    <row r="1211">
      <c r="A1211">
        <v>17209</v>
      </c>
      <c r="B1211" t="str">
        <f>HYPERLINK("https://www.facebook.com/TUOITREKHANHHOA.2019/", "Công an xã Khánh Trung  tỉnh Khánh Hòa")</f>
        <v>Công an xã Khánh Trung  tỉnh Khánh Hòa</v>
      </c>
      <c r="C1211" t="str">
        <v>https://www.facebook.com/TUOITREKHANHHOA.2019/</v>
      </c>
      <c r="D1211" t="str">
        <v>-</v>
      </c>
      <c r="E1211" t="str">
        <v/>
      </c>
      <c r="F1211" t="str">
        <v>-</v>
      </c>
      <c r="G1211" t="str">
        <v>-</v>
      </c>
    </row>
    <row r="1212">
      <c r="A1212">
        <v>17210</v>
      </c>
      <c r="B1212" t="str">
        <f>HYPERLINK("http://khanhtrung.yenkhanh.ninhbinh.gov.vn/", "UBND Ủy ban nhân dân xã Khánh Trung  tỉnh Khánh Hòa")</f>
        <v>UBND Ủy ban nhân dân xã Khánh Trung  tỉnh Khánh Hòa</v>
      </c>
      <c r="C1212" t="str">
        <v>http://khanhtrung.yenkhanh.ninhbinh.gov.vn/</v>
      </c>
      <c r="D1212" t="str">
        <v>-</v>
      </c>
      <c r="E1212" t="str">
        <v>-</v>
      </c>
      <c r="F1212" t="str">
        <v>-</v>
      </c>
      <c r="G1212" t="str">
        <v>-</v>
      </c>
    </row>
    <row r="1213">
      <c r="A1213">
        <v>17211</v>
      </c>
      <c r="B1213" t="str">
        <v>Công an xã Khánh Đông  tỉnh Khánh Hòa</v>
      </c>
      <c r="C1213" t="str">
        <v>-</v>
      </c>
      <c r="D1213" t="str">
        <v>-</v>
      </c>
      <c r="E1213" t="str">
        <v/>
      </c>
      <c r="F1213" t="str">
        <v>-</v>
      </c>
      <c r="G1213" t="str">
        <v>-</v>
      </c>
    </row>
    <row r="1214">
      <c r="A1214">
        <v>17212</v>
      </c>
      <c r="B1214" t="str">
        <f>HYPERLINK("https://tankhanhdong.sadec.dongthap.gov.vn/", "UBND Ủy ban nhân dân xã Khánh Đông  tỉnh Khánh Hòa")</f>
        <v>UBND Ủy ban nhân dân xã Khánh Đông  tỉnh Khánh Hòa</v>
      </c>
      <c r="C1214" t="str">
        <v>https://tankhanhdong.sadec.dongthap.gov.vn/</v>
      </c>
      <c r="D1214" t="str">
        <v>-</v>
      </c>
      <c r="E1214" t="str">
        <v>-</v>
      </c>
      <c r="F1214" t="str">
        <v>-</v>
      </c>
      <c r="G1214" t="str">
        <v>-</v>
      </c>
    </row>
    <row r="1215">
      <c r="A1215">
        <v>17213</v>
      </c>
      <c r="B1215" t="str">
        <v>Công an xã Khánh Thượng  tỉnh Khánh Hòa</v>
      </c>
      <c r="C1215" t="str">
        <v>-</v>
      </c>
      <c r="D1215" t="str">
        <v>-</v>
      </c>
      <c r="E1215" t="str">
        <v/>
      </c>
      <c r="F1215" t="str">
        <v>-</v>
      </c>
      <c r="G1215" t="str">
        <v>-</v>
      </c>
    </row>
    <row r="1216">
      <c r="A1216">
        <v>17214</v>
      </c>
      <c r="B1216" t="str">
        <f>HYPERLINK("https://khanhthuong.bavi.hanoi.gov.vn/", "UBND Ủy ban nhân dân xã Khánh Thượng  tỉnh Khánh Hòa")</f>
        <v>UBND Ủy ban nhân dân xã Khánh Thượng  tỉnh Khánh Hòa</v>
      </c>
      <c r="C1216" t="str">
        <v>https://khanhthuong.bavi.hanoi.gov.vn/</v>
      </c>
      <c r="D1216" t="str">
        <v>-</v>
      </c>
      <c r="E1216" t="str">
        <v>-</v>
      </c>
      <c r="F1216" t="str">
        <v>-</v>
      </c>
      <c r="G1216" t="str">
        <v>-</v>
      </c>
    </row>
    <row r="1217">
      <c r="A1217">
        <v>17215</v>
      </c>
      <c r="B1217" t="str">
        <f>HYPERLINK("https://www.facebook.com/TUOITREKHANHHOA.2019/", "Công an xã Khánh Nam  tỉnh Khánh Hòa")</f>
        <v>Công an xã Khánh Nam  tỉnh Khánh Hòa</v>
      </c>
      <c r="C1217" t="str">
        <v>https://www.facebook.com/TUOITREKHANHHOA.2019/</v>
      </c>
      <c r="D1217" t="str">
        <v>-</v>
      </c>
      <c r="E1217" t="str">
        <v/>
      </c>
      <c r="F1217" t="str">
        <v>-</v>
      </c>
      <c r="G1217" t="str">
        <v>-</v>
      </c>
    </row>
    <row r="1218">
      <c r="A1218">
        <v>17216</v>
      </c>
      <c r="B1218" t="str">
        <f>HYPERLINK("https://hoakhanhnam.duchoa.longan.gov.vn/", "UBND Ủy ban nhân dân xã Khánh Nam  tỉnh Khánh Hòa")</f>
        <v>UBND Ủy ban nhân dân xã Khánh Nam  tỉnh Khánh Hòa</v>
      </c>
      <c r="C1218" t="str">
        <v>https://hoakhanhnam.duchoa.longan.gov.vn/</v>
      </c>
      <c r="D1218" t="str">
        <v>-</v>
      </c>
      <c r="E1218" t="str">
        <v>-</v>
      </c>
      <c r="F1218" t="str">
        <v>-</v>
      </c>
      <c r="G1218" t="str">
        <v>-</v>
      </c>
    </row>
    <row r="1219">
      <c r="A1219">
        <v>17217</v>
      </c>
      <c r="B1219" t="str">
        <f>HYPERLINK("https://www.facebook.com/ccnsongcau/", "Công an xã Sông Cầu  tỉnh Khánh Hòa")</f>
        <v>Công an xã Sông Cầu  tỉnh Khánh Hòa</v>
      </c>
      <c r="C1219" t="str">
        <v>https://www.facebook.com/ccnsongcau/</v>
      </c>
      <c r="D1219" t="str">
        <v>-</v>
      </c>
      <c r="E1219" t="str">
        <v/>
      </c>
      <c r="F1219" t="str">
        <v>-</v>
      </c>
      <c r="G1219" t="str">
        <v>-</v>
      </c>
    </row>
    <row r="1220">
      <c r="A1220">
        <v>17218</v>
      </c>
      <c r="B1220" t="str">
        <f>HYPERLINK("https://xuanloc.songcau.phuyen.gov.vn/", "UBND Ủy ban nhân dân xã Sông Cầu  tỉnh Khánh Hòa")</f>
        <v>UBND Ủy ban nhân dân xã Sông Cầu  tỉnh Khánh Hòa</v>
      </c>
      <c r="C1220" t="str">
        <v>https://xuanloc.songcau.phuyen.gov.vn/</v>
      </c>
      <c r="D1220" t="str">
        <v>-</v>
      </c>
      <c r="E1220" t="str">
        <v>-</v>
      </c>
      <c r="F1220" t="str">
        <v>-</v>
      </c>
      <c r="G1220" t="str">
        <v>-</v>
      </c>
    </row>
    <row r="1221">
      <c r="A1221">
        <v>17219</v>
      </c>
      <c r="B1221" t="str">
        <v>Công an xã Giang Ly  tỉnh Khánh Hòa</v>
      </c>
      <c r="C1221" t="str">
        <v>-</v>
      </c>
      <c r="D1221" t="str">
        <v>-</v>
      </c>
      <c r="E1221" t="str">
        <v/>
      </c>
      <c r="F1221" t="str">
        <v>-</v>
      </c>
      <c r="G1221" t="str">
        <v>-</v>
      </c>
    </row>
    <row r="1222">
      <c r="A1222">
        <v>17220</v>
      </c>
      <c r="B1222" t="str">
        <f>HYPERLINK("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", "UBND Ủy ban nhân dân xã Giang Ly  tỉnh Khánh Hòa")</f>
        <v>UBND Ủy ban nhân dân xã Giang Ly  tỉnh Khánh Hòa</v>
      </c>
      <c r="C1222" t="str">
        <v>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</v>
      </c>
      <c r="D1222" t="str">
        <v>-</v>
      </c>
      <c r="E1222" t="str">
        <v>-</v>
      </c>
      <c r="F1222" t="str">
        <v>-</v>
      </c>
      <c r="G1222" t="str">
        <v>-</v>
      </c>
    </row>
    <row r="1223">
      <c r="A1223">
        <v>17221</v>
      </c>
      <c r="B1223" t="str">
        <f>HYPERLINK("https://www.facebook.com/conganBaTri/", "Công an xã Cầu Bà  tỉnh Khánh Hòa")</f>
        <v>Công an xã Cầu Bà  tỉnh Khánh Hòa</v>
      </c>
      <c r="C1223" t="str">
        <v>https://www.facebook.com/conganBaTri/</v>
      </c>
      <c r="D1223" t="str">
        <v>-</v>
      </c>
      <c r="E1223" t="str">
        <v/>
      </c>
      <c r="F1223" t="str">
        <v>-</v>
      </c>
      <c r="G1223" t="str">
        <v>-</v>
      </c>
    </row>
    <row r="1224">
      <c r="A1224">
        <v>17222</v>
      </c>
      <c r="B1224" t="str">
        <f>HYPERLINK("https://bcb.khanhson.khanhhoa.gov.vn/to-chuc-hanh-chinh/uy-ban-nhan-dan", "UBND Ủy ban nhân dân xã Cầu Bà  tỉnh Khánh Hòa")</f>
        <v>UBND Ủy ban nhân dân xã Cầu Bà  tỉnh Khánh Hòa</v>
      </c>
      <c r="C1224" t="str">
        <v>https://bcb.khanhson.khanhhoa.gov.vn/to-chuc-hanh-chinh/uy-ban-nhan-dan</v>
      </c>
      <c r="D1224" t="str">
        <v>-</v>
      </c>
      <c r="E1224" t="str">
        <v>-</v>
      </c>
      <c r="F1224" t="str">
        <v>-</v>
      </c>
      <c r="G1224" t="str">
        <v>-</v>
      </c>
    </row>
    <row r="1225">
      <c r="A1225">
        <v>17223</v>
      </c>
      <c r="B1225" t="str">
        <v>Công an xã Liên Sang  tỉnh Khánh Hòa</v>
      </c>
      <c r="C1225" t="str">
        <v>-</v>
      </c>
      <c r="D1225" t="str">
        <v>-</v>
      </c>
      <c r="E1225" t="str">
        <v/>
      </c>
      <c r="F1225" t="str">
        <v>-</v>
      </c>
      <c r="G1225" t="str">
        <v>-</v>
      </c>
    </row>
    <row r="1226">
      <c r="A1226">
        <v>17224</v>
      </c>
      <c r="B1226" t="str">
        <f>HYPERLINK("https://congbaokhanhhoa.gov.vn/noi-dung-van-ban/vanbanid/21286", "UBND Ủy ban nhân dân xã Liên Sang  tỉnh Khánh Hòa")</f>
        <v>UBND Ủy ban nhân dân xã Liên Sang  tỉnh Khánh Hòa</v>
      </c>
      <c r="C1226" t="str">
        <v>https://congbaokhanhhoa.gov.vn/noi-dung-van-ban/vanbanid/21286</v>
      </c>
      <c r="D1226" t="str">
        <v>-</v>
      </c>
      <c r="E1226" t="str">
        <v>-</v>
      </c>
      <c r="F1226" t="str">
        <v>-</v>
      </c>
      <c r="G1226" t="str">
        <v>-</v>
      </c>
    </row>
    <row r="1227">
      <c r="A1227">
        <v>17225</v>
      </c>
      <c r="B1227" t="str">
        <f>HYPERLINK("https://www.facebook.com/TUOITREKHANHHOA.2019/", "Công an xã Khánh Thành  tỉnh Khánh Hòa")</f>
        <v>Công an xã Khánh Thành  tỉnh Khánh Hòa</v>
      </c>
      <c r="C1227" t="str">
        <v>https://www.facebook.com/TUOITREKHANHHOA.2019/</v>
      </c>
      <c r="D1227" t="str">
        <v>-</v>
      </c>
      <c r="E1227" t="str">
        <v/>
      </c>
      <c r="F1227" t="str">
        <v>-</v>
      </c>
      <c r="G1227" t="str">
        <v>-</v>
      </c>
    </row>
    <row r="1228">
      <c r="A1228">
        <v>17226</v>
      </c>
      <c r="B1228" t="str">
        <f>HYPERLINK("http://khanhthanh.yenkhanh.ninhbinh.gov.vn/", "UBND Ủy ban nhân dân xã Khánh Thành  tỉnh Khánh Hòa")</f>
        <v>UBND Ủy ban nhân dân xã Khánh Thành  tỉnh Khánh Hòa</v>
      </c>
      <c r="C1228" t="str">
        <v>http://khanhthanh.yenkhanh.ninhbinh.gov.vn/</v>
      </c>
      <c r="D1228" t="str">
        <v>-</v>
      </c>
      <c r="E1228" t="str">
        <v>-</v>
      </c>
      <c r="F1228" t="str">
        <v>-</v>
      </c>
      <c r="G1228" t="str">
        <v>-</v>
      </c>
    </row>
    <row r="1229">
      <c r="A1229">
        <v>17227</v>
      </c>
      <c r="B1229" t="str">
        <v>Công an xã Khánh Phú  tỉnh Khánh Hòa</v>
      </c>
      <c r="C1229" t="str">
        <v>-</v>
      </c>
      <c r="D1229" t="str">
        <v>-</v>
      </c>
      <c r="E1229" t="str">
        <v/>
      </c>
      <c r="F1229" t="str">
        <v>-</v>
      </c>
      <c r="G1229" t="str">
        <v>-</v>
      </c>
    </row>
    <row r="1230">
      <c r="A1230">
        <v>17228</v>
      </c>
      <c r="B1230" t="str">
        <f>HYPERLINK("https://khanhhoa.chauphu.angiang.gov.vn/", "UBND Ủy ban nhân dân xã Khánh Phú  tỉnh Khánh Hòa")</f>
        <v>UBND Ủy ban nhân dân xã Khánh Phú  tỉnh Khánh Hòa</v>
      </c>
      <c r="C1230" t="str">
        <v>https://khanhhoa.chauphu.angiang.gov.vn/</v>
      </c>
      <c r="D1230" t="str">
        <v>-</v>
      </c>
      <c r="E1230" t="str">
        <v>-</v>
      </c>
      <c r="F1230" t="str">
        <v>-</v>
      </c>
      <c r="G1230" t="str">
        <v>-</v>
      </c>
    </row>
    <row r="1231">
      <c r="A1231">
        <v>17229</v>
      </c>
      <c r="B1231" t="str">
        <f>HYPERLINK("https://www.facebook.com/p/Tu%E1%BB%95i-tr%E1%BA%BB-C%C3%B4ng-an-th%E1%BB%8B-x%C3%A3-S%C6%A1n-T%C3%A2y-100040884909606/", "Công an xã Sơn Thái  tỉnh Khánh Hòa")</f>
        <v>Công an xã Sơn Thái  tỉnh Khánh Hòa</v>
      </c>
      <c r="C1231" t="str">
        <v>https://www.facebook.com/p/Tu%E1%BB%95i-tr%E1%BA%BB-C%C3%B4ng-an-th%E1%BB%8B-x%C3%A3-S%C6%A1n-T%C3%A2y-100040884909606/</v>
      </c>
      <c r="D1231" t="str">
        <v>-</v>
      </c>
      <c r="E1231" t="str">
        <v/>
      </c>
      <c r="F1231" t="str">
        <v>-</v>
      </c>
      <c r="G1231" t="str">
        <v>-</v>
      </c>
    </row>
    <row r="1232">
      <c r="A1232">
        <v>17230</v>
      </c>
      <c r="B1232" t="str">
        <f>HYPERLINK("https://congbaokhanhhoa.gov.vn/van-ban-quy-pham-phap-luat/VBQPPL_UBND/noibanhanhid/0/nam/0/thang/0/pg/5", "UBND Ủy ban nhân dân xã Sơn Thái  tỉnh Khánh Hòa")</f>
        <v>UBND Ủy ban nhân dân xã Sơn Thái  tỉnh Khánh Hòa</v>
      </c>
      <c r="C1232" t="str">
        <v>https://congbaokhanhhoa.gov.vn/van-ban-quy-pham-phap-luat/VBQPPL_UBND/noibanhanhid/0/nam/0/thang/0/pg/5</v>
      </c>
      <c r="D1232" t="str">
        <v>-</v>
      </c>
      <c r="E1232" t="str">
        <v>-</v>
      </c>
      <c r="F1232" t="str">
        <v>-</v>
      </c>
      <c r="G1232" t="str">
        <v>-</v>
      </c>
    </row>
    <row r="1233">
      <c r="A1233">
        <v>17231</v>
      </c>
      <c r="B1233" t="str">
        <f>HYPERLINK("https://www.facebook.com/caxdienlam/", "Công an xã Diên Lâm  tỉnh Khánh Hòa")</f>
        <v>Công an xã Diên Lâm  tỉnh Khánh Hòa</v>
      </c>
      <c r="C1233" t="str">
        <v>https://www.facebook.com/caxdienlam/</v>
      </c>
      <c r="D1233" t="str">
        <v>-</v>
      </c>
      <c r="E1233" t="str">
        <v/>
      </c>
      <c r="F1233" t="str">
        <v>-</v>
      </c>
      <c r="G1233" t="str">
        <v>-</v>
      </c>
    </row>
    <row r="1234">
      <c r="A1234">
        <v>17232</v>
      </c>
      <c r="B1234" t="str">
        <f>HYPERLINK("https://congbaokhanhhoa.gov.vn/vi-vn/noi-dung-van-ban/vanbanid/18016", "UBND Ủy ban nhân dân xã Diên Lâm  tỉnh Khánh Hòa")</f>
        <v>UBND Ủy ban nhân dân xã Diên Lâm  tỉnh Khánh Hòa</v>
      </c>
      <c r="C1234" t="str">
        <v>https://congbaokhanhhoa.gov.vn/vi-vn/noi-dung-van-ban/vanbanid/18016</v>
      </c>
      <c r="D1234" t="str">
        <v>-</v>
      </c>
      <c r="E1234" t="str">
        <v>-</v>
      </c>
      <c r="F1234" t="str">
        <v>-</v>
      </c>
      <c r="G1234" t="str">
        <v>-</v>
      </c>
    </row>
    <row r="1235">
      <c r="A1235">
        <v>17233</v>
      </c>
      <c r="B1235" t="str">
        <f>HYPERLINK("https://www.facebook.com/p/%C4%90o%C3%A0n-TNCS-H%E1%BB%93-Ch%C3%AD-Minh-x%C3%A3-Di%C3%AAn-%C4%90i%E1%BB%81n-100064411315604/", "Công an xã Diên Điền  tỉnh Khánh Hòa")</f>
        <v>Công an xã Diên Điền  tỉnh Khánh Hòa</v>
      </c>
      <c r="C1235" t="str">
        <v>https://www.facebook.com/p/%C4%90o%C3%A0n-TNCS-H%E1%BB%93-Ch%C3%AD-Minh-x%C3%A3-Di%C3%AAn-%C4%90i%E1%BB%81n-100064411315604/</v>
      </c>
      <c r="D1235" t="str">
        <v>-</v>
      </c>
      <c r="E1235" t="str">
        <v/>
      </c>
      <c r="F1235" t="str">
        <v>-</v>
      </c>
      <c r="G1235" t="str">
        <v>-</v>
      </c>
    </row>
    <row r="1236">
      <c r="A1236">
        <v>17234</v>
      </c>
      <c r="B1236" t="str">
        <f>HYPERLINK("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", "UBND Ủy ban nhân dân xã Diên Điền  tỉnh Khánh Hòa")</f>
        <v>UBND Ủy ban nhân dân xã Diên Điền  tỉnh Khánh Hòa</v>
      </c>
      <c r="C1236" t="str">
        <v>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</v>
      </c>
      <c r="D1236" t="str">
        <v>-</v>
      </c>
      <c r="E1236" t="str">
        <v>-</v>
      </c>
      <c r="F1236" t="str">
        <v>-</v>
      </c>
      <c r="G1236" t="str">
        <v>-</v>
      </c>
    </row>
    <row r="1237">
      <c r="A1237">
        <v>17235</v>
      </c>
      <c r="B1237" t="str">
        <f>HYPERLINK("https://www.facebook.com/DienXuanDatSetQueToi/?locale=vi_VN", "Công an xã Diên Xuân  tỉnh Khánh Hòa")</f>
        <v>Công an xã Diên Xuân  tỉnh Khánh Hòa</v>
      </c>
      <c r="C1237" t="str">
        <v>https://www.facebook.com/DienXuanDatSetQueToi/?locale=vi_VN</v>
      </c>
      <c r="D1237" t="str">
        <v>-</v>
      </c>
      <c r="E1237" t="str">
        <v/>
      </c>
      <c r="F1237" t="str">
        <v>-</v>
      </c>
      <c r="G1237" t="str">
        <v>-</v>
      </c>
    </row>
    <row r="1238">
      <c r="A1238">
        <v>17236</v>
      </c>
      <c r="B1238" t="str">
        <f>HYPERLINK("https://dienxuan.dienkhanh.khanhhoa.gov.vn/vi/an-ninh-quoc-phong", "UBND Ủy ban nhân dân xã Diên Xuân  tỉnh Khánh Hòa")</f>
        <v>UBND Ủy ban nhân dân xã Diên Xuân  tỉnh Khánh Hòa</v>
      </c>
      <c r="C1238" t="str">
        <v>https://dienxuan.dienkhanh.khanhhoa.gov.vn/vi/an-ninh-quoc-phong</v>
      </c>
      <c r="D1238" t="str">
        <v>-</v>
      </c>
      <c r="E1238" t="str">
        <v>-</v>
      </c>
      <c r="F1238" t="str">
        <v>-</v>
      </c>
      <c r="G1238" t="str">
        <v>-</v>
      </c>
    </row>
    <row r="1239">
      <c r="A1239">
        <v>17237</v>
      </c>
      <c r="B1239" t="str">
        <f>HYPERLINK("https://www.facebook.com/p/%C4%90o%C3%A0n-thanh-ni%C3%AAn-x%C3%A3-Di%C3%AAn-S%C6%A1n-100068892203148/", "Công an xã Diên Sơn  tỉnh Khánh Hòa")</f>
        <v>Công an xã Diên Sơn  tỉnh Khánh Hòa</v>
      </c>
      <c r="C1239" t="str">
        <v>https://www.facebook.com/p/%C4%90o%C3%A0n-thanh-ni%C3%AAn-x%C3%A3-Di%C3%AAn-S%C6%A1n-100068892203148/</v>
      </c>
      <c r="D1239" t="str">
        <v>-</v>
      </c>
      <c r="E1239" t="str">
        <v/>
      </c>
      <c r="F1239" t="str">
        <v>-</v>
      </c>
      <c r="G1239" t="str">
        <v>-</v>
      </c>
    </row>
    <row r="1240">
      <c r="A1240">
        <v>17238</v>
      </c>
      <c r="B1240" t="str">
        <f>HYPERLINK("https://congbaokhanhhoa.gov.vn/noi-dung-van-ban/vanbanid/19263", "UBND Ủy ban nhân dân xã Diên Sơn  tỉnh Khánh Hòa")</f>
        <v>UBND Ủy ban nhân dân xã Diên Sơn  tỉnh Khánh Hòa</v>
      </c>
      <c r="C1240" t="str">
        <v>https://congbaokhanhhoa.gov.vn/noi-dung-van-ban/vanbanid/19263</v>
      </c>
      <c r="D1240" t="str">
        <v>-</v>
      </c>
      <c r="E1240" t="str">
        <v>-</v>
      </c>
      <c r="F1240" t="str">
        <v>-</v>
      </c>
      <c r="G1240" t="str">
        <v>-</v>
      </c>
    </row>
    <row r="1241">
      <c r="A1241">
        <v>17239</v>
      </c>
      <c r="B1241" t="str">
        <v>Công an xã Diên Đồng  tỉnh Khánh Hòa</v>
      </c>
      <c r="C1241" t="str">
        <v>-</v>
      </c>
      <c r="D1241" t="str">
        <v>-</v>
      </c>
      <c r="E1241" t="str">
        <v/>
      </c>
      <c r="F1241" t="str">
        <v>-</v>
      </c>
      <c r="G1241" t="str">
        <v>-</v>
      </c>
    </row>
    <row r="1242">
      <c r="A1242">
        <v>17240</v>
      </c>
      <c r="B1242" t="str">
        <f>HYPERLINK("https://congbaokhanhhoa.gov.vn/noi-dung-van-ban/vanbanid/21204", "UBND Ủy ban nhân dân xã Diên Đồng  tỉnh Khánh Hòa")</f>
        <v>UBND Ủy ban nhân dân xã Diên Đồng  tỉnh Khánh Hòa</v>
      </c>
      <c r="C1242" t="str">
        <v>https://congbaokhanhhoa.gov.vn/noi-dung-van-ban/vanbanid/21204</v>
      </c>
      <c r="D1242" t="str">
        <v>-</v>
      </c>
      <c r="E1242" t="str">
        <v>-</v>
      </c>
      <c r="F1242" t="str">
        <v>-</v>
      </c>
      <c r="G1242" t="str">
        <v>-</v>
      </c>
    </row>
    <row r="1243">
      <c r="A1243">
        <v>17241</v>
      </c>
      <c r="B1243" t="str">
        <v>Công an xã Diên Phú  tỉnh Khánh Hòa</v>
      </c>
      <c r="C1243" t="str">
        <v>-</v>
      </c>
      <c r="D1243" t="str">
        <v>-</v>
      </c>
      <c r="E1243" t="str">
        <v/>
      </c>
      <c r="F1243" t="str">
        <v>-</v>
      </c>
      <c r="G1243" t="str">
        <v>-</v>
      </c>
    </row>
    <row r="1244">
      <c r="A1244">
        <v>17242</v>
      </c>
      <c r="B1244" t="str">
        <f>HYPERLINK("https://congbaokhanhhoa.gov.vn/noi-dung/id/200/Song-Cai-doan-qua-thon-1,-xa-Dien-Phu--Se-duoc-dau-tu-ke-chong-sat-lo", "UBND Ủy ban nhân dân xã Diên Phú  tỉnh Khánh Hòa")</f>
        <v>UBND Ủy ban nhân dân xã Diên Phú  tỉnh Khánh Hòa</v>
      </c>
      <c r="C1244" t="str">
        <v>https://congbaokhanhhoa.gov.vn/noi-dung/id/200/Song-Cai-doan-qua-thon-1,-xa-Dien-Phu--Se-duoc-dau-tu-ke-chong-sat-lo</v>
      </c>
      <c r="D1244" t="str">
        <v>-</v>
      </c>
      <c r="E1244" t="str">
        <v>-</v>
      </c>
      <c r="F1244" t="str">
        <v>-</v>
      </c>
      <c r="G1244" t="str">
        <v>-</v>
      </c>
    </row>
    <row r="1245">
      <c r="A1245">
        <v>17243</v>
      </c>
      <c r="B1245" t="str">
        <v>Công an xã Diên Thọ  tỉnh Khánh Hòa</v>
      </c>
      <c r="C1245" t="str">
        <v>-</v>
      </c>
      <c r="D1245" t="str">
        <v>-</v>
      </c>
      <c r="E1245" t="str">
        <v/>
      </c>
      <c r="F1245" t="str">
        <v>-</v>
      </c>
      <c r="G1245" t="str">
        <v>-</v>
      </c>
    </row>
    <row r="1246">
      <c r="A1246">
        <v>17244</v>
      </c>
      <c r="B1246" t="str">
        <f>HYPERLINK("https://congbaokhanhhoa.gov.vn/vi-vn/noi-dung-van-ban/vanbanid/21110", "UBND Ủy ban nhân dân xã Diên Thọ  tỉnh Khánh Hòa")</f>
        <v>UBND Ủy ban nhân dân xã Diên Thọ  tỉnh Khánh Hòa</v>
      </c>
      <c r="C1246" t="str">
        <v>https://congbaokhanhhoa.gov.vn/vi-vn/noi-dung-van-ban/vanbanid/21110</v>
      </c>
      <c r="D1246" t="str">
        <v>-</v>
      </c>
      <c r="E1246" t="str">
        <v>-</v>
      </c>
      <c r="F1246" t="str">
        <v>-</v>
      </c>
      <c r="G1246" t="str">
        <v>-</v>
      </c>
    </row>
    <row r="1247">
      <c r="A1247">
        <v>17245</v>
      </c>
      <c r="B1247" t="str">
        <f>HYPERLINK("https://www.facebook.com/p/Tu%E1%BB%95i-tr%E1%BA%BB-C%C3%B4ng-an-huy%E1%BB%87n-Ninh-Ph%C6%B0%E1%BB%9Bc-100068114569027/", "Công an xã Diên Phước  tỉnh Khánh Hòa")</f>
        <v>Công an xã Diên Phước  tỉnh Khánh Hòa</v>
      </c>
      <c r="C1247" t="str">
        <v>https://www.facebook.com/p/Tu%E1%BB%95i-tr%E1%BA%BB-C%C3%B4ng-an-huy%E1%BB%87n-Ninh-Ph%C6%B0%E1%BB%9Bc-100068114569027/</v>
      </c>
      <c r="D1247" t="str">
        <v>-</v>
      </c>
      <c r="E1247" t="str">
        <v/>
      </c>
      <c r="F1247" t="str">
        <v>-</v>
      </c>
      <c r="G1247" t="str">
        <v>-</v>
      </c>
    </row>
    <row r="1248">
      <c r="A1248">
        <v>17246</v>
      </c>
      <c r="B1248" t="str">
        <f>HYPERLINK("https://dichvucong.gov.vn/p/home/dvc-tthc-co-quan-chi-tiet.html?id=415798", "UBND Ủy ban nhân dân xã Diên Phước  tỉnh Khánh Hòa")</f>
        <v>UBND Ủy ban nhân dân xã Diên Phước  tỉnh Khánh Hòa</v>
      </c>
      <c r="C1248" t="str">
        <v>https://dichvucong.gov.vn/p/home/dvc-tthc-co-quan-chi-tiet.html?id=415798</v>
      </c>
      <c r="D1248" t="str">
        <v>-</v>
      </c>
      <c r="E1248" t="str">
        <v>-</v>
      </c>
      <c r="F1248" t="str">
        <v>-</v>
      </c>
      <c r="G1248" t="str">
        <v>-</v>
      </c>
    </row>
    <row r="1249">
      <c r="A1249">
        <v>17247</v>
      </c>
      <c r="B1249" t="str">
        <f>HYPERLINK("https://www.facebook.com/p/Tr%C6%B0%E1%BB%9Dng-M%E1%BA%A7m-non-Di%C3%AAn-L%E1%BA%A1c-100057273857473/", "Công an xã Diên Lạc  tỉnh Khánh Hòa")</f>
        <v>Công an xã Diên Lạc  tỉnh Khánh Hòa</v>
      </c>
      <c r="C1249" t="str">
        <v>https://www.facebook.com/p/Tr%C6%B0%E1%BB%9Dng-M%E1%BA%A7m-non-Di%C3%AAn-L%E1%BA%A1c-100057273857473/</v>
      </c>
      <c r="D1249" t="str">
        <v>-</v>
      </c>
      <c r="E1249" t="str">
        <v/>
      </c>
      <c r="F1249" t="str">
        <v>-</v>
      </c>
      <c r="G1249" t="str">
        <v>-</v>
      </c>
    </row>
    <row r="1250">
      <c r="A1250">
        <v>17248</v>
      </c>
      <c r="B1250" t="str">
        <f>HYPERLINK("https://congbaokhanhhoa.gov.vn/noi-dung-van-ban/vanbanid/21066", "UBND Ủy ban nhân dân xã Diên Lạc  tỉnh Khánh Hòa")</f>
        <v>UBND Ủy ban nhân dân xã Diên Lạc  tỉnh Khánh Hòa</v>
      </c>
      <c r="C1250" t="str">
        <v>https://congbaokhanhhoa.gov.vn/noi-dung-van-ban/vanbanid/21066</v>
      </c>
      <c r="D1250" t="str">
        <v>-</v>
      </c>
      <c r="E1250" t="str">
        <v>-</v>
      </c>
      <c r="F1250" t="str">
        <v>-</v>
      </c>
      <c r="G1250" t="str">
        <v>-</v>
      </c>
    </row>
    <row r="1251">
      <c r="A1251">
        <v>17249</v>
      </c>
      <c r="B1251" t="str">
        <f>HYPERLINK("https://www.facebook.com/naturallifevietnam/?locale=vi_VN", "Công an xã Diên Tân  tỉnh Khánh Hòa")</f>
        <v>Công an xã Diên Tân  tỉnh Khánh Hòa</v>
      </c>
      <c r="C1251" t="str">
        <v>https://www.facebook.com/naturallifevietnam/?locale=vi_VN</v>
      </c>
      <c r="D1251" t="str">
        <v>-</v>
      </c>
      <c r="E1251" t="str">
        <v/>
      </c>
      <c r="F1251" t="str">
        <v>-</v>
      </c>
      <c r="G1251" t="str">
        <v>-</v>
      </c>
    </row>
    <row r="1252">
      <c r="A1252">
        <v>17250</v>
      </c>
      <c r="B1252" t="str">
        <f>HYPERLINK("https://congbaokhanhhoa.gov.vn/noi-dung-van-ban/vanbanid/20323", "UBND Ủy ban nhân dân xã Diên Tân  tỉnh Khánh Hòa")</f>
        <v>UBND Ủy ban nhân dân xã Diên Tân  tỉnh Khánh Hòa</v>
      </c>
      <c r="C1252" t="str">
        <v>https://congbaokhanhhoa.gov.vn/noi-dung-van-ban/vanbanid/20323</v>
      </c>
      <c r="D1252" t="str">
        <v>-</v>
      </c>
      <c r="E1252" t="str">
        <v>-</v>
      </c>
      <c r="F1252" t="str">
        <v>-</v>
      </c>
      <c r="G1252" t="str">
        <v>-</v>
      </c>
    </row>
    <row r="1253">
      <c r="A1253">
        <v>17251</v>
      </c>
      <c r="B1253" t="str">
        <v>Công an xã Diên Hòa  tỉnh Khánh Hòa</v>
      </c>
      <c r="C1253" t="str">
        <v>-</v>
      </c>
      <c r="D1253" t="str">
        <v>-</v>
      </c>
      <c r="E1253" t="str">
        <v/>
      </c>
      <c r="F1253" t="str">
        <v>-</v>
      </c>
      <c r="G1253" t="str">
        <v>-</v>
      </c>
    </row>
    <row r="1254">
      <c r="A1254">
        <v>17252</v>
      </c>
      <c r="B1254" t="str">
        <f>HYPERLINK("https://congbaokhanhhoa.gov.vn/vi-vn/noi-dung-van-ban/vanbanid/21110", "UBND Ủy ban nhân dân xã Diên Hòa  tỉnh Khánh Hòa")</f>
        <v>UBND Ủy ban nhân dân xã Diên Hòa  tỉnh Khánh Hòa</v>
      </c>
      <c r="C1254" t="str">
        <v>https://congbaokhanhhoa.gov.vn/vi-vn/noi-dung-van-ban/vanbanid/21110</v>
      </c>
      <c r="D1254" t="str">
        <v>-</v>
      </c>
      <c r="E1254" t="str">
        <v>-</v>
      </c>
      <c r="F1254" t="str">
        <v>-</v>
      </c>
      <c r="G1254" t="str">
        <v>-</v>
      </c>
    </row>
    <row r="1255">
      <c r="A1255">
        <v>17253</v>
      </c>
      <c r="B1255" t="str">
        <v>Công an xã Diên Thạnh  tỉnh Khánh Hòa</v>
      </c>
      <c r="C1255" t="str">
        <v>-</v>
      </c>
      <c r="D1255" t="str">
        <v>-</v>
      </c>
      <c r="E1255" t="str">
        <v/>
      </c>
      <c r="F1255" t="str">
        <v>-</v>
      </c>
      <c r="G1255" t="str">
        <v>-</v>
      </c>
    </row>
    <row r="1256">
      <c r="A1256">
        <v>17254</v>
      </c>
      <c r="B1256" t="str">
        <f>HYPERLINK("https://congbaokhanhhoa.gov.vn/vi-vn/noi-dung-van-ban/vanbanid/21110", "UBND Ủy ban nhân dân xã Diên Thạnh  tỉnh Khánh Hòa")</f>
        <v>UBND Ủy ban nhân dân xã Diên Thạnh  tỉnh Khánh Hòa</v>
      </c>
      <c r="C1256" t="str">
        <v>https://congbaokhanhhoa.gov.vn/vi-vn/noi-dung-van-ban/vanbanid/21110</v>
      </c>
      <c r="D1256" t="str">
        <v>-</v>
      </c>
      <c r="E1256" t="str">
        <v>-</v>
      </c>
      <c r="F1256" t="str">
        <v>-</v>
      </c>
      <c r="G1256" t="str">
        <v>-</v>
      </c>
    </row>
    <row r="1257">
      <c r="A1257">
        <v>17255</v>
      </c>
      <c r="B1257" t="str">
        <f>HYPERLINK("https://www.facebook.com/61557916602580", "Công an xã Diên Toàn  tỉnh Khánh Hòa")</f>
        <v>Công an xã Diên Toàn  tỉnh Khánh Hòa</v>
      </c>
      <c r="C1257" t="str">
        <v>https://www.facebook.com/61557916602580</v>
      </c>
      <c r="D1257" t="str">
        <v>0974315199</v>
      </c>
      <c r="E1257" t="str">
        <v>-</v>
      </c>
      <c r="F1257" t="str">
        <v>-</v>
      </c>
      <c r="G1257" t="str">
        <v>UBND xã Diên Toàn, Huyện Diên Khánh, Tỉnh Khánh Hòa, Diên Khánh, Vietnam</v>
      </c>
    </row>
    <row r="1258">
      <c r="A1258">
        <v>17256</v>
      </c>
      <c r="B1258" t="str">
        <f>HYPERLINK("https://dientoan.dienkhanh.khanhhoa.gov.vn/vi/an-toan-ve-sinh-thuc-pham/to-chuc-lop-pho-bien-kien-thuc-an-toan-thuc-pham-phong-chong-dich-benh-covid-19-va-cac-luat-lien-quan", "UBND Ủy ban nhân dân xã Diên Toàn  tỉnh Khánh Hòa")</f>
        <v>UBND Ủy ban nhân dân xã Diên Toàn  tỉnh Khánh Hòa</v>
      </c>
      <c r="C1258" t="str">
        <v>https://dientoan.dienkhanh.khanhhoa.gov.vn/vi/an-toan-ve-sinh-thuc-pham/to-chuc-lop-pho-bien-kien-thuc-an-toan-thuc-pham-phong-chong-dich-benh-covid-19-va-cac-luat-lien-quan</v>
      </c>
      <c r="D1258" t="str">
        <v>-</v>
      </c>
      <c r="E1258" t="str">
        <v>-</v>
      </c>
      <c r="F1258" t="str">
        <v>-</v>
      </c>
      <c r="G1258" t="str">
        <v>-</v>
      </c>
    </row>
    <row r="1259">
      <c r="A1259">
        <v>17257</v>
      </c>
      <c r="B1259" t="str">
        <v>Công an xã Diên An  tỉnh Khánh Hòa</v>
      </c>
      <c r="C1259" t="str">
        <v>-</v>
      </c>
      <c r="D1259" t="str">
        <v>-</v>
      </c>
      <c r="E1259" t="str">
        <v/>
      </c>
      <c r="F1259" t="str">
        <v>-</v>
      </c>
      <c r="G1259" t="str">
        <v>-</v>
      </c>
    </row>
    <row r="1260">
      <c r="A1260">
        <v>17258</v>
      </c>
      <c r="B1260" t="str">
        <f>HYPERLINK("https://congbaokhanhhoa.gov.vn/noi-dung-van-ban/vanbanid/18133", "UBND Ủy ban nhân dân xã Diên An  tỉnh Khánh Hòa")</f>
        <v>UBND Ủy ban nhân dân xã Diên An  tỉnh Khánh Hòa</v>
      </c>
      <c r="C1260" t="str">
        <v>https://congbaokhanhhoa.gov.vn/noi-dung-van-ban/vanbanid/18133</v>
      </c>
      <c r="D1260" t="str">
        <v>-</v>
      </c>
      <c r="E1260" t="str">
        <v>-</v>
      </c>
      <c r="F1260" t="str">
        <v>-</v>
      </c>
      <c r="G1260" t="str">
        <v>-</v>
      </c>
    </row>
    <row r="1261">
      <c r="A1261">
        <v>17259</v>
      </c>
      <c r="B1261" t="str">
        <v>Công an xã Diên Bình  tỉnh Khánh Hòa</v>
      </c>
      <c r="C1261" t="str">
        <v>-</v>
      </c>
      <c r="D1261" t="str">
        <v>-</v>
      </c>
      <c r="E1261" t="str">
        <v/>
      </c>
      <c r="F1261" t="str">
        <v>-</v>
      </c>
      <c r="G1261" t="str">
        <v>-</v>
      </c>
    </row>
    <row r="1262">
      <c r="A1262">
        <v>17260</v>
      </c>
      <c r="B1262" t="str">
        <f>HYPERLINK("https://congbaokhanhhoa.gov.vn/vi-vn/noi-dung-van-ban/vanbanid/21110", "UBND Ủy ban nhân dân xã Diên Bình  tỉnh Khánh Hòa")</f>
        <v>UBND Ủy ban nhân dân xã Diên Bình  tỉnh Khánh Hòa</v>
      </c>
      <c r="C1262" t="str">
        <v>https://congbaokhanhhoa.gov.vn/vi-vn/noi-dung-van-ban/vanbanid/21110</v>
      </c>
      <c r="D1262" t="str">
        <v>-</v>
      </c>
      <c r="E1262" t="str">
        <v>-</v>
      </c>
      <c r="F1262" t="str">
        <v>-</v>
      </c>
      <c r="G1262" t="str">
        <v>-</v>
      </c>
    </row>
    <row r="1263">
      <c r="A1263">
        <v>17261</v>
      </c>
      <c r="B1263" t="str">
        <v>Công an xã Diên Lộc  tỉnh Khánh Hòa</v>
      </c>
      <c r="C1263" t="str">
        <v>-</v>
      </c>
      <c r="D1263" t="str">
        <v>-</v>
      </c>
      <c r="E1263" t="str">
        <v/>
      </c>
      <c r="F1263" t="str">
        <v>-</v>
      </c>
      <c r="G1263" t="str">
        <v>-</v>
      </c>
    </row>
    <row r="1264">
      <c r="A1264">
        <v>17262</v>
      </c>
      <c r="B1264" t="str">
        <f>HYPERLINK("https://moc.gov.vn/en/news/15842/y-kien-ve-mo-da-granit-lam-op-lat-tai-xa-dien-tan-huyen-dien-khanh-tinh-khanh-hoa-tinh-khanh-hoa.aspx", "UBND Ủy ban nhân dân xã Diên Lộc  tỉnh Khánh Hòa")</f>
        <v>UBND Ủy ban nhân dân xã Diên Lộc  tỉnh Khánh Hòa</v>
      </c>
      <c r="C1264" t="str">
        <v>https://moc.gov.vn/en/news/15842/y-kien-ve-mo-da-granit-lam-op-lat-tai-xa-dien-tan-huyen-dien-khanh-tinh-khanh-hoa-tinh-khanh-hoa.aspx</v>
      </c>
      <c r="D1264" t="str">
        <v>-</v>
      </c>
      <c r="E1264" t="str">
        <v>-</v>
      </c>
      <c r="F1264" t="str">
        <v>-</v>
      </c>
      <c r="G1264" t="str">
        <v>-</v>
      </c>
    </row>
    <row r="1265">
      <c r="A1265">
        <v>17263</v>
      </c>
      <c r="B1265" t="str">
        <v>Công an xã Suối Hiệp  tỉnh Khánh Hòa</v>
      </c>
      <c r="C1265" t="str">
        <v>-</v>
      </c>
      <c r="D1265" t="str">
        <v>-</v>
      </c>
      <c r="E1265" t="str">
        <v/>
      </c>
      <c r="F1265" t="str">
        <v>-</v>
      </c>
      <c r="G1265" t="str">
        <v>-</v>
      </c>
    </row>
    <row r="1266">
      <c r="A1266">
        <v>17264</v>
      </c>
      <c r="B1266" t="str">
        <f>HYPERLINK("https://congbaokhanhhoa.gov.vn/noi-dung-van-ban/vanbanid/20840", "UBND Ủy ban nhân dân xã Suối Hiệp  tỉnh Khánh Hòa")</f>
        <v>UBND Ủy ban nhân dân xã Suối Hiệp  tỉnh Khánh Hòa</v>
      </c>
      <c r="C1266" t="str">
        <v>https://congbaokhanhhoa.gov.vn/noi-dung-van-ban/vanbanid/20840</v>
      </c>
      <c r="D1266" t="str">
        <v>-</v>
      </c>
      <c r="E1266" t="str">
        <v>-</v>
      </c>
      <c r="F1266" t="str">
        <v>-</v>
      </c>
      <c r="G1266" t="str">
        <v>-</v>
      </c>
    </row>
    <row r="1267">
      <c r="A1267">
        <v>17265</v>
      </c>
      <c r="B1267" t="str">
        <f>HYPERLINK("https://www.facebook.com/KDLSinhThaiSuoiTien/", "Công an xã Suối Tiên  tỉnh Khánh Hòa")</f>
        <v>Công an xã Suối Tiên  tỉnh Khánh Hòa</v>
      </c>
      <c r="C1267" t="str">
        <v>https://www.facebook.com/KDLSinhThaiSuoiTien/</v>
      </c>
      <c r="D1267" t="str">
        <v>-</v>
      </c>
      <c r="E1267" t="str">
        <v/>
      </c>
      <c r="F1267" t="str">
        <v>-</v>
      </c>
      <c r="G1267" t="str">
        <v>-</v>
      </c>
    </row>
    <row r="1268">
      <c r="A1268">
        <v>17266</v>
      </c>
      <c r="B1268" t="str">
        <f>HYPERLINK("https://congbaokhanhhoa.gov.vn/noi-dung-van-ban/vanbanid/20319", "UBND Ủy ban nhân dân xã Suối Tiên  tỉnh Khánh Hòa")</f>
        <v>UBND Ủy ban nhân dân xã Suối Tiên  tỉnh Khánh Hòa</v>
      </c>
      <c r="C1268" t="str">
        <v>https://congbaokhanhhoa.gov.vn/noi-dung-van-ban/vanbanid/20319</v>
      </c>
      <c r="D1268" t="str">
        <v>-</v>
      </c>
      <c r="E1268" t="str">
        <v>-</v>
      </c>
      <c r="F1268" t="str">
        <v>-</v>
      </c>
      <c r="G1268" t="str">
        <v>-</v>
      </c>
    </row>
    <row r="1269">
      <c r="A1269">
        <v>17267</v>
      </c>
      <c r="B1269" t="str">
        <v>Công an xã Thành Sơn  tỉnh Khánh Hòa</v>
      </c>
      <c r="C1269" t="str">
        <v>-</v>
      </c>
      <c r="D1269" t="str">
        <v>-</v>
      </c>
      <c r="E1269" t="str">
        <v/>
      </c>
      <c r="F1269" t="str">
        <v>-</v>
      </c>
      <c r="G1269" t="str">
        <v>-</v>
      </c>
    </row>
    <row r="1270">
      <c r="A1270">
        <v>17268</v>
      </c>
      <c r="B1270" t="str">
        <f>HYPERLINK("https://khanhson.khanhhoa.gov.vn/tin-chi-tiet/id/16926/Uy-ban-nhan-dan-xa-Thanh-Son", "UBND Ủy ban nhân dân xã Thành Sơn  tỉnh Khánh Hòa")</f>
        <v>UBND Ủy ban nhân dân xã Thành Sơn  tỉnh Khánh Hòa</v>
      </c>
      <c r="C1270" t="str">
        <v>https://khanhson.khanhhoa.gov.vn/tin-chi-tiet/id/16926/Uy-ban-nhan-dan-xa-Thanh-Son</v>
      </c>
      <c r="D1270" t="str">
        <v>-</v>
      </c>
      <c r="E1270" t="str">
        <v>-</v>
      </c>
      <c r="F1270" t="str">
        <v>-</v>
      </c>
      <c r="G1270" t="str">
        <v>-</v>
      </c>
    </row>
    <row r="1271">
      <c r="A1271">
        <v>17269</v>
      </c>
      <c r="B1271" t="str">
        <v>Công an xã Sơn Lâm  tỉnh Khánh Hòa</v>
      </c>
      <c r="C1271" t="str">
        <v>-</v>
      </c>
      <c r="D1271" t="str">
        <v>-</v>
      </c>
      <c r="E1271" t="str">
        <v/>
      </c>
      <c r="F1271" t="str">
        <v>-</v>
      </c>
      <c r="G1271" t="str">
        <v>-</v>
      </c>
    </row>
    <row r="1272">
      <c r="A1272">
        <v>17270</v>
      </c>
      <c r="B1272" t="str">
        <f>HYPERLINK("https://sonlam.khanhson.khanhhoa.gov.vn/to-chuc-hanh-chinh/uy-ban-nhan-dan", "UBND Ủy ban nhân dân xã Sơn Lâm  tỉnh Khánh Hòa")</f>
        <v>UBND Ủy ban nhân dân xã Sơn Lâm  tỉnh Khánh Hòa</v>
      </c>
      <c r="C1272" t="str">
        <v>https://sonlam.khanhson.khanhhoa.gov.vn/to-chuc-hanh-chinh/uy-ban-nhan-dan</v>
      </c>
      <c r="D1272" t="str">
        <v>-</v>
      </c>
      <c r="E1272" t="str">
        <v>-</v>
      </c>
      <c r="F1272" t="str">
        <v>-</v>
      </c>
      <c r="G1272" t="str">
        <v>-</v>
      </c>
    </row>
    <row r="1273">
      <c r="A1273">
        <v>17271</v>
      </c>
      <c r="B1273" t="str">
        <f>HYPERLINK("https://www.facebook.com/p/Tu%E1%BB%95i-tr%E1%BA%BB-C%C3%B4ng-an-th%E1%BB%8B-x%C3%A3-S%C6%A1n-T%C3%A2y-100040884909606/", "Công an xã Sơn Hiệp  tỉnh Khánh Hòa")</f>
        <v>Công an xã Sơn Hiệp  tỉnh Khánh Hòa</v>
      </c>
      <c r="C1273" t="str">
        <v>https://www.facebook.com/p/Tu%E1%BB%95i-tr%E1%BA%BB-C%C3%B4ng-an-th%E1%BB%8B-x%C3%A3-S%C6%A1n-T%C3%A2y-100040884909606/</v>
      </c>
      <c r="D1273" t="str">
        <v>-</v>
      </c>
      <c r="E1273" t="str">
        <v/>
      </c>
      <c r="F1273" t="str">
        <v>-</v>
      </c>
      <c r="G1273" t="str">
        <v>-</v>
      </c>
    </row>
    <row r="1274">
      <c r="A1274">
        <v>17272</v>
      </c>
      <c r="B1274" t="str">
        <f>HYPERLINK("https://sonhiep.khanhson.khanhhoa.gov.vn/to-chuc-hanh-chinh/uy-ban-nhan-dan", "UBND Ủy ban nhân dân xã Sơn Hiệp  tỉnh Khánh Hòa")</f>
        <v>UBND Ủy ban nhân dân xã Sơn Hiệp  tỉnh Khánh Hòa</v>
      </c>
      <c r="C1274" t="str">
        <v>https://sonhiep.khanhson.khanhhoa.gov.vn/to-chuc-hanh-chinh/uy-ban-nhan-dan</v>
      </c>
      <c r="D1274" t="str">
        <v>-</v>
      </c>
      <c r="E1274" t="str">
        <v>-</v>
      </c>
      <c r="F1274" t="str">
        <v>-</v>
      </c>
      <c r="G1274" t="str">
        <v>-</v>
      </c>
    </row>
    <row r="1275">
      <c r="A1275">
        <v>17273</v>
      </c>
      <c r="B1275" t="str">
        <f>HYPERLINK("https://www.facebook.com/p/Tu%E1%BB%95i-tr%E1%BA%BB-C%C3%B4ng-an-th%E1%BB%8B-x%C3%A3-S%C6%A1n-T%C3%A2y-100040884909606/", "Công an xã Sơn Bình  tỉnh Khánh Hòa")</f>
        <v>Công an xã Sơn Bình  tỉnh Khánh Hòa</v>
      </c>
      <c r="C1275" t="str">
        <v>https://www.facebook.com/p/Tu%E1%BB%95i-tr%E1%BA%BB-C%C3%B4ng-an-th%E1%BB%8B-x%C3%A3-S%C6%A1n-T%C3%A2y-100040884909606/</v>
      </c>
      <c r="D1275" t="str">
        <v>-</v>
      </c>
      <c r="E1275" t="str">
        <v/>
      </c>
      <c r="F1275" t="str">
        <v>-</v>
      </c>
      <c r="G1275" t="str">
        <v>-</v>
      </c>
    </row>
    <row r="1276">
      <c r="A1276">
        <v>17274</v>
      </c>
      <c r="B1276" t="str">
        <f>HYPERLINK("https://khanhson.khanhhoa.gov.vn/tin-chi-tiet/id/18374/Uy-ban-nhan-dan-xa-Son-Binh", "UBND Ủy ban nhân dân xã Sơn Bình  tỉnh Khánh Hòa")</f>
        <v>UBND Ủy ban nhân dân xã Sơn Bình  tỉnh Khánh Hòa</v>
      </c>
      <c r="C1276" t="str">
        <v>https://khanhson.khanhhoa.gov.vn/tin-chi-tiet/id/18374/Uy-ban-nhan-dan-xa-Son-Binh</v>
      </c>
      <c r="D1276" t="str">
        <v>-</v>
      </c>
      <c r="E1276" t="str">
        <v>-</v>
      </c>
      <c r="F1276" t="str">
        <v>-</v>
      </c>
      <c r="G1276" t="str">
        <v>-</v>
      </c>
    </row>
    <row r="1277">
      <c r="A1277">
        <v>17275</v>
      </c>
      <c r="B1277" t="str">
        <f>HYPERLINK("https://www.facebook.com/p/Tu%E1%BB%95i-tr%E1%BA%BB-C%C3%B4ng-an-th%E1%BB%8B-x%C3%A3-S%C6%A1n-T%C3%A2y-100040884909606/", "Công an xã Sơn Trung  tỉnh Khánh Hòa")</f>
        <v>Công an xã Sơn Trung  tỉnh Khánh Hòa</v>
      </c>
      <c r="C1277" t="str">
        <v>https://www.facebook.com/p/Tu%E1%BB%95i-tr%E1%BA%BB-C%C3%B4ng-an-th%E1%BB%8B-x%C3%A3-S%C6%A1n-T%C3%A2y-100040884909606/</v>
      </c>
      <c r="D1277" t="str">
        <v>-</v>
      </c>
      <c r="E1277" t="str">
        <v/>
      </c>
      <c r="F1277" t="str">
        <v>-</v>
      </c>
      <c r="G1277" t="str">
        <v>-</v>
      </c>
    </row>
    <row r="1278">
      <c r="A1278">
        <v>17276</v>
      </c>
      <c r="B1278" t="str">
        <f>HYPERLINK("https://khanhson.khanhhoa.gov.vn/tin-chi-tiet/id/17887/Uy-ban-nhan-dan-xa-Son-Trung", "UBND Ủy ban nhân dân xã Sơn Trung  tỉnh Khánh Hòa")</f>
        <v>UBND Ủy ban nhân dân xã Sơn Trung  tỉnh Khánh Hòa</v>
      </c>
      <c r="C1278" t="str">
        <v>https://khanhson.khanhhoa.gov.vn/tin-chi-tiet/id/17887/Uy-ban-nhan-dan-xa-Son-Trung</v>
      </c>
      <c r="D1278" t="str">
        <v>-</v>
      </c>
      <c r="E1278" t="str">
        <v>-</v>
      </c>
      <c r="F1278" t="str">
        <v>-</v>
      </c>
      <c r="G1278" t="str">
        <v>-</v>
      </c>
    </row>
    <row r="1279">
      <c r="A1279">
        <v>17277</v>
      </c>
      <c r="B1279" t="str">
        <v>Công an xã Ba Cụm Bắc  tỉnh Khánh Hòa</v>
      </c>
      <c r="C1279" t="str">
        <v>-</v>
      </c>
      <c r="D1279" t="str">
        <v>-</v>
      </c>
      <c r="E1279" t="str">
        <v/>
      </c>
      <c r="F1279" t="str">
        <v>-</v>
      </c>
      <c r="G1279" t="str">
        <v>-</v>
      </c>
    </row>
    <row r="1280">
      <c r="A1280">
        <v>17278</v>
      </c>
      <c r="B1280" t="str">
        <f>HYPERLINK("https://bcb.khanhson.khanhhoa.gov.vn/", "UBND Ủy ban nhân dân xã Ba Cụm Bắc  tỉnh Khánh Hòa")</f>
        <v>UBND Ủy ban nhân dân xã Ba Cụm Bắc  tỉnh Khánh Hòa</v>
      </c>
      <c r="C1280" t="str">
        <v>https://bcb.khanhson.khanhhoa.gov.vn/</v>
      </c>
      <c r="D1280" t="str">
        <v>-</v>
      </c>
      <c r="E1280" t="str">
        <v>-</v>
      </c>
      <c r="F1280" t="str">
        <v>-</v>
      </c>
      <c r="G1280" t="str">
        <v>-</v>
      </c>
    </row>
    <row r="1281">
      <c r="A1281">
        <v>17279</v>
      </c>
      <c r="B1281" t="str">
        <v>Công an xã Ba Cụm Nam  tỉnh Khánh Hòa</v>
      </c>
      <c r="C1281" t="str">
        <v>-</v>
      </c>
      <c r="D1281" t="str">
        <v>-</v>
      </c>
      <c r="E1281" t="str">
        <v/>
      </c>
      <c r="F1281" t="str">
        <v>-</v>
      </c>
      <c r="G1281" t="str">
        <v>-</v>
      </c>
    </row>
    <row r="1282">
      <c r="A1282">
        <v>17280</v>
      </c>
      <c r="B1282" t="str">
        <f>HYPERLINK("https://sonbinh.khanhson.khanhhoa.gov.vn/tin-chi-tiet/id/16526/UBND-xa-Ba-Cum-Nam", "UBND Ủy ban nhân dân xã Ba Cụm Nam  tỉnh Khánh Hòa")</f>
        <v>UBND Ủy ban nhân dân xã Ba Cụm Nam  tỉnh Khánh Hòa</v>
      </c>
      <c r="C1282" t="str">
        <v>https://sonbinh.khanhson.khanhhoa.gov.vn/tin-chi-tiet/id/16526/UBND-xa-Ba-Cum-Nam</v>
      </c>
      <c r="D1282" t="str">
        <v>-</v>
      </c>
      <c r="E1282" t="str">
        <v>-</v>
      </c>
      <c r="F1282" t="str">
        <v>-</v>
      </c>
      <c r="G1282" t="str">
        <v>-</v>
      </c>
    </row>
    <row r="1283">
      <c r="A1283">
        <v>17281</v>
      </c>
      <c r="B1283" t="str">
        <v>Công an xã Song Tử Tây  tỉnh Khánh Hòa</v>
      </c>
      <c r="C1283" t="str">
        <v>-</v>
      </c>
      <c r="D1283" t="str">
        <v>-</v>
      </c>
      <c r="E1283" t="str">
        <v/>
      </c>
      <c r="F1283" t="str">
        <v>-</v>
      </c>
      <c r="G1283" t="str">
        <v>-</v>
      </c>
    </row>
    <row r="1284">
      <c r="A1284">
        <v>17282</v>
      </c>
      <c r="B1284" t="str">
        <f>HYPERLINK("https://binhphuoc.gov.vn/vi/news/tin-tuc-su-kien-421/diem-nhan-song-tu-tay-30409.html", "UBND Ủy ban nhân dân xã Song Tử Tây  tỉnh Khánh Hòa")</f>
        <v>UBND Ủy ban nhân dân xã Song Tử Tây  tỉnh Khánh Hòa</v>
      </c>
      <c r="C1284" t="str">
        <v>https://binhphuoc.gov.vn/vi/news/tin-tuc-su-kien-421/diem-nhan-song-tu-tay-30409.html</v>
      </c>
      <c r="D1284" t="str">
        <v>-</v>
      </c>
      <c r="E1284" t="str">
        <v>-</v>
      </c>
      <c r="F1284" t="str">
        <v>-</v>
      </c>
      <c r="G1284" t="str">
        <v>-</v>
      </c>
    </row>
    <row r="1285">
      <c r="A1285">
        <v>17283</v>
      </c>
      <c r="B1285" t="str">
        <f>HYPERLINK("https://www.facebook.com/144910004212359", "Công an xã Sinh Tồn  tỉnh Khánh Hòa")</f>
        <v>Công an xã Sinh Tồn  tỉnh Khánh Hòa</v>
      </c>
      <c r="C1285" t="str">
        <v>https://www.facebook.com/144910004212359</v>
      </c>
      <c r="D1285" t="str">
        <v>-</v>
      </c>
      <c r="E1285" t="str">
        <v/>
      </c>
      <c r="F1285" t="str">
        <v>-</v>
      </c>
      <c r="G1285" t="str">
        <v>-</v>
      </c>
    </row>
    <row r="1286">
      <c r="A1286">
        <v>17284</v>
      </c>
      <c r="B1286" t="str">
        <f>HYPERLINK("https://congbaokhanhhoa.gov.vn/vi-vn/noi-dung-van-ban/vanbanid/17596", "UBND Ủy ban nhân dân xã Sinh Tồn  tỉnh Khánh Hòa")</f>
        <v>UBND Ủy ban nhân dân xã Sinh Tồn  tỉnh Khánh Hòa</v>
      </c>
      <c r="C1286" t="str">
        <v>https://congbaokhanhhoa.gov.vn/vi-vn/noi-dung-van-ban/vanbanid/17596</v>
      </c>
      <c r="D1286" t="str">
        <v>-</v>
      </c>
      <c r="E1286" t="str">
        <v>-</v>
      </c>
      <c r="F1286" t="str">
        <v>-</v>
      </c>
      <c r="G1286" t="str">
        <v>-</v>
      </c>
    </row>
    <row r="1287">
      <c r="A1287">
        <v>17285</v>
      </c>
      <c r="B1287" t="str">
        <f>HYPERLINK("https://www.facebook.com/p/C%C3%B4ng-an-ph%C6%B0%C6%A1%CC%80ng-%C4%90%C3%B4-Vinh-TP-Phan-Rang-Tha%CC%81p-Cha%CC%80m-100071299765424/", "Công an phường Đô Vinh  tỉnh Ninh Thuận")</f>
        <v>Công an phường Đô Vinh  tỉnh Ninh Thuận</v>
      </c>
      <c r="C1287" t="str">
        <v>https://www.facebook.com/p/C%C3%B4ng-an-ph%C6%B0%C6%A1%CC%80ng-%C4%90%C3%B4-Vinh-TP-Phan-Rang-Tha%CC%81p-Cha%CC%80m-100071299765424/</v>
      </c>
      <c r="D1287" t="str">
        <v>-</v>
      </c>
      <c r="E1287" t="str">
        <v/>
      </c>
      <c r="F1287" t="str">
        <v>-</v>
      </c>
      <c r="G1287" t="str">
        <v>-</v>
      </c>
    </row>
    <row r="1288">
      <c r="A1288">
        <v>17286</v>
      </c>
      <c r="B1288" t="str">
        <f>HYPERLINK("https://prtc.ninhthuan.gov.vn/", "UBND Ủy ban nhân dân phường Đô Vinh  tỉnh Ninh Thuận")</f>
        <v>UBND Ủy ban nhân dân phường Đô Vinh  tỉnh Ninh Thuận</v>
      </c>
      <c r="C1288" t="str">
        <v>https://prtc.ninhthuan.gov.vn/</v>
      </c>
      <c r="D1288" t="str">
        <v>-</v>
      </c>
      <c r="E1288" t="str">
        <v>-</v>
      </c>
      <c r="F1288" t="str">
        <v>-</v>
      </c>
      <c r="G1288" t="str">
        <v>-</v>
      </c>
    </row>
    <row r="1289">
      <c r="A1289">
        <v>17287</v>
      </c>
      <c r="B1289" t="str">
        <f>HYPERLINK("https://www.facebook.com/p/C%C3%B4ng-an-Ph%C6%B0%E1%BB%9Dng-Ph%C6%B0%E1%BB%9Bc-M%E1%BB%B9-Th%C3%A0nh-Ph%E1%BB%91-Phan-Rang-Th%C3%A1p-Ch%C3%A0m-100071428507285/", "Công an phường Phước Mỹ  tỉnh Ninh Thuận")</f>
        <v>Công an phường Phước Mỹ  tỉnh Ninh Thuận</v>
      </c>
      <c r="C1289" t="str">
        <v>https://www.facebook.com/p/C%C3%B4ng-an-Ph%C6%B0%E1%BB%9Dng-Ph%C6%B0%E1%BB%9Bc-M%E1%BB%B9-Th%C3%A0nh-Ph%E1%BB%91-Phan-Rang-Th%C3%A1p-Ch%C3%A0m-100071428507285/</v>
      </c>
      <c r="D1289" t="str">
        <v>-</v>
      </c>
      <c r="E1289" t="str">
        <v/>
      </c>
      <c r="F1289" t="str">
        <v>-</v>
      </c>
      <c r="G1289" t="str">
        <v>-</v>
      </c>
    </row>
    <row r="1290">
      <c r="A1290">
        <v>17288</v>
      </c>
      <c r="B1290" t="str">
        <f>HYPERLINK("https://mc.ninhthuan.gov.vn/portaldvc/KenhTin/dich-vu-cong-truc-tuyen.aspx?_dv=000-23-36-H43", "UBND Ủy ban nhân dân phường Phước Mỹ  tỉnh Ninh Thuận")</f>
        <v>UBND Ủy ban nhân dân phường Phước Mỹ  tỉnh Ninh Thuận</v>
      </c>
      <c r="C1290" t="str">
        <v>https://mc.ninhthuan.gov.vn/portaldvc/KenhTin/dich-vu-cong-truc-tuyen.aspx?_dv=000-23-36-H43</v>
      </c>
      <c r="D1290" t="str">
        <v>-</v>
      </c>
      <c r="E1290" t="str">
        <v>-</v>
      </c>
      <c r="F1290" t="str">
        <v>-</v>
      </c>
      <c r="G1290" t="str">
        <v>-</v>
      </c>
    </row>
    <row r="1291">
      <c r="A1291">
        <v>17289</v>
      </c>
      <c r="B1291" t="str">
        <f>HYPERLINK("https://www.facebook.com/p/C%C3%B4ng-an-ph%C6%B0%E1%BB%9Dng-B%E1%BA%A3o-An-100060830342199/", "Công an phường Bảo An  tỉnh Ninh Thuận")</f>
        <v>Công an phường Bảo An  tỉnh Ninh Thuận</v>
      </c>
      <c r="C1291" t="str">
        <v>https://www.facebook.com/p/C%C3%B4ng-an-ph%C6%B0%E1%BB%9Dng-B%E1%BA%A3o-An-100060830342199/</v>
      </c>
      <c r="D1291" t="str">
        <v>-</v>
      </c>
      <c r="E1291" t="str">
        <v/>
      </c>
      <c r="F1291" t="str">
        <v>-</v>
      </c>
      <c r="G1291" t="str">
        <v>-</v>
      </c>
    </row>
    <row r="1292">
      <c r="A1292">
        <v>17290</v>
      </c>
      <c r="B1292" t="str">
        <f>HYPERLINK("https://prtc.ninhthuan.gov.vn/", "UBND Ủy ban nhân dân phường Bảo An  tỉnh Ninh Thuận")</f>
        <v>UBND Ủy ban nhân dân phường Bảo An  tỉnh Ninh Thuận</v>
      </c>
      <c r="C1292" t="str">
        <v>https://prtc.ninhthuan.gov.vn/</v>
      </c>
      <c r="D1292" t="str">
        <v>-</v>
      </c>
      <c r="E1292" t="str">
        <v>-</v>
      </c>
      <c r="F1292" t="str">
        <v>-</v>
      </c>
      <c r="G1292" t="str">
        <v>-</v>
      </c>
    </row>
    <row r="1293">
      <c r="A1293">
        <v>17291</v>
      </c>
      <c r="B1293" t="str">
        <f>HYPERLINK("https://www.facebook.com/p/C%C3%B4ng-an-ph%C6%B0%E1%BB%9Dng-Ph%E1%BB%A7-H%C3%A0-100071281276023/", "Công an phường Phủ Hà  tỉnh Ninh Thuận")</f>
        <v>Công an phường Phủ Hà  tỉnh Ninh Thuận</v>
      </c>
      <c r="C1293" t="str">
        <v>https://www.facebook.com/p/C%C3%B4ng-an-ph%C6%B0%E1%BB%9Dng-Ph%E1%BB%A7-H%C3%A0-100071281276023/</v>
      </c>
      <c r="D1293" t="str">
        <v>-</v>
      </c>
      <c r="E1293" t="str">
        <v/>
      </c>
      <c r="F1293" t="str">
        <v>-</v>
      </c>
      <c r="G1293" t="str">
        <v>-</v>
      </c>
    </row>
    <row r="1294">
      <c r="A1294">
        <v>17292</v>
      </c>
      <c r="B1294" t="str">
        <f>HYPERLINK("https://prtc.ninhthuan.gov.vn/portal/Pages/16-phuong-xa.aspx", "UBND Ủy ban nhân dân phường Phủ Hà  tỉnh Ninh Thuận")</f>
        <v>UBND Ủy ban nhân dân phường Phủ Hà  tỉnh Ninh Thuận</v>
      </c>
      <c r="C1294" t="str">
        <v>https://prtc.ninhthuan.gov.vn/portal/Pages/16-phuong-xa.aspx</v>
      </c>
      <c r="D1294" t="str">
        <v>-</v>
      </c>
      <c r="E1294" t="str">
        <v>-</v>
      </c>
      <c r="F1294" t="str">
        <v>-</v>
      </c>
      <c r="G1294" t="str">
        <v>-</v>
      </c>
    </row>
    <row r="1295">
      <c r="A1295">
        <v>17293</v>
      </c>
      <c r="B1295" t="str">
        <f>HYPERLINK("https://www.facebook.com/thanhnienphuongthanhson/", "Công an phường Thanh Sơn  tỉnh Ninh Thuận")</f>
        <v>Công an phường Thanh Sơn  tỉnh Ninh Thuận</v>
      </c>
      <c r="C1295" t="str">
        <v>https://www.facebook.com/thanhnienphuongthanhson/</v>
      </c>
      <c r="D1295" t="str">
        <v>-</v>
      </c>
      <c r="E1295" t="str">
        <v/>
      </c>
      <c r="F1295" t="str">
        <v>-</v>
      </c>
      <c r="G1295" t="str">
        <v>-</v>
      </c>
    </row>
    <row r="1296">
      <c r="A1296">
        <v>17294</v>
      </c>
      <c r="B1296" t="str">
        <f>HYPERLINK("https://mc.ninhthuan.gov.vn/portaldvc/KenhTin/dich-vu-cong-truc-tuyen.aspx?_dv=000-26-36-H43", "UBND Ủy ban nhân dân phường Thanh Sơn  tỉnh Ninh Thuận")</f>
        <v>UBND Ủy ban nhân dân phường Thanh Sơn  tỉnh Ninh Thuận</v>
      </c>
      <c r="C1296" t="str">
        <v>https://mc.ninhthuan.gov.vn/portaldvc/KenhTin/dich-vu-cong-truc-tuyen.aspx?_dv=000-26-36-H43</v>
      </c>
      <c r="D1296" t="str">
        <v>-</v>
      </c>
      <c r="E1296" t="str">
        <v>-</v>
      </c>
      <c r="F1296" t="str">
        <v>-</v>
      </c>
      <c r="G1296" t="str">
        <v>-</v>
      </c>
    </row>
    <row r="1297">
      <c r="A1297">
        <v>17295</v>
      </c>
      <c r="B1297" t="str">
        <f>HYPERLINK("https://www.facebook.com/conganphuongmyhuong/", "Công an phường Mỹ Hương  tỉnh Ninh Thuận")</f>
        <v>Công an phường Mỹ Hương  tỉnh Ninh Thuận</v>
      </c>
      <c r="C1297" t="str">
        <v>https://www.facebook.com/conganphuongmyhuong/</v>
      </c>
      <c r="D1297" t="str">
        <v>-</v>
      </c>
      <c r="E1297" t="str">
        <v/>
      </c>
      <c r="F1297" t="str">
        <v>-</v>
      </c>
      <c r="G1297" t="str">
        <v>-</v>
      </c>
    </row>
    <row r="1298">
      <c r="A1298">
        <v>17296</v>
      </c>
      <c r="B1298" t="str">
        <f>HYPERLINK("https://mc.ninhthuan.gov.vn/portaldvc/KenhTin/dich-vu-cong-truc-tuyen.aspx?_dv=000-29-36-H43", "UBND Ủy ban nhân dân phường Mỹ Hương  tỉnh Ninh Thuận")</f>
        <v>UBND Ủy ban nhân dân phường Mỹ Hương  tỉnh Ninh Thuận</v>
      </c>
      <c r="C1298" t="str">
        <v>https://mc.ninhthuan.gov.vn/portaldvc/KenhTin/dich-vu-cong-truc-tuyen.aspx?_dv=000-29-36-H43</v>
      </c>
      <c r="D1298" t="str">
        <v>-</v>
      </c>
      <c r="E1298" t="str">
        <v>-</v>
      </c>
      <c r="F1298" t="str">
        <v>-</v>
      </c>
      <c r="G1298" t="str">
        <v>-</v>
      </c>
    </row>
    <row r="1299">
      <c r="A1299">
        <v>17297</v>
      </c>
      <c r="B1299" t="str">
        <f>HYPERLINK("https://www.facebook.com/annt.ninhthuan/videos/01-%C4%91%C6%B0%E1%BB%9Dng-d%C3%A2y-c%C3%A1-%C4%91%E1%BB%99-b%C3%B3ng-%C4%91%C3%A1-qua-m%E1%BA%A1ng-internet-v%E1%BB%9Bi-s%E1%BB%91-ti%E1%BB%81n-s%C3%A1t-ph%E1%BA%A1t-%C6%B0%E1%BB%9Bc-t%C3%ADnh-h%C6%A1n-5/954227475619522/", "Công an phường Tấn Tài  tỉnh Ninh Thuận")</f>
        <v>Công an phường Tấn Tài  tỉnh Ninh Thuận</v>
      </c>
      <c r="C1299" t="str">
        <v>https://www.facebook.com/annt.ninhthuan/videos/01-%C4%91%C6%B0%E1%BB%9Dng-d%C3%A2y-c%C3%A1-%C4%91%E1%BB%99-b%C3%B3ng-%C4%91%C3%A1-qua-m%E1%BA%A1ng-internet-v%E1%BB%9Bi-s%E1%BB%91-ti%E1%BB%81n-s%C3%A1t-ph%E1%BA%A1t-%C6%B0%E1%BB%9Bc-t%C3%ADnh-h%C6%A1n-5/954227475619522/</v>
      </c>
      <c r="D1299" t="str">
        <v>-</v>
      </c>
      <c r="E1299" t="str">
        <v/>
      </c>
      <c r="F1299" t="str">
        <v>-</v>
      </c>
      <c r="G1299" t="str">
        <v>-</v>
      </c>
    </row>
    <row r="1300">
      <c r="A1300">
        <v>17298</v>
      </c>
      <c r="B1300" t="str">
        <f>HYPERLINK("https://prtc.ninhthuan.gov.vn/portal/Pages/Danh-sach-nguoi-phat-ngon-va-cung-cap-thong-tin-ch.aspx", "UBND Ủy ban nhân dân phường Tấn Tài  tỉnh Ninh Thuận")</f>
        <v>UBND Ủy ban nhân dân phường Tấn Tài  tỉnh Ninh Thuận</v>
      </c>
      <c r="C1300" t="str">
        <v>https://prtc.ninhthuan.gov.vn/portal/Pages/Danh-sach-nguoi-phat-ngon-va-cung-cap-thong-tin-ch.aspx</v>
      </c>
      <c r="D1300" t="str">
        <v>-</v>
      </c>
      <c r="E1300" t="str">
        <v>-</v>
      </c>
      <c r="F1300" t="str">
        <v>-</v>
      </c>
      <c r="G1300" t="str">
        <v>-</v>
      </c>
    </row>
    <row r="1301">
      <c r="A1301">
        <v>17299</v>
      </c>
      <c r="B1301" t="str">
        <f>HYPERLINK("https://www.facebook.com/p/C%C3%B4ng-an-ph%C6%B0%E1%BB%9Dng-Kinh-Dinh-TPPhan-Rang-Th%C3%A1p-Ch%C3%A0m-t%E1%BB%89nh-Ninh-Thu%E1%BA%ADn-100081368786844/", "Công an phường Kinh Dinh  tỉnh Ninh Thuận")</f>
        <v>Công an phường Kinh Dinh  tỉnh Ninh Thuận</v>
      </c>
      <c r="C1301" t="str">
        <v>https://www.facebook.com/p/C%C3%B4ng-an-ph%C6%B0%E1%BB%9Dng-Kinh-Dinh-TPPhan-Rang-Th%C3%A1p-Ch%C3%A0m-t%E1%BB%89nh-Ninh-Thu%E1%BA%ADn-100081368786844/</v>
      </c>
      <c r="D1301" t="str">
        <v>-</v>
      </c>
      <c r="E1301" t="str">
        <v/>
      </c>
      <c r="F1301" t="str">
        <v>-</v>
      </c>
      <c r="G1301" t="str">
        <v>-</v>
      </c>
    </row>
    <row r="1302">
      <c r="A1302">
        <v>17300</v>
      </c>
      <c r="B1302" t="str">
        <f>HYPERLINK("https://prtc.ninhthuan.gov.vn/", "UBND Ủy ban nhân dân phường Kinh Dinh  tỉnh Ninh Thuận")</f>
        <v>UBND Ủy ban nhân dân phường Kinh Dinh  tỉnh Ninh Thuận</v>
      </c>
      <c r="C1302" t="str">
        <v>https://prtc.ninhthuan.gov.vn/</v>
      </c>
      <c r="D1302" t="str">
        <v>-</v>
      </c>
      <c r="E1302" t="str">
        <v>-</v>
      </c>
      <c r="F1302" t="str">
        <v>-</v>
      </c>
      <c r="G1302" t="str">
        <v>-</v>
      </c>
    </row>
    <row r="1303">
      <c r="A1303">
        <v>17301</v>
      </c>
      <c r="B1303" t="str">
        <f>HYPERLINK("https://www.facebook.com/p/C%C3%B4ng-an-ph%C6%B0%E1%BB%9Dng-%C4%90%E1%BA%A1o-Long-100071711645117/", "Công an phường Đạo Long  tỉnh Ninh Thuận")</f>
        <v>Công an phường Đạo Long  tỉnh Ninh Thuận</v>
      </c>
      <c r="C1303" t="str">
        <v>https://www.facebook.com/p/C%C3%B4ng-an-ph%C6%B0%E1%BB%9Dng-%C4%90%E1%BA%A1o-Long-100071711645117/</v>
      </c>
      <c r="D1303" t="str">
        <v>-</v>
      </c>
      <c r="E1303" t="str">
        <v/>
      </c>
      <c r="F1303" t="str">
        <v>-</v>
      </c>
      <c r="G1303" t="str">
        <v>-</v>
      </c>
    </row>
    <row r="1304">
      <c r="A1304">
        <v>17302</v>
      </c>
      <c r="B1304" t="str">
        <f>HYPERLINK("https://mc.ninhthuan.gov.vn/portaldvc/KenhTin/dich-vu-cong-truc-tuyen.aspx?_dv=000-28-36-H43", "UBND Ủy ban nhân dân phường Đạo Long  tỉnh Ninh Thuận")</f>
        <v>UBND Ủy ban nhân dân phường Đạo Long  tỉnh Ninh Thuận</v>
      </c>
      <c r="C1304" t="str">
        <v>https://mc.ninhthuan.gov.vn/portaldvc/KenhTin/dich-vu-cong-truc-tuyen.aspx?_dv=000-28-36-H43</v>
      </c>
      <c r="D1304" t="str">
        <v>-</v>
      </c>
      <c r="E1304" t="str">
        <v>-</v>
      </c>
      <c r="F1304" t="str">
        <v>-</v>
      </c>
      <c r="G1304" t="str">
        <v>-</v>
      </c>
    </row>
    <row r="1305">
      <c r="A1305">
        <v>17303</v>
      </c>
      <c r="B1305" t="str">
        <f>HYPERLINK("https://www.facebook.com/p/C%C3%B4ng-an-ph%C6%B0%E1%BB%9Dng-%C4%90%C3%A0i-S%C6%A1n-100071936155720/", "Công an phường Đài Sơn  tỉnh Ninh Thuận")</f>
        <v>Công an phường Đài Sơn  tỉnh Ninh Thuận</v>
      </c>
      <c r="C1305" t="str">
        <v>https://www.facebook.com/p/C%C3%B4ng-an-ph%C6%B0%E1%BB%9Dng-%C4%90%C3%A0i-S%C6%A1n-100071936155720/</v>
      </c>
      <c r="D1305" t="str">
        <v>-</v>
      </c>
      <c r="E1305" t="str">
        <v/>
      </c>
      <c r="F1305" t="str">
        <v>-</v>
      </c>
      <c r="G1305" t="str">
        <v>-</v>
      </c>
    </row>
    <row r="1306">
      <c r="A1306">
        <v>17304</v>
      </c>
      <c r="B1306" t="str">
        <f>HYPERLINK("https://mc.ninhthuan.gov.vn/portaldvc/KenhTin/dich-vu-cong-truc-tuyen.aspx?_dv=000-27-36-H43", "UBND Ủy ban nhân dân phường Đài Sơn  tỉnh Ninh Thuận")</f>
        <v>UBND Ủy ban nhân dân phường Đài Sơn  tỉnh Ninh Thuận</v>
      </c>
      <c r="C1306" t="str">
        <v>https://mc.ninhthuan.gov.vn/portaldvc/KenhTin/dich-vu-cong-truc-tuyen.aspx?_dv=000-27-36-H43</v>
      </c>
      <c r="D1306" t="str">
        <v>-</v>
      </c>
      <c r="E1306" t="str">
        <v>-</v>
      </c>
      <c r="F1306" t="str">
        <v>-</v>
      </c>
      <c r="G1306" t="str">
        <v>-</v>
      </c>
    </row>
    <row r="1307">
      <c r="A1307">
        <v>17305</v>
      </c>
      <c r="B1307" t="str">
        <v>Công an phường Đông Hải  tỉnh Ninh Thuận</v>
      </c>
      <c r="C1307" t="str">
        <v>-</v>
      </c>
      <c r="D1307" t="str">
        <v>-</v>
      </c>
      <c r="E1307" t="str">
        <v/>
      </c>
      <c r="F1307" t="str">
        <v>-</v>
      </c>
      <c r="G1307" t="str">
        <v>-</v>
      </c>
    </row>
    <row r="1308">
      <c r="A1308">
        <v>17306</v>
      </c>
      <c r="B1308" t="str">
        <f>HYPERLINK("https://mc.ninhthuan.gov.vn/portaldvc/KenhTin/dich-vu-cong-truc-tuyen.aspx?_dv=000-34-36-H43", "UBND Ủy ban nhân dân phường Đông Hải  tỉnh Ninh Thuận")</f>
        <v>UBND Ủy ban nhân dân phường Đông Hải  tỉnh Ninh Thuận</v>
      </c>
      <c r="C1308" t="str">
        <v>https://mc.ninhthuan.gov.vn/portaldvc/KenhTin/dich-vu-cong-truc-tuyen.aspx?_dv=000-34-36-H43</v>
      </c>
      <c r="D1308" t="str">
        <v>-</v>
      </c>
      <c r="E1308" t="str">
        <v>-</v>
      </c>
      <c r="F1308" t="str">
        <v>-</v>
      </c>
      <c r="G1308" t="str">
        <v>-</v>
      </c>
    </row>
    <row r="1309">
      <c r="A1309">
        <v>17307</v>
      </c>
      <c r="B1309" t="str">
        <f>HYPERLINK("https://www.facebook.com/capmydong/?locale=vi_VN", "Công an phường Mỹ Đông  tỉnh Ninh Thuận")</f>
        <v>Công an phường Mỹ Đông  tỉnh Ninh Thuận</v>
      </c>
      <c r="C1309" t="str">
        <v>https://www.facebook.com/capmydong/?locale=vi_VN</v>
      </c>
      <c r="D1309" t="str">
        <v>-</v>
      </c>
      <c r="E1309" t="str">
        <v/>
      </c>
      <c r="F1309" t="str">
        <v>-</v>
      </c>
      <c r="G1309" t="str">
        <v>-</v>
      </c>
    </row>
    <row r="1310">
      <c r="A1310">
        <v>17308</v>
      </c>
      <c r="B1310" t="str">
        <f>HYPERLINK("https://mc.ninhthuan.gov.vn/portaldvc/KenhTin/dich-vu-cong-truc-tuyen.aspx?_dv=000-30-36-H43", "UBND Ủy ban nhân dân phường Mỹ Đông  tỉnh Ninh Thuận")</f>
        <v>UBND Ủy ban nhân dân phường Mỹ Đông  tỉnh Ninh Thuận</v>
      </c>
      <c r="C1310" t="str">
        <v>https://mc.ninhthuan.gov.vn/portaldvc/KenhTin/dich-vu-cong-truc-tuyen.aspx?_dv=000-30-36-H43</v>
      </c>
      <c r="D1310" t="str">
        <v>-</v>
      </c>
      <c r="E1310" t="str">
        <v>-</v>
      </c>
      <c r="F1310" t="str">
        <v>-</v>
      </c>
      <c r="G1310" t="str">
        <v>-</v>
      </c>
    </row>
    <row r="1311">
      <c r="A1311">
        <v>17309</v>
      </c>
      <c r="B1311" t="str">
        <f>HYPERLINK("https://www.facebook.com/p/C%C3%B4ng-An-X%C3%A3-Th%C3%A0nh-H%E1%BA%A3i-PRTC-Ninh-Thu%E1%BA%ADn-100077634871009/", "Công an xã Thành Hải  tỉnh Ninh Thuận")</f>
        <v>Công an xã Thành Hải  tỉnh Ninh Thuận</v>
      </c>
      <c r="C1311" t="str">
        <v>https://www.facebook.com/p/C%C3%B4ng-An-X%C3%A3-Th%C3%A0nh-H%E1%BA%A3i-PRTC-Ninh-Thu%E1%BA%ADn-100077634871009/</v>
      </c>
      <c r="D1311" t="str">
        <v>-</v>
      </c>
      <c r="E1311" t="str">
        <v/>
      </c>
      <c r="F1311" t="str">
        <v>-</v>
      </c>
      <c r="G1311" t="str">
        <v>-</v>
      </c>
    </row>
    <row r="1312">
      <c r="A1312">
        <v>17310</v>
      </c>
      <c r="B1312" t="str">
        <f>HYPERLINK("https://mc.ninhthuan.gov.vn/portaldvc/KenhTin/dich-vu-cong-truc-tuyen.aspx?_dv=000-35-36-H43", "UBND Ủy ban nhân dân xã Thành Hải  tỉnh Ninh Thuận")</f>
        <v>UBND Ủy ban nhân dân xã Thành Hải  tỉnh Ninh Thuận</v>
      </c>
      <c r="C1312" t="str">
        <v>https://mc.ninhthuan.gov.vn/portaldvc/KenhTin/dich-vu-cong-truc-tuyen.aspx?_dv=000-35-36-H43</v>
      </c>
      <c r="D1312" t="str">
        <v>-</v>
      </c>
      <c r="E1312" t="str">
        <v>-</v>
      </c>
      <c r="F1312" t="str">
        <v>-</v>
      </c>
      <c r="G1312" t="str">
        <v>-</v>
      </c>
    </row>
    <row r="1313">
      <c r="A1313">
        <v>17311</v>
      </c>
      <c r="B1313" t="str">
        <f>HYPERLINK("https://www.facebook.com/p/C%C3%B4ng-an-ph%C6%B0%E1%BB%9Dng-V%C4%83n-H%E1%BA%A3i-100065110937442/", "Công an phường Văn Hải  tỉnh Ninh Thuận")</f>
        <v>Công an phường Văn Hải  tỉnh Ninh Thuận</v>
      </c>
      <c r="C1313" t="str">
        <v>https://www.facebook.com/p/C%C3%B4ng-an-ph%C6%B0%E1%BB%9Dng-V%C4%83n-H%E1%BA%A3i-100065110937442/</v>
      </c>
      <c r="D1313" t="str">
        <v>-</v>
      </c>
      <c r="E1313" t="str">
        <v/>
      </c>
      <c r="F1313" t="str">
        <v>-</v>
      </c>
      <c r="G1313" t="str">
        <v>-</v>
      </c>
    </row>
    <row r="1314">
      <c r="A1314">
        <v>17312</v>
      </c>
      <c r="B1314" t="str">
        <f>HYPERLINK("https://prtc.ninhthuan.gov.vn/", "UBND Ủy ban nhân dân phường Văn Hải  tỉnh Ninh Thuận")</f>
        <v>UBND Ủy ban nhân dân phường Văn Hải  tỉnh Ninh Thuận</v>
      </c>
      <c r="C1314" t="str">
        <v>https://prtc.ninhthuan.gov.vn/</v>
      </c>
      <c r="D1314" t="str">
        <v>-</v>
      </c>
      <c r="E1314" t="str">
        <v>-</v>
      </c>
      <c r="F1314" t="str">
        <v>-</v>
      </c>
      <c r="G1314" t="str">
        <v>-</v>
      </c>
    </row>
    <row r="1315">
      <c r="A1315">
        <v>17313</v>
      </c>
      <c r="B1315" t="str">
        <f>HYPERLINK("https://www.facebook.com/p/C%C3%B4ng-an-ph%C6%B0%E1%BB%9Dng-M%E1%BB%B9-B%C3%ACnh-100071605980480/", "Công an phường Mỹ Bình  tỉnh Ninh Thuận")</f>
        <v>Công an phường Mỹ Bình  tỉnh Ninh Thuận</v>
      </c>
      <c r="C1315" t="str">
        <v>https://www.facebook.com/p/C%C3%B4ng-an-ph%C6%B0%E1%BB%9Dng-M%E1%BB%B9-B%C3%ACnh-100071605980480/</v>
      </c>
      <c r="D1315" t="str">
        <v>-</v>
      </c>
      <c r="E1315" t="str">
        <v/>
      </c>
      <c r="F1315" t="str">
        <v>-</v>
      </c>
      <c r="G1315" t="str">
        <v>-</v>
      </c>
    </row>
    <row r="1316">
      <c r="A1316">
        <v>17314</v>
      </c>
      <c r="B1316" t="str">
        <f>HYPERLINK("https://prtc.ninhthuan.gov.vn/", "UBND Ủy ban nhân dân phường Mỹ Bình  tỉnh Ninh Thuận")</f>
        <v>UBND Ủy ban nhân dân phường Mỹ Bình  tỉnh Ninh Thuận</v>
      </c>
      <c r="C1316" t="str">
        <v>https://prtc.ninhthuan.gov.vn/</v>
      </c>
      <c r="D1316" t="str">
        <v>-</v>
      </c>
      <c r="E1316" t="str">
        <v>-</v>
      </c>
      <c r="F1316" t="str">
        <v>-</v>
      </c>
      <c r="G1316" t="str">
        <v>-</v>
      </c>
    </row>
    <row r="1317">
      <c r="A1317">
        <v>17315</v>
      </c>
      <c r="B1317" t="str">
        <f>HYPERLINK("https://www.facebook.com/p/C%C3%B4ng-an-Ph%C6%B0%E1%BB%9Dng-M%E1%BB%B9-H%E1%BA%A3i-100071444088876/", "Công an phường Mỹ Hải  tỉnh Ninh Thuận")</f>
        <v>Công an phường Mỹ Hải  tỉnh Ninh Thuận</v>
      </c>
      <c r="C1317" t="str">
        <v>https://www.facebook.com/p/C%C3%B4ng-an-Ph%C6%B0%E1%BB%9Dng-M%E1%BB%B9-H%E1%BA%A3i-100071444088876/</v>
      </c>
      <c r="D1317" t="str">
        <v>-</v>
      </c>
      <c r="E1317" t="str">
        <v/>
      </c>
      <c r="F1317" t="str">
        <v>-</v>
      </c>
      <c r="G1317" t="str">
        <v>-</v>
      </c>
    </row>
    <row r="1318">
      <c r="A1318">
        <v>17316</v>
      </c>
      <c r="B1318" t="str">
        <f>HYPERLINK("https://mc.ninhthuan.gov.vn/portaldvc/KenhTin/dich-vu-cong-truc-tuyen.aspx?_dv=000-32-36-H43", "UBND Ủy ban nhân dân phường Mỹ Hải  tỉnh Ninh Thuận")</f>
        <v>UBND Ủy ban nhân dân phường Mỹ Hải  tỉnh Ninh Thuận</v>
      </c>
      <c r="C1318" t="str">
        <v>https://mc.ninhthuan.gov.vn/portaldvc/KenhTin/dich-vu-cong-truc-tuyen.aspx?_dv=000-32-36-H43</v>
      </c>
      <c r="D1318" t="str">
        <v>-</v>
      </c>
      <c r="E1318" t="str">
        <v>-</v>
      </c>
      <c r="F1318" t="str">
        <v>-</v>
      </c>
      <c r="G1318" t="str">
        <v>-</v>
      </c>
    </row>
    <row r="1319">
      <c r="A1319">
        <v>17317</v>
      </c>
      <c r="B1319" t="str">
        <f>HYPERLINK("https://www.facebook.com/caxphuocthuan/", "Công an xã Phước Bình  tỉnh Ninh Thuận")</f>
        <v>Công an xã Phước Bình  tỉnh Ninh Thuận</v>
      </c>
      <c r="C1319" t="str">
        <v>https://www.facebook.com/caxphuocthuan/</v>
      </c>
      <c r="D1319" t="str">
        <v>-</v>
      </c>
      <c r="E1319" t="str">
        <v/>
      </c>
      <c r="F1319" t="str">
        <v>-</v>
      </c>
      <c r="G1319" t="str">
        <v>-</v>
      </c>
    </row>
    <row r="1320">
      <c r="A1320">
        <v>17318</v>
      </c>
      <c r="B1320" t="str">
        <f>HYPERLINK("https://mc.ninhthuan.gov.vn/portaldvc/KenhTin/dich-vu-cong-truc-tuyen.aspx?_dv=000.26.32.H43", "UBND Ủy ban nhân dân xã Phước Bình  tỉnh Ninh Thuận")</f>
        <v>UBND Ủy ban nhân dân xã Phước Bình  tỉnh Ninh Thuận</v>
      </c>
      <c r="C1320" t="str">
        <v>https://mc.ninhthuan.gov.vn/portaldvc/KenhTin/dich-vu-cong-truc-tuyen.aspx?_dv=000.26.32.H43</v>
      </c>
      <c r="D1320" t="str">
        <v>-</v>
      </c>
      <c r="E1320" t="str">
        <v>-</v>
      </c>
      <c r="F1320" t="str">
        <v>-</v>
      </c>
      <c r="G1320" t="str">
        <v>-</v>
      </c>
    </row>
    <row r="1321">
      <c r="A1321">
        <v>17319</v>
      </c>
      <c r="B1321" t="str">
        <f>HYPERLINK("https://www.facebook.com/caxphuochoa/", "Công an xã Phước Hòa  tỉnh Ninh Thuận")</f>
        <v>Công an xã Phước Hòa  tỉnh Ninh Thuận</v>
      </c>
      <c r="C1321" t="str">
        <v>https://www.facebook.com/caxphuochoa/</v>
      </c>
      <c r="D1321" t="str">
        <v>-</v>
      </c>
      <c r="E1321" t="str">
        <v/>
      </c>
      <c r="F1321" t="str">
        <v>-</v>
      </c>
      <c r="G1321" t="str">
        <v>-</v>
      </c>
    </row>
    <row r="1322">
      <c r="A1322">
        <v>17320</v>
      </c>
      <c r="B1322" t="str">
        <f>HYPERLINK("https://mc.ninhthuan.gov.vn/portaldvc/KenhTin/dich-vu-cong-truc-tuyen.aspx?_dv=000-23-32-H43", "UBND Ủy ban nhân dân xã Phước Hòa  tỉnh Ninh Thuận")</f>
        <v>UBND Ủy ban nhân dân xã Phước Hòa  tỉnh Ninh Thuận</v>
      </c>
      <c r="C1322" t="str">
        <v>https://mc.ninhthuan.gov.vn/portaldvc/KenhTin/dich-vu-cong-truc-tuyen.aspx?_dv=000-23-32-H43</v>
      </c>
      <c r="D1322" t="str">
        <v>-</v>
      </c>
      <c r="E1322" t="str">
        <v>-</v>
      </c>
      <c r="F1322" t="str">
        <v>-</v>
      </c>
      <c r="G1322" t="str">
        <v>-</v>
      </c>
    </row>
    <row r="1323">
      <c r="A1323">
        <v>17321</v>
      </c>
      <c r="B1323" t="str">
        <v>Công an xã Phước Tân  tỉnh Ninh Thuận</v>
      </c>
      <c r="C1323" t="str">
        <v>-</v>
      </c>
      <c r="D1323" t="str">
        <v>-</v>
      </c>
      <c r="E1323" t="str">
        <v/>
      </c>
      <c r="F1323" t="str">
        <v>-</v>
      </c>
      <c r="G1323" t="str">
        <v>-</v>
      </c>
    </row>
    <row r="1324">
      <c r="A1324">
        <v>17322</v>
      </c>
      <c r="B1324" t="str">
        <f>HYPERLINK("https://bacai.ninhthuan.gov.vn/portal/Pages/ubnd-xa-phuoc-tan.aspx", "UBND Ủy ban nhân dân xã Phước Tân  tỉnh Ninh Thuận")</f>
        <v>UBND Ủy ban nhân dân xã Phước Tân  tỉnh Ninh Thuận</v>
      </c>
      <c r="C1324" t="str">
        <v>https://bacai.ninhthuan.gov.vn/portal/Pages/ubnd-xa-phuoc-tan.aspx</v>
      </c>
      <c r="D1324" t="str">
        <v>-</v>
      </c>
      <c r="E1324" t="str">
        <v>-</v>
      </c>
      <c r="F1324" t="str">
        <v>-</v>
      </c>
      <c r="G1324" t="str">
        <v>-</v>
      </c>
    </row>
    <row r="1325">
      <c r="A1325">
        <v>17323</v>
      </c>
      <c r="B1325" t="str">
        <f>HYPERLINK("https://www.facebook.com/caxphuoctien/", "Công an xã Phước Tiến  tỉnh Ninh Thuận")</f>
        <v>Công an xã Phước Tiến  tỉnh Ninh Thuận</v>
      </c>
      <c r="C1325" t="str">
        <v>https://www.facebook.com/caxphuoctien/</v>
      </c>
      <c r="D1325" t="str">
        <v>-</v>
      </c>
      <c r="E1325" t="str">
        <v/>
      </c>
      <c r="F1325" t="str">
        <v>-</v>
      </c>
      <c r="G1325" t="str">
        <v>-</v>
      </c>
    </row>
    <row r="1326">
      <c r="A1326">
        <v>17324</v>
      </c>
      <c r="B1326" t="str">
        <f>HYPERLINK("https://bacai.ninhthuan.gov.vn/portal/Pages/xa-phuoc-tien.aspx", "UBND Ủy ban nhân dân xã Phước Tiến  tỉnh Ninh Thuận")</f>
        <v>UBND Ủy ban nhân dân xã Phước Tiến  tỉnh Ninh Thuận</v>
      </c>
      <c r="C1326" t="str">
        <v>https://bacai.ninhthuan.gov.vn/portal/Pages/xa-phuoc-tien.aspx</v>
      </c>
      <c r="D1326" t="str">
        <v>-</v>
      </c>
      <c r="E1326" t="str">
        <v>-</v>
      </c>
      <c r="F1326" t="str">
        <v>-</v>
      </c>
      <c r="G1326" t="str">
        <v>-</v>
      </c>
    </row>
    <row r="1327">
      <c r="A1327">
        <v>17325</v>
      </c>
      <c r="B1327" t="str">
        <f>HYPERLINK("https://www.facebook.com/p/Tu%E1%BB%95i-tr%E1%BA%BB-C%C3%B4ng-an-huy%E1%BB%87n-Ninh-Ph%C6%B0%E1%BB%9Bc-100068114569027/", "Công an xã Phước Thắng  tỉnh Ninh Thuận")</f>
        <v>Công an xã Phước Thắng  tỉnh Ninh Thuận</v>
      </c>
      <c r="C1327" t="str">
        <v>https://www.facebook.com/p/Tu%E1%BB%95i-tr%E1%BA%BB-C%C3%B4ng-an-huy%E1%BB%87n-Ninh-Ph%C6%B0%E1%BB%9Bc-100068114569027/</v>
      </c>
      <c r="D1327" t="str">
        <v>-</v>
      </c>
      <c r="E1327" t="str">
        <v/>
      </c>
      <c r="F1327" t="str">
        <v>-</v>
      </c>
      <c r="G1327" t="str">
        <v>-</v>
      </c>
    </row>
    <row r="1328">
      <c r="A1328">
        <v>17326</v>
      </c>
      <c r="B1328" t="str">
        <f>HYPERLINK("https://mc.ninhthuan.gov.vn/portaldvc/KenhTin/dich-vu-cong-truc-tuyen.aspx?_dv=000-17-32-H43", "UBND Ủy ban nhân dân xã Phước Thắng  tỉnh Ninh Thuận")</f>
        <v>UBND Ủy ban nhân dân xã Phước Thắng  tỉnh Ninh Thuận</v>
      </c>
      <c r="C1328" t="str">
        <v>https://mc.ninhthuan.gov.vn/portaldvc/KenhTin/dich-vu-cong-truc-tuyen.aspx?_dv=000-17-32-H43</v>
      </c>
      <c r="D1328" t="str">
        <v>-</v>
      </c>
      <c r="E1328" t="str">
        <v>-</v>
      </c>
      <c r="F1328" t="str">
        <v>-</v>
      </c>
      <c r="G1328" t="str">
        <v>-</v>
      </c>
    </row>
    <row r="1329">
      <c r="A1329">
        <v>17327</v>
      </c>
      <c r="B1329" t="str">
        <f>HYPERLINK("https://www.facebook.com/p/C%C3%B4ng-an-x%C3%A3-Ph%C6%B0%E1%BB%9Bc-Th%C3%A0nh-huy%E1%BB%87n-B%C3%A1c-%C3%81i-100070898375167/", "Công an xã Phước Thành  tỉnh Ninh Thuận")</f>
        <v>Công an xã Phước Thành  tỉnh Ninh Thuận</v>
      </c>
      <c r="C1329" t="str">
        <v>https://www.facebook.com/p/C%C3%B4ng-an-x%C3%A3-Ph%C6%B0%E1%BB%9Bc-Th%C3%A0nh-huy%E1%BB%87n-B%C3%A1c-%C3%81i-100070898375167/</v>
      </c>
      <c r="D1329" t="str">
        <v>-</v>
      </c>
      <c r="E1329" t="str">
        <v/>
      </c>
      <c r="F1329" t="str">
        <v>-</v>
      </c>
      <c r="G1329" t="str">
        <v>-</v>
      </c>
    </row>
    <row r="1330">
      <c r="A1330">
        <v>17328</v>
      </c>
      <c r="B1330" t="str">
        <f>HYPERLINK("https://mc.ninhthuan.gov.vn/portaldvc/KenhTin/dich-vu-cong-truc-tuyen.aspx?_dv=000-17-32-H43", "UBND Ủy ban nhân dân xã Phước Thành  tỉnh Ninh Thuận")</f>
        <v>UBND Ủy ban nhân dân xã Phước Thành  tỉnh Ninh Thuận</v>
      </c>
      <c r="C1330" t="str">
        <v>https://mc.ninhthuan.gov.vn/portaldvc/KenhTin/dich-vu-cong-truc-tuyen.aspx?_dv=000-17-32-H43</v>
      </c>
      <c r="D1330" t="str">
        <v>-</v>
      </c>
      <c r="E1330" t="str">
        <v>-</v>
      </c>
      <c r="F1330" t="str">
        <v>-</v>
      </c>
      <c r="G1330" t="str">
        <v>-</v>
      </c>
    </row>
    <row r="1331">
      <c r="A1331">
        <v>17329</v>
      </c>
      <c r="B1331" t="str">
        <f>HYPERLINK("https://www.facebook.com/p/C%C3%B4ng-an-x%C3%A3-Ph%C6%B0%E1%BB%9Bc-%C4%90%E1%BA%A1i-huy%E1%BB%87n-B%C3%A1c-%C3%81i-100072132172369/", "Công an xã Phước Đại  tỉnh Ninh Thuận")</f>
        <v>Công an xã Phước Đại  tỉnh Ninh Thuận</v>
      </c>
      <c r="C1331" t="str">
        <v>https://www.facebook.com/p/C%C3%B4ng-an-x%C3%A3-Ph%C6%B0%E1%BB%9Bc-%C4%90%E1%BA%A1i-huy%E1%BB%87n-B%C3%A1c-%C3%81i-100072132172369/</v>
      </c>
      <c r="D1331" t="str">
        <v>-</v>
      </c>
      <c r="E1331" t="str">
        <v/>
      </c>
      <c r="F1331" t="str">
        <v>-</v>
      </c>
      <c r="G1331" t="str">
        <v>-</v>
      </c>
    </row>
    <row r="1332">
      <c r="A1332">
        <v>17330</v>
      </c>
      <c r="B1332" t="str">
        <f>HYPERLINK("https://mc.ninhthuan.gov.vn/portaldvc/KenhTin/dich-vu-cong-truc-tuyen.aspx?_dv=000-16-32-H43", "UBND Ủy ban nhân dân xã Phước Đại  tỉnh Ninh Thuận")</f>
        <v>UBND Ủy ban nhân dân xã Phước Đại  tỉnh Ninh Thuận</v>
      </c>
      <c r="C1332" t="str">
        <v>https://mc.ninhthuan.gov.vn/portaldvc/KenhTin/dich-vu-cong-truc-tuyen.aspx?_dv=000-16-32-H43</v>
      </c>
      <c r="D1332" t="str">
        <v>-</v>
      </c>
      <c r="E1332" t="str">
        <v>-</v>
      </c>
      <c r="F1332" t="str">
        <v>-</v>
      </c>
      <c r="G1332" t="str">
        <v>-</v>
      </c>
    </row>
    <row r="1333">
      <c r="A1333">
        <v>17331</v>
      </c>
      <c r="B1333" t="str">
        <f>HYPERLINK("https://www.facebook.com/p/Tu%E1%BB%95i-tr%E1%BA%BB-C%C3%B4ng-an-huy%E1%BB%87n-Ninh-Ph%C6%B0%E1%BB%9Bc-100068114569027/", "Công an xã Phước Chính  tỉnh Ninh Thuận")</f>
        <v>Công an xã Phước Chính  tỉnh Ninh Thuận</v>
      </c>
      <c r="C1333" t="str">
        <v>https://www.facebook.com/p/Tu%E1%BB%95i-tr%E1%BA%BB-C%C3%B4ng-an-huy%E1%BB%87n-Ninh-Ph%C6%B0%E1%BB%9Bc-100068114569027/</v>
      </c>
      <c r="D1333" t="str">
        <v>-</v>
      </c>
      <c r="E1333" t="str">
        <v/>
      </c>
      <c r="F1333" t="str">
        <v>-</v>
      </c>
      <c r="G1333" t="str">
        <v>-</v>
      </c>
    </row>
    <row r="1334">
      <c r="A1334">
        <v>17332</v>
      </c>
      <c r="B1334" t="str">
        <f>HYPERLINK("https://mc.ninhthuan.gov.vn/portaldvc/KenhTin/dich-vu-cong-truc-tuyen.aspx?_dv=000-27-31-H43", "UBND Ủy ban nhân dân xã Phước Chính  tỉnh Ninh Thuận")</f>
        <v>UBND Ủy ban nhân dân xã Phước Chính  tỉnh Ninh Thuận</v>
      </c>
      <c r="C1334" t="str">
        <v>https://mc.ninhthuan.gov.vn/portaldvc/KenhTin/dich-vu-cong-truc-tuyen.aspx?_dv=000-27-31-H43</v>
      </c>
      <c r="D1334" t="str">
        <v>-</v>
      </c>
      <c r="E1334" t="str">
        <v>-</v>
      </c>
      <c r="F1334" t="str">
        <v>-</v>
      </c>
      <c r="G1334" t="str">
        <v>-</v>
      </c>
    </row>
    <row r="1335">
      <c r="A1335">
        <v>17333</v>
      </c>
      <c r="B1335" t="str">
        <f>HYPERLINK("https://www.facebook.com/p/C%C3%B4ng-an-x%C3%A3-Ph%C6%B0%E1%BB%9Bc-Trung-huy%E1%BB%87n-B%C3%A1c-%C3%81i-100076147141667/", "Công an xã Phước Trung  tỉnh Ninh Thuận")</f>
        <v>Công an xã Phước Trung  tỉnh Ninh Thuận</v>
      </c>
      <c r="C1335" t="str">
        <v>https://www.facebook.com/p/C%C3%B4ng-an-x%C3%A3-Ph%C6%B0%E1%BB%9Bc-Trung-huy%E1%BB%87n-B%C3%A1c-%C3%81i-100076147141667/</v>
      </c>
      <c r="D1335" t="str">
        <v>-</v>
      </c>
      <c r="E1335" t="str">
        <v/>
      </c>
      <c r="F1335" t="str">
        <v>-</v>
      </c>
      <c r="G1335" t="str">
        <v>-</v>
      </c>
    </row>
    <row r="1336">
      <c r="A1336">
        <v>17334</v>
      </c>
      <c r="B1336" t="str">
        <f>HYPERLINK("https://mc.ninhthuan.gov.vn/portaldvc/KenhTin/dich-vu-cong-truc-tuyen.aspx?_dv=000-22-32-H43", "UBND Ủy ban nhân dân xã Phước Trung  tỉnh Ninh Thuận")</f>
        <v>UBND Ủy ban nhân dân xã Phước Trung  tỉnh Ninh Thuận</v>
      </c>
      <c r="C1336" t="str">
        <v>https://mc.ninhthuan.gov.vn/portaldvc/KenhTin/dich-vu-cong-truc-tuyen.aspx?_dv=000-22-32-H43</v>
      </c>
      <c r="D1336" t="str">
        <v>-</v>
      </c>
      <c r="E1336" t="str">
        <v>-</v>
      </c>
      <c r="F1336" t="str">
        <v>-</v>
      </c>
      <c r="G1336" t="str">
        <v>-</v>
      </c>
    </row>
    <row r="1337">
      <c r="A1337">
        <v>17335</v>
      </c>
      <c r="B1337" t="str">
        <f>HYPERLINK("https://www.facebook.com/p/Tu%E1%BB%95i-tr%E1%BA%BB-C%C3%B4ng-an-huy%E1%BB%87n-Ninh-Ph%C6%B0%E1%BB%9Bc-100068114569027/", "Công an xã Lâm Sơn  tỉnh Ninh Thuận")</f>
        <v>Công an xã Lâm Sơn  tỉnh Ninh Thuận</v>
      </c>
      <c r="C1337" t="str">
        <v>https://www.facebook.com/p/Tu%E1%BB%95i-tr%E1%BA%BB-C%C3%B4ng-an-huy%E1%BB%87n-Ninh-Ph%C6%B0%E1%BB%9Bc-100068114569027/</v>
      </c>
      <c r="D1337" t="str">
        <v>-</v>
      </c>
      <c r="E1337" t="str">
        <v/>
      </c>
      <c r="F1337" t="str">
        <v>-</v>
      </c>
      <c r="G1337" t="str">
        <v>-</v>
      </c>
    </row>
    <row r="1338">
      <c r="A1338">
        <v>17336</v>
      </c>
      <c r="B1338" t="str">
        <f>HYPERLINK("https://mc.ninhthuan.gov.vn/portaldvc/KenhTin/dich-vu-cong-truc-tuyen.aspx?_dv=000-52-35-H43", "UBND Ủy ban nhân dân xã Lâm Sơn  tỉnh Ninh Thuận")</f>
        <v>UBND Ủy ban nhân dân xã Lâm Sơn  tỉnh Ninh Thuận</v>
      </c>
      <c r="C1338" t="str">
        <v>https://mc.ninhthuan.gov.vn/portaldvc/KenhTin/dich-vu-cong-truc-tuyen.aspx?_dv=000-52-35-H43</v>
      </c>
      <c r="D1338" t="str">
        <v>-</v>
      </c>
      <c r="E1338" t="str">
        <v>-</v>
      </c>
      <c r="F1338" t="str">
        <v>-</v>
      </c>
      <c r="G1338" t="str">
        <v>-</v>
      </c>
    </row>
    <row r="1339">
      <c r="A1339">
        <v>17337</v>
      </c>
      <c r="B1339" t="str">
        <f>HYPERLINK("https://www.facebook.com/p/C%C3%B4ng-an-x%C3%A3-L%C6%B0%C6%A1ng-S%C6%A1n-100068432443689/", "Công an xã Lương Sơn  tỉnh Ninh Thuận")</f>
        <v>Công an xã Lương Sơn  tỉnh Ninh Thuận</v>
      </c>
      <c r="C1339" t="str">
        <v>https://www.facebook.com/p/C%C3%B4ng-an-x%C3%A3-L%C6%B0%C6%A1ng-S%C6%A1n-100068432443689/</v>
      </c>
      <c r="D1339" t="str">
        <v>-</v>
      </c>
      <c r="E1339" t="str">
        <v/>
      </c>
      <c r="F1339" t="str">
        <v>-</v>
      </c>
      <c r="G1339" t="str">
        <v>-</v>
      </c>
    </row>
    <row r="1340">
      <c r="A1340">
        <v>17338</v>
      </c>
      <c r="B1340" t="str">
        <f>HYPERLINK("https://ninhson.ninhthuan.gov.vn/portal/Pages/2016/danh-ba-dien-thoai-huyen-ninh-son-eac990.aspx", "UBND Ủy ban nhân dân xã Lương Sơn  tỉnh Ninh Thuận")</f>
        <v>UBND Ủy ban nhân dân xã Lương Sơn  tỉnh Ninh Thuận</v>
      </c>
      <c r="C1340" t="str">
        <v>https://ninhson.ninhthuan.gov.vn/portal/Pages/2016/danh-ba-dien-thoai-huyen-ninh-son-eac990.aspx</v>
      </c>
      <c r="D1340" t="str">
        <v>-</v>
      </c>
      <c r="E1340" t="str">
        <v>-</v>
      </c>
      <c r="F1340" t="str">
        <v>-</v>
      </c>
      <c r="G1340" t="str">
        <v>-</v>
      </c>
    </row>
    <row r="1341">
      <c r="A1341">
        <v>17339</v>
      </c>
      <c r="B1341" t="str">
        <f>HYPERLINK("https://www.facebook.com/p/C%C3%B4ng-an-x%C3%A3-Qu%E1%BA%A3ng-S%C6%A1n-100068854224748/", "Công an xã Quảng Sơn  tỉnh Ninh Thuận")</f>
        <v>Công an xã Quảng Sơn  tỉnh Ninh Thuận</v>
      </c>
      <c r="C1341" t="str">
        <v>https://www.facebook.com/p/C%C3%B4ng-an-x%C3%A3-Qu%E1%BA%A3ng-S%C6%A1n-100068854224748/</v>
      </c>
      <c r="D1341" t="str">
        <v>-</v>
      </c>
      <c r="E1341" t="str">
        <v/>
      </c>
      <c r="F1341" t="str">
        <v>-</v>
      </c>
      <c r="G1341" t="str">
        <v>-</v>
      </c>
    </row>
    <row r="1342">
      <c r="A1342">
        <v>17340</v>
      </c>
      <c r="B1342" t="str">
        <f>HYPERLINK("https://mc.ninhthuan.gov.vn/portaldvc/KenhTin/dich-vu-cong-truc-tuyen.aspx?_dv=000-53-35-H43", "UBND Ủy ban nhân dân xã Quảng Sơn  tỉnh Ninh Thuận")</f>
        <v>UBND Ủy ban nhân dân xã Quảng Sơn  tỉnh Ninh Thuận</v>
      </c>
      <c r="C1342" t="str">
        <v>https://mc.ninhthuan.gov.vn/portaldvc/KenhTin/dich-vu-cong-truc-tuyen.aspx?_dv=000-53-35-H43</v>
      </c>
      <c r="D1342" t="str">
        <v>-</v>
      </c>
      <c r="E1342" t="str">
        <v>-</v>
      </c>
      <c r="F1342" t="str">
        <v>-</v>
      </c>
      <c r="G1342" t="str">
        <v>-</v>
      </c>
    </row>
    <row r="1343">
      <c r="A1343">
        <v>17341</v>
      </c>
      <c r="B1343" t="str">
        <f>HYPERLINK("https://www.facebook.com/587881275432823", "Công an xã Mỹ Sơn  tỉnh Ninh Thuận")</f>
        <v>Công an xã Mỹ Sơn  tỉnh Ninh Thuận</v>
      </c>
      <c r="C1343" t="str">
        <v>https://www.facebook.com/587881275432823</v>
      </c>
      <c r="D1343" t="str">
        <v>-</v>
      </c>
      <c r="E1343" t="str">
        <v/>
      </c>
      <c r="F1343" t="str">
        <v>-</v>
      </c>
      <c r="G1343" t="str">
        <v>-</v>
      </c>
    </row>
    <row r="1344">
      <c r="A1344">
        <v>17342</v>
      </c>
      <c r="B1344" t="str">
        <f>HYPERLINK("https://mc.ninhthuan.gov.vn/portaldvc/KenhTin/dich-vu-cong-truc-tuyen.aspx?_dv=000-54-35-H43", "UBND Ủy ban nhân dân xã Mỹ Sơn  tỉnh Ninh Thuận")</f>
        <v>UBND Ủy ban nhân dân xã Mỹ Sơn  tỉnh Ninh Thuận</v>
      </c>
      <c r="C1344" t="str">
        <v>https://mc.ninhthuan.gov.vn/portaldvc/KenhTin/dich-vu-cong-truc-tuyen.aspx?_dv=000-54-35-H43</v>
      </c>
      <c r="D1344" t="str">
        <v>-</v>
      </c>
      <c r="E1344" t="str">
        <v>-</v>
      </c>
      <c r="F1344" t="str">
        <v>-</v>
      </c>
      <c r="G1344" t="str">
        <v>-</v>
      </c>
    </row>
    <row r="1345">
      <c r="A1345">
        <v>17343</v>
      </c>
      <c r="B1345" t="str">
        <f>HYPERLINK("https://www.facebook.com/p/C%C3%B4ng-an-x%C3%A3-Ho%C3%A0-S%C6%A1n-Ninh-S%C6%A1n-Ninh-Thu%E1%BA%ADn-100067492580649/", "Công an xã Hòa Sơn  tỉnh Ninh Thuận")</f>
        <v>Công an xã Hòa Sơn  tỉnh Ninh Thuận</v>
      </c>
      <c r="C1345" t="str">
        <v>https://www.facebook.com/p/C%C3%B4ng-an-x%C3%A3-Ho%C3%A0-S%C6%A1n-Ninh-S%C6%A1n-Ninh-Thu%E1%BA%ADn-100067492580649/</v>
      </c>
      <c r="D1345" t="str">
        <v>-</v>
      </c>
      <c r="E1345" t="str">
        <v/>
      </c>
      <c r="F1345" t="str">
        <v>-</v>
      </c>
      <c r="G1345" t="str">
        <v>-</v>
      </c>
    </row>
    <row r="1346">
      <c r="A1346">
        <v>17344</v>
      </c>
      <c r="B1346" t="str">
        <f>HYPERLINK("https://mc.ninhthuan.gov.vn/portaldvc/KenhTin/dich-vu-cong-truc-tuyen.aspx?_dv=000-49-35-H43", "UBND Ủy ban nhân dân xã Hòa Sơn  tỉnh Ninh Thuận")</f>
        <v>UBND Ủy ban nhân dân xã Hòa Sơn  tỉnh Ninh Thuận</v>
      </c>
      <c r="C1346" t="str">
        <v>https://mc.ninhthuan.gov.vn/portaldvc/KenhTin/dich-vu-cong-truc-tuyen.aspx?_dv=000-49-35-H43</v>
      </c>
      <c r="D1346" t="str">
        <v>-</v>
      </c>
      <c r="E1346" t="str">
        <v>-</v>
      </c>
      <c r="F1346" t="str">
        <v>-</v>
      </c>
      <c r="G1346" t="str">
        <v>-</v>
      </c>
    </row>
    <row r="1347">
      <c r="A1347">
        <v>17345</v>
      </c>
      <c r="B1347" t="str">
        <v>Công an xã Ma Nới  tỉnh Ninh Thuận</v>
      </c>
      <c r="C1347" t="str">
        <v>-</v>
      </c>
      <c r="D1347" t="str">
        <v>-</v>
      </c>
      <c r="E1347" t="str">
        <v/>
      </c>
      <c r="F1347" t="str">
        <v>-</v>
      </c>
      <c r="G1347" t="str">
        <v>-</v>
      </c>
    </row>
    <row r="1348">
      <c r="A1348">
        <v>17346</v>
      </c>
      <c r="B1348" t="str">
        <f>HYPERLINK("https://mc.ninhthuan.gov.vn/portaldvc/KenhTin/dich-vu-cong-truc-tuyen.aspx?_dv=000-47-35-H43", "UBND Ủy ban nhân dân xã Ma Nới  tỉnh Ninh Thuận")</f>
        <v>UBND Ủy ban nhân dân xã Ma Nới  tỉnh Ninh Thuận</v>
      </c>
      <c r="C1348" t="str">
        <v>https://mc.ninhthuan.gov.vn/portaldvc/KenhTin/dich-vu-cong-truc-tuyen.aspx?_dv=000-47-35-H43</v>
      </c>
      <c r="D1348" t="str">
        <v>-</v>
      </c>
      <c r="E1348" t="str">
        <v>-</v>
      </c>
      <c r="F1348" t="str">
        <v>-</v>
      </c>
      <c r="G1348" t="str">
        <v>-</v>
      </c>
    </row>
    <row r="1349">
      <c r="A1349">
        <v>17347</v>
      </c>
      <c r="B1349" t="str">
        <f>HYPERLINK("https://www.facebook.com/CAXnhonson/", "Công an xã Nhơn Sơn  tỉnh Ninh Thuận")</f>
        <v>Công an xã Nhơn Sơn  tỉnh Ninh Thuận</v>
      </c>
      <c r="C1349" t="str">
        <v>https://www.facebook.com/CAXnhonson/</v>
      </c>
      <c r="D1349" t="str">
        <v>-</v>
      </c>
      <c r="E1349" t="str">
        <v/>
      </c>
      <c r="F1349" t="str">
        <v>-</v>
      </c>
      <c r="G1349" t="str">
        <v>-</v>
      </c>
    </row>
    <row r="1350">
      <c r="A1350">
        <v>17348</v>
      </c>
      <c r="B1350" t="str">
        <f>HYPERLINK("https://ninhson.ninhthuan.gov.vn/portal/Pages/2016/danh-ba-dien-thoai-huyen-ninh-son-eac990.aspx", "UBND Ủy ban nhân dân xã Nhơn Sơn  tỉnh Ninh Thuận")</f>
        <v>UBND Ủy ban nhân dân xã Nhơn Sơn  tỉnh Ninh Thuận</v>
      </c>
      <c r="C1350" t="str">
        <v>https://ninhson.ninhthuan.gov.vn/portal/Pages/2016/danh-ba-dien-thoai-huyen-ninh-son-eac990.aspx</v>
      </c>
      <c r="D1350" t="str">
        <v>-</v>
      </c>
      <c r="E1350" t="str">
        <v>-</v>
      </c>
      <c r="F1350" t="str">
        <v>-</v>
      </c>
      <c r="G1350" t="str">
        <v>-</v>
      </c>
    </row>
    <row r="1351">
      <c r="A1351">
        <v>17349</v>
      </c>
      <c r="B1351" t="str">
        <f>HYPERLINK("https://www.facebook.com/p/C%C3%B4ng-an-x%C3%A3-V%C4%A9nh-H%E1%BA%A3i-huy%E1%BB%87n-Ninh-H%E1%BA%A3i-t%E1%BB%89nh-Ninh-Thu%E1%BA%ADn-100065255881176/", "Công an xã Vĩnh Hải  tỉnh Ninh Thuận")</f>
        <v>Công an xã Vĩnh Hải  tỉnh Ninh Thuận</v>
      </c>
      <c r="C1351" t="str">
        <v>https://www.facebook.com/p/C%C3%B4ng-an-x%C3%A3-V%C4%A9nh-H%E1%BA%A3i-huy%E1%BB%87n-Ninh-H%E1%BA%A3i-t%E1%BB%89nh-Ninh-Thu%E1%BA%ADn-100065255881176/</v>
      </c>
      <c r="D1351" t="str">
        <v>-</v>
      </c>
      <c r="E1351" t="str">
        <v/>
      </c>
      <c r="F1351" t="str">
        <v>-</v>
      </c>
      <c r="G1351" t="str">
        <v>-</v>
      </c>
    </row>
    <row r="1352">
      <c r="A1352">
        <v>17350</v>
      </c>
      <c r="B1352" t="str">
        <f>HYPERLINK("https://ninhhai.ninhthuan.gov.vn/portal/Pages/2015/danh-ba-dien-thoai-cac-co-quan-3b49d5.aspx", "UBND Ủy ban nhân dân xã Vĩnh Hải  tỉnh Ninh Thuận")</f>
        <v>UBND Ủy ban nhân dân xã Vĩnh Hải  tỉnh Ninh Thuận</v>
      </c>
      <c r="C1352" t="str">
        <v>https://ninhhai.ninhthuan.gov.vn/portal/Pages/2015/danh-ba-dien-thoai-cac-co-quan-3b49d5.aspx</v>
      </c>
      <c r="D1352" t="str">
        <v>-</v>
      </c>
      <c r="E1352" t="str">
        <v>-</v>
      </c>
      <c r="F1352" t="str">
        <v>-</v>
      </c>
      <c r="G1352" t="str">
        <v>-</v>
      </c>
    </row>
    <row r="1353">
      <c r="A1353">
        <v>17351</v>
      </c>
      <c r="B1353" t="str">
        <f>HYPERLINK("https://www.facebook.com/p/Tu%E1%BB%95i-tr%E1%BA%BB-C%C3%B4ng-an-huy%E1%BB%87n-Ninh-Ph%C6%B0%E1%BB%9Bc-100068114569027/", "Công an xã Phương Hải  tỉnh Ninh Thuận")</f>
        <v>Công an xã Phương Hải  tỉnh Ninh Thuận</v>
      </c>
      <c r="C1353" t="str">
        <v>https://www.facebook.com/p/Tu%E1%BB%95i-tr%E1%BA%BB-C%C3%B4ng-an-huy%E1%BB%87n-Ninh-Ph%C6%B0%E1%BB%9Bc-100068114569027/</v>
      </c>
      <c r="D1353" t="str">
        <v>-</v>
      </c>
      <c r="E1353" t="str">
        <v/>
      </c>
      <c r="F1353" t="str">
        <v>-</v>
      </c>
      <c r="G1353" t="str">
        <v>-</v>
      </c>
    </row>
    <row r="1354">
      <c r="A1354">
        <v>17352</v>
      </c>
      <c r="B1354" t="str">
        <f>HYPERLINK("https://ninhhai.ninhthuan.gov.vn/", "UBND Ủy ban nhân dân xã Phương Hải  tỉnh Ninh Thuận")</f>
        <v>UBND Ủy ban nhân dân xã Phương Hải  tỉnh Ninh Thuận</v>
      </c>
      <c r="C1354" t="str">
        <v>https://ninhhai.ninhthuan.gov.vn/</v>
      </c>
      <c r="D1354" t="str">
        <v>-</v>
      </c>
      <c r="E1354" t="str">
        <v>-</v>
      </c>
      <c r="F1354" t="str">
        <v>-</v>
      </c>
      <c r="G1354" t="str">
        <v>-</v>
      </c>
    </row>
    <row r="1355">
      <c r="A1355">
        <v>17353</v>
      </c>
      <c r="B1355" t="str">
        <f>HYPERLINK("https://www.facebook.com/CongAnXaPhuocHai.NinhPhuoc/", "Công an xã Tân Hải  tỉnh Ninh Thuận")</f>
        <v>Công an xã Tân Hải  tỉnh Ninh Thuận</v>
      </c>
      <c r="C1355" t="str">
        <v>https://www.facebook.com/CongAnXaPhuocHai.NinhPhuoc/</v>
      </c>
      <c r="D1355" t="str">
        <v>-</v>
      </c>
      <c r="E1355" t="str">
        <v/>
      </c>
      <c r="F1355" t="str">
        <v>-</v>
      </c>
      <c r="G1355" t="str">
        <v>-</v>
      </c>
    </row>
    <row r="1356">
      <c r="A1356">
        <v>17354</v>
      </c>
      <c r="B1356" t="str">
        <f>HYPERLINK("https://ninhhai.ninhthuan.gov.vn/", "UBND Ủy ban nhân dân xã Tân Hải  tỉnh Ninh Thuận")</f>
        <v>UBND Ủy ban nhân dân xã Tân Hải  tỉnh Ninh Thuận</v>
      </c>
      <c r="C1356" t="str">
        <v>https://ninhhai.ninhthuan.gov.vn/</v>
      </c>
      <c r="D1356" t="str">
        <v>-</v>
      </c>
      <c r="E1356" t="str">
        <v>-</v>
      </c>
      <c r="F1356" t="str">
        <v>-</v>
      </c>
      <c r="G1356" t="str">
        <v>-</v>
      </c>
    </row>
    <row r="1357">
      <c r="A1357">
        <v>17355</v>
      </c>
      <c r="B1357" t="str">
        <f>HYPERLINK("https://www.facebook.com/p/C%C3%B4ng-an-x%C3%A3-Xu%C3%A2n-H%E1%BA%A3i-100078137560091/", "Công an xã Xuân Hải  tỉnh Ninh Thuận")</f>
        <v>Công an xã Xuân Hải  tỉnh Ninh Thuận</v>
      </c>
      <c r="C1357" t="str">
        <v>https://www.facebook.com/p/C%C3%B4ng-an-x%C3%A3-Xu%C3%A2n-H%E1%BA%A3i-100078137560091/</v>
      </c>
      <c r="D1357" t="str">
        <v>-</v>
      </c>
      <c r="E1357" t="str">
        <v/>
      </c>
      <c r="F1357" t="str">
        <v>-</v>
      </c>
      <c r="G1357" t="str">
        <v>-</v>
      </c>
    </row>
    <row r="1358">
      <c r="A1358">
        <v>17356</v>
      </c>
      <c r="B1358" t="str">
        <f>HYPERLINK("https://ninhhai.ninhthuan.gov.vn/", "UBND Ủy ban nhân dân xã Xuân Hải  tỉnh Ninh Thuận")</f>
        <v>UBND Ủy ban nhân dân xã Xuân Hải  tỉnh Ninh Thuận</v>
      </c>
      <c r="C1358" t="str">
        <v>https://ninhhai.ninhthuan.gov.vn/</v>
      </c>
      <c r="D1358" t="str">
        <v>-</v>
      </c>
      <c r="E1358" t="str">
        <v>-</v>
      </c>
      <c r="F1358" t="str">
        <v>-</v>
      </c>
      <c r="G1358" t="str">
        <v>-</v>
      </c>
    </row>
    <row r="1359">
      <c r="A1359">
        <v>17357</v>
      </c>
      <c r="B1359" t="str">
        <f>HYPERLINK("https://www.facebook.com/p/Tu%E1%BB%95i-tr%E1%BA%BB-C%C3%B4ng-an-huy%E1%BB%87n-Ninh-Ph%C6%B0%E1%BB%9Bc-100068114569027/", "Công an xã Hộ Hải  tỉnh Ninh Thuận")</f>
        <v>Công an xã Hộ Hải  tỉnh Ninh Thuận</v>
      </c>
      <c r="C1359" t="str">
        <v>https://www.facebook.com/p/Tu%E1%BB%95i-tr%E1%BA%BB-C%C3%B4ng-an-huy%E1%BB%87n-Ninh-Ph%C6%B0%E1%BB%9Bc-100068114569027/</v>
      </c>
      <c r="D1359" t="str">
        <v>-</v>
      </c>
      <c r="E1359" t="str">
        <v/>
      </c>
      <c r="F1359" t="str">
        <v>-</v>
      </c>
      <c r="G1359" t="str">
        <v>-</v>
      </c>
    </row>
    <row r="1360">
      <c r="A1360">
        <v>17358</v>
      </c>
      <c r="B1360" t="str">
        <f>HYPERLINK("https://ninhhai.ninhthuan.gov.vn/portal/Pages/ubnd-xa-ho-hai.aspx", "UBND Ủy ban nhân dân xã Hộ Hải  tỉnh Ninh Thuận")</f>
        <v>UBND Ủy ban nhân dân xã Hộ Hải  tỉnh Ninh Thuận</v>
      </c>
      <c r="C1360" t="str">
        <v>https://ninhhai.ninhthuan.gov.vn/portal/Pages/ubnd-xa-ho-hai.aspx</v>
      </c>
      <c r="D1360" t="str">
        <v>-</v>
      </c>
      <c r="E1360" t="str">
        <v>-</v>
      </c>
      <c r="F1360" t="str">
        <v>-</v>
      </c>
      <c r="G1360" t="str">
        <v>-</v>
      </c>
    </row>
    <row r="1361">
      <c r="A1361">
        <v>17359</v>
      </c>
      <c r="B1361" t="str">
        <f>HYPERLINK("https://www.facebook.com/p/Tu%E1%BB%95i-tr%E1%BA%BB-C%C3%B4ng-an-huy%E1%BB%87n-Ninh-Ph%C6%B0%E1%BB%9Bc-100068114569027/", "Công an xã Tri Hải  tỉnh Ninh Thuận")</f>
        <v>Công an xã Tri Hải  tỉnh Ninh Thuận</v>
      </c>
      <c r="C1361" t="str">
        <v>https://www.facebook.com/p/Tu%E1%BB%95i-tr%E1%BA%BB-C%C3%B4ng-an-huy%E1%BB%87n-Ninh-Ph%C6%B0%E1%BB%9Bc-100068114569027/</v>
      </c>
      <c r="D1361" t="str">
        <v>-</v>
      </c>
      <c r="E1361" t="str">
        <v/>
      </c>
      <c r="F1361" t="str">
        <v>-</v>
      </c>
      <c r="G1361" t="str">
        <v>-</v>
      </c>
    </row>
    <row r="1362">
      <c r="A1362">
        <v>17360</v>
      </c>
      <c r="B1362" t="str">
        <f>HYPERLINK("https://ninhhai.ninhthuan.gov.vn/portal/Pages/2018/ubnd-xa-tri-hai-33ca30.aspx", "UBND Ủy ban nhân dân xã Tri Hải  tỉnh Ninh Thuận")</f>
        <v>UBND Ủy ban nhân dân xã Tri Hải  tỉnh Ninh Thuận</v>
      </c>
      <c r="C1362" t="str">
        <v>https://ninhhai.ninhthuan.gov.vn/portal/Pages/2018/ubnd-xa-tri-hai-33ca30.aspx</v>
      </c>
      <c r="D1362" t="str">
        <v>-</v>
      </c>
      <c r="E1362" t="str">
        <v>-</v>
      </c>
      <c r="F1362" t="str">
        <v>-</v>
      </c>
      <c r="G1362" t="str">
        <v>-</v>
      </c>
    </row>
    <row r="1363">
      <c r="A1363">
        <v>17361</v>
      </c>
      <c r="B1363" t="str">
        <f>HYPERLINK("https://www.facebook.com/p/C%C3%B4ng-an-x%C3%A3-Nh%C6%A1n-H%E1%BA%A3i-100091739926914/", "Công an xã Nhơn Hải  tỉnh Ninh Thuận")</f>
        <v>Công an xã Nhơn Hải  tỉnh Ninh Thuận</v>
      </c>
      <c r="C1363" t="str">
        <v>https://www.facebook.com/p/C%C3%B4ng-an-x%C3%A3-Nh%C6%A1n-H%E1%BA%A3i-100091739926914/</v>
      </c>
      <c r="D1363" t="str">
        <v>-</v>
      </c>
      <c r="E1363" t="str">
        <v/>
      </c>
      <c r="F1363" t="str">
        <v>-</v>
      </c>
      <c r="G1363" t="str">
        <v>-</v>
      </c>
    </row>
    <row r="1364">
      <c r="A1364">
        <v>17362</v>
      </c>
      <c r="B1364" t="str">
        <f>HYPERLINK("https://ninhhai.ninhthuan.gov.vn/portal/Pages/2016/ubnd-xa-nhon-hai-5ddee2.aspx", "UBND Ủy ban nhân dân xã Nhơn Hải  tỉnh Ninh Thuận")</f>
        <v>UBND Ủy ban nhân dân xã Nhơn Hải  tỉnh Ninh Thuận</v>
      </c>
      <c r="C1364" t="str">
        <v>https://ninhhai.ninhthuan.gov.vn/portal/Pages/2016/ubnd-xa-nhon-hai-5ddee2.aspx</v>
      </c>
      <c r="D1364" t="str">
        <v>-</v>
      </c>
      <c r="E1364" t="str">
        <v>-</v>
      </c>
      <c r="F1364" t="str">
        <v>-</v>
      </c>
      <c r="G1364" t="str">
        <v>-</v>
      </c>
    </row>
    <row r="1365">
      <c r="A1365">
        <v>17363</v>
      </c>
      <c r="B1365" t="str">
        <f>HYPERLINK("https://www.facebook.com/p/C%C3%B4ng-An-X%C3%A3-Th%C3%A0nh-H%E1%BA%A3i-PRTC-Ninh-Thu%E1%BA%ADn-100077634871009/", "Công an xã Thanh Hải  tỉnh Ninh Thuận")</f>
        <v>Công an xã Thanh Hải  tỉnh Ninh Thuận</v>
      </c>
      <c r="C1365" t="str">
        <v>https://www.facebook.com/p/C%C3%B4ng-An-X%C3%A3-Th%C3%A0nh-H%E1%BA%A3i-PRTC-Ninh-Thu%E1%BA%ADn-100077634871009/</v>
      </c>
      <c r="D1365" t="str">
        <v>-</v>
      </c>
      <c r="E1365" t="str">
        <v/>
      </c>
      <c r="F1365" t="str">
        <v>-</v>
      </c>
      <c r="G1365" t="str">
        <v>-</v>
      </c>
    </row>
    <row r="1366">
      <c r="A1366">
        <v>17364</v>
      </c>
      <c r="B1366" t="str">
        <f>HYPERLINK("https://mc.ninhthuan.gov.vn/portaldvc/KenhTin/dich-vu-cong-truc-tuyen.aspx?_dv=000-35-36-H43", "UBND Ủy ban nhân dân xã Thanh Hải  tỉnh Ninh Thuận")</f>
        <v>UBND Ủy ban nhân dân xã Thanh Hải  tỉnh Ninh Thuận</v>
      </c>
      <c r="C1366" t="str">
        <v>https://mc.ninhthuan.gov.vn/portaldvc/KenhTin/dich-vu-cong-truc-tuyen.aspx?_dv=000-35-36-H43</v>
      </c>
      <c r="D1366" t="str">
        <v>-</v>
      </c>
      <c r="E1366" t="str">
        <v>-</v>
      </c>
      <c r="F1366" t="str">
        <v>-</v>
      </c>
      <c r="G1366" t="str">
        <v>-</v>
      </c>
    </row>
    <row r="1367">
      <c r="A1367">
        <v>17365</v>
      </c>
      <c r="B1367" t="str">
        <f>HYPERLINK("https://www.facebook.com/p/Tu%E1%BB%95i-tr%E1%BA%BB-C%C3%B4ng-an-huy%E1%BB%87n-Ninh-Ph%C6%B0%E1%BB%9Bc-100068114569027/", "Công an xã Phước Sơn  tỉnh Ninh Thuận")</f>
        <v>Công an xã Phước Sơn  tỉnh Ninh Thuận</v>
      </c>
      <c r="C1367" t="str">
        <v>https://www.facebook.com/p/Tu%E1%BB%95i-tr%E1%BA%BB-C%C3%B4ng-an-huy%E1%BB%87n-Ninh-Ph%C6%B0%E1%BB%9Bc-100068114569027/</v>
      </c>
      <c r="D1367" t="str">
        <v>-</v>
      </c>
      <c r="E1367" t="str">
        <v/>
      </c>
      <c r="F1367" t="str">
        <v>-</v>
      </c>
      <c r="G1367" t="str">
        <v>-</v>
      </c>
    </row>
    <row r="1368">
      <c r="A1368">
        <v>17366</v>
      </c>
      <c r="B1368" t="str">
        <f>HYPERLINK("https://ninhphuoc.ninhthuan.gov.vn/portal/Pages/UBND-xa-phuoc-son.aspx", "UBND Ủy ban nhân dân xã Phước Sơn  tỉnh Ninh Thuận")</f>
        <v>UBND Ủy ban nhân dân xã Phước Sơn  tỉnh Ninh Thuận</v>
      </c>
      <c r="C1368" t="str">
        <v>https://ninhphuoc.ninhthuan.gov.vn/portal/Pages/UBND-xa-phuoc-son.aspx</v>
      </c>
      <c r="D1368" t="str">
        <v>-</v>
      </c>
      <c r="E1368" t="str">
        <v>-</v>
      </c>
      <c r="F1368" t="str">
        <v>-</v>
      </c>
      <c r="G1368" t="str">
        <v>-</v>
      </c>
    </row>
    <row r="1369">
      <c r="A1369">
        <v>17367</v>
      </c>
      <c r="B1369" t="str">
        <f>HYPERLINK("https://www.facebook.com/p/C%C3%B4ng-An-x%C3%A3-Ph%C6%B0%E1%BB%9Bc-Th%C3%A1i-huy%E1%BB%87n-Ninh-Ph%C6%B0%E1%BB%9Bc-100075789113667/", "Công an xã Phước Thái  tỉnh Ninh Thuận")</f>
        <v>Công an xã Phước Thái  tỉnh Ninh Thuận</v>
      </c>
      <c r="C1369" t="str">
        <v>https://www.facebook.com/p/C%C3%B4ng-An-x%C3%A3-Ph%C6%B0%E1%BB%9Bc-Th%C3%A1i-huy%E1%BB%87n-Ninh-Ph%C6%B0%E1%BB%9Bc-100075789113667/</v>
      </c>
      <c r="D1369" t="str">
        <v>-</v>
      </c>
      <c r="E1369" t="str">
        <v/>
      </c>
      <c r="F1369" t="str">
        <v>-</v>
      </c>
      <c r="G1369" t="str">
        <v>-</v>
      </c>
    </row>
    <row r="1370">
      <c r="A1370">
        <v>17368</v>
      </c>
      <c r="B1370" t="str">
        <f>HYPERLINK("https://ninhphuoc.ninhthuan.gov.vn/portal/Pages/UBND-xa-phuoc-thai.aspx", "UBND Ủy ban nhân dân xã Phước Thái  tỉnh Ninh Thuận")</f>
        <v>UBND Ủy ban nhân dân xã Phước Thái  tỉnh Ninh Thuận</v>
      </c>
      <c r="C1370" t="str">
        <v>https://ninhphuoc.ninhthuan.gov.vn/portal/Pages/UBND-xa-phuoc-thai.aspx</v>
      </c>
      <c r="D1370" t="str">
        <v>-</v>
      </c>
      <c r="E1370" t="str">
        <v>-</v>
      </c>
      <c r="F1370" t="str">
        <v>-</v>
      </c>
      <c r="G1370" t="str">
        <v>-</v>
      </c>
    </row>
    <row r="1371">
      <c r="A1371">
        <v>17369</v>
      </c>
      <c r="B1371" t="str">
        <f>HYPERLINK("https://www.facebook.com/p/C%C3%B4ng-an-x%C3%A3-Ph%C6%B0%E1%BB%9Bc-H%E1%BA%ADu-huy%E1%BB%87n-Ninh-Ph%C6%B0%E1%BB%9Bc-100066632684006/", "Công an xã Phước Hậu  tỉnh Ninh Thuận")</f>
        <v>Công an xã Phước Hậu  tỉnh Ninh Thuận</v>
      </c>
      <c r="C1371" t="str">
        <v>https://www.facebook.com/p/C%C3%B4ng-an-x%C3%A3-Ph%C6%B0%E1%BB%9Bc-H%E1%BA%ADu-huy%E1%BB%87n-Ninh-Ph%C6%B0%E1%BB%9Bc-100066632684006/</v>
      </c>
      <c r="D1371" t="str">
        <v>-</v>
      </c>
      <c r="E1371" t="str">
        <v/>
      </c>
      <c r="F1371" t="str">
        <v>-</v>
      </c>
      <c r="G1371" t="str">
        <v>-</v>
      </c>
    </row>
    <row r="1372">
      <c r="A1372">
        <v>17370</v>
      </c>
      <c r="B1372" t="str">
        <f>HYPERLINK("https://ninhphuoc.ninhthuan.gov.vn/portal/Pages/UBND-xa-phuoc-hau.aspx", "UBND Ủy ban nhân dân xã Phước Hậu  tỉnh Ninh Thuận")</f>
        <v>UBND Ủy ban nhân dân xã Phước Hậu  tỉnh Ninh Thuận</v>
      </c>
      <c r="C1372" t="str">
        <v>https://ninhphuoc.ninhthuan.gov.vn/portal/Pages/UBND-xa-phuoc-hau.aspx</v>
      </c>
      <c r="D1372" t="str">
        <v>-</v>
      </c>
      <c r="E1372" t="str">
        <v>-</v>
      </c>
      <c r="F1372" t="str">
        <v>-</v>
      </c>
      <c r="G1372" t="str">
        <v>-</v>
      </c>
    </row>
    <row r="1373">
      <c r="A1373">
        <v>17371</v>
      </c>
      <c r="B1373" t="str">
        <f>HYPERLINK("https://www.facebook.com/conganxaphuocthuan/?locale=vi_VN", "Công an xã Phước Thuận  tỉnh Ninh Thuận")</f>
        <v>Công an xã Phước Thuận  tỉnh Ninh Thuận</v>
      </c>
      <c r="C1373" t="str">
        <v>https://www.facebook.com/conganxaphuocthuan/?locale=vi_VN</v>
      </c>
      <c r="D1373" t="str">
        <v>-</v>
      </c>
      <c r="E1373" t="str">
        <v/>
      </c>
      <c r="F1373" t="str">
        <v>-</v>
      </c>
      <c r="G1373" t="str">
        <v>-</v>
      </c>
    </row>
    <row r="1374">
      <c r="A1374">
        <v>17372</v>
      </c>
      <c r="B1374" t="str">
        <f>HYPERLINK("https://ninhphuoc.ninhthuan.gov.vn/", "UBND Ủy ban nhân dân xã Phước Thuận  tỉnh Ninh Thuận")</f>
        <v>UBND Ủy ban nhân dân xã Phước Thuận  tỉnh Ninh Thuận</v>
      </c>
      <c r="C1374" t="str">
        <v>https://ninhphuoc.ninhthuan.gov.vn/</v>
      </c>
      <c r="D1374" t="str">
        <v>-</v>
      </c>
      <c r="E1374" t="str">
        <v>-</v>
      </c>
      <c r="F1374" t="str">
        <v>-</v>
      </c>
      <c r="G1374" t="str">
        <v>-</v>
      </c>
    </row>
    <row r="1375">
      <c r="A1375">
        <v>17373</v>
      </c>
      <c r="B1375" t="str">
        <f>HYPERLINK("https://www.facebook.com/p/C%C3%94NG-AN-X%C3%83-AN-H%E1%BA%A2I-100070375884326/", "Công an xã An Hải  tỉnh Ninh Thuận")</f>
        <v>Công an xã An Hải  tỉnh Ninh Thuận</v>
      </c>
      <c r="C1375" t="str">
        <v>https://www.facebook.com/p/C%C3%94NG-AN-X%C3%83-AN-H%E1%BA%A2I-100070375884326/</v>
      </c>
      <c r="D1375" t="str">
        <v>-</v>
      </c>
      <c r="E1375" t="str">
        <v/>
      </c>
      <c r="F1375" t="str">
        <v>-</v>
      </c>
      <c r="G1375" t="str">
        <v>-</v>
      </c>
    </row>
    <row r="1376">
      <c r="A1376">
        <v>17374</v>
      </c>
      <c r="B1376" t="str">
        <f>HYPERLINK("https://ninhphuoc.ninhthuan.gov.vn/portal/Pages/UBND-xa-an-hai.aspx", "UBND Ủy ban nhân dân xã An Hải  tỉnh Ninh Thuận")</f>
        <v>UBND Ủy ban nhân dân xã An Hải  tỉnh Ninh Thuận</v>
      </c>
      <c r="C1376" t="str">
        <v>https://ninhphuoc.ninhthuan.gov.vn/portal/Pages/UBND-xa-an-hai.aspx</v>
      </c>
      <c r="D1376" t="str">
        <v>-</v>
      </c>
      <c r="E1376" t="str">
        <v>-</v>
      </c>
      <c r="F1376" t="str">
        <v>-</v>
      </c>
      <c r="G1376" t="str">
        <v>-</v>
      </c>
    </row>
    <row r="1377">
      <c r="A1377">
        <v>17375</v>
      </c>
      <c r="B1377" t="str">
        <f>HYPERLINK("https://www.facebook.com/p/Tu%E1%BB%95i-tr%E1%BA%BB-C%C3%B4ng-an-huy%E1%BB%87n-Ninh-Ph%C6%B0%E1%BB%9Bc-100068114569027/", "Công an xã Phước Hữu  tỉnh Ninh Thuận")</f>
        <v>Công an xã Phước Hữu  tỉnh Ninh Thuận</v>
      </c>
      <c r="C1377" t="str">
        <v>https://www.facebook.com/p/Tu%E1%BB%95i-tr%E1%BA%BB-C%C3%B4ng-an-huy%E1%BB%87n-Ninh-Ph%C6%B0%E1%BB%9Bc-100068114569027/</v>
      </c>
      <c r="D1377" t="str">
        <v>-</v>
      </c>
      <c r="E1377" t="str">
        <v/>
      </c>
      <c r="F1377" t="str">
        <v>-</v>
      </c>
      <c r="G1377" t="str">
        <v>-</v>
      </c>
    </row>
    <row r="1378">
      <c r="A1378">
        <v>17376</v>
      </c>
      <c r="B1378" t="str">
        <f>HYPERLINK("https://ninhphuoc.ninhthuan.gov.vn/portal/Pages/UBND-xa-phuoc-huu.aspx", "UBND Ủy ban nhân dân xã Phước Hữu  tỉnh Ninh Thuận")</f>
        <v>UBND Ủy ban nhân dân xã Phước Hữu  tỉnh Ninh Thuận</v>
      </c>
      <c r="C1378" t="str">
        <v>https://ninhphuoc.ninhthuan.gov.vn/portal/Pages/UBND-xa-phuoc-huu.aspx</v>
      </c>
      <c r="D1378" t="str">
        <v>-</v>
      </c>
      <c r="E1378" t="str">
        <v>-</v>
      </c>
      <c r="F1378" t="str">
        <v>-</v>
      </c>
      <c r="G1378" t="str">
        <v>-</v>
      </c>
    </row>
    <row r="1379">
      <c r="A1379">
        <v>17377</v>
      </c>
      <c r="B1379" t="str">
        <f>HYPERLINK("https://www.facebook.com/CongAnXaPhuocHai.NinhPhuoc/?locale=vi_VN", "Công an xã Phước Hải  tỉnh Ninh Thuận")</f>
        <v>Công an xã Phước Hải  tỉnh Ninh Thuận</v>
      </c>
      <c r="C1379" t="str">
        <v>https://www.facebook.com/CongAnXaPhuocHai.NinhPhuoc/?locale=vi_VN</v>
      </c>
      <c r="D1379" t="str">
        <v>-</v>
      </c>
      <c r="E1379" t="str">
        <v/>
      </c>
      <c r="F1379" t="str">
        <v>-</v>
      </c>
      <c r="G1379" t="str">
        <v>-</v>
      </c>
    </row>
    <row r="1380">
      <c r="A1380">
        <v>17378</v>
      </c>
      <c r="B1380" t="str">
        <f>HYPERLINK("https://ninhphuoc.ninhthuan.gov.vn/", "UBND Ủy ban nhân dân xã Phước Hải  tỉnh Ninh Thuận")</f>
        <v>UBND Ủy ban nhân dân xã Phước Hải  tỉnh Ninh Thuận</v>
      </c>
      <c r="C1380" t="str">
        <v>https://ninhphuoc.ninhthuan.gov.vn/</v>
      </c>
      <c r="D1380" t="str">
        <v>-</v>
      </c>
      <c r="E1380" t="str">
        <v>-</v>
      </c>
      <c r="F1380" t="str">
        <v>-</v>
      </c>
      <c r="G1380" t="str">
        <v>-</v>
      </c>
    </row>
    <row r="1381">
      <c r="A1381">
        <v>17379</v>
      </c>
      <c r="B1381" t="str">
        <f>HYPERLINK("https://www.facebook.com/p/C%C3%B4ng-an-x%C3%A3-Ph%C6%B0%E1%BB%9Bc-Vinh-huy%E1%BB%87n-Ninh-Ph%C6%B0%E1%BB%9Bc-100068912764094/", "Công an xã Phước Vinh  tỉnh Ninh Thuận")</f>
        <v>Công an xã Phước Vinh  tỉnh Ninh Thuận</v>
      </c>
      <c r="C1381" t="str">
        <v>https://www.facebook.com/p/C%C3%B4ng-an-x%C3%A3-Ph%C6%B0%E1%BB%9Bc-Vinh-huy%E1%BB%87n-Ninh-Ph%C6%B0%E1%BB%9Bc-100068912764094/</v>
      </c>
      <c r="D1381" t="str">
        <v>-</v>
      </c>
      <c r="E1381" t="str">
        <v/>
      </c>
      <c r="F1381" t="str">
        <v>-</v>
      </c>
      <c r="G1381" t="str">
        <v>-</v>
      </c>
    </row>
    <row r="1382">
      <c r="A1382">
        <v>17380</v>
      </c>
      <c r="B1382" t="str">
        <f>HYPERLINK("https://mc.ninhthuan.gov.vn/portaldvc/KenhTin/dich-vu-cong-truc-tuyen.aspx?_dv=000-23-34-H43", "UBND Ủy ban nhân dân xã Phước Vinh  tỉnh Ninh Thuận")</f>
        <v>UBND Ủy ban nhân dân xã Phước Vinh  tỉnh Ninh Thuận</v>
      </c>
      <c r="C1382" t="str">
        <v>https://mc.ninhthuan.gov.vn/portaldvc/KenhTin/dich-vu-cong-truc-tuyen.aspx?_dv=000-23-34-H43</v>
      </c>
      <c r="D1382" t="str">
        <v>-</v>
      </c>
      <c r="E1382" t="str">
        <v>-</v>
      </c>
      <c r="F1382" t="str">
        <v>-</v>
      </c>
      <c r="G1382" t="str">
        <v>-</v>
      </c>
    </row>
    <row r="1383">
      <c r="A1383">
        <v>17381</v>
      </c>
      <c r="B1383" t="str">
        <f>HYPERLINK("https://www.facebook.com/p/Tu%E1%BB%95i-tr%E1%BA%BB-C%C3%B4ng-an-huy%E1%BB%87n-Ninh-Ph%C6%B0%E1%BB%9Bc-100068114569027/", "Công an xã Phước Chiến  tỉnh Ninh Thuận")</f>
        <v>Công an xã Phước Chiến  tỉnh Ninh Thuận</v>
      </c>
      <c r="C1383" t="str">
        <v>https://www.facebook.com/p/Tu%E1%BB%95i-tr%E1%BA%BB-C%C3%B4ng-an-huy%E1%BB%87n-Ninh-Ph%C6%B0%E1%BB%9Bc-100068114569027/</v>
      </c>
      <c r="D1383" t="str">
        <v>-</v>
      </c>
      <c r="E1383" t="str">
        <v/>
      </c>
      <c r="F1383" t="str">
        <v>-</v>
      </c>
      <c r="G1383" t="str">
        <v>-</v>
      </c>
    </row>
    <row r="1384">
      <c r="A1384">
        <v>17382</v>
      </c>
      <c r="B1384" t="str">
        <f>HYPERLINK("https://thuanbac.ninhthuan.gov.vn/portal/Pages/UBND-xa.aspx", "UBND Ủy ban nhân dân xã Phước Chiến  tỉnh Ninh Thuận")</f>
        <v>UBND Ủy ban nhân dân xã Phước Chiến  tỉnh Ninh Thuận</v>
      </c>
      <c r="C1384" t="str">
        <v>https://thuanbac.ninhthuan.gov.vn/portal/Pages/UBND-xa.aspx</v>
      </c>
      <c r="D1384" t="str">
        <v>-</v>
      </c>
      <c r="E1384" t="str">
        <v>-</v>
      </c>
      <c r="F1384" t="str">
        <v>-</v>
      </c>
      <c r="G1384" t="str">
        <v>-</v>
      </c>
    </row>
    <row r="1385">
      <c r="A1385">
        <v>17383</v>
      </c>
      <c r="B1385" t="str">
        <f>HYPERLINK("https://www.facebook.com/p/C%C3%B4ng-an-x%C3%A3-C%C3%B4ng-H%E1%BA%A3i-100069680316680/", "Công an xã Công Hải  tỉnh Ninh Thuận")</f>
        <v>Công an xã Công Hải  tỉnh Ninh Thuận</v>
      </c>
      <c r="C1385" t="str">
        <v>https://www.facebook.com/p/C%C3%B4ng-an-x%C3%A3-C%C3%B4ng-H%E1%BA%A3i-100069680316680/</v>
      </c>
      <c r="D1385" t="str">
        <v>-</v>
      </c>
      <c r="E1385" t="str">
        <v/>
      </c>
      <c r="F1385" t="str">
        <v>-</v>
      </c>
      <c r="G1385" t="str">
        <v>-</v>
      </c>
    </row>
    <row r="1386">
      <c r="A1386">
        <v>17384</v>
      </c>
      <c r="B1386" t="str">
        <f>HYPERLINK("https://thuanbac.ninhthuan.gov.vn/portal/Pages/UBND-xa.aspx", "UBND Ủy ban nhân dân xã Công Hải  tỉnh Ninh Thuận")</f>
        <v>UBND Ủy ban nhân dân xã Công Hải  tỉnh Ninh Thuận</v>
      </c>
      <c r="C1386" t="str">
        <v>https://thuanbac.ninhthuan.gov.vn/portal/Pages/UBND-xa.aspx</v>
      </c>
      <c r="D1386" t="str">
        <v>-</v>
      </c>
      <c r="E1386" t="str">
        <v>-</v>
      </c>
      <c r="F1386" t="str">
        <v>-</v>
      </c>
      <c r="G1386" t="str">
        <v>-</v>
      </c>
    </row>
    <row r="1387">
      <c r="A1387">
        <v>17385</v>
      </c>
      <c r="B1387" t="str">
        <f>HYPERLINK("https://www.facebook.com/p/C%C3%B4ng-an-x%C3%A3-Ph%C6%B0%E1%BB%9Bc-Kh%C3%A1ng-100064880037315/", "Công an xã Phước Kháng  tỉnh Ninh Thuận")</f>
        <v>Công an xã Phước Kháng  tỉnh Ninh Thuận</v>
      </c>
      <c r="C1387" t="str">
        <v>https://www.facebook.com/p/C%C3%B4ng-an-x%C3%A3-Ph%C6%B0%E1%BB%9Bc-Kh%C3%A1ng-100064880037315/</v>
      </c>
      <c r="D1387" t="str">
        <v>-</v>
      </c>
      <c r="E1387" t="str">
        <v/>
      </c>
      <c r="F1387" t="str">
        <v>-</v>
      </c>
      <c r="G1387" t="str">
        <v>-</v>
      </c>
    </row>
    <row r="1388">
      <c r="A1388">
        <v>17386</v>
      </c>
      <c r="B1388" t="str">
        <f>HYPERLINK("https://thuanbac.ninhthuan.gov.vn/portal/Pages/UBND-xa.aspx", "UBND Ủy ban nhân dân xã Phước Kháng  tỉnh Ninh Thuận")</f>
        <v>UBND Ủy ban nhân dân xã Phước Kháng  tỉnh Ninh Thuận</v>
      </c>
      <c r="C1388" t="str">
        <v>https://thuanbac.ninhthuan.gov.vn/portal/Pages/UBND-xa.aspx</v>
      </c>
      <c r="D1388" t="str">
        <v>-</v>
      </c>
      <c r="E1388" t="str">
        <v>-</v>
      </c>
      <c r="F1388" t="str">
        <v>-</v>
      </c>
      <c r="G1388" t="str">
        <v>-</v>
      </c>
    </row>
    <row r="1389">
      <c r="A1389">
        <v>17387</v>
      </c>
      <c r="B1389" t="str">
        <f>HYPERLINK("https://www.facebook.com/p/Tu%E1%BB%95i-tr%E1%BA%BB-C%C3%B4ng-an-huy%E1%BB%87n-Ninh-Ph%C6%B0%E1%BB%9Bc-100068114569027/", "Công an xã Lợi Hải  tỉnh Ninh Thuận")</f>
        <v>Công an xã Lợi Hải  tỉnh Ninh Thuận</v>
      </c>
      <c r="C1389" t="str">
        <v>https://www.facebook.com/p/Tu%E1%BB%95i-tr%E1%BA%BB-C%C3%B4ng-an-huy%E1%BB%87n-Ninh-Ph%C6%B0%E1%BB%9Bc-100068114569027/</v>
      </c>
      <c r="D1389" t="str">
        <v>-</v>
      </c>
      <c r="E1389" t="str">
        <v/>
      </c>
      <c r="F1389" t="str">
        <v>-</v>
      </c>
      <c r="G1389" t="str">
        <v>-</v>
      </c>
    </row>
    <row r="1390">
      <c r="A1390">
        <v>17388</v>
      </c>
      <c r="B1390" t="str">
        <f>HYPERLINK("https://thuanbac.ninhthuan.gov.vn/portal/Pages/UBND-xa.aspx", "UBND Ủy ban nhân dân xã Lợi Hải  tỉnh Ninh Thuận")</f>
        <v>UBND Ủy ban nhân dân xã Lợi Hải  tỉnh Ninh Thuận</v>
      </c>
      <c r="C1390" t="str">
        <v>https://thuanbac.ninhthuan.gov.vn/portal/Pages/UBND-xa.aspx</v>
      </c>
      <c r="D1390" t="str">
        <v>-</v>
      </c>
      <c r="E1390" t="str">
        <v>-</v>
      </c>
      <c r="F1390" t="str">
        <v>-</v>
      </c>
      <c r="G1390" t="str">
        <v>-</v>
      </c>
    </row>
    <row r="1391">
      <c r="A1391">
        <v>17389</v>
      </c>
      <c r="B1391" t="str">
        <f>HYPERLINK("https://www.facebook.com/bacsonpolice/", "Công an xã Bắc Sơn  tỉnh Ninh Thuận")</f>
        <v>Công an xã Bắc Sơn  tỉnh Ninh Thuận</v>
      </c>
      <c r="C1391" t="str">
        <v>https://www.facebook.com/bacsonpolice/</v>
      </c>
      <c r="D1391" t="str">
        <v>-</v>
      </c>
      <c r="E1391" t="str">
        <v/>
      </c>
      <c r="F1391" t="str">
        <v>-</v>
      </c>
      <c r="G1391" t="str">
        <v>-</v>
      </c>
    </row>
    <row r="1392">
      <c r="A1392">
        <v>17390</v>
      </c>
      <c r="B1392" t="str">
        <f>HYPERLINK("https://thuanbac.ninhthuan.gov.vn/portal/Pages/UBND-xa.aspx", "UBND Ủy ban nhân dân xã Bắc Sơn  tỉnh Ninh Thuận")</f>
        <v>UBND Ủy ban nhân dân xã Bắc Sơn  tỉnh Ninh Thuận</v>
      </c>
      <c r="C1392" t="str">
        <v>https://thuanbac.ninhthuan.gov.vn/portal/Pages/UBND-xa.aspx</v>
      </c>
      <c r="D1392" t="str">
        <v>-</v>
      </c>
      <c r="E1392" t="str">
        <v>-</v>
      </c>
      <c r="F1392" t="str">
        <v>-</v>
      </c>
      <c r="G1392" t="str">
        <v>-</v>
      </c>
    </row>
    <row r="1393">
      <c r="A1393">
        <v>17391</v>
      </c>
      <c r="B1393" t="str">
        <v>Công an xã Bắc Phong  tỉnh Ninh Thuận</v>
      </c>
      <c r="C1393" t="str">
        <v>-</v>
      </c>
      <c r="D1393" t="str">
        <v>-</v>
      </c>
      <c r="E1393" t="str">
        <v/>
      </c>
      <c r="F1393" t="str">
        <v>-</v>
      </c>
      <c r="G1393" t="str">
        <v>-</v>
      </c>
    </row>
    <row r="1394">
      <c r="A1394">
        <v>17392</v>
      </c>
      <c r="B1394" t="str">
        <f>HYPERLINK("https://thuanbac.ninhthuan.gov.vn/portal/Pages/UBND-xa.aspx", "UBND Ủy ban nhân dân xã Bắc Phong  tỉnh Ninh Thuận")</f>
        <v>UBND Ủy ban nhân dân xã Bắc Phong  tỉnh Ninh Thuận</v>
      </c>
      <c r="C1394" t="str">
        <v>https://thuanbac.ninhthuan.gov.vn/portal/Pages/UBND-xa.aspx</v>
      </c>
      <c r="D1394" t="str">
        <v>-</v>
      </c>
      <c r="E1394" t="str">
        <v>-</v>
      </c>
      <c r="F1394" t="str">
        <v>-</v>
      </c>
      <c r="G1394" t="str">
        <v>-</v>
      </c>
    </row>
    <row r="1395">
      <c r="A1395">
        <v>17393</v>
      </c>
      <c r="B1395" t="str">
        <f>HYPERLINK("https://www.facebook.com/p/Tu%E1%BB%95i-tr%E1%BA%BB-C%C3%B4ng-an-huy%E1%BB%87n-Ninh-Ph%C6%B0%E1%BB%9Bc-100068114569027/", "Công an xã Phước Hà  tỉnh Ninh Thuận")</f>
        <v>Công an xã Phước Hà  tỉnh Ninh Thuận</v>
      </c>
      <c r="C1395" t="str">
        <v>https://www.facebook.com/p/Tu%E1%BB%95i-tr%E1%BA%BB-C%C3%B4ng-an-huy%E1%BB%87n-Ninh-Ph%C6%B0%E1%BB%9Bc-100068114569027/</v>
      </c>
      <c r="D1395" t="str">
        <v>-</v>
      </c>
      <c r="E1395" t="str">
        <v/>
      </c>
      <c r="F1395" t="str">
        <v>-</v>
      </c>
      <c r="G1395" t="str">
        <v>-</v>
      </c>
    </row>
    <row r="1396">
      <c r="A1396">
        <v>17394</v>
      </c>
      <c r="B1396" t="str">
        <f>HYPERLINK("https://ninhphuoc.ninhthuan.gov.vn/", "UBND Ủy ban nhân dân xã Phước Hà  tỉnh Ninh Thuận")</f>
        <v>UBND Ủy ban nhân dân xã Phước Hà  tỉnh Ninh Thuận</v>
      </c>
      <c r="C1396" t="str">
        <v>https://ninhphuoc.ninhthuan.gov.vn/</v>
      </c>
      <c r="D1396" t="str">
        <v>-</v>
      </c>
      <c r="E1396" t="str">
        <v>-</v>
      </c>
      <c r="F1396" t="str">
        <v>-</v>
      </c>
      <c r="G1396" t="str">
        <v>-</v>
      </c>
    </row>
    <row r="1397">
      <c r="A1397">
        <v>17395</v>
      </c>
      <c r="B1397" t="str">
        <f>HYPERLINK("https://www.facebook.com/p/C%C3%B4ng-an-X%C3%A3-Ph%C6%B0%E1%BB%9Bc-Dinh-Thu%E1%BA%ADn-Nam-Ninh-Thu%E1%BA%ADn-100066929580928/", "Công an xã Phước Nam  tỉnh Ninh Thuận")</f>
        <v>Công an xã Phước Nam  tỉnh Ninh Thuận</v>
      </c>
      <c r="C1397" t="str">
        <v>https://www.facebook.com/p/C%C3%B4ng-an-X%C3%A3-Ph%C6%B0%E1%BB%9Bc-Dinh-Thu%E1%BA%ADn-Nam-Ninh-Thu%E1%BA%ADn-100066929580928/</v>
      </c>
      <c r="D1397" t="str">
        <v>-</v>
      </c>
      <c r="E1397" t="str">
        <v/>
      </c>
      <c r="F1397" t="str">
        <v>-</v>
      </c>
      <c r="G1397" t="str">
        <v>-</v>
      </c>
    </row>
    <row r="1398">
      <c r="A1398">
        <v>17396</v>
      </c>
      <c r="B1398" t="str">
        <f>HYPERLINK("https://mc.ninhthuan.gov.vn/portaldvc/KenhTin/dich-vu-cong-truc-tuyen.aspx?_dv=000-26-31-H43", "UBND Ủy ban nhân dân xã Phước Nam  tỉnh Ninh Thuận")</f>
        <v>UBND Ủy ban nhân dân xã Phước Nam  tỉnh Ninh Thuận</v>
      </c>
      <c r="C1398" t="str">
        <v>https://mc.ninhthuan.gov.vn/portaldvc/KenhTin/dich-vu-cong-truc-tuyen.aspx?_dv=000-26-31-H43</v>
      </c>
      <c r="D1398" t="str">
        <v>-</v>
      </c>
      <c r="E1398" t="str">
        <v>-</v>
      </c>
      <c r="F1398" t="str">
        <v>-</v>
      </c>
      <c r="G1398" t="str">
        <v>-</v>
      </c>
    </row>
    <row r="1399">
      <c r="A1399">
        <v>17397</v>
      </c>
      <c r="B1399" t="str">
        <f>HYPERLINK("https://www.facebook.com/p/Tu%E1%BB%95i-tr%E1%BA%BB-C%C3%B4ng-an-huy%E1%BB%87n-Ninh-Ph%C6%B0%E1%BB%9Bc-100068114569027/", "Công an xã Phước Ninh  tỉnh Ninh Thuận")</f>
        <v>Công an xã Phước Ninh  tỉnh Ninh Thuận</v>
      </c>
      <c r="C1399" t="str">
        <v>https://www.facebook.com/p/Tu%E1%BB%95i-tr%E1%BA%BB-C%C3%B4ng-an-huy%E1%BB%87n-Ninh-Ph%C6%B0%E1%BB%9Bc-100068114569027/</v>
      </c>
      <c r="D1399" t="str">
        <v>-</v>
      </c>
      <c r="E1399" t="str">
        <v/>
      </c>
      <c r="F1399" t="str">
        <v>-</v>
      </c>
      <c r="G1399" t="str">
        <v>-</v>
      </c>
    </row>
    <row r="1400">
      <c r="A1400">
        <v>17398</v>
      </c>
      <c r="B1400" t="str">
        <f>HYPERLINK("https://ninhphuoc.ninhthuan.gov.vn/", "UBND Ủy ban nhân dân xã Phước Ninh  tỉnh Ninh Thuận")</f>
        <v>UBND Ủy ban nhân dân xã Phước Ninh  tỉnh Ninh Thuận</v>
      </c>
      <c r="C1400" t="str">
        <v>https://ninhphuoc.ninhthuan.gov.vn/</v>
      </c>
      <c r="D1400" t="str">
        <v>-</v>
      </c>
      <c r="E1400" t="str">
        <v>-</v>
      </c>
      <c r="F1400" t="str">
        <v>-</v>
      </c>
      <c r="G1400" t="str">
        <v>-</v>
      </c>
    </row>
    <row r="1401">
      <c r="A1401">
        <v>17399</v>
      </c>
      <c r="B1401" t="str">
        <f>HYPERLINK("https://www.facebook.com/@caxnhiha/", "Công an xã Nhị Hà  tỉnh Ninh Thuận")</f>
        <v>Công an xã Nhị Hà  tỉnh Ninh Thuận</v>
      </c>
      <c r="C1401" t="str">
        <v>https://www.facebook.com/@caxnhiha/</v>
      </c>
      <c r="D1401" t="str">
        <v>-</v>
      </c>
      <c r="E1401" t="str">
        <v/>
      </c>
      <c r="F1401" t="str">
        <v>-</v>
      </c>
      <c r="G1401" t="str">
        <v>-</v>
      </c>
    </row>
    <row r="1402">
      <c r="A1402">
        <v>17400</v>
      </c>
      <c r="B1402" t="str">
        <f>HYPERLINK("https://thuannam.ninhthuan.gov.vn/portal/Pages/2018/UBND-huyen-tra-loi-kien-nghi-cu-tri-cua-xa-Nhi-Ha-(tu-ngay-225-den-ngay-2552018)).aspx", "UBND Ủy ban nhân dân xã Nhị Hà  tỉnh Ninh Thuận")</f>
        <v>UBND Ủy ban nhân dân xã Nhị Hà  tỉnh Ninh Thuận</v>
      </c>
      <c r="C1402" t="str">
        <v>https://thuannam.ninhthuan.gov.vn/portal/Pages/2018/UBND-huyen-tra-loi-kien-nghi-cu-tri-cua-xa-Nhi-Ha-(tu-ngay-225-den-ngay-2552018)).aspx</v>
      </c>
      <c r="D1402" t="str">
        <v>-</v>
      </c>
      <c r="E1402" t="str">
        <v>-</v>
      </c>
      <c r="F1402" t="str">
        <v>-</v>
      </c>
      <c r="G1402" t="str">
        <v>-</v>
      </c>
    </row>
    <row r="1403">
      <c r="A1403">
        <v>17401</v>
      </c>
      <c r="B1403" t="str">
        <f>HYPERLINK("https://www.facebook.com/p/C%C3%B4ng-an-X%C3%A3-Ph%C6%B0%E1%BB%9Bc-Dinh-Thu%E1%BA%ADn-Nam-Ninh-Thu%E1%BA%ADn-100066929580928/", "Công an xã Phước Dinh  tỉnh Ninh Thuận")</f>
        <v>Công an xã Phước Dinh  tỉnh Ninh Thuận</v>
      </c>
      <c r="C1403" t="str">
        <v>https://www.facebook.com/p/C%C3%B4ng-an-X%C3%A3-Ph%C6%B0%E1%BB%9Bc-Dinh-Thu%E1%BA%ADn-Nam-Ninh-Thu%E1%BA%ADn-100066929580928/</v>
      </c>
      <c r="D1403" t="str">
        <v>-</v>
      </c>
      <c r="E1403" t="str">
        <v/>
      </c>
      <c r="F1403" t="str">
        <v>-</v>
      </c>
      <c r="G1403" t="str">
        <v>-</v>
      </c>
    </row>
    <row r="1404">
      <c r="A1404">
        <v>17402</v>
      </c>
      <c r="B1404" t="str">
        <f>HYPERLINK("https://ninhphuoc.ninhthuan.gov.vn/", "UBND Ủy ban nhân dân xã Phước Dinh  tỉnh Ninh Thuận")</f>
        <v>UBND Ủy ban nhân dân xã Phước Dinh  tỉnh Ninh Thuận</v>
      </c>
      <c r="C1404" t="str">
        <v>https://ninhphuoc.ninhthuan.gov.vn/</v>
      </c>
      <c r="D1404" t="str">
        <v>-</v>
      </c>
      <c r="E1404" t="str">
        <v>-</v>
      </c>
      <c r="F1404" t="str">
        <v>-</v>
      </c>
      <c r="G1404" t="str">
        <v>-</v>
      </c>
    </row>
    <row r="1405">
      <c r="A1405">
        <v>17403</v>
      </c>
      <c r="B1405" t="str">
        <f>HYPERLINK("https://www.facebook.com/p/C%C3%B4ng-an-x%C3%A3-Ph%C6%B0%E1%BB%9Bc-Minh-Thu%E1%BA%ADn-Nam-Ninh-Thu%E1%BA%ADn-100065187893087/", "Công an xã Phước Minh  tỉnh Ninh Thuận")</f>
        <v>Công an xã Phước Minh  tỉnh Ninh Thuận</v>
      </c>
      <c r="C1405" t="str">
        <v>https://www.facebook.com/p/C%C3%B4ng-an-x%C3%A3-Ph%C6%B0%E1%BB%9Bc-Minh-Thu%E1%BA%ADn-Nam-Ninh-Thu%E1%BA%ADn-100065187893087/</v>
      </c>
      <c r="D1405" t="str">
        <v>-</v>
      </c>
      <c r="E1405" t="str">
        <v/>
      </c>
      <c r="F1405" t="str">
        <v>-</v>
      </c>
      <c r="G1405" t="str">
        <v>-</v>
      </c>
    </row>
    <row r="1406">
      <c r="A1406">
        <v>17404</v>
      </c>
      <c r="B1406" t="str">
        <f>HYPERLINK("https://thuannam.ninhthuan.gov.vn/portal/Pages/2023-4-15/Hoi-dong-nhan-dan-xa-Phuoc-Minh-to-chuc-ky-hop-thuyme7wu.aspx", "UBND Ủy ban nhân dân xã Phước Minh  tỉnh Ninh Thuận")</f>
        <v>UBND Ủy ban nhân dân xã Phước Minh  tỉnh Ninh Thuận</v>
      </c>
      <c r="C1406" t="str">
        <v>https://thuannam.ninhthuan.gov.vn/portal/Pages/2023-4-15/Hoi-dong-nhan-dan-xa-Phuoc-Minh-to-chuc-ky-hop-thuyme7wu.aspx</v>
      </c>
      <c r="D1406" t="str">
        <v>-</v>
      </c>
      <c r="E1406" t="str">
        <v>-</v>
      </c>
      <c r="F1406" t="str">
        <v>-</v>
      </c>
      <c r="G1406" t="str">
        <v>-</v>
      </c>
    </row>
    <row r="1407">
      <c r="A1407">
        <v>17405</v>
      </c>
      <c r="B1407" t="str">
        <f>HYPERLINK("https://www.facebook.com/p/C%C3%B4ng-an-X%C3%A3-Ph%C6%B0%E1%BB%9Bc-Dinh-Thu%E1%BA%ADn-Nam-Ninh-Thu%E1%BA%ADn-100066929580928/", "Công an xã Phước Diêm  tỉnh Ninh Thuận")</f>
        <v>Công an xã Phước Diêm  tỉnh Ninh Thuận</v>
      </c>
      <c r="C1407" t="str">
        <v>https://www.facebook.com/p/C%C3%B4ng-an-X%C3%A3-Ph%C6%B0%E1%BB%9Bc-Dinh-Thu%E1%BA%ADn-Nam-Ninh-Thu%E1%BA%ADn-100066929580928/</v>
      </c>
      <c r="D1407" t="str">
        <v>-</v>
      </c>
      <c r="E1407" t="str">
        <v/>
      </c>
      <c r="F1407" t="str">
        <v>-</v>
      </c>
      <c r="G1407" t="str">
        <v>-</v>
      </c>
    </row>
    <row r="1408">
      <c r="A1408">
        <v>17406</v>
      </c>
      <c r="B1408" t="str">
        <f>HYPERLINK("https://mc.ninhthuan.gov.vn/portaldvc/KenhTin/dich-vu-cong-truc-tuyen.aspx?_dv=000-22-31-H43", "UBND Ủy ban nhân dân xã Phước Diêm  tỉnh Ninh Thuận")</f>
        <v>UBND Ủy ban nhân dân xã Phước Diêm  tỉnh Ninh Thuận</v>
      </c>
      <c r="C1408" t="str">
        <v>https://mc.ninhthuan.gov.vn/portaldvc/KenhTin/dich-vu-cong-truc-tuyen.aspx?_dv=000-22-31-H43</v>
      </c>
      <c r="D1408" t="str">
        <v>-</v>
      </c>
      <c r="E1408" t="str">
        <v>-</v>
      </c>
      <c r="F1408" t="str">
        <v>-</v>
      </c>
      <c r="G1408" t="str">
        <v>-</v>
      </c>
    </row>
    <row r="1409">
      <c r="A1409">
        <v>17407</v>
      </c>
      <c r="B1409" t="str">
        <v>Công an xã Cà Ná  tỉnh Ninh Thuận</v>
      </c>
      <c r="C1409" t="str">
        <v>-</v>
      </c>
      <c r="D1409" t="str">
        <v>-</v>
      </c>
      <c r="E1409" t="str">
        <v/>
      </c>
      <c r="F1409" t="str">
        <v>-</v>
      </c>
      <c r="G1409" t="str">
        <v>-</v>
      </c>
    </row>
    <row r="1410">
      <c r="A1410">
        <v>17408</v>
      </c>
      <c r="B1410" t="str">
        <f>HYPERLINK("https://mc.ninhthuan.gov.vn/portaldvc/KenhTin/dich-vu-cong-truc-tuyen.aspx?_dv=000-20-31-H43", "UBND Ủy ban nhân dân xã Cà Ná  tỉnh Ninh Thuận")</f>
        <v>UBND Ủy ban nhân dân xã Cà Ná  tỉnh Ninh Thuận</v>
      </c>
      <c r="C1410" t="str">
        <v>https://mc.ninhthuan.gov.vn/portaldvc/KenhTin/dich-vu-cong-truc-tuyen.aspx?_dv=000-20-31-H43</v>
      </c>
      <c r="D1410" t="str">
        <v>-</v>
      </c>
      <c r="E1410" t="str">
        <v>-</v>
      </c>
      <c r="F1410" t="str">
        <v>-</v>
      </c>
      <c r="G1410" t="str">
        <v>-</v>
      </c>
    </row>
    <row r="1411">
      <c r="A1411">
        <v>17409</v>
      </c>
      <c r="B1411" t="str">
        <v>Công an phường Mũi Né  tỉnh Bình Thuận</v>
      </c>
      <c r="C1411" t="str">
        <v>-</v>
      </c>
      <c r="D1411" t="str">
        <v>-</v>
      </c>
      <c r="E1411" t="str">
        <v/>
      </c>
      <c r="F1411" t="str">
        <v>-</v>
      </c>
      <c r="G1411" t="str">
        <v>-</v>
      </c>
    </row>
    <row r="1412">
      <c r="A1412">
        <v>17410</v>
      </c>
      <c r="B1412" t="str">
        <f>HYPERLINK("https://muine.phanthiet.binhthuan.gov.vn/", "UBND Ủy ban nhân dân phường Mũi Né  tỉnh Bình Thuận")</f>
        <v>UBND Ủy ban nhân dân phường Mũi Né  tỉnh Bình Thuận</v>
      </c>
      <c r="C1412" t="str">
        <v>https://muine.phanthiet.binhthuan.gov.vn/</v>
      </c>
      <c r="D1412" t="str">
        <v>-</v>
      </c>
      <c r="E1412" t="str">
        <v>-</v>
      </c>
      <c r="F1412" t="str">
        <v>-</v>
      </c>
      <c r="G1412" t="str">
        <v>-</v>
      </c>
    </row>
    <row r="1413">
      <c r="A1413">
        <v>17411</v>
      </c>
      <c r="B1413" t="str">
        <v>Công an phường Hàm Tiến  tỉnh Bình Thuận</v>
      </c>
      <c r="C1413" t="str">
        <v>-</v>
      </c>
      <c r="D1413" t="str">
        <v>-</v>
      </c>
      <c r="E1413" t="str">
        <v/>
      </c>
      <c r="F1413" t="str">
        <v>-</v>
      </c>
      <c r="G1413" t="str">
        <v>-</v>
      </c>
    </row>
    <row r="1414">
      <c r="A1414">
        <v>17412</v>
      </c>
      <c r="B1414" t="str">
        <f>HYPERLINK("https://hamtien.phanthiet.binhthuan.gov.vn/", "UBND Ủy ban nhân dân phường Hàm Tiến  tỉnh Bình Thuận")</f>
        <v>UBND Ủy ban nhân dân phường Hàm Tiến  tỉnh Bình Thuận</v>
      </c>
      <c r="C1414" t="str">
        <v>https://hamtien.phanthiet.binhthuan.gov.vn/</v>
      </c>
      <c r="D1414" t="str">
        <v>-</v>
      </c>
      <c r="E1414" t="str">
        <v>-</v>
      </c>
      <c r="F1414" t="str">
        <v>-</v>
      </c>
      <c r="G1414" t="str">
        <v>-</v>
      </c>
    </row>
    <row r="1415">
      <c r="A1415">
        <v>17413</v>
      </c>
      <c r="B1415" t="str">
        <v>Công an phường Phú Hài  tỉnh Bình Thuận</v>
      </c>
      <c r="C1415" t="str">
        <v>-</v>
      </c>
      <c r="D1415" t="str">
        <v>-</v>
      </c>
      <c r="E1415" t="str">
        <v/>
      </c>
      <c r="F1415" t="str">
        <v>-</v>
      </c>
      <c r="G1415" t="str">
        <v>-</v>
      </c>
    </row>
    <row r="1416">
      <c r="A1416">
        <v>17414</v>
      </c>
      <c r="B1416" t="str">
        <f>HYPERLINK("https://phuhai.phanthiet.binhthuan.gov.vn/", "UBND Ủy ban nhân dân phường Phú Hài  tỉnh Bình Thuận")</f>
        <v>UBND Ủy ban nhân dân phường Phú Hài  tỉnh Bình Thuận</v>
      </c>
      <c r="C1416" t="str">
        <v>https://phuhai.phanthiet.binhthuan.gov.vn/</v>
      </c>
      <c r="D1416" t="str">
        <v>-</v>
      </c>
      <c r="E1416" t="str">
        <v>-</v>
      </c>
      <c r="F1416" t="str">
        <v>-</v>
      </c>
      <c r="G1416" t="str">
        <v>-</v>
      </c>
    </row>
    <row r="1417">
      <c r="A1417">
        <v>17415</v>
      </c>
      <c r="B1417" t="str">
        <v>Công an phường Phú Thủy  tỉnh Bình Thuận</v>
      </c>
      <c r="C1417" t="str">
        <v>-</v>
      </c>
      <c r="D1417" t="str">
        <v>-</v>
      </c>
      <c r="E1417" t="str">
        <v/>
      </c>
      <c r="F1417" t="str">
        <v>-</v>
      </c>
      <c r="G1417" t="str">
        <v>-</v>
      </c>
    </row>
    <row r="1418">
      <c r="A1418">
        <v>17416</v>
      </c>
      <c r="B1418" t="str">
        <f>HYPERLINK("https://phuthuy.phanthiet.binhthuan.gov.vn/", "UBND Ủy ban nhân dân phường Phú Thủy  tỉnh Bình Thuận")</f>
        <v>UBND Ủy ban nhân dân phường Phú Thủy  tỉnh Bình Thuận</v>
      </c>
      <c r="C1418" t="str">
        <v>https://phuthuy.phanthiet.binhthuan.gov.vn/</v>
      </c>
      <c r="D1418" t="str">
        <v>-</v>
      </c>
      <c r="E1418" t="str">
        <v>-</v>
      </c>
      <c r="F1418" t="str">
        <v>-</v>
      </c>
      <c r="G1418" t="str">
        <v>-</v>
      </c>
    </row>
    <row r="1419">
      <c r="A1419">
        <v>17417</v>
      </c>
      <c r="B1419" t="str">
        <f>HYPERLINK("https://www.facebook.com/p/Tu%E1%BB%95i-tr%E1%BA%BB-C%C3%B4ng-an-B%C3%ACnh-Thu%E1%BA%ADn-100078919454286/", "Công an phường Phú Tài  tỉnh Bình Thuận")</f>
        <v>Công an phường Phú Tài  tỉnh Bình Thuận</v>
      </c>
      <c r="C1419" t="str">
        <v>https://www.facebook.com/p/Tu%E1%BB%95i-tr%E1%BA%BB-C%C3%B4ng-an-B%C3%ACnh-Thu%E1%BA%ADn-100078919454286/</v>
      </c>
      <c r="D1419" t="str">
        <v>-</v>
      </c>
      <c r="E1419" t="str">
        <v/>
      </c>
      <c r="F1419" t="str">
        <v>-</v>
      </c>
      <c r="G1419" t="str">
        <v>-</v>
      </c>
    </row>
    <row r="1420">
      <c r="A1420">
        <v>17418</v>
      </c>
      <c r="B1420" t="str">
        <f>HYPERLINK("https://phutai.phanthiet.binhthuan.gov.vn/", "UBND Ủy ban nhân dân phường Phú Tài  tỉnh Bình Thuận")</f>
        <v>UBND Ủy ban nhân dân phường Phú Tài  tỉnh Bình Thuận</v>
      </c>
      <c r="C1420" t="str">
        <v>https://phutai.phanthiet.binhthuan.gov.vn/</v>
      </c>
      <c r="D1420" t="str">
        <v>-</v>
      </c>
      <c r="E1420" t="str">
        <v>-</v>
      </c>
      <c r="F1420" t="str">
        <v>-</v>
      </c>
      <c r="G1420" t="str">
        <v>-</v>
      </c>
    </row>
    <row r="1421">
      <c r="A1421">
        <v>17419</v>
      </c>
      <c r="B1421" t="str">
        <v>Công an phường Phú Trinh  tỉnh Bình Thuận</v>
      </c>
      <c r="C1421" t="str">
        <v>-</v>
      </c>
      <c r="D1421" t="str">
        <v>-</v>
      </c>
      <c r="E1421" t="str">
        <v/>
      </c>
      <c r="F1421" t="str">
        <v>-</v>
      </c>
      <c r="G1421" t="str">
        <v>-</v>
      </c>
    </row>
    <row r="1422">
      <c r="A1422">
        <v>17420</v>
      </c>
      <c r="B1422" t="str">
        <f>HYPERLINK("https://phutrinh.phanthiet.binhthuan.gov.vn/", "UBND Ủy ban nhân dân phường Phú Trinh  tỉnh Bình Thuận")</f>
        <v>UBND Ủy ban nhân dân phường Phú Trinh  tỉnh Bình Thuận</v>
      </c>
      <c r="C1422" t="str">
        <v>https://phutrinh.phanthiet.binhthuan.gov.vn/</v>
      </c>
      <c r="D1422" t="str">
        <v>-</v>
      </c>
      <c r="E1422" t="str">
        <v>-</v>
      </c>
      <c r="F1422" t="str">
        <v>-</v>
      </c>
      <c r="G1422" t="str">
        <v>-</v>
      </c>
    </row>
    <row r="1423">
      <c r="A1423">
        <v>17421</v>
      </c>
      <c r="B1423" t="str">
        <v>Công an phường Xuân An  tỉnh Bình Thuận</v>
      </c>
      <c r="C1423" t="str">
        <v>-</v>
      </c>
      <c r="D1423" t="str">
        <v>-</v>
      </c>
      <c r="E1423" t="str">
        <v/>
      </c>
      <c r="F1423" t="str">
        <v>-</v>
      </c>
      <c r="G1423" t="str">
        <v>-</v>
      </c>
    </row>
    <row r="1424">
      <c r="A1424">
        <v>17422</v>
      </c>
      <c r="B1424" t="str">
        <f>HYPERLINK("https://xuanan.phanthiet.binhthuan.gov.vn/", "UBND Ủy ban nhân dân phường Xuân An  tỉnh Bình Thuận")</f>
        <v>UBND Ủy ban nhân dân phường Xuân An  tỉnh Bình Thuận</v>
      </c>
      <c r="C1424" t="str">
        <v>https://xuanan.phanthiet.binhthuan.gov.vn/</v>
      </c>
      <c r="D1424" t="str">
        <v>-</v>
      </c>
      <c r="E1424" t="str">
        <v>-</v>
      </c>
      <c r="F1424" t="str">
        <v>-</v>
      </c>
      <c r="G1424" t="str">
        <v>-</v>
      </c>
    </row>
    <row r="1425">
      <c r="A1425">
        <v>17423</v>
      </c>
      <c r="B1425" t="str">
        <f>HYPERLINK("https://www.facebook.com/phongchaybinhthuan/?locale=lo_LA", "Công an phường Thanh Hải  tỉnh Bình Thuận")</f>
        <v>Công an phường Thanh Hải  tỉnh Bình Thuận</v>
      </c>
      <c r="C1425" t="str">
        <v>https://www.facebook.com/phongchaybinhthuan/?locale=lo_LA</v>
      </c>
      <c r="D1425" t="str">
        <v>-</v>
      </c>
      <c r="E1425" t="str">
        <v/>
      </c>
      <c r="F1425" t="str">
        <v>-</v>
      </c>
      <c r="G1425" t="str">
        <v>-</v>
      </c>
    </row>
    <row r="1426">
      <c r="A1426">
        <v>17424</v>
      </c>
      <c r="B1426" t="str">
        <f>HYPERLINK("https://phanthiet.binhthuan.gov.vn/ubnd-phuong-thanh-hai", "UBND Ủy ban nhân dân phường Thanh Hải  tỉnh Bình Thuận")</f>
        <v>UBND Ủy ban nhân dân phường Thanh Hải  tỉnh Bình Thuận</v>
      </c>
      <c r="C1426" t="str">
        <v>https://phanthiet.binhthuan.gov.vn/ubnd-phuong-thanh-hai</v>
      </c>
      <c r="D1426" t="str">
        <v>-</v>
      </c>
      <c r="E1426" t="str">
        <v>-</v>
      </c>
      <c r="F1426" t="str">
        <v>-</v>
      </c>
      <c r="G1426" t="str">
        <v>-</v>
      </c>
    </row>
    <row r="1427">
      <c r="A1427">
        <v>17425</v>
      </c>
      <c r="B1427" t="str">
        <v>Công an phường Bình Hưng  tỉnh Bình Thuận</v>
      </c>
      <c r="C1427" t="str">
        <v>-</v>
      </c>
      <c r="D1427" t="str">
        <v>-</v>
      </c>
      <c r="E1427" t="str">
        <v/>
      </c>
      <c r="F1427" t="str">
        <v>-</v>
      </c>
      <c r="G1427" t="str">
        <v>-</v>
      </c>
    </row>
    <row r="1428">
      <c r="A1428">
        <v>17426</v>
      </c>
      <c r="B1428" t="str">
        <f>HYPERLINK("https://binhhung.phanthiet.binhthuan.gov.vn/", "UBND Ủy ban nhân dân phường Bình Hưng  tỉnh Bình Thuận")</f>
        <v>UBND Ủy ban nhân dân phường Bình Hưng  tỉnh Bình Thuận</v>
      </c>
      <c r="C1428" t="str">
        <v>https://binhhung.phanthiet.binhthuan.gov.vn/</v>
      </c>
      <c r="D1428" t="str">
        <v>-</v>
      </c>
      <c r="E1428" t="str">
        <v>-</v>
      </c>
      <c r="F1428" t="str">
        <v>-</v>
      </c>
      <c r="G1428" t="str">
        <v>-</v>
      </c>
    </row>
    <row r="1429">
      <c r="A1429">
        <v>17427</v>
      </c>
      <c r="B1429" t="str">
        <v>Công an phường Đức Nghĩa  tỉnh Bình Thuận</v>
      </c>
      <c r="C1429" t="str">
        <v>-</v>
      </c>
      <c r="D1429" t="str">
        <v>-</v>
      </c>
      <c r="E1429" t="str">
        <v/>
      </c>
      <c r="F1429" t="str">
        <v>-</v>
      </c>
      <c r="G1429" t="str">
        <v>-</v>
      </c>
    </row>
    <row r="1430">
      <c r="A1430">
        <v>17428</v>
      </c>
      <c r="B1430" t="str">
        <f>HYPERLINK("https://phanthiet.binhthuan.gov.vn/ubnd-phuong-duc-nghia", "UBND Ủy ban nhân dân phường Đức Nghĩa  tỉnh Bình Thuận")</f>
        <v>UBND Ủy ban nhân dân phường Đức Nghĩa  tỉnh Bình Thuận</v>
      </c>
      <c r="C1430" t="str">
        <v>https://phanthiet.binhthuan.gov.vn/ubnd-phuong-duc-nghia</v>
      </c>
      <c r="D1430" t="str">
        <v>-</v>
      </c>
      <c r="E1430" t="str">
        <v>-</v>
      </c>
      <c r="F1430" t="str">
        <v>-</v>
      </c>
      <c r="G1430" t="str">
        <v>-</v>
      </c>
    </row>
    <row r="1431">
      <c r="A1431">
        <v>17429</v>
      </c>
      <c r="B1431" t="str">
        <f>HYPERLINK("https://www.facebook.com/ubndphuonglacdao/", "Công an phường Lạc Đạo  tỉnh Bình Thuận")</f>
        <v>Công an phường Lạc Đạo  tỉnh Bình Thuận</v>
      </c>
      <c r="C1431" t="str">
        <v>https://www.facebook.com/ubndphuonglacdao/</v>
      </c>
      <c r="D1431" t="str">
        <v>-</v>
      </c>
      <c r="E1431" t="str">
        <v/>
      </c>
      <c r="F1431" t="str">
        <v>-</v>
      </c>
      <c r="G1431" t="str">
        <v>-</v>
      </c>
    </row>
    <row r="1432">
      <c r="A1432">
        <v>17430</v>
      </c>
      <c r="B1432" t="str">
        <f>HYPERLINK("https://lacdao.phanthiet.binhthuan.gov.vn/", "UBND Ủy ban nhân dân phường Lạc Đạo  tỉnh Bình Thuận")</f>
        <v>UBND Ủy ban nhân dân phường Lạc Đạo  tỉnh Bình Thuận</v>
      </c>
      <c r="C1432" t="str">
        <v>https://lacdao.phanthiet.binhthuan.gov.vn/</v>
      </c>
      <c r="D1432" t="str">
        <v>-</v>
      </c>
      <c r="E1432" t="str">
        <v>-</v>
      </c>
      <c r="F1432" t="str">
        <v>-</v>
      </c>
      <c r="G1432" t="str">
        <v>-</v>
      </c>
    </row>
    <row r="1433">
      <c r="A1433">
        <v>17431</v>
      </c>
      <c r="B1433" t="str">
        <f>HYPERLINK("https://www.facebook.com/2666694940283856", "Công an phường Đức Thắng  tỉnh Bình Thuận")</f>
        <v>Công an phường Đức Thắng  tỉnh Bình Thuận</v>
      </c>
      <c r="C1433" t="str">
        <v>https://www.facebook.com/2666694940283856</v>
      </c>
      <c r="D1433" t="str">
        <v>-</v>
      </c>
      <c r="E1433" t="str">
        <v/>
      </c>
      <c r="F1433" t="str">
        <v>-</v>
      </c>
      <c r="G1433" t="str">
        <v>-</v>
      </c>
    </row>
    <row r="1434">
      <c r="A1434">
        <v>17432</v>
      </c>
      <c r="B1434" t="str">
        <f>HYPERLINK("https://ducthang.phanthiet.binhthuan.gov.vn/", "UBND Ủy ban nhân dân phường Đức Thắng  tỉnh Bình Thuận")</f>
        <v>UBND Ủy ban nhân dân phường Đức Thắng  tỉnh Bình Thuận</v>
      </c>
      <c r="C1434" t="str">
        <v>https://ducthang.phanthiet.binhthuan.gov.vn/</v>
      </c>
      <c r="D1434" t="str">
        <v>-</v>
      </c>
      <c r="E1434" t="str">
        <v>-</v>
      </c>
      <c r="F1434" t="str">
        <v>-</v>
      </c>
      <c r="G1434" t="str">
        <v>-</v>
      </c>
    </row>
    <row r="1435">
      <c r="A1435">
        <v>17433</v>
      </c>
      <c r="B1435" t="str">
        <f>HYPERLINK("https://www.facebook.com/p/C%C3%B4ng-an-Ph%C6%B0%E1%BB%9Dng-H%C6%B0ng-Long-100080238680872/", "Công an phường Hưng Long  tỉnh Bình Thuận")</f>
        <v>Công an phường Hưng Long  tỉnh Bình Thuận</v>
      </c>
      <c r="C1435" t="str">
        <v>https://www.facebook.com/p/C%C3%B4ng-an-Ph%C6%B0%E1%BB%9Dng-H%C6%B0ng-Long-100080238680872/</v>
      </c>
      <c r="D1435" t="str">
        <v>-</v>
      </c>
      <c r="E1435" t="str">
        <v/>
      </c>
      <c r="F1435" t="str">
        <v>-</v>
      </c>
      <c r="G1435" t="str">
        <v>-</v>
      </c>
    </row>
    <row r="1436">
      <c r="A1436">
        <v>17434</v>
      </c>
      <c r="B1436" t="str">
        <f>HYPERLINK("https://hunglong.phanthiet.binhthuan.gov.vn/", "UBND Ủy ban nhân dân phường Hưng Long  tỉnh Bình Thuận")</f>
        <v>UBND Ủy ban nhân dân phường Hưng Long  tỉnh Bình Thuận</v>
      </c>
      <c r="C1436" t="str">
        <v>https://hunglong.phanthiet.binhthuan.gov.vn/</v>
      </c>
      <c r="D1436" t="str">
        <v>-</v>
      </c>
      <c r="E1436" t="str">
        <v>-</v>
      </c>
      <c r="F1436" t="str">
        <v>-</v>
      </c>
      <c r="G1436" t="str">
        <v>-</v>
      </c>
    </row>
    <row r="1437">
      <c r="A1437">
        <v>17435</v>
      </c>
      <c r="B1437" t="str">
        <v>Công an phường Đức Long  tỉnh Bình Thuận</v>
      </c>
      <c r="C1437" t="str">
        <v>-</v>
      </c>
      <c r="D1437" t="str">
        <v>-</v>
      </c>
      <c r="E1437" t="str">
        <v/>
      </c>
      <c r="F1437" t="str">
        <v>-</v>
      </c>
      <c r="G1437" t="str">
        <v>-</v>
      </c>
    </row>
    <row r="1438">
      <c r="A1438">
        <v>17436</v>
      </c>
      <c r="B1438" t="str">
        <f>HYPERLINK("https://duclong.phanthiet.binhthuan.gov.vn/", "UBND Ủy ban nhân dân phường Đức Long  tỉnh Bình Thuận")</f>
        <v>UBND Ủy ban nhân dân phường Đức Long  tỉnh Bình Thuận</v>
      </c>
      <c r="C1438" t="str">
        <v>https://duclong.phanthiet.binhthuan.gov.vn/</v>
      </c>
      <c r="D1438" t="str">
        <v>-</v>
      </c>
      <c r="E1438" t="str">
        <v>-</v>
      </c>
      <c r="F1438" t="str">
        <v>-</v>
      </c>
      <c r="G1438" t="str">
        <v>-</v>
      </c>
    </row>
    <row r="1439">
      <c r="A1439">
        <v>17437</v>
      </c>
      <c r="B1439" t="str">
        <v>Công an xã Thiện Nghiệp  tỉnh Bình Thuận</v>
      </c>
      <c r="C1439" t="str">
        <v>-</v>
      </c>
      <c r="D1439" t="str">
        <v>-</v>
      </c>
      <c r="E1439" t="str">
        <v/>
      </c>
      <c r="F1439" t="str">
        <v>-</v>
      </c>
      <c r="G1439" t="str">
        <v>-</v>
      </c>
    </row>
    <row r="1440">
      <c r="A1440">
        <v>17438</v>
      </c>
      <c r="B1440" t="str">
        <f>HYPERLINK("https://thiennghiep.phanthiet.binhthuan.gov.vn/", "UBND Ủy ban nhân dân xã Thiện Nghiệp  tỉnh Bình Thuận")</f>
        <v>UBND Ủy ban nhân dân xã Thiện Nghiệp  tỉnh Bình Thuận</v>
      </c>
      <c r="C1440" t="str">
        <v>https://thiennghiep.phanthiet.binhthuan.gov.vn/</v>
      </c>
      <c r="D1440" t="str">
        <v>-</v>
      </c>
      <c r="E1440" t="str">
        <v>-</v>
      </c>
      <c r="F1440" t="str">
        <v>-</v>
      </c>
      <c r="G1440" t="str">
        <v>-</v>
      </c>
    </row>
    <row r="1441">
      <c r="A1441">
        <v>17439</v>
      </c>
      <c r="B1441" t="str">
        <v>Công an xã Phong Nẫm  tỉnh Bình Thuận</v>
      </c>
      <c r="C1441" t="str">
        <v>-</v>
      </c>
      <c r="D1441" t="str">
        <v>-</v>
      </c>
      <c r="E1441" t="str">
        <v/>
      </c>
      <c r="F1441" t="str">
        <v>-</v>
      </c>
      <c r="G1441" t="str">
        <v>-</v>
      </c>
    </row>
    <row r="1442">
      <c r="A1442">
        <v>17440</v>
      </c>
      <c r="B1442" t="str">
        <f>HYPERLINK("https://phongnam.phanthiet.binhthuan.gov.vn/", "UBND Ủy ban nhân dân xã Phong Nẫm  tỉnh Bình Thuận")</f>
        <v>UBND Ủy ban nhân dân xã Phong Nẫm  tỉnh Bình Thuận</v>
      </c>
      <c r="C1442" t="str">
        <v>https://phongnam.phanthiet.binhthuan.gov.vn/</v>
      </c>
      <c r="D1442" t="str">
        <v>-</v>
      </c>
      <c r="E1442" t="str">
        <v>-</v>
      </c>
      <c r="F1442" t="str">
        <v>-</v>
      </c>
      <c r="G1442" t="str">
        <v>-</v>
      </c>
    </row>
    <row r="1443">
      <c r="A1443">
        <v>17441</v>
      </c>
      <c r="B1443" t="str">
        <f>HYPERLINK("https://www.facebook.com/TuoitreTienLoi/", "Công an xã Tiến Lợi  tỉnh Bình Thuận")</f>
        <v>Công an xã Tiến Lợi  tỉnh Bình Thuận</v>
      </c>
      <c r="C1443" t="str">
        <v>https://www.facebook.com/TuoitreTienLoi/</v>
      </c>
      <c r="D1443" t="str">
        <v>-</v>
      </c>
      <c r="E1443" t="str">
        <v/>
      </c>
      <c r="F1443" t="str">
        <v>-</v>
      </c>
      <c r="G1443" t="str">
        <v>-</v>
      </c>
    </row>
    <row r="1444">
      <c r="A1444">
        <v>17442</v>
      </c>
      <c r="B1444" t="str">
        <f>HYPERLINK("https://tienloi.phanthiet.binhthuan.gov.vn/", "UBND Ủy ban nhân dân xã Tiến Lợi  tỉnh Bình Thuận")</f>
        <v>UBND Ủy ban nhân dân xã Tiến Lợi  tỉnh Bình Thuận</v>
      </c>
      <c r="C1444" t="str">
        <v>https://tienloi.phanthiet.binhthuan.gov.vn/</v>
      </c>
      <c r="D1444" t="str">
        <v>-</v>
      </c>
      <c r="E1444" t="str">
        <v>-</v>
      </c>
      <c r="F1444" t="str">
        <v>-</v>
      </c>
      <c r="G1444" t="str">
        <v>-</v>
      </c>
    </row>
    <row r="1445">
      <c r="A1445">
        <v>17443</v>
      </c>
      <c r="B1445" t="str">
        <v>Công an xã Tiến Thành  tỉnh Bình Thuận</v>
      </c>
      <c r="C1445" t="str">
        <v>-</v>
      </c>
      <c r="D1445" t="str">
        <v>-</v>
      </c>
      <c r="E1445" t="str">
        <v/>
      </c>
      <c r="F1445" t="str">
        <v>-</v>
      </c>
      <c r="G1445" t="str">
        <v>-</v>
      </c>
    </row>
    <row r="1446">
      <c r="A1446">
        <v>17444</v>
      </c>
      <c r="B1446" t="str">
        <f>HYPERLINK("https://tienthanh.phanthiet.binhthuan.gov.vn/", "UBND Ủy ban nhân dân xã Tiến Thành  tỉnh Bình Thuận")</f>
        <v>UBND Ủy ban nhân dân xã Tiến Thành  tỉnh Bình Thuận</v>
      </c>
      <c r="C1446" t="str">
        <v>https://tienthanh.phanthiet.binhthuan.gov.vn/</v>
      </c>
      <c r="D1446" t="str">
        <v>-</v>
      </c>
      <c r="E1446" t="str">
        <v>-</v>
      </c>
      <c r="F1446" t="str">
        <v>-</v>
      </c>
      <c r="G1446" t="str">
        <v>-</v>
      </c>
    </row>
    <row r="1447">
      <c r="A1447">
        <v>17445</v>
      </c>
      <c r="B1447" t="str">
        <v>Công an phường Phước Hội  tỉnh Bình Thuận</v>
      </c>
      <c r="C1447" t="str">
        <v>-</v>
      </c>
      <c r="D1447" t="str">
        <v>-</v>
      </c>
      <c r="E1447" t="str">
        <v/>
      </c>
      <c r="F1447" t="str">
        <v>-</v>
      </c>
      <c r="G1447" t="str">
        <v>-</v>
      </c>
    </row>
    <row r="1448">
      <c r="A1448">
        <v>17446</v>
      </c>
      <c r="B1448" t="str">
        <f>HYPERLINK("https://lagi.binhthuan.gov.vn/phuong-phuoc-hoi/gioi-thieu-ubnd-phuong-phuoc-hoi-580351", "UBND Ủy ban nhân dân phường Phước Hội  tỉnh Bình Thuận")</f>
        <v>UBND Ủy ban nhân dân phường Phước Hội  tỉnh Bình Thuận</v>
      </c>
      <c r="C1448" t="str">
        <v>https://lagi.binhthuan.gov.vn/phuong-phuoc-hoi/gioi-thieu-ubnd-phuong-phuoc-hoi-580351</v>
      </c>
      <c r="D1448" t="str">
        <v>-</v>
      </c>
      <c r="E1448" t="str">
        <v>-</v>
      </c>
      <c r="F1448" t="str">
        <v>-</v>
      </c>
      <c r="G1448" t="str">
        <v>-</v>
      </c>
    </row>
    <row r="1449">
      <c r="A1449">
        <v>17447</v>
      </c>
      <c r="B1449" t="str">
        <v>Công an phường Phước Lộc  tỉnh Bình Thuận</v>
      </c>
      <c r="C1449" t="str">
        <v>-</v>
      </c>
      <c r="D1449" t="str">
        <v>-</v>
      </c>
      <c r="E1449" t="str">
        <v/>
      </c>
      <c r="F1449" t="str">
        <v>-</v>
      </c>
      <c r="G1449" t="str">
        <v>-</v>
      </c>
    </row>
    <row r="1450">
      <c r="A1450">
        <v>17448</v>
      </c>
      <c r="B1450" t="str">
        <f>HYPERLINK("https://phuocloc.lagi.binhthuan.gov.vn/", "UBND Ủy ban nhân dân phường Phước Lộc  tỉnh Bình Thuận")</f>
        <v>UBND Ủy ban nhân dân phường Phước Lộc  tỉnh Bình Thuận</v>
      </c>
      <c r="C1450" t="str">
        <v>https://phuocloc.lagi.binhthuan.gov.vn/</v>
      </c>
      <c r="D1450" t="str">
        <v>-</v>
      </c>
      <c r="E1450" t="str">
        <v>-</v>
      </c>
      <c r="F1450" t="str">
        <v>-</v>
      </c>
      <c r="G1450" t="str">
        <v>-</v>
      </c>
    </row>
    <row r="1451">
      <c r="A1451">
        <v>17449</v>
      </c>
      <c r="B1451" t="str">
        <f>HYPERLINK("https://www.facebook.com/doanconganlagi/", "Công an phường Tân Thiện  tỉnh Bình Thuận")</f>
        <v>Công an phường Tân Thiện  tỉnh Bình Thuận</v>
      </c>
      <c r="C1451" t="str">
        <v>https://www.facebook.com/doanconganlagi/</v>
      </c>
      <c r="D1451" t="str">
        <v>-</v>
      </c>
      <c r="E1451" t="str">
        <v/>
      </c>
      <c r="F1451" t="str">
        <v>-</v>
      </c>
      <c r="G1451" t="str">
        <v>-</v>
      </c>
    </row>
    <row r="1452">
      <c r="A1452">
        <v>17450</v>
      </c>
      <c r="B1452" t="str">
        <f>HYPERLINK("https://tanthien.lagi.binhthuan.gov.vn/", "UBND Ủy ban nhân dân phường Tân Thiện  tỉnh Bình Thuận")</f>
        <v>UBND Ủy ban nhân dân phường Tân Thiện  tỉnh Bình Thuận</v>
      </c>
      <c r="C1452" t="str">
        <v>https://tanthien.lagi.binhthuan.gov.vn/</v>
      </c>
      <c r="D1452" t="str">
        <v>-</v>
      </c>
      <c r="E1452" t="str">
        <v>-</v>
      </c>
      <c r="F1452" t="str">
        <v>-</v>
      </c>
      <c r="G1452" t="str">
        <v>-</v>
      </c>
    </row>
    <row r="1453">
      <c r="A1453">
        <v>17451</v>
      </c>
      <c r="B1453" t="str">
        <f>HYPERLINK("https://www.facebook.com/doanconganlagi/", "Công an phường Tân An  tỉnh Bình Thuận")</f>
        <v>Công an phường Tân An  tỉnh Bình Thuận</v>
      </c>
      <c r="C1453" t="str">
        <v>https://www.facebook.com/doanconganlagi/</v>
      </c>
      <c r="D1453" t="str">
        <v>-</v>
      </c>
      <c r="E1453" t="str">
        <v/>
      </c>
      <c r="F1453" t="str">
        <v>-</v>
      </c>
      <c r="G1453" t="str">
        <v>-</v>
      </c>
    </row>
    <row r="1454">
      <c r="A1454">
        <v>17452</v>
      </c>
      <c r="B1454" t="str">
        <f>HYPERLINK("https://lagi.binhthuan.gov.vn/phuong-tan-an/gioi-thieu-ubnd-phuong-tan-an-580344", "UBND Ủy ban nhân dân phường Tân An  tỉnh Bình Thuận")</f>
        <v>UBND Ủy ban nhân dân phường Tân An  tỉnh Bình Thuận</v>
      </c>
      <c r="C1454" t="str">
        <v>https://lagi.binhthuan.gov.vn/phuong-tan-an/gioi-thieu-ubnd-phuong-tan-an-580344</v>
      </c>
      <c r="D1454" t="str">
        <v>-</v>
      </c>
      <c r="E1454" t="str">
        <v>-</v>
      </c>
      <c r="F1454" t="str">
        <v>-</v>
      </c>
      <c r="G1454" t="str">
        <v>-</v>
      </c>
    </row>
    <row r="1455">
      <c r="A1455">
        <v>17453</v>
      </c>
      <c r="B1455" t="str">
        <f>HYPERLINK("https://www.facebook.com/doanconganlagi/", "Công an phường Bình Tân  tỉnh Bình Thuận")</f>
        <v>Công an phường Bình Tân  tỉnh Bình Thuận</v>
      </c>
      <c r="C1455" t="str">
        <v>https://www.facebook.com/doanconganlagi/</v>
      </c>
      <c r="D1455" t="str">
        <v>-</v>
      </c>
      <c r="E1455" t="str">
        <v/>
      </c>
      <c r="F1455" t="str">
        <v>-</v>
      </c>
      <c r="G1455" t="str">
        <v>-</v>
      </c>
    </row>
    <row r="1456">
      <c r="A1456">
        <v>17454</v>
      </c>
      <c r="B1456" t="str">
        <f>HYPERLINK("https://lagi.binhthuan.gov.vn/phuong-binh-tan/gioi-thieu-ubnd-phuong-binh-tan-580343", "UBND Ủy ban nhân dân phường Bình Tân  tỉnh Bình Thuận")</f>
        <v>UBND Ủy ban nhân dân phường Bình Tân  tỉnh Bình Thuận</v>
      </c>
      <c r="C1456" t="str">
        <v>https://lagi.binhthuan.gov.vn/phuong-binh-tan/gioi-thieu-ubnd-phuong-binh-tan-580343</v>
      </c>
      <c r="D1456" t="str">
        <v>-</v>
      </c>
      <c r="E1456" t="str">
        <v>-</v>
      </c>
      <c r="F1456" t="str">
        <v>-</v>
      </c>
      <c r="G1456" t="str">
        <v>-</v>
      </c>
    </row>
    <row r="1457">
      <c r="A1457">
        <v>17455</v>
      </c>
      <c r="B1457" t="str">
        <v>Công an xã Tân Hải  tỉnh Bình Thuận</v>
      </c>
      <c r="C1457" t="str">
        <v>-</v>
      </c>
      <c r="D1457" t="str">
        <v>-</v>
      </c>
      <c r="E1457" t="str">
        <v/>
      </c>
      <c r="F1457" t="str">
        <v>-</v>
      </c>
      <c r="G1457" t="str">
        <v>-</v>
      </c>
    </row>
    <row r="1458">
      <c r="A1458">
        <v>17456</v>
      </c>
      <c r="B1458" t="str">
        <f>HYPERLINK("https://lagi.binhthuan.gov.vn/xa-tan-hai/gioi-thieu-ubnd-xa-tan-hai-580347", "UBND Ủy ban nhân dân xã Tân Hải  tỉnh Bình Thuận")</f>
        <v>UBND Ủy ban nhân dân xã Tân Hải  tỉnh Bình Thuận</v>
      </c>
      <c r="C1458" t="str">
        <v>https://lagi.binhthuan.gov.vn/xa-tan-hai/gioi-thieu-ubnd-xa-tan-hai-580347</v>
      </c>
      <c r="D1458" t="str">
        <v>-</v>
      </c>
      <c r="E1458" t="str">
        <v>-</v>
      </c>
      <c r="F1458" t="str">
        <v>-</v>
      </c>
      <c r="G1458" t="str">
        <v>-</v>
      </c>
    </row>
    <row r="1459">
      <c r="A1459">
        <v>17457</v>
      </c>
      <c r="B1459" t="str">
        <f>HYPERLINK("https://www.facebook.com/doanconganlagi/", "Công an xã Tân Tiến  tỉnh Bình Thuận")</f>
        <v>Công an xã Tân Tiến  tỉnh Bình Thuận</v>
      </c>
      <c r="C1459" t="str">
        <v>https://www.facebook.com/doanconganlagi/</v>
      </c>
      <c r="D1459" t="str">
        <v>-</v>
      </c>
      <c r="E1459" t="str">
        <v/>
      </c>
      <c r="F1459" t="str">
        <v>-</v>
      </c>
      <c r="G1459" t="str">
        <v>-</v>
      </c>
    </row>
    <row r="1460">
      <c r="A1460">
        <v>17458</v>
      </c>
      <c r="B1460" t="str">
        <f>HYPERLINK("https://tantien.lagi.binhthuan.gov.vn/", "UBND Ủy ban nhân dân xã Tân Tiến  tỉnh Bình Thuận")</f>
        <v>UBND Ủy ban nhân dân xã Tân Tiến  tỉnh Bình Thuận</v>
      </c>
      <c r="C1460" t="str">
        <v>https://tantien.lagi.binhthuan.gov.vn/</v>
      </c>
      <c r="D1460" t="str">
        <v>-</v>
      </c>
      <c r="E1460" t="str">
        <v>-</v>
      </c>
      <c r="F1460" t="str">
        <v>-</v>
      </c>
      <c r="G1460" t="str">
        <v>-</v>
      </c>
    </row>
    <row r="1461">
      <c r="A1461">
        <v>17459</v>
      </c>
      <c r="B1461" t="str">
        <f>HYPERLINK("https://www.facebook.com/p/Tu%E1%BB%95i-tr%E1%BA%BB-C%C3%B4ng-an-H%C3%A0m-T%C3%A2n-100063704490691/", "Công an xã Tân Bình  tỉnh Bình Thuận")</f>
        <v>Công an xã Tân Bình  tỉnh Bình Thuận</v>
      </c>
      <c r="C1461" t="str">
        <v>https://www.facebook.com/p/Tu%E1%BB%95i-tr%E1%BA%BB-C%C3%B4ng-an-H%C3%A0m-T%C3%A2n-100063704490691/</v>
      </c>
      <c r="D1461" t="str">
        <v>-</v>
      </c>
      <c r="E1461" t="str">
        <v/>
      </c>
      <c r="F1461" t="str">
        <v>-</v>
      </c>
      <c r="G1461" t="str">
        <v>-</v>
      </c>
    </row>
    <row r="1462">
      <c r="A1462">
        <v>17460</v>
      </c>
      <c r="B1462" t="str">
        <f>HYPERLINK("https://tanbinh.vinhlong.gov.vn/", "UBND Ủy ban nhân dân xã Tân Bình  tỉnh Bình Thuận")</f>
        <v>UBND Ủy ban nhân dân xã Tân Bình  tỉnh Bình Thuận</v>
      </c>
      <c r="C1462" t="str">
        <v>https://tanbinh.vinhlong.gov.vn/</v>
      </c>
      <c r="D1462" t="str">
        <v>-</v>
      </c>
      <c r="E1462" t="str">
        <v>-</v>
      </c>
      <c r="F1462" t="str">
        <v>-</v>
      </c>
      <c r="G1462" t="str">
        <v>-</v>
      </c>
    </row>
    <row r="1463">
      <c r="A1463">
        <v>17461</v>
      </c>
      <c r="B1463" t="str">
        <v>Công an xã Tân Phước  tỉnh Bình Thuận</v>
      </c>
      <c r="C1463" t="str">
        <v>-</v>
      </c>
      <c r="D1463" t="str">
        <v>-</v>
      </c>
      <c r="E1463" t="str">
        <v/>
      </c>
      <c r="F1463" t="str">
        <v>-</v>
      </c>
      <c r="G1463" t="str">
        <v>-</v>
      </c>
    </row>
    <row r="1464">
      <c r="A1464">
        <v>17462</v>
      </c>
      <c r="B1464" t="str">
        <f>HYPERLINK("https://lagi.binhthuan.gov.vn/xa-tan-phuoc/gioi-thieu-ubnd-xa-tan-phuoc-580349", "UBND Ủy ban nhân dân xã Tân Phước  tỉnh Bình Thuận")</f>
        <v>UBND Ủy ban nhân dân xã Tân Phước  tỉnh Bình Thuận</v>
      </c>
      <c r="C1464" t="str">
        <v>https://lagi.binhthuan.gov.vn/xa-tan-phuoc/gioi-thieu-ubnd-xa-tan-phuoc-580349</v>
      </c>
      <c r="D1464" t="str">
        <v>-</v>
      </c>
      <c r="E1464" t="str">
        <v>-</v>
      </c>
      <c r="F1464" t="str">
        <v>-</v>
      </c>
      <c r="G1464" t="str">
        <v>-</v>
      </c>
    </row>
    <row r="1465">
      <c r="A1465">
        <v>17463</v>
      </c>
      <c r="B1465" t="str">
        <v>Công an xã Phan Dũng  tỉnh Bình Thuận</v>
      </c>
      <c r="C1465" t="str">
        <v>-</v>
      </c>
      <c r="D1465" t="str">
        <v>-</v>
      </c>
      <c r="E1465" t="str">
        <v/>
      </c>
      <c r="F1465" t="str">
        <v>-</v>
      </c>
      <c r="G1465" t="str">
        <v>-</v>
      </c>
    </row>
    <row r="1466">
      <c r="A1466">
        <v>17464</v>
      </c>
      <c r="B1466" t="str">
        <f>HYPERLINK("https://tuyphong.binhthuan.gov.vn/xa-phan-dung/xa-phan-dung-569949", "UBND Ủy ban nhân dân xã Phan Dũng  tỉnh Bình Thuận")</f>
        <v>UBND Ủy ban nhân dân xã Phan Dũng  tỉnh Bình Thuận</v>
      </c>
      <c r="C1466" t="str">
        <v>https://tuyphong.binhthuan.gov.vn/xa-phan-dung/xa-phan-dung-569949</v>
      </c>
      <c r="D1466" t="str">
        <v>-</v>
      </c>
      <c r="E1466" t="str">
        <v>-</v>
      </c>
      <c r="F1466" t="str">
        <v>-</v>
      </c>
      <c r="G1466" t="str">
        <v>-</v>
      </c>
    </row>
    <row r="1467">
      <c r="A1467">
        <v>17465</v>
      </c>
      <c r="B1467" t="str">
        <v>Công an xã Phong Phú  tỉnh Bình Thuận</v>
      </c>
      <c r="C1467" t="str">
        <v>-</v>
      </c>
      <c r="D1467" t="str">
        <v>-</v>
      </c>
      <c r="E1467" t="str">
        <v/>
      </c>
      <c r="F1467" t="str">
        <v>-</v>
      </c>
      <c r="G1467" t="str">
        <v>-</v>
      </c>
    </row>
    <row r="1468">
      <c r="A1468">
        <v>17466</v>
      </c>
      <c r="B1468" t="str">
        <f>HYPERLINK("https://phongphu.tuyphong.binhthuan.gov.vn/", "UBND Ủy ban nhân dân xã Phong Phú  tỉnh Bình Thuận")</f>
        <v>UBND Ủy ban nhân dân xã Phong Phú  tỉnh Bình Thuận</v>
      </c>
      <c r="C1468" t="str">
        <v>https://phongphu.tuyphong.binhthuan.gov.vn/</v>
      </c>
      <c r="D1468" t="str">
        <v>-</v>
      </c>
      <c r="E1468" t="str">
        <v>-</v>
      </c>
      <c r="F1468" t="str">
        <v>-</v>
      </c>
      <c r="G1468" t="str">
        <v>-</v>
      </c>
    </row>
    <row r="1469">
      <c r="A1469">
        <v>17467</v>
      </c>
      <c r="B1469" t="str">
        <f>HYPERLINK("https://www.facebook.com/p/C%C3%B4ng-an-x%C3%A3-V%C4%A9nh-H%E1%BA%A3o-Tuy-Phong-100068201625502/", "Công an xã Vĩnh Hảo  tỉnh Bình Thuận")</f>
        <v>Công an xã Vĩnh Hảo  tỉnh Bình Thuận</v>
      </c>
      <c r="C1469" t="str">
        <v>https://www.facebook.com/p/C%C3%B4ng-an-x%C3%A3-V%C4%A9nh-H%E1%BA%A3o-Tuy-Phong-100068201625502/</v>
      </c>
      <c r="D1469" t="str">
        <v>-</v>
      </c>
      <c r="E1469" t="str">
        <v/>
      </c>
      <c r="F1469" t="str">
        <v>-</v>
      </c>
      <c r="G1469" t="str">
        <v>-</v>
      </c>
    </row>
    <row r="1470">
      <c r="A1470">
        <v>17468</v>
      </c>
      <c r="B1470" t="str">
        <f>HYPERLINK("https://tuyphong.binhthuan.gov.vn/xa-vinh-hao-66981", "UBND Ủy ban nhân dân xã Vĩnh Hảo  tỉnh Bình Thuận")</f>
        <v>UBND Ủy ban nhân dân xã Vĩnh Hảo  tỉnh Bình Thuận</v>
      </c>
      <c r="C1470" t="str">
        <v>https://tuyphong.binhthuan.gov.vn/xa-vinh-hao-66981</v>
      </c>
      <c r="D1470" t="str">
        <v>-</v>
      </c>
      <c r="E1470" t="str">
        <v>-</v>
      </c>
      <c r="F1470" t="str">
        <v>-</v>
      </c>
      <c r="G1470" t="str">
        <v>-</v>
      </c>
    </row>
    <row r="1471">
      <c r="A1471">
        <v>17469</v>
      </c>
      <c r="B1471" t="str">
        <v>Công an xã Vĩnh Tân  tỉnh Bình Thuận</v>
      </c>
      <c r="C1471" t="str">
        <v>-</v>
      </c>
      <c r="D1471" t="str">
        <v>-</v>
      </c>
      <c r="E1471" t="str">
        <v/>
      </c>
      <c r="F1471" t="str">
        <v>-</v>
      </c>
      <c r="G1471" t="str">
        <v>-</v>
      </c>
    </row>
    <row r="1472">
      <c r="A1472">
        <v>17470</v>
      </c>
      <c r="B1472" t="str">
        <f>HYPERLINK("https://vinhtan.tuyphong.binhthuan.gov.vn/", "UBND Ủy ban nhân dân xã Vĩnh Tân  tỉnh Bình Thuận")</f>
        <v>UBND Ủy ban nhân dân xã Vĩnh Tân  tỉnh Bình Thuận</v>
      </c>
      <c r="C1472" t="str">
        <v>https://vinhtan.tuyphong.binhthuan.gov.vn/</v>
      </c>
      <c r="D1472" t="str">
        <v>-</v>
      </c>
      <c r="E1472" t="str">
        <v>-</v>
      </c>
      <c r="F1472" t="str">
        <v>-</v>
      </c>
      <c r="G1472" t="str">
        <v>-</v>
      </c>
    </row>
    <row r="1473">
      <c r="A1473">
        <v>17471</v>
      </c>
      <c r="B1473" t="str">
        <v>Công an xã Phú Lạc  tỉnh Bình Thuận</v>
      </c>
      <c r="C1473" t="str">
        <v>-</v>
      </c>
      <c r="D1473" t="str">
        <v>-</v>
      </c>
      <c r="E1473" t="str">
        <v/>
      </c>
      <c r="F1473" t="str">
        <v>-</v>
      </c>
      <c r="G1473" t="str">
        <v>-</v>
      </c>
    </row>
    <row r="1474">
      <c r="A1474">
        <v>17472</v>
      </c>
      <c r="B1474" t="str">
        <f>HYPERLINK("https://tuyphong.binhthuan.gov.vn/xa-phu-lac/xa-phu-lac-569951", "UBND Ủy ban nhân dân xã Phú Lạc  tỉnh Bình Thuận")</f>
        <v>UBND Ủy ban nhân dân xã Phú Lạc  tỉnh Bình Thuận</v>
      </c>
      <c r="C1474" t="str">
        <v>https://tuyphong.binhthuan.gov.vn/xa-phu-lac/xa-phu-lac-569951</v>
      </c>
      <c r="D1474" t="str">
        <v>-</v>
      </c>
      <c r="E1474" t="str">
        <v>-</v>
      </c>
      <c r="F1474" t="str">
        <v>-</v>
      </c>
      <c r="G1474" t="str">
        <v>-</v>
      </c>
    </row>
    <row r="1475">
      <c r="A1475">
        <v>17473</v>
      </c>
      <c r="B1475" t="str">
        <f>HYPERLINK("https://www.facebook.com/p/Tu%E1%BB%95i-tr%E1%BA%BB-C%C3%B4ng-an-huy%E1%BB%87n-Ninh-Ph%C6%B0%E1%BB%9Bc-100068114569027/", "Công an xã Phước Thể  tỉnh Bình Thuận")</f>
        <v>Công an xã Phước Thể  tỉnh Bình Thuận</v>
      </c>
      <c r="C1475" t="str">
        <v>https://www.facebook.com/p/Tu%E1%BB%95i-tr%E1%BA%BB-C%C3%B4ng-an-huy%E1%BB%87n-Ninh-Ph%C6%B0%E1%BB%9Bc-100068114569027/</v>
      </c>
      <c r="D1475" t="str">
        <v>-</v>
      </c>
      <c r="E1475" t="str">
        <v/>
      </c>
      <c r="F1475" t="str">
        <v>-</v>
      </c>
      <c r="G1475" t="str">
        <v>-</v>
      </c>
    </row>
    <row r="1476">
      <c r="A1476">
        <v>17474</v>
      </c>
      <c r="B1476" t="str">
        <f>HYPERLINK("https://tuyphong.binhthuan.gov.vn/xa-phuoc-the/xa-phuoc-the-569952", "UBND Ủy ban nhân dân xã Phước Thể  tỉnh Bình Thuận")</f>
        <v>UBND Ủy ban nhân dân xã Phước Thể  tỉnh Bình Thuận</v>
      </c>
      <c r="C1476" t="str">
        <v>https://tuyphong.binhthuan.gov.vn/xa-phuoc-the/xa-phuoc-the-569952</v>
      </c>
      <c r="D1476" t="str">
        <v>-</v>
      </c>
      <c r="E1476" t="str">
        <v>-</v>
      </c>
      <c r="F1476" t="str">
        <v>-</v>
      </c>
      <c r="G1476" t="str">
        <v>-</v>
      </c>
    </row>
    <row r="1477">
      <c r="A1477">
        <v>17475</v>
      </c>
      <c r="B1477" t="str">
        <f>HYPERLINK("https://www.facebook.com/2731075107186413", "Công an xã Hòa Minh  tỉnh Bình Thuận")</f>
        <v>Công an xã Hòa Minh  tỉnh Bình Thuận</v>
      </c>
      <c r="C1477" t="str">
        <v>https://www.facebook.com/2731075107186413</v>
      </c>
      <c r="D1477" t="str">
        <v>-</v>
      </c>
      <c r="E1477" t="str">
        <v/>
      </c>
      <c r="F1477" t="str">
        <v>-</v>
      </c>
      <c r="G1477" t="str">
        <v>-</v>
      </c>
    </row>
    <row r="1478">
      <c r="A1478">
        <v>17476</v>
      </c>
      <c r="B1478" t="str">
        <f>HYPERLINK("https://tuyphong.binhthuan.gov.vn/xa-hoa-minh/xa-hoa-minh-569947", "UBND Ủy ban nhân dân xã Hòa Minh  tỉnh Bình Thuận")</f>
        <v>UBND Ủy ban nhân dân xã Hòa Minh  tỉnh Bình Thuận</v>
      </c>
      <c r="C1478" t="str">
        <v>https://tuyphong.binhthuan.gov.vn/xa-hoa-minh/xa-hoa-minh-569947</v>
      </c>
      <c r="D1478" t="str">
        <v>-</v>
      </c>
      <c r="E1478" t="str">
        <v>-</v>
      </c>
      <c r="F1478" t="str">
        <v>-</v>
      </c>
      <c r="G1478" t="str">
        <v>-</v>
      </c>
    </row>
    <row r="1479">
      <c r="A1479">
        <v>17477</v>
      </c>
      <c r="B1479" t="str">
        <v>Công an xã Chí Công  tỉnh Bình Thuận</v>
      </c>
      <c r="C1479" t="str">
        <v>-</v>
      </c>
      <c r="D1479" t="str">
        <v>-</v>
      </c>
      <c r="E1479" t="str">
        <v/>
      </c>
      <c r="F1479" t="str">
        <v>-</v>
      </c>
      <c r="G1479" t="str">
        <v>-</v>
      </c>
    </row>
    <row r="1480">
      <c r="A1480">
        <v>17478</v>
      </c>
      <c r="B1480" t="str">
        <f>HYPERLINK("https://tuyphong.binhthuan.gov.vn/xa-chi-cong/xa-chi-cong-569946", "UBND Ủy ban nhân dân xã Chí Công  tỉnh Bình Thuận")</f>
        <v>UBND Ủy ban nhân dân xã Chí Công  tỉnh Bình Thuận</v>
      </c>
      <c r="C1480" t="str">
        <v>https://tuyphong.binhthuan.gov.vn/xa-chi-cong/xa-chi-cong-569946</v>
      </c>
      <c r="D1480" t="str">
        <v>-</v>
      </c>
      <c r="E1480" t="str">
        <v>-</v>
      </c>
      <c r="F1480" t="str">
        <v>-</v>
      </c>
      <c r="G1480" t="str">
        <v>-</v>
      </c>
    </row>
    <row r="1481">
      <c r="A1481">
        <v>17479</v>
      </c>
      <c r="B1481" t="str">
        <f>HYPERLINK("https://www.facebook.com/people/Tu%E1%BB%95i-tr%E1%BA%BB-C%C3%B4ng-an-huy%E1%BB%87n-B%E1%BA%AFc-B%C3%ACnh/100057086064549/", "Công an xã Bình Thạnh  tỉnh Bình Thuận")</f>
        <v>Công an xã Bình Thạnh  tỉnh Bình Thuận</v>
      </c>
      <c r="C1481" t="str">
        <v>https://www.facebook.com/people/Tu%E1%BB%95i-tr%E1%BA%BB-C%C3%B4ng-an-huy%E1%BB%87n-B%E1%BA%AFc-B%C3%ACnh/100057086064549/</v>
      </c>
      <c r="D1481" t="str">
        <v>-</v>
      </c>
      <c r="E1481" t="str">
        <v>+2523860133</v>
      </c>
      <c r="F1481" t="str">
        <f>HYPERLINK("mailto:doancahbacbinh20172019@gmail.com", "doancahbacbinh20172019@gmail.com")</f>
        <v>doancahbacbinh20172019@gmail.com</v>
      </c>
      <c r="G1481" t="str">
        <v>-</v>
      </c>
    </row>
    <row r="1482">
      <c r="A1482">
        <v>17480</v>
      </c>
      <c r="B1482" t="str">
        <f>HYPERLINK("https://chauthanh.tiengiang.gov.vn/chi-tiet-tin?/xa-binh-trung/8287974", "UBND Ủy ban nhân dân xã Bình Thạnh  tỉnh Bình Thuận")</f>
        <v>UBND Ủy ban nhân dân xã Bình Thạnh  tỉnh Bình Thuận</v>
      </c>
      <c r="C1482" t="str">
        <v>https://chauthanh.tiengiang.gov.vn/chi-tiet-tin?/xa-binh-trung/8287974</v>
      </c>
      <c r="D1482" t="str">
        <v>-</v>
      </c>
      <c r="E1482" t="str">
        <v>-</v>
      </c>
      <c r="F1482" t="str">
        <v>-</v>
      </c>
      <c r="G1482" t="str">
        <v>-</v>
      </c>
    </row>
    <row r="1483">
      <c r="A1483">
        <v>17481</v>
      </c>
      <c r="B1483" t="str">
        <f>HYPERLINK("https://www.facebook.com/conganBaTri/", "Công an xã Hòa Phú  tỉnh Bình Thuận")</f>
        <v>Công an xã Hòa Phú  tỉnh Bình Thuận</v>
      </c>
      <c r="C1483" t="str">
        <v>https://www.facebook.com/conganBaTri/</v>
      </c>
      <c r="D1483" t="str">
        <v>-</v>
      </c>
      <c r="E1483" t="str">
        <v/>
      </c>
      <c r="F1483" t="str">
        <v>-</v>
      </c>
      <c r="G1483" t="str">
        <v>-</v>
      </c>
    </row>
    <row r="1484">
      <c r="A1484">
        <v>17482</v>
      </c>
      <c r="B1484" t="str">
        <f>HYPERLINK("https://binhthuan.gov.vn/4/469/37057/566641/tin-chinh-quyen/huyen-tuy-phong-chinh-thuc-sap-nhap-xa-hoa-phu-va-thi-tran-phan-ri-cua-thanh-thi-tran-phan-ri-cu.aspx", "UBND Ủy ban nhân dân xã Hòa Phú  tỉnh Bình Thuận")</f>
        <v>UBND Ủy ban nhân dân xã Hòa Phú  tỉnh Bình Thuận</v>
      </c>
      <c r="C1484" t="str">
        <v>https://binhthuan.gov.vn/4/469/37057/566641/tin-chinh-quyen/huyen-tuy-phong-chinh-thuc-sap-nhap-xa-hoa-phu-va-thi-tran-phan-ri-cua-thanh-thi-tran-phan-ri-cu.aspx</v>
      </c>
      <c r="D1484" t="str">
        <v>-</v>
      </c>
      <c r="E1484" t="str">
        <v>-</v>
      </c>
      <c r="F1484" t="str">
        <v>-</v>
      </c>
      <c r="G1484" t="str">
        <v>-</v>
      </c>
    </row>
    <row r="1485">
      <c r="A1485">
        <v>17483</v>
      </c>
      <c r="B1485" t="str">
        <f>HYPERLINK("https://www.facebook.com/61552863085423", "Công an xã Phan Sơn  tỉnh Bình Thuận")</f>
        <v>Công an xã Phan Sơn  tỉnh Bình Thuận</v>
      </c>
      <c r="C1485" t="str">
        <v>https://www.facebook.com/61552863085423</v>
      </c>
      <c r="D1485" t="str">
        <v>-</v>
      </c>
      <c r="E1485" t="str">
        <v/>
      </c>
      <c r="F1485" t="str">
        <v>-</v>
      </c>
      <c r="G1485" t="str">
        <v>Xã Phan Sơn Huyện Bắc Bình Tỉnh Bình Thuận</v>
      </c>
    </row>
    <row r="1486">
      <c r="A1486">
        <v>17484</v>
      </c>
      <c r="B1486" t="str">
        <f>HYPERLINK("https://phanson.bacbinh.binhthuan.gov.vn/", "UBND Ủy ban nhân dân xã Phan Sơn  tỉnh Bình Thuận")</f>
        <v>UBND Ủy ban nhân dân xã Phan Sơn  tỉnh Bình Thuận</v>
      </c>
      <c r="C1486" t="str">
        <v>https://phanson.bacbinh.binhthuan.gov.vn/</v>
      </c>
      <c r="D1486" t="str">
        <v>-</v>
      </c>
      <c r="E1486" t="str">
        <v>-</v>
      </c>
      <c r="F1486" t="str">
        <v>-</v>
      </c>
      <c r="G1486" t="str">
        <v>-</v>
      </c>
    </row>
    <row r="1487">
      <c r="A1487">
        <v>17485</v>
      </c>
      <c r="B1487" t="str">
        <f>HYPERLINK("https://www.facebook.com/p/Tu%E1%BB%95i-tr%E1%BA%BB-C%C3%B4ng-an-B%C3%ACnh-Thu%E1%BA%ADn-100078919454286/", "Công an xã Phan Lâm  tỉnh Bình Thuận")</f>
        <v>Công an xã Phan Lâm  tỉnh Bình Thuận</v>
      </c>
      <c r="C1487" t="str">
        <v>https://www.facebook.com/p/Tu%E1%BB%95i-tr%E1%BA%BB-C%C3%B4ng-an-B%C3%ACnh-Thu%E1%BA%ADn-100078919454286/</v>
      </c>
      <c r="D1487" t="str">
        <v>-</v>
      </c>
      <c r="E1487" t="str">
        <v/>
      </c>
      <c r="F1487" t="str">
        <v>-</v>
      </c>
      <c r="G1487" t="str">
        <v>-</v>
      </c>
    </row>
    <row r="1488">
      <c r="A1488">
        <v>17486</v>
      </c>
      <c r="B1488" t="str">
        <f>HYPERLINK("https://phanlam.bacbinh.binhthuan.gov.vn/", "UBND Ủy ban nhân dân xã Phan Lâm  tỉnh Bình Thuận")</f>
        <v>UBND Ủy ban nhân dân xã Phan Lâm  tỉnh Bình Thuận</v>
      </c>
      <c r="C1488" t="str">
        <v>https://phanlam.bacbinh.binhthuan.gov.vn/</v>
      </c>
      <c r="D1488" t="str">
        <v>-</v>
      </c>
      <c r="E1488" t="str">
        <v>-</v>
      </c>
      <c r="F1488" t="str">
        <v>-</v>
      </c>
      <c r="G1488" t="str">
        <v>-</v>
      </c>
    </row>
    <row r="1489">
      <c r="A1489">
        <v>17487</v>
      </c>
      <c r="B1489" t="str">
        <f>HYPERLINK("https://www.facebook.com/conganBaTri/", "Công an xã Bình An  tỉnh Bình Thuận")</f>
        <v>Công an xã Bình An  tỉnh Bình Thuận</v>
      </c>
      <c r="C1489" t="str">
        <v>https://www.facebook.com/conganBaTri/</v>
      </c>
      <c r="D1489" t="str">
        <v>-</v>
      </c>
      <c r="E1489" t="str">
        <v/>
      </c>
      <c r="F1489" t="str">
        <v>-</v>
      </c>
      <c r="G1489" t="str">
        <v>-</v>
      </c>
    </row>
    <row r="1490">
      <c r="A1490">
        <v>17488</v>
      </c>
      <c r="B1490" t="str">
        <f>HYPERLINK("https://xabinhthuan.binhson.quangngai.gov.vn/", "UBND Ủy ban nhân dân xã Bình An  tỉnh Bình Thuận")</f>
        <v>UBND Ủy ban nhân dân xã Bình An  tỉnh Bình Thuận</v>
      </c>
      <c r="C1490" t="str">
        <v>https://xabinhthuan.binhson.quangngai.gov.vn/</v>
      </c>
      <c r="D1490" t="str">
        <v>-</v>
      </c>
      <c r="E1490" t="str">
        <v>-</v>
      </c>
      <c r="F1490" t="str">
        <v>-</v>
      </c>
      <c r="G1490" t="str">
        <v>-</v>
      </c>
    </row>
    <row r="1491">
      <c r="A1491">
        <v>17489</v>
      </c>
      <c r="B1491" t="str">
        <v>Công an xã Phan Điền  tỉnh Bình Thuận</v>
      </c>
      <c r="C1491" t="str">
        <v>-</v>
      </c>
      <c r="D1491" t="str">
        <v>-</v>
      </c>
      <c r="E1491" t="str">
        <v/>
      </c>
      <c r="F1491" t="str">
        <v>-</v>
      </c>
      <c r="G1491" t="str">
        <v>-</v>
      </c>
    </row>
    <row r="1492">
      <c r="A1492">
        <v>17490</v>
      </c>
      <c r="B1492" t="str">
        <f>HYPERLINK("https://bdt.binhthuan.gov.vn/tin-tuc-chuyen-nganh/huyen-bac-binh-quan-tam-chi-dao-to-chuc-tet-dau-lua-nam-2022-628268", "UBND Ủy ban nhân dân xã Phan Điền  tỉnh Bình Thuận")</f>
        <v>UBND Ủy ban nhân dân xã Phan Điền  tỉnh Bình Thuận</v>
      </c>
      <c r="C1492" t="str">
        <v>https://bdt.binhthuan.gov.vn/tin-tuc-chuyen-nganh/huyen-bac-binh-quan-tam-chi-dao-to-chuc-tet-dau-lua-nam-2022-628268</v>
      </c>
      <c r="D1492" t="str">
        <v>-</v>
      </c>
      <c r="E1492" t="str">
        <v>-</v>
      </c>
      <c r="F1492" t="str">
        <v>-</v>
      </c>
      <c r="G1492" t="str">
        <v>-</v>
      </c>
    </row>
    <row r="1493">
      <c r="A1493">
        <v>17491</v>
      </c>
      <c r="B1493" t="str">
        <f>HYPERLINK("https://www.facebook.com/p/Tu%E1%BB%95i-tr%E1%BA%BB-C%C3%B4ng-an-huy%E1%BB%87n-Ninh-Ph%C6%B0%E1%BB%9Bc-100068114569027/", "Công an xã Hải Ninh  tỉnh Bình Thuận")</f>
        <v>Công an xã Hải Ninh  tỉnh Bình Thuận</v>
      </c>
      <c r="C1493" t="str">
        <v>https://www.facebook.com/p/Tu%E1%BB%95i-tr%E1%BA%BB-C%C3%B4ng-an-huy%E1%BB%87n-Ninh-Ph%C6%B0%E1%BB%9Bc-100068114569027/</v>
      </c>
      <c r="D1493" t="str">
        <v>-</v>
      </c>
      <c r="E1493" t="str">
        <v/>
      </c>
      <c r="F1493" t="str">
        <v>-</v>
      </c>
      <c r="G1493" t="str">
        <v>-</v>
      </c>
    </row>
    <row r="1494">
      <c r="A1494">
        <v>17492</v>
      </c>
      <c r="B1494" t="str">
        <f>HYPERLINK("https://ninhhai.ninhthuan.gov.vn/", "UBND Ủy ban nhân dân xã Hải Ninh  tỉnh Bình Thuận")</f>
        <v>UBND Ủy ban nhân dân xã Hải Ninh  tỉnh Bình Thuận</v>
      </c>
      <c r="C1494" t="str">
        <v>https://ninhhai.ninhthuan.gov.vn/</v>
      </c>
      <c r="D1494" t="str">
        <v>-</v>
      </c>
      <c r="E1494" t="str">
        <v>-</v>
      </c>
      <c r="F1494" t="str">
        <v>-</v>
      </c>
      <c r="G1494" t="str">
        <v>-</v>
      </c>
    </row>
    <row r="1495">
      <c r="A1495">
        <v>17493</v>
      </c>
      <c r="B1495" t="str">
        <v>Công an xã Sông Lũy  tỉnh Bình Thuận</v>
      </c>
      <c r="C1495" t="str">
        <v>-</v>
      </c>
      <c r="D1495" t="str">
        <v>-</v>
      </c>
      <c r="E1495" t="str">
        <v/>
      </c>
      <c r="F1495" t="str">
        <v>-</v>
      </c>
      <c r="G1495" t="str">
        <v>-</v>
      </c>
    </row>
    <row r="1496">
      <c r="A1496">
        <v>17494</v>
      </c>
      <c r="B1496" t="str">
        <f>HYPERLINK("https://bacbinh.binhthuan.gov.vn/song-luy", "UBND Ủy ban nhân dân xã Sông Lũy  tỉnh Bình Thuận")</f>
        <v>UBND Ủy ban nhân dân xã Sông Lũy  tỉnh Bình Thuận</v>
      </c>
      <c r="C1496" t="str">
        <v>https://bacbinh.binhthuan.gov.vn/song-luy</v>
      </c>
      <c r="D1496" t="str">
        <v>-</v>
      </c>
      <c r="E1496" t="str">
        <v>-</v>
      </c>
      <c r="F1496" t="str">
        <v>-</v>
      </c>
      <c r="G1496" t="str">
        <v>-</v>
      </c>
    </row>
    <row r="1497">
      <c r="A1497">
        <v>17495</v>
      </c>
      <c r="B1497" t="str">
        <v>Công an xã Phan Tiến  tỉnh Bình Thuận</v>
      </c>
      <c r="C1497" t="str">
        <v>-</v>
      </c>
      <c r="D1497" t="str">
        <v>-</v>
      </c>
      <c r="E1497" t="str">
        <v/>
      </c>
      <c r="F1497" t="str">
        <v>-</v>
      </c>
      <c r="G1497" t="str">
        <v>-</v>
      </c>
    </row>
    <row r="1498">
      <c r="A1498">
        <v>17496</v>
      </c>
      <c r="B1498" t="str">
        <f>HYPERLINK("https://phanhiep.bacbinh.binhthuan.gov.vn/", "UBND Ủy ban nhân dân xã Phan Tiến  tỉnh Bình Thuận")</f>
        <v>UBND Ủy ban nhân dân xã Phan Tiến  tỉnh Bình Thuận</v>
      </c>
      <c r="C1498" t="str">
        <v>https://phanhiep.bacbinh.binhthuan.gov.vn/</v>
      </c>
      <c r="D1498" t="str">
        <v>-</v>
      </c>
      <c r="E1498" t="str">
        <v>-</v>
      </c>
      <c r="F1498" t="str">
        <v>-</v>
      </c>
      <c r="G1498" t="str">
        <v>-</v>
      </c>
    </row>
    <row r="1499">
      <c r="A1499">
        <v>17497</v>
      </c>
      <c r="B1499" t="str">
        <f>HYPERLINK("https://www.facebook.com/p/Tu%E1%BB%95i-tr%E1%BA%BB-C%C3%B4ng-an-B%C3%ACnh-Thu%E1%BA%ADn-100078919454286/", "Công an xã Sông Bình  tỉnh Bình Thuận")</f>
        <v>Công an xã Sông Bình  tỉnh Bình Thuận</v>
      </c>
      <c r="C1499" t="str">
        <v>https://www.facebook.com/p/Tu%E1%BB%95i-tr%E1%BA%BB-C%C3%B4ng-an-B%C3%ACnh-Thu%E1%BA%ADn-100078919454286/</v>
      </c>
      <c r="D1499" t="str">
        <v>-</v>
      </c>
      <c r="E1499" t="str">
        <v/>
      </c>
      <c r="F1499" t="str">
        <v>-</v>
      </c>
      <c r="G1499" t="str">
        <v>-</v>
      </c>
    </row>
    <row r="1500">
      <c r="A1500">
        <v>17498</v>
      </c>
      <c r="B1500" t="str">
        <f>HYPERLINK("https://binhthuan.gov.vn/", "UBND Ủy ban nhân dân xã Sông Bình  tỉnh Bình Thuận")</f>
        <v>UBND Ủy ban nhân dân xã Sông Bình  tỉnh Bình Thuận</v>
      </c>
      <c r="C1500" t="str">
        <v>https://binhthuan.gov.vn/</v>
      </c>
      <c r="D1500" t="str">
        <v>-</v>
      </c>
      <c r="E1500" t="str">
        <v>-</v>
      </c>
      <c r="F1500" t="str">
        <v>-</v>
      </c>
      <c r="G1500" t="str">
        <v>-</v>
      </c>
    </row>
    <row r="1501">
      <c r="A1501">
        <v>17499</v>
      </c>
      <c r="B1501" t="str">
        <f>HYPERLINK("https://www.facebook.com/p/Tu%E1%BB%95i-tr%E1%BA%BB-C%C3%B4ng-an-B%C3%ACnh-Thu%E1%BA%ADn-100078919454286/", "Công an xã Phan Hòa  tỉnh Bình Thuận")</f>
        <v>Công an xã Phan Hòa  tỉnh Bình Thuận</v>
      </c>
      <c r="C1501" t="str">
        <v>https://www.facebook.com/p/Tu%E1%BB%95i-tr%E1%BA%BB-C%C3%B4ng-an-B%C3%ACnh-Thu%E1%BA%ADn-100078919454286/</v>
      </c>
      <c r="D1501" t="str">
        <v>-</v>
      </c>
      <c r="E1501" t="str">
        <v/>
      </c>
      <c r="F1501" t="str">
        <v>-</v>
      </c>
      <c r="G1501" t="str">
        <v>-</v>
      </c>
    </row>
    <row r="1502">
      <c r="A1502">
        <v>17500</v>
      </c>
      <c r="B1502" t="str">
        <f>HYPERLINK("https://sxd.binhthuan.gov.vn/quy-hoach-kien-truc/do-an-quy-hoach-chung-xay-dung-xa-phan-hoa-huyen-bac-binh-647085", "UBND Ủy ban nhân dân xã Phan Hòa  tỉnh Bình Thuận")</f>
        <v>UBND Ủy ban nhân dân xã Phan Hòa  tỉnh Bình Thuận</v>
      </c>
      <c r="C1502" t="str">
        <v>https://sxd.binhthuan.gov.vn/quy-hoach-kien-truc/do-an-quy-hoach-chung-xay-dung-xa-phan-hoa-huyen-bac-binh-647085</v>
      </c>
      <c r="D1502" t="str">
        <v>-</v>
      </c>
      <c r="E1502" t="str">
        <v>-</v>
      </c>
      <c r="F1502" t="str">
        <v>-</v>
      </c>
      <c r="G1502" t="str">
        <v>-</v>
      </c>
    </row>
    <row r="1503">
      <c r="A1503">
        <v>17501</v>
      </c>
      <c r="B1503" t="str">
        <f>HYPERLINK("https://www.facebook.com/p/Tu%E1%BB%95i-tr%E1%BA%BB-C%C3%B4ng-an-B%C3%ACnh-Thu%E1%BA%ADn-100078919454286/", "Công an xã Phan Thanh  tỉnh Bình Thuận")</f>
        <v>Công an xã Phan Thanh  tỉnh Bình Thuận</v>
      </c>
      <c r="C1503" t="str">
        <v>https://www.facebook.com/p/Tu%E1%BB%95i-tr%E1%BA%BB-C%C3%B4ng-an-B%C3%ACnh-Thu%E1%BA%ADn-100078919454286/</v>
      </c>
      <c r="D1503" t="str">
        <v>-</v>
      </c>
      <c r="E1503" t="str">
        <v/>
      </c>
      <c r="F1503" t="str">
        <v>-</v>
      </c>
      <c r="G1503" t="str">
        <v>-</v>
      </c>
    </row>
    <row r="1504">
      <c r="A1504">
        <v>17502</v>
      </c>
      <c r="B1504" t="str">
        <f>HYPERLINK("https://nguyenbinh.caobang.gov.vn/xa-phan-thanh", "UBND Ủy ban nhân dân xã Phan Thanh  tỉnh Bình Thuận")</f>
        <v>UBND Ủy ban nhân dân xã Phan Thanh  tỉnh Bình Thuận</v>
      </c>
      <c r="C1504" t="str">
        <v>https://nguyenbinh.caobang.gov.vn/xa-phan-thanh</v>
      </c>
      <c r="D1504" t="str">
        <v>-</v>
      </c>
      <c r="E1504" t="str">
        <v>-</v>
      </c>
      <c r="F1504" t="str">
        <v>-</v>
      </c>
      <c r="G1504" t="str">
        <v>-</v>
      </c>
    </row>
    <row r="1505">
      <c r="A1505">
        <v>17503</v>
      </c>
      <c r="B1505" t="str">
        <v>Công an xã Hồng Thái  tỉnh Bình Thuận</v>
      </c>
      <c r="C1505" t="str">
        <v>-</v>
      </c>
      <c r="D1505" t="str">
        <v>-</v>
      </c>
      <c r="E1505" t="str">
        <v/>
      </c>
      <c r="F1505" t="str">
        <v>-</v>
      </c>
      <c r="G1505" t="str">
        <v>-</v>
      </c>
    </row>
    <row r="1506">
      <c r="A1506">
        <v>17504</v>
      </c>
      <c r="B1506" t="str">
        <f>HYPERLINK("https://bacbinh.binhthuan.gov.vn/hong-thai", "UBND Ủy ban nhân dân xã Hồng Thái  tỉnh Bình Thuận")</f>
        <v>UBND Ủy ban nhân dân xã Hồng Thái  tỉnh Bình Thuận</v>
      </c>
      <c r="C1506" t="str">
        <v>https://bacbinh.binhthuan.gov.vn/hong-thai</v>
      </c>
      <c r="D1506" t="str">
        <v>-</v>
      </c>
      <c r="E1506" t="str">
        <v>-</v>
      </c>
      <c r="F1506" t="str">
        <v>-</v>
      </c>
      <c r="G1506" t="str">
        <v>-</v>
      </c>
    </row>
    <row r="1507">
      <c r="A1507">
        <v>17505</v>
      </c>
      <c r="B1507" t="str">
        <v>Công an xã Phan Hiệp  tỉnh Bình Thuận</v>
      </c>
      <c r="C1507" t="str">
        <v>-</v>
      </c>
      <c r="D1507" t="str">
        <v>-</v>
      </c>
      <c r="E1507" t="str">
        <v/>
      </c>
      <c r="F1507" t="str">
        <v>-</v>
      </c>
      <c r="G1507" t="str">
        <v>-</v>
      </c>
    </row>
    <row r="1508">
      <c r="A1508">
        <v>17506</v>
      </c>
      <c r="B1508" t="str">
        <f>HYPERLINK("https://phanhiep.bacbinh.binhthuan.gov.vn/", "UBND Ủy ban nhân dân xã Phan Hiệp  tỉnh Bình Thuận")</f>
        <v>UBND Ủy ban nhân dân xã Phan Hiệp  tỉnh Bình Thuận</v>
      </c>
      <c r="C1508" t="str">
        <v>https://phanhiep.bacbinh.binhthuan.gov.vn/</v>
      </c>
      <c r="D1508" t="str">
        <v>-</v>
      </c>
      <c r="E1508" t="str">
        <v>-</v>
      </c>
      <c r="F1508" t="str">
        <v>-</v>
      </c>
      <c r="G1508" t="str">
        <v>-</v>
      </c>
    </row>
    <row r="1509">
      <c r="A1509">
        <v>17507</v>
      </c>
      <c r="B1509" t="str">
        <v>Công an xã Bình Tân  tỉnh Bình Thuận</v>
      </c>
      <c r="C1509" t="str">
        <v>-</v>
      </c>
      <c r="D1509" t="str">
        <v>-</v>
      </c>
      <c r="E1509" t="str">
        <v/>
      </c>
      <c r="F1509" t="str">
        <v>-</v>
      </c>
      <c r="G1509" t="str">
        <v>-</v>
      </c>
    </row>
    <row r="1510">
      <c r="A1510">
        <v>17508</v>
      </c>
      <c r="B1510" t="str">
        <f>HYPERLINK("https://binhtan.bacbinh.binhthuan.gov.vn/", "UBND Ủy ban nhân dân xã Bình Tân  tỉnh Bình Thuận")</f>
        <v>UBND Ủy ban nhân dân xã Bình Tân  tỉnh Bình Thuận</v>
      </c>
      <c r="C1510" t="str">
        <v>https://binhtan.bacbinh.binhthuan.gov.vn/</v>
      </c>
      <c r="D1510" t="str">
        <v>-</v>
      </c>
      <c r="E1510" t="str">
        <v>-</v>
      </c>
      <c r="F1510" t="str">
        <v>-</v>
      </c>
      <c r="G1510" t="str">
        <v>-</v>
      </c>
    </row>
    <row r="1511">
      <c r="A1511">
        <v>17509</v>
      </c>
      <c r="B1511" t="str">
        <f>HYPERLINK("https://www.facebook.com/p/C%C3%B4ng-an-x%C3%A3-Phan-R%C3%AD-Th%C3%A0nh-100067332391869/", "Công an xã Phan Rí Thành  tỉnh Bình Thuận")</f>
        <v>Công an xã Phan Rí Thành  tỉnh Bình Thuận</v>
      </c>
      <c r="C1511" t="str">
        <v>https://www.facebook.com/p/C%C3%B4ng-an-x%C3%A3-Phan-R%C3%AD-Th%C3%A0nh-100067332391869/</v>
      </c>
      <c r="D1511" t="str">
        <v>-</v>
      </c>
      <c r="E1511" t="str">
        <v/>
      </c>
      <c r="F1511" t="str">
        <v>-</v>
      </c>
      <c r="G1511" t="str">
        <v>-</v>
      </c>
    </row>
    <row r="1512">
      <c r="A1512">
        <v>17510</v>
      </c>
      <c r="B1512" t="str">
        <f>HYPERLINK("https://phanrithanh.bacbinh.binhthuan.gov.vn/", "UBND Ủy ban nhân dân xã Phan Rí Thành  tỉnh Bình Thuận")</f>
        <v>UBND Ủy ban nhân dân xã Phan Rí Thành  tỉnh Bình Thuận</v>
      </c>
      <c r="C1512" t="str">
        <v>https://phanrithanh.bacbinh.binhthuan.gov.vn/</v>
      </c>
      <c r="D1512" t="str">
        <v>-</v>
      </c>
      <c r="E1512" t="str">
        <v>-</v>
      </c>
      <c r="F1512" t="str">
        <v>-</v>
      </c>
      <c r="G1512" t="str">
        <v>-</v>
      </c>
    </row>
    <row r="1513">
      <c r="A1513">
        <v>17511</v>
      </c>
      <c r="B1513" t="str">
        <f>HYPERLINK("https://www.facebook.com/p/C%C3%B4ng-an-x%C3%A3-Ho%C3%A0-Th%E1%BA%AFng-100065647536429/", "Công an xã Hòa Thắng  tỉnh Bình Thuận")</f>
        <v>Công an xã Hòa Thắng  tỉnh Bình Thuận</v>
      </c>
      <c r="C1513" t="str">
        <v>https://www.facebook.com/p/C%C3%B4ng-an-x%C3%A3-Ho%C3%A0-Th%E1%BA%AFng-100065647536429/</v>
      </c>
      <c r="D1513" t="str">
        <v>-</v>
      </c>
      <c r="E1513" t="str">
        <v/>
      </c>
      <c r="F1513" t="str">
        <v>-</v>
      </c>
      <c r="G1513" t="str">
        <v>-</v>
      </c>
    </row>
    <row r="1514">
      <c r="A1514">
        <v>17512</v>
      </c>
      <c r="B1514" t="str">
        <f>HYPERLINK("http://hoathang.phuhoa.phuyen.gov.vn/vi/", "UBND Ủy ban nhân dân xã Hòa Thắng  tỉnh Bình Thuận")</f>
        <v>UBND Ủy ban nhân dân xã Hòa Thắng  tỉnh Bình Thuận</v>
      </c>
      <c r="C1514" t="str">
        <v>http://hoathang.phuhoa.phuyen.gov.vn/vi/</v>
      </c>
      <c r="D1514" t="str">
        <v>-</v>
      </c>
      <c r="E1514" t="str">
        <v>-</v>
      </c>
      <c r="F1514" t="str">
        <v>-</v>
      </c>
      <c r="G1514" t="str">
        <v>-</v>
      </c>
    </row>
    <row r="1515">
      <c r="A1515">
        <v>17513</v>
      </c>
      <c r="B1515" t="str">
        <v>Công an xã Hồng Phong  tỉnh Bình Thuận</v>
      </c>
      <c r="C1515" t="str">
        <v>-</v>
      </c>
      <c r="D1515" t="str">
        <v>-</v>
      </c>
      <c r="E1515" t="str">
        <v/>
      </c>
      <c r="F1515" t="str">
        <v>-</v>
      </c>
      <c r="G1515" t="str">
        <v>-</v>
      </c>
    </row>
    <row r="1516">
      <c r="A1516">
        <v>17514</v>
      </c>
      <c r="B1516" t="str">
        <f>HYPERLINK("https://www.binhthuan.gov.vn/-to-chuc-bo-may", "UBND Ủy ban nhân dân xã Hồng Phong  tỉnh Bình Thuận")</f>
        <v>UBND Ủy ban nhân dân xã Hồng Phong  tỉnh Bình Thuận</v>
      </c>
      <c r="C1516" t="str">
        <v>https://www.binhthuan.gov.vn/-to-chuc-bo-may</v>
      </c>
      <c r="D1516" t="str">
        <v>-</v>
      </c>
      <c r="E1516" t="str">
        <v>-</v>
      </c>
      <c r="F1516" t="str">
        <v>-</v>
      </c>
      <c r="G1516" t="str">
        <v>-</v>
      </c>
    </row>
    <row r="1517">
      <c r="A1517">
        <v>17515</v>
      </c>
      <c r="B1517" t="str">
        <f>HYPERLINK("https://www.facebook.com/p/Tu%E1%BB%95i-tr%E1%BA%BB-C%C3%B4ng-an-B%C3%ACnh-Thu%E1%BA%ADn-100078919454286/", "Công an xã La Dạ  tỉnh Bình Thuận")</f>
        <v>Công an xã La Dạ  tỉnh Bình Thuận</v>
      </c>
      <c r="C1517" t="str">
        <v>https://www.facebook.com/p/Tu%E1%BB%95i-tr%E1%BA%BB-C%C3%B4ng-an-B%C3%ACnh-Thu%E1%BA%ADn-100078919454286/</v>
      </c>
      <c r="D1517" t="str">
        <v>-</v>
      </c>
      <c r="E1517" t="str">
        <v/>
      </c>
      <c r="F1517" t="str">
        <v>-</v>
      </c>
      <c r="G1517" t="str">
        <v>-</v>
      </c>
    </row>
    <row r="1518">
      <c r="A1518">
        <v>17516</v>
      </c>
      <c r="B1518" t="str">
        <f>HYPERLINK("https://hamthuanbac.binhthuan.gov.vn/la-da", "UBND Ủy ban nhân dân xã La Dạ  tỉnh Bình Thuận")</f>
        <v>UBND Ủy ban nhân dân xã La Dạ  tỉnh Bình Thuận</v>
      </c>
      <c r="C1518" t="str">
        <v>https://hamthuanbac.binhthuan.gov.vn/la-da</v>
      </c>
      <c r="D1518" t="str">
        <v>-</v>
      </c>
      <c r="E1518" t="str">
        <v>-</v>
      </c>
      <c r="F1518" t="str">
        <v>-</v>
      </c>
      <c r="G1518" t="str">
        <v>-</v>
      </c>
    </row>
    <row r="1519">
      <c r="A1519">
        <v>17517</v>
      </c>
      <c r="B1519" t="str">
        <v>Công an xã Đông Tiến  tỉnh Bình Thuận</v>
      </c>
      <c r="C1519" t="str">
        <v>-</v>
      </c>
      <c r="D1519" t="str">
        <v>-</v>
      </c>
      <c r="E1519" t="str">
        <v/>
      </c>
      <c r="F1519" t="str">
        <v>-</v>
      </c>
      <c r="G1519" t="str">
        <v>-</v>
      </c>
    </row>
    <row r="1520">
      <c r="A1520">
        <v>17518</v>
      </c>
      <c r="B1520" t="str">
        <f>HYPERLINK("https://hamthuanbac.binhthuan.gov.vn/dong-tien/gioi-thieu-chung-xa-dong-tien-626048", "UBND Ủy ban nhân dân xã Đông Tiến  tỉnh Bình Thuận")</f>
        <v>UBND Ủy ban nhân dân xã Đông Tiến  tỉnh Bình Thuận</v>
      </c>
      <c r="C1520" t="str">
        <v>https://hamthuanbac.binhthuan.gov.vn/dong-tien/gioi-thieu-chung-xa-dong-tien-626048</v>
      </c>
      <c r="D1520" t="str">
        <v>-</v>
      </c>
      <c r="E1520" t="str">
        <v>-</v>
      </c>
      <c r="F1520" t="str">
        <v>-</v>
      </c>
      <c r="G1520" t="str">
        <v>-</v>
      </c>
    </row>
    <row r="1521">
      <c r="A1521">
        <v>17519</v>
      </c>
      <c r="B1521" t="str">
        <v>Công an xã Thuận Hòa  tỉnh Bình Thuận</v>
      </c>
      <c r="C1521" t="str">
        <v>-</v>
      </c>
      <c r="D1521" t="str">
        <v>-</v>
      </c>
      <c r="E1521" t="str">
        <v/>
      </c>
      <c r="F1521" t="str">
        <v>-</v>
      </c>
      <c r="G1521" t="str">
        <v>-</v>
      </c>
    </row>
    <row r="1522">
      <c r="A1522">
        <v>17520</v>
      </c>
      <c r="B1522" t="str">
        <f>HYPERLINK("https://hamthuanbac.binhthuan.gov.vn/", "UBND Ủy ban nhân dân xã Thuận Hòa  tỉnh Bình Thuận")</f>
        <v>UBND Ủy ban nhân dân xã Thuận Hòa  tỉnh Bình Thuận</v>
      </c>
      <c r="C1522" t="str">
        <v>https://hamthuanbac.binhthuan.gov.vn/</v>
      </c>
      <c r="D1522" t="str">
        <v>-</v>
      </c>
      <c r="E1522" t="str">
        <v>-</v>
      </c>
      <c r="F1522" t="str">
        <v>-</v>
      </c>
      <c r="G1522" t="str">
        <v>-</v>
      </c>
    </row>
    <row r="1523">
      <c r="A1523">
        <v>17521</v>
      </c>
      <c r="B1523" t="str">
        <v>Công an xã Đông Giang  tỉnh Bình Thuận</v>
      </c>
      <c r="C1523" t="str">
        <v>-</v>
      </c>
      <c r="D1523" t="str">
        <v>-</v>
      </c>
      <c r="E1523" t="str">
        <v/>
      </c>
      <c r="F1523" t="str">
        <v>-</v>
      </c>
      <c r="G1523" t="str">
        <v>-</v>
      </c>
    </row>
    <row r="1524">
      <c r="A1524">
        <v>17522</v>
      </c>
      <c r="B1524" t="str">
        <f>HYPERLINK("https://hamthuanbac.binhthuan.gov.vn/dong-giang", "UBND Ủy ban nhân dân xã Đông Giang  tỉnh Bình Thuận")</f>
        <v>UBND Ủy ban nhân dân xã Đông Giang  tỉnh Bình Thuận</v>
      </c>
      <c r="C1524" t="str">
        <v>https://hamthuanbac.binhthuan.gov.vn/dong-giang</v>
      </c>
      <c r="D1524" t="str">
        <v>-</v>
      </c>
      <c r="E1524" t="str">
        <v>-</v>
      </c>
      <c r="F1524" t="str">
        <v>-</v>
      </c>
      <c r="G1524" t="str">
        <v>-</v>
      </c>
    </row>
    <row r="1525">
      <c r="A1525">
        <v>17523</v>
      </c>
      <c r="B1525" t="str">
        <v>Công an xã Hàm Phú  tỉnh Bình Thuận</v>
      </c>
      <c r="C1525" t="str">
        <v>-</v>
      </c>
      <c r="D1525" t="str">
        <v>-</v>
      </c>
      <c r="E1525" t="str">
        <v/>
      </c>
      <c r="F1525" t="str">
        <v>-</v>
      </c>
      <c r="G1525" t="str">
        <v>-</v>
      </c>
    </row>
    <row r="1526">
      <c r="A1526">
        <v>17524</v>
      </c>
      <c r="B1526" t="str">
        <f>HYPERLINK("https://hammy.hamthuannam.binhthuan.gov.vn/", "UBND Ủy ban nhân dân xã Hàm Phú  tỉnh Bình Thuận")</f>
        <v>UBND Ủy ban nhân dân xã Hàm Phú  tỉnh Bình Thuận</v>
      </c>
      <c r="C1526" t="str">
        <v>https://hammy.hamthuannam.binhthuan.gov.vn/</v>
      </c>
      <c r="D1526" t="str">
        <v>-</v>
      </c>
      <c r="E1526" t="str">
        <v>-</v>
      </c>
      <c r="F1526" t="str">
        <v>-</v>
      </c>
      <c r="G1526" t="str">
        <v>-</v>
      </c>
    </row>
    <row r="1527">
      <c r="A1527">
        <v>17525</v>
      </c>
      <c r="B1527" t="str">
        <v>Công an xã Hồng Liêm  tỉnh Bình Thuận</v>
      </c>
      <c r="C1527" t="str">
        <v>-</v>
      </c>
      <c r="D1527" t="str">
        <v>-</v>
      </c>
      <c r="E1527" t="str">
        <v/>
      </c>
      <c r="F1527" t="str">
        <v>-</v>
      </c>
      <c r="G1527" t="str">
        <v>-</v>
      </c>
    </row>
    <row r="1528">
      <c r="A1528">
        <v>17526</v>
      </c>
      <c r="B1528" t="str">
        <f>HYPERLINK("https://hongliem.hamthuanbac.binhthuan.gov.vn/", "UBND Ủy ban nhân dân xã Hồng Liêm  tỉnh Bình Thuận")</f>
        <v>UBND Ủy ban nhân dân xã Hồng Liêm  tỉnh Bình Thuận</v>
      </c>
      <c r="C1528" t="str">
        <v>https://hongliem.hamthuanbac.binhthuan.gov.vn/</v>
      </c>
      <c r="D1528" t="str">
        <v>-</v>
      </c>
      <c r="E1528" t="str">
        <v>-</v>
      </c>
      <c r="F1528" t="str">
        <v>-</v>
      </c>
      <c r="G1528" t="str">
        <v>-</v>
      </c>
    </row>
    <row r="1529">
      <c r="A1529">
        <v>17527</v>
      </c>
      <c r="B1529" t="str">
        <f>HYPERLINK("https://www.facebook.com/p/Tu%E1%BB%95i-tr%E1%BA%BB-C%C3%B4ng-an-B%C3%ACnh-Thu%E1%BA%ADn-100078919454286/", "Công an xã Thuận Minh  tỉnh Bình Thuận")</f>
        <v>Công an xã Thuận Minh  tỉnh Bình Thuận</v>
      </c>
      <c r="C1529" t="str">
        <v>https://www.facebook.com/p/Tu%E1%BB%95i-tr%E1%BA%BB-C%C3%B4ng-an-B%C3%ACnh-Thu%E1%BA%ADn-100078919454286/</v>
      </c>
      <c r="D1529" t="str">
        <v>-</v>
      </c>
      <c r="E1529" t="str">
        <v/>
      </c>
      <c r="F1529" t="str">
        <v>-</v>
      </c>
      <c r="G1529" t="str">
        <v>-</v>
      </c>
    </row>
    <row r="1530">
      <c r="A1530">
        <v>17528</v>
      </c>
      <c r="B1530" t="str">
        <f>HYPERLINK("https://thuanminh.hamthuanbac.binhthuan.gov.vn/", "UBND Ủy ban nhân dân xã Thuận Minh  tỉnh Bình Thuận")</f>
        <v>UBND Ủy ban nhân dân xã Thuận Minh  tỉnh Bình Thuận</v>
      </c>
      <c r="C1530" t="str">
        <v>https://thuanminh.hamthuanbac.binhthuan.gov.vn/</v>
      </c>
      <c r="D1530" t="str">
        <v>-</v>
      </c>
      <c r="E1530" t="str">
        <v>-</v>
      </c>
      <c r="F1530" t="str">
        <v>-</v>
      </c>
      <c r="G1530" t="str">
        <v>-</v>
      </c>
    </row>
    <row r="1531">
      <c r="A1531">
        <v>17529</v>
      </c>
      <c r="B1531" t="str">
        <v>Công an xã Hồng Sơn  tỉnh Bình Thuận</v>
      </c>
      <c r="C1531" t="str">
        <v>-</v>
      </c>
      <c r="D1531" t="str">
        <v>-</v>
      </c>
      <c r="E1531" t="str">
        <v/>
      </c>
      <c r="F1531" t="str">
        <v>-</v>
      </c>
      <c r="G1531" t="str">
        <v>-</v>
      </c>
    </row>
    <row r="1532">
      <c r="A1532">
        <v>17530</v>
      </c>
      <c r="B1532" t="str">
        <f>HYPERLINK("https://hamthuanbac.binhthuan.gov.vn/hong-son", "UBND Ủy ban nhân dân xã Hồng Sơn  tỉnh Bình Thuận")</f>
        <v>UBND Ủy ban nhân dân xã Hồng Sơn  tỉnh Bình Thuận</v>
      </c>
      <c r="C1532" t="str">
        <v>https://hamthuanbac.binhthuan.gov.vn/hong-son</v>
      </c>
      <c r="D1532" t="str">
        <v>-</v>
      </c>
      <c r="E1532" t="str">
        <v>-</v>
      </c>
      <c r="F1532" t="str">
        <v>-</v>
      </c>
      <c r="G1532" t="str">
        <v>-</v>
      </c>
    </row>
    <row r="1533">
      <c r="A1533">
        <v>17531</v>
      </c>
      <c r="B1533" t="str">
        <v>Công an xã Hàm Trí  tỉnh Bình Thuận</v>
      </c>
      <c r="C1533" t="str">
        <v>-</v>
      </c>
      <c r="D1533" t="str">
        <v>-</v>
      </c>
      <c r="E1533" t="str">
        <v/>
      </c>
      <c r="F1533" t="str">
        <v>-</v>
      </c>
      <c r="G1533" t="str">
        <v>-</v>
      </c>
    </row>
    <row r="1534">
      <c r="A1534">
        <v>17532</v>
      </c>
      <c r="B1534" t="str">
        <f>HYPERLINK("https://hamtri.hamthuanbac.binhthuan.gov.vn/", "UBND Ủy ban nhân dân xã Hàm Trí  tỉnh Bình Thuận")</f>
        <v>UBND Ủy ban nhân dân xã Hàm Trí  tỉnh Bình Thuận</v>
      </c>
      <c r="C1534" t="str">
        <v>https://hamtri.hamthuanbac.binhthuan.gov.vn/</v>
      </c>
      <c r="D1534" t="str">
        <v>-</v>
      </c>
      <c r="E1534" t="str">
        <v>-</v>
      </c>
      <c r="F1534" t="str">
        <v>-</v>
      </c>
      <c r="G1534" t="str">
        <v>-</v>
      </c>
    </row>
    <row r="1535">
      <c r="A1535">
        <v>17533</v>
      </c>
      <c r="B1535" t="str">
        <f>HYPERLINK("https://www.facebook.com/p/An-ninh-tr%E1%BA%ADt-t%E1%BB%B1-H%C3%A0m-%C4%90%E1%BB%A9c-100067708444038/", "Công an xã Hàm Đức  tỉnh Bình Thuận")</f>
        <v>Công an xã Hàm Đức  tỉnh Bình Thuận</v>
      </c>
      <c r="C1535" t="str">
        <v>https://www.facebook.com/p/An-ninh-tr%E1%BA%ADt-t%E1%BB%B1-H%C3%A0m-%C4%90%E1%BB%A9c-100067708444038/</v>
      </c>
      <c r="D1535" t="str">
        <v>-</v>
      </c>
      <c r="E1535" t="str">
        <v/>
      </c>
      <c r="F1535" t="str">
        <v>-</v>
      </c>
      <c r="G1535" t="str">
        <v>-</v>
      </c>
    </row>
    <row r="1536">
      <c r="A1536">
        <v>17534</v>
      </c>
      <c r="B1536" t="str">
        <f>HYPERLINK("https://hamduc.hamthuanbac.binhthuan.gov.vn/", "UBND Ủy ban nhân dân xã Hàm Đức  tỉnh Bình Thuận")</f>
        <v>UBND Ủy ban nhân dân xã Hàm Đức  tỉnh Bình Thuận</v>
      </c>
      <c r="C1536" t="str">
        <v>https://hamduc.hamthuanbac.binhthuan.gov.vn/</v>
      </c>
      <c r="D1536" t="str">
        <v>-</v>
      </c>
      <c r="E1536" t="str">
        <v>-</v>
      </c>
      <c r="F1536" t="str">
        <v>-</v>
      </c>
      <c r="G1536" t="str">
        <v>-</v>
      </c>
    </row>
    <row r="1537">
      <c r="A1537">
        <v>17535</v>
      </c>
      <c r="B1537" t="str">
        <v>Công an xã Hàm Liêm  tỉnh Bình Thuận</v>
      </c>
      <c r="C1537" t="str">
        <v>-</v>
      </c>
      <c r="D1537" t="str">
        <v>-</v>
      </c>
      <c r="E1537" t="str">
        <v/>
      </c>
      <c r="F1537" t="str">
        <v>-</v>
      </c>
      <c r="G1537" t="str">
        <v>-</v>
      </c>
    </row>
    <row r="1538">
      <c r="A1538">
        <v>17536</v>
      </c>
      <c r="B1538" t="str">
        <f>HYPERLINK("https://hamliem.hamthuanbac.binhthuan.gov.vn/", "UBND Ủy ban nhân dân xã Hàm Liêm  tỉnh Bình Thuận")</f>
        <v>UBND Ủy ban nhân dân xã Hàm Liêm  tỉnh Bình Thuận</v>
      </c>
      <c r="C1538" t="str">
        <v>https://hamliem.hamthuanbac.binhthuan.gov.vn/</v>
      </c>
      <c r="D1538" t="str">
        <v>-</v>
      </c>
      <c r="E1538" t="str">
        <v>-</v>
      </c>
      <c r="F1538" t="str">
        <v>-</v>
      </c>
      <c r="G1538" t="str">
        <v>-</v>
      </c>
    </row>
    <row r="1539">
      <c r="A1539">
        <v>17537</v>
      </c>
      <c r="B1539" t="str">
        <v>Công an xã Hàm Chính  tỉnh Bình Thuận</v>
      </c>
      <c r="C1539" t="str">
        <v>-</v>
      </c>
      <c r="D1539" t="str">
        <v>-</v>
      </c>
      <c r="E1539" t="str">
        <v/>
      </c>
      <c r="F1539" t="str">
        <v>-</v>
      </c>
      <c r="G1539" t="str">
        <v>-</v>
      </c>
    </row>
    <row r="1540">
      <c r="A1540">
        <v>17538</v>
      </c>
      <c r="B1540" t="str">
        <f>HYPERLINK("https://hamchinh.hamthuanbac.binhthuan.gov.vn/", "UBND Ủy ban nhân dân xã Hàm Chính  tỉnh Bình Thuận")</f>
        <v>UBND Ủy ban nhân dân xã Hàm Chính  tỉnh Bình Thuận</v>
      </c>
      <c r="C1540" t="str">
        <v>https://hamchinh.hamthuanbac.binhthuan.gov.vn/</v>
      </c>
      <c r="D1540" t="str">
        <v>-</v>
      </c>
      <c r="E1540" t="str">
        <v>-</v>
      </c>
      <c r="F1540" t="str">
        <v>-</v>
      </c>
      <c r="G1540" t="str">
        <v>-</v>
      </c>
    </row>
    <row r="1541">
      <c r="A1541">
        <v>17539</v>
      </c>
      <c r="B1541" t="str">
        <v>Công an xã Hàm Hiệp  tỉnh Bình Thuận</v>
      </c>
      <c r="C1541" t="str">
        <v>-</v>
      </c>
      <c r="D1541" t="str">
        <v>-</v>
      </c>
      <c r="E1541" t="str">
        <v/>
      </c>
      <c r="F1541" t="str">
        <v>-</v>
      </c>
      <c r="G1541" t="str">
        <v>-</v>
      </c>
    </row>
    <row r="1542">
      <c r="A1542">
        <v>17540</v>
      </c>
      <c r="B1542" t="str">
        <f>HYPERLINK("https://hamhiep.hamthuanbac.binhthuan.gov.vn/", "UBND Ủy ban nhân dân xã Hàm Hiệp  tỉnh Bình Thuận")</f>
        <v>UBND Ủy ban nhân dân xã Hàm Hiệp  tỉnh Bình Thuận</v>
      </c>
      <c r="C1542" t="str">
        <v>https://hamhiep.hamthuanbac.binhthuan.gov.vn/</v>
      </c>
      <c r="D1542" t="str">
        <v>-</v>
      </c>
      <c r="E1542" t="str">
        <v>-</v>
      </c>
      <c r="F1542" t="str">
        <v>-</v>
      </c>
      <c r="G1542" t="str">
        <v>-</v>
      </c>
    </row>
    <row r="1543">
      <c r="A1543">
        <v>17541</v>
      </c>
      <c r="B1543" t="str">
        <f>HYPERLINK("https://www.facebook.com/groups/177442904147942/", "Công an xã Hàm Thắng  tỉnh Bình Thuận")</f>
        <v>Công an xã Hàm Thắng  tỉnh Bình Thuận</v>
      </c>
      <c r="C1543" t="str">
        <v>https://www.facebook.com/groups/177442904147942/</v>
      </c>
      <c r="D1543" t="str">
        <v>-</v>
      </c>
      <c r="E1543" t="str">
        <v/>
      </c>
      <c r="F1543" t="str">
        <v>-</v>
      </c>
      <c r="G1543" t="str">
        <v>-</v>
      </c>
    </row>
    <row r="1544">
      <c r="A1544">
        <v>17542</v>
      </c>
      <c r="B1544" t="str">
        <f>HYPERLINK("https://hamthang.hamthuanbac.binhthuan.gov.vn/", "UBND Ủy ban nhân dân xã Hàm Thắng  tỉnh Bình Thuận")</f>
        <v>UBND Ủy ban nhân dân xã Hàm Thắng  tỉnh Bình Thuận</v>
      </c>
      <c r="C1544" t="str">
        <v>https://hamthang.hamthuanbac.binhthuan.gov.vn/</v>
      </c>
      <c r="D1544" t="str">
        <v>-</v>
      </c>
      <c r="E1544" t="str">
        <v>-</v>
      </c>
      <c r="F1544" t="str">
        <v>-</v>
      </c>
      <c r="G1544" t="str">
        <v>-</v>
      </c>
    </row>
    <row r="1545">
      <c r="A1545">
        <v>17543</v>
      </c>
      <c r="B1545" t="str">
        <v>Công an xã Đa Mi  tỉnh Bình Thuận</v>
      </c>
      <c r="C1545" t="str">
        <v>-</v>
      </c>
      <c r="D1545" t="str">
        <v>-</v>
      </c>
      <c r="E1545" t="str">
        <v/>
      </c>
      <c r="F1545" t="str">
        <v>-</v>
      </c>
      <c r="G1545" t="str">
        <v>-</v>
      </c>
    </row>
    <row r="1546">
      <c r="A1546">
        <v>17544</v>
      </c>
      <c r="B1546" t="str">
        <f>HYPERLINK("https://dami.hamthuanbac.binhthuan.gov.vn/", "UBND Ủy ban nhân dân xã Đa Mi  tỉnh Bình Thuận")</f>
        <v>UBND Ủy ban nhân dân xã Đa Mi  tỉnh Bình Thuận</v>
      </c>
      <c r="C1546" t="str">
        <v>https://dami.hamthuanbac.binhthuan.gov.vn/</v>
      </c>
      <c r="D1546" t="str">
        <v>-</v>
      </c>
      <c r="E1546" t="str">
        <v>-</v>
      </c>
      <c r="F1546" t="str">
        <v>-</v>
      </c>
      <c r="G1546" t="str">
        <v>-</v>
      </c>
    </row>
    <row r="1547">
      <c r="A1547">
        <v>17545</v>
      </c>
      <c r="B1547" t="str">
        <f>HYPERLINK("https://www.facebook.com/p/C%C3%B4ng-an-x%C3%A3-M%E1%BB%B9-Th%E1%BA%A1nh-An-B%E1%BA%BFn-Tre-100075841302470/?locale=vi_VN", "Công an xã Mỹ Thạnh  tỉnh Bình Thuận")</f>
        <v>Công an xã Mỹ Thạnh  tỉnh Bình Thuận</v>
      </c>
      <c r="C1547" t="str">
        <v>https://www.facebook.com/p/C%C3%B4ng-an-x%C3%A3-M%E1%BB%B9-Th%E1%BA%A1nh-An-B%E1%BA%BFn-Tre-100075841302470/?locale=vi_VN</v>
      </c>
      <c r="D1547" t="str">
        <v>-</v>
      </c>
      <c r="E1547" t="str">
        <v/>
      </c>
      <c r="F1547" t="str">
        <v>-</v>
      </c>
      <c r="G1547" t="str">
        <v>-</v>
      </c>
    </row>
    <row r="1548">
      <c r="A1548">
        <v>17546</v>
      </c>
      <c r="B1548" t="str">
        <f>HYPERLINK("https://cailay.tiengiang.gov.vn/cac-xa", "UBND Ủy ban nhân dân xã Mỹ Thạnh  tỉnh Bình Thuận")</f>
        <v>UBND Ủy ban nhân dân xã Mỹ Thạnh  tỉnh Bình Thuận</v>
      </c>
      <c r="C1548" t="str">
        <v>https://cailay.tiengiang.gov.vn/cac-xa</v>
      </c>
      <c r="D1548" t="str">
        <v>-</v>
      </c>
      <c r="E1548" t="str">
        <v>-</v>
      </c>
      <c r="F1548" t="str">
        <v>-</v>
      </c>
      <c r="G1548" t="str">
        <v>-</v>
      </c>
    </row>
    <row r="1549">
      <c r="A1549">
        <v>17547</v>
      </c>
      <c r="B1549" t="str">
        <v>Công an xã Hàm Cần  tỉnh Bình Thuận</v>
      </c>
      <c r="C1549" t="str">
        <v>-</v>
      </c>
      <c r="D1549" t="str">
        <v>-</v>
      </c>
      <c r="E1549" t="str">
        <v/>
      </c>
      <c r="F1549" t="str">
        <v>-</v>
      </c>
      <c r="G1549" t="str">
        <v>-</v>
      </c>
    </row>
    <row r="1550">
      <c r="A1550">
        <v>17548</v>
      </c>
      <c r="B1550" t="str">
        <f>HYPERLINK("https://hammy.hamthuannam.binhthuan.gov.vn/", "UBND Ủy ban nhân dân xã Hàm Cần  tỉnh Bình Thuận")</f>
        <v>UBND Ủy ban nhân dân xã Hàm Cần  tỉnh Bình Thuận</v>
      </c>
      <c r="C1550" t="str">
        <v>https://hammy.hamthuannam.binhthuan.gov.vn/</v>
      </c>
      <c r="D1550" t="str">
        <v>-</v>
      </c>
      <c r="E1550" t="str">
        <v>-</v>
      </c>
      <c r="F1550" t="str">
        <v>-</v>
      </c>
      <c r="G1550" t="str">
        <v>-</v>
      </c>
    </row>
    <row r="1551">
      <c r="A1551">
        <v>17549</v>
      </c>
      <c r="B1551" t="str">
        <v>Công an xã Mương Mán  tỉnh Bình Thuận</v>
      </c>
      <c r="C1551" t="str">
        <v>-</v>
      </c>
      <c r="D1551" t="str">
        <v>-</v>
      </c>
      <c r="E1551" t="str">
        <v/>
      </c>
      <c r="F1551" t="str">
        <v>-</v>
      </c>
      <c r="G1551" t="str">
        <v>-</v>
      </c>
    </row>
    <row r="1552">
      <c r="A1552">
        <v>17550</v>
      </c>
      <c r="B1552" t="str">
        <f>HYPERLINK("https://muongman.hamthuannam.binhthuan.gov.vn/", "UBND Ủy ban nhân dân xã Mương Mán  tỉnh Bình Thuận")</f>
        <v>UBND Ủy ban nhân dân xã Mương Mán  tỉnh Bình Thuận</v>
      </c>
      <c r="C1552" t="str">
        <v>https://muongman.hamthuannam.binhthuan.gov.vn/</v>
      </c>
      <c r="D1552" t="str">
        <v>-</v>
      </c>
      <c r="E1552" t="str">
        <v>-</v>
      </c>
      <c r="F1552" t="str">
        <v>-</v>
      </c>
      <c r="G1552" t="str">
        <v>-</v>
      </c>
    </row>
    <row r="1553">
      <c r="A1553">
        <v>17551</v>
      </c>
      <c r="B1553" t="str">
        <v>Công an xã Hàm Thạnh  tỉnh Bình Thuận</v>
      </c>
      <c r="C1553" t="str">
        <v>-</v>
      </c>
      <c r="D1553" t="str">
        <v>-</v>
      </c>
      <c r="E1553" t="str">
        <v/>
      </c>
      <c r="F1553" t="str">
        <v>-</v>
      </c>
      <c r="G1553" t="str">
        <v>-</v>
      </c>
    </row>
    <row r="1554">
      <c r="A1554">
        <v>17552</v>
      </c>
      <c r="B1554" t="str">
        <f>HYPERLINK("https://hamthuannam.binhthuan.gov.vn/xa-ham-thanh-66967", "UBND Ủy ban nhân dân xã Hàm Thạnh  tỉnh Bình Thuận")</f>
        <v>UBND Ủy ban nhân dân xã Hàm Thạnh  tỉnh Bình Thuận</v>
      </c>
      <c r="C1554" t="str">
        <v>https://hamthuannam.binhthuan.gov.vn/xa-ham-thanh-66967</v>
      </c>
      <c r="D1554" t="str">
        <v>-</v>
      </c>
      <c r="E1554" t="str">
        <v>-</v>
      </c>
      <c r="F1554" t="str">
        <v>-</v>
      </c>
      <c r="G1554" t="str">
        <v>-</v>
      </c>
    </row>
    <row r="1555">
      <c r="A1555">
        <v>17553</v>
      </c>
      <c r="B1555" t="str">
        <f>HYPERLINK("https://www.facebook.com/ANNINHTQ/", "Công an xã Hàm Kiệm  tỉnh Bình Thuận")</f>
        <v>Công an xã Hàm Kiệm  tỉnh Bình Thuận</v>
      </c>
      <c r="C1555" t="str">
        <v>https://www.facebook.com/ANNINHTQ/</v>
      </c>
      <c r="D1555" t="str">
        <v>-</v>
      </c>
      <c r="E1555" t="str">
        <v/>
      </c>
      <c r="F1555" t="str">
        <v>-</v>
      </c>
      <c r="G1555" t="str">
        <v>-</v>
      </c>
    </row>
    <row r="1556">
      <c r="A1556">
        <v>17554</v>
      </c>
      <c r="B1556" t="str">
        <f>HYPERLINK("https://hamkiem.hamthuannam.binhthuan.gov.vn/", "UBND Ủy ban nhân dân xã Hàm Kiệm  tỉnh Bình Thuận")</f>
        <v>UBND Ủy ban nhân dân xã Hàm Kiệm  tỉnh Bình Thuận</v>
      </c>
      <c r="C1556" t="str">
        <v>https://hamkiem.hamthuannam.binhthuan.gov.vn/</v>
      </c>
      <c r="D1556" t="str">
        <v>-</v>
      </c>
      <c r="E1556" t="str">
        <v>-</v>
      </c>
      <c r="F1556" t="str">
        <v>-</v>
      </c>
      <c r="G1556" t="str">
        <v>-</v>
      </c>
    </row>
    <row r="1557">
      <c r="A1557">
        <v>17555</v>
      </c>
      <c r="B1557" t="str">
        <f>HYPERLINK("https://www.facebook.com/HamCuongNewDays/", "Công an xã Hàm Cường  tỉnh Bình Thuận")</f>
        <v>Công an xã Hàm Cường  tỉnh Bình Thuận</v>
      </c>
      <c r="C1557" t="str">
        <v>https://www.facebook.com/HamCuongNewDays/</v>
      </c>
      <c r="D1557" t="str">
        <v>-</v>
      </c>
      <c r="E1557" t="str">
        <v/>
      </c>
      <c r="F1557" t="str">
        <v>-</v>
      </c>
      <c r="G1557" t="str">
        <v>-</v>
      </c>
    </row>
    <row r="1558">
      <c r="A1558">
        <v>17556</v>
      </c>
      <c r="B1558" t="str">
        <f>HYPERLINK("https://hamthuannam.binhthuan.gov.vn/xa-ham-cuong", "UBND Ủy ban nhân dân xã Hàm Cường  tỉnh Bình Thuận")</f>
        <v>UBND Ủy ban nhân dân xã Hàm Cường  tỉnh Bình Thuận</v>
      </c>
      <c r="C1558" t="str">
        <v>https://hamthuannam.binhthuan.gov.vn/xa-ham-cuong</v>
      </c>
      <c r="D1558" t="str">
        <v>-</v>
      </c>
      <c r="E1558" t="str">
        <v>-</v>
      </c>
      <c r="F1558" t="str">
        <v>-</v>
      </c>
      <c r="G1558" t="str">
        <v>-</v>
      </c>
    </row>
    <row r="1559">
      <c r="A1559">
        <v>17557</v>
      </c>
      <c r="B1559" t="str">
        <v>Công an xã Hàm Mỹ  tỉnh Bình Thuận</v>
      </c>
      <c r="C1559" t="str">
        <v>-</v>
      </c>
      <c r="D1559" t="str">
        <v>-</v>
      </c>
      <c r="E1559" t="str">
        <v/>
      </c>
      <c r="F1559" t="str">
        <v>-</v>
      </c>
      <c r="G1559" t="str">
        <v>-</v>
      </c>
    </row>
    <row r="1560">
      <c r="A1560">
        <v>17558</v>
      </c>
      <c r="B1560" t="str">
        <f>HYPERLINK("https://hammy.hamthuannam.binhthuan.gov.vn/", "UBND Ủy ban nhân dân xã Hàm Mỹ  tỉnh Bình Thuận")</f>
        <v>UBND Ủy ban nhân dân xã Hàm Mỹ  tỉnh Bình Thuận</v>
      </c>
      <c r="C1560" t="str">
        <v>https://hammy.hamthuannam.binhthuan.gov.vn/</v>
      </c>
      <c r="D1560" t="str">
        <v>-</v>
      </c>
      <c r="E1560" t="str">
        <v>-</v>
      </c>
      <c r="F1560" t="str">
        <v>-</v>
      </c>
      <c r="G1560" t="str">
        <v>-</v>
      </c>
    </row>
    <row r="1561">
      <c r="A1561">
        <v>17559</v>
      </c>
      <c r="B1561" t="str">
        <v>Công an xã Tân Lập  tỉnh Bình Thuận</v>
      </c>
      <c r="C1561" t="str">
        <v>-</v>
      </c>
      <c r="D1561" t="str">
        <v>-</v>
      </c>
      <c r="E1561" t="str">
        <v/>
      </c>
      <c r="F1561" t="str">
        <v>-</v>
      </c>
      <c r="G1561" t="str">
        <v>-</v>
      </c>
    </row>
    <row r="1562">
      <c r="A1562">
        <v>17560</v>
      </c>
      <c r="B1562" t="str">
        <f>HYPERLINK("https://hamthuannam.binhthuan.gov.vn/thong-tin-chi-dao-dieu-hanh/uy-ban-nhan-dan-huyen-lam-viec-voi-uy-ban-nhan-dan-xa-tan-lap-630680", "UBND Ủy ban nhân dân xã Tân Lập  tỉnh Bình Thuận")</f>
        <v>UBND Ủy ban nhân dân xã Tân Lập  tỉnh Bình Thuận</v>
      </c>
      <c r="C1562" t="str">
        <v>https://hamthuannam.binhthuan.gov.vn/thong-tin-chi-dao-dieu-hanh/uy-ban-nhan-dan-huyen-lam-viec-voi-uy-ban-nhan-dan-xa-tan-lap-630680</v>
      </c>
      <c r="D1562" t="str">
        <v>-</v>
      </c>
      <c r="E1562" t="str">
        <v>-</v>
      </c>
      <c r="F1562" t="str">
        <v>-</v>
      </c>
      <c r="G1562" t="str">
        <v>-</v>
      </c>
    </row>
    <row r="1563">
      <c r="A1563">
        <v>17561</v>
      </c>
      <c r="B1563" t="str">
        <v>Công an xã Hàm Minh  tỉnh Bình Thuận</v>
      </c>
      <c r="C1563" t="str">
        <v>-</v>
      </c>
      <c r="D1563" t="str">
        <v>-</v>
      </c>
      <c r="E1563" t="str">
        <v/>
      </c>
      <c r="F1563" t="str">
        <v>-</v>
      </c>
      <c r="G1563" t="str">
        <v>-</v>
      </c>
    </row>
    <row r="1564">
      <c r="A1564">
        <v>17562</v>
      </c>
      <c r="B1564" t="str">
        <f>HYPERLINK("https://hamminh.hamthuannam.binhthuan.gov.vn/", "UBND Ủy ban nhân dân xã Hàm Minh  tỉnh Bình Thuận")</f>
        <v>UBND Ủy ban nhân dân xã Hàm Minh  tỉnh Bình Thuận</v>
      </c>
      <c r="C1564" t="str">
        <v>https://hamminh.hamthuannam.binhthuan.gov.vn/</v>
      </c>
      <c r="D1564" t="str">
        <v>-</v>
      </c>
      <c r="E1564" t="str">
        <v>-</v>
      </c>
      <c r="F1564" t="str">
        <v>-</v>
      </c>
      <c r="G1564" t="str">
        <v>-</v>
      </c>
    </row>
    <row r="1565">
      <c r="A1565">
        <v>17563</v>
      </c>
      <c r="B1565" t="str">
        <v>Công an xã Thuận Quí  tỉnh Bình Thuận</v>
      </c>
      <c r="C1565" t="str">
        <v>-</v>
      </c>
      <c r="D1565" t="str">
        <v>-</v>
      </c>
      <c r="E1565" t="str">
        <v/>
      </c>
      <c r="F1565" t="str">
        <v>-</v>
      </c>
      <c r="G1565" t="str">
        <v>-</v>
      </c>
    </row>
    <row r="1566">
      <c r="A1566">
        <v>17564</v>
      </c>
      <c r="B1566" t="str">
        <f>HYPERLINK("https://phuquy.binhthuan.gov.vn/", "UBND Ủy ban nhân dân xã Thuận Quí  tỉnh Bình Thuận")</f>
        <v>UBND Ủy ban nhân dân xã Thuận Quí  tỉnh Bình Thuận</v>
      </c>
      <c r="C1566" t="str">
        <v>https://phuquy.binhthuan.gov.vn/</v>
      </c>
      <c r="D1566" t="str">
        <v>-</v>
      </c>
      <c r="E1566" t="str">
        <v>-</v>
      </c>
      <c r="F1566" t="str">
        <v>-</v>
      </c>
      <c r="G1566" t="str">
        <v>-</v>
      </c>
    </row>
    <row r="1567">
      <c r="A1567">
        <v>17565</v>
      </c>
      <c r="B1567" t="str">
        <v>Công an xã Tân Thuận  tỉnh Bình Thuận</v>
      </c>
      <c r="C1567" t="str">
        <v>-</v>
      </c>
      <c r="D1567" t="str">
        <v>-</v>
      </c>
      <c r="E1567" t="str">
        <v/>
      </c>
      <c r="F1567" t="str">
        <v>-</v>
      </c>
      <c r="G1567" t="str">
        <v>-</v>
      </c>
    </row>
    <row r="1568">
      <c r="A1568">
        <v>17566</v>
      </c>
      <c r="B1568" t="str">
        <f>HYPERLINK("https://tanthuan.damdoi.camau.gov.vn/", "UBND Ủy ban nhân dân xã Tân Thuận  tỉnh Bình Thuận")</f>
        <v>UBND Ủy ban nhân dân xã Tân Thuận  tỉnh Bình Thuận</v>
      </c>
      <c r="C1568" t="str">
        <v>https://tanthuan.damdoi.camau.gov.vn/</v>
      </c>
      <c r="D1568" t="str">
        <v>-</v>
      </c>
      <c r="E1568" t="str">
        <v>-</v>
      </c>
      <c r="F1568" t="str">
        <v>-</v>
      </c>
      <c r="G1568" t="str">
        <v>-</v>
      </c>
    </row>
    <row r="1569">
      <c r="A1569">
        <v>17567</v>
      </c>
      <c r="B1569" t="str">
        <v>Công an xã Tân Thành  tỉnh Bình Thuận</v>
      </c>
      <c r="C1569" t="str">
        <v>-</v>
      </c>
      <c r="D1569" t="str">
        <v>-</v>
      </c>
      <c r="E1569" t="str">
        <v/>
      </c>
      <c r="F1569" t="str">
        <v>-</v>
      </c>
      <c r="G1569" t="str">
        <v>-</v>
      </c>
    </row>
    <row r="1570">
      <c r="A1570">
        <v>17568</v>
      </c>
      <c r="B1570" t="str">
        <f>HYPERLINK("https://tanthanh.hamthuannam.binhthuan.gov.vn/", "UBND Ủy ban nhân dân xã Tân Thành  tỉnh Bình Thuận")</f>
        <v>UBND Ủy ban nhân dân xã Tân Thành  tỉnh Bình Thuận</v>
      </c>
      <c r="C1570" t="str">
        <v>https://tanthanh.hamthuannam.binhthuan.gov.vn/</v>
      </c>
      <c r="D1570" t="str">
        <v>-</v>
      </c>
      <c r="E1570" t="str">
        <v>-</v>
      </c>
      <c r="F1570" t="str">
        <v>-</v>
      </c>
      <c r="G1570" t="str">
        <v>-</v>
      </c>
    </row>
    <row r="1571">
      <c r="A1571">
        <v>17569</v>
      </c>
      <c r="B1571" t="str">
        <f>HYPERLINK("https://www.facebook.com/conganBaTri/", "Công an xã Bắc Ruộng  tỉnh Bình Thuận")</f>
        <v>Công an xã Bắc Ruộng  tỉnh Bình Thuận</v>
      </c>
      <c r="C1571" t="str">
        <v>https://www.facebook.com/conganBaTri/</v>
      </c>
      <c r="D1571" t="str">
        <v>-</v>
      </c>
      <c r="E1571" t="str">
        <v/>
      </c>
      <c r="F1571" t="str">
        <v>-</v>
      </c>
      <c r="G1571" t="str">
        <v>-</v>
      </c>
    </row>
    <row r="1572">
      <c r="A1572">
        <v>17570</v>
      </c>
      <c r="B1572" t="str">
        <f>HYPERLINK("https://tanhlinh.binhthuan.gov.vn/xa-bac-ruong", "UBND Ủy ban nhân dân xã Bắc Ruộng  tỉnh Bình Thuận")</f>
        <v>UBND Ủy ban nhân dân xã Bắc Ruộng  tỉnh Bình Thuận</v>
      </c>
      <c r="C1572" t="str">
        <v>https://tanhlinh.binhthuan.gov.vn/xa-bac-ruong</v>
      </c>
      <c r="D1572" t="str">
        <v>-</v>
      </c>
      <c r="E1572" t="str">
        <v>-</v>
      </c>
      <c r="F1572" t="str">
        <v>-</v>
      </c>
      <c r="G1572" t="str">
        <v>-</v>
      </c>
    </row>
    <row r="1573">
      <c r="A1573">
        <v>17571</v>
      </c>
      <c r="B1573" t="str">
        <f>HYPERLINK("https://www.facebook.com/groups/MangTo/", "Công an xã Măng Tố  tỉnh Bình Thuận")</f>
        <v>Công an xã Măng Tố  tỉnh Bình Thuận</v>
      </c>
      <c r="C1573" t="str">
        <v>https://www.facebook.com/groups/MangTo/</v>
      </c>
      <c r="D1573" t="str">
        <v>-</v>
      </c>
      <c r="E1573" t="str">
        <v/>
      </c>
      <c r="F1573" t="str">
        <v>-</v>
      </c>
      <c r="G1573" t="str">
        <v>-</v>
      </c>
    </row>
    <row r="1574">
      <c r="A1574">
        <v>17572</v>
      </c>
      <c r="B1574" t="str">
        <f>HYPERLINK("https://tanhlinh.binhthuan.gov.vn/tin-dia-phuong/thong-tin-xa-mang-to-639035", "UBND Ủy ban nhân dân xã Măng Tố  tỉnh Bình Thuận")</f>
        <v>UBND Ủy ban nhân dân xã Măng Tố  tỉnh Bình Thuận</v>
      </c>
      <c r="C1574" t="str">
        <v>https://tanhlinh.binhthuan.gov.vn/tin-dia-phuong/thong-tin-xa-mang-to-639035</v>
      </c>
      <c r="D1574" t="str">
        <v>-</v>
      </c>
      <c r="E1574" t="str">
        <v>-</v>
      </c>
      <c r="F1574" t="str">
        <v>-</v>
      </c>
      <c r="G1574" t="str">
        <v>-</v>
      </c>
    </row>
    <row r="1575">
      <c r="A1575">
        <v>17573</v>
      </c>
      <c r="B1575" t="str">
        <v>Công an xã Nghị Đức  tỉnh Bình Thuận</v>
      </c>
      <c r="C1575" t="str">
        <v>-</v>
      </c>
      <c r="D1575" t="str">
        <v>-</v>
      </c>
      <c r="E1575" t="str">
        <v/>
      </c>
      <c r="F1575" t="str">
        <v>-</v>
      </c>
      <c r="G1575" t="str">
        <v>-</v>
      </c>
    </row>
    <row r="1576">
      <c r="A1576">
        <v>17574</v>
      </c>
      <c r="B1576" t="str">
        <f>HYPERLINK("https://nghiduc.tanhlinh.binhthuan.gov.vn/", "UBND Ủy ban nhân dân xã Nghị Đức  tỉnh Bình Thuận")</f>
        <v>UBND Ủy ban nhân dân xã Nghị Đức  tỉnh Bình Thuận</v>
      </c>
      <c r="C1576" t="str">
        <v>https://nghiduc.tanhlinh.binhthuan.gov.vn/</v>
      </c>
      <c r="D1576" t="str">
        <v>-</v>
      </c>
      <c r="E1576" t="str">
        <v>-</v>
      </c>
      <c r="F1576" t="str">
        <v>-</v>
      </c>
      <c r="G1576" t="str">
        <v>-</v>
      </c>
    </row>
    <row r="1577">
      <c r="A1577">
        <v>17575</v>
      </c>
      <c r="B1577" t="str">
        <v>Công an xã La Ngâu  tỉnh Bình Thuận</v>
      </c>
      <c r="C1577" t="str">
        <v>-</v>
      </c>
      <c r="D1577" t="str">
        <v>-</v>
      </c>
      <c r="E1577" t="str">
        <v/>
      </c>
      <c r="F1577" t="str">
        <v>-</v>
      </c>
      <c r="G1577" t="str">
        <v>-</v>
      </c>
    </row>
    <row r="1578">
      <c r="A1578">
        <v>17576</v>
      </c>
      <c r="B1578" t="str">
        <f>HYPERLINK("https://tanhlinh.binhthuan.gov.vn/1353/34200/61667/568624/trang-chu/thong-tin-ve-xa-la-ngau.aspx", "UBND Ủy ban nhân dân xã La Ngâu  tỉnh Bình Thuận")</f>
        <v>UBND Ủy ban nhân dân xã La Ngâu  tỉnh Bình Thuận</v>
      </c>
      <c r="C1578" t="str">
        <v>https://tanhlinh.binhthuan.gov.vn/1353/34200/61667/568624/trang-chu/thong-tin-ve-xa-la-ngau.aspx</v>
      </c>
      <c r="D1578" t="str">
        <v>-</v>
      </c>
      <c r="E1578" t="str">
        <v>-</v>
      </c>
      <c r="F1578" t="str">
        <v>-</v>
      </c>
      <c r="G1578" t="str">
        <v>-</v>
      </c>
    </row>
    <row r="1579">
      <c r="A1579">
        <v>17577</v>
      </c>
      <c r="B1579" t="str">
        <v>Công an xã Huy Khiêm  tỉnh Bình Thuận</v>
      </c>
      <c r="C1579" t="str">
        <v>-</v>
      </c>
      <c r="D1579" t="str">
        <v>-</v>
      </c>
      <c r="E1579" t="str">
        <v/>
      </c>
      <c r="F1579" t="str">
        <v>-</v>
      </c>
      <c r="G1579" t="str">
        <v>-</v>
      </c>
    </row>
    <row r="1580">
      <c r="A1580">
        <v>17578</v>
      </c>
      <c r="B1580" t="str">
        <f>HYPERLINK("https://huykhiem.tanhlinh.binhthuan.gov.vn/", "UBND Ủy ban nhân dân xã Huy Khiêm  tỉnh Bình Thuận")</f>
        <v>UBND Ủy ban nhân dân xã Huy Khiêm  tỉnh Bình Thuận</v>
      </c>
      <c r="C1580" t="str">
        <v>https://huykhiem.tanhlinh.binhthuan.gov.vn/</v>
      </c>
      <c r="D1580" t="str">
        <v>-</v>
      </c>
      <c r="E1580" t="str">
        <v>-</v>
      </c>
      <c r="F1580" t="str">
        <v>-</v>
      </c>
      <c r="G1580" t="str">
        <v>-</v>
      </c>
    </row>
    <row r="1581">
      <c r="A1581">
        <v>17579</v>
      </c>
      <c r="B1581" t="str">
        <f>HYPERLINK("https://www.facebook.com/p/Tu%E1%BB%95i-tr%E1%BA%BB-C%C3%B4ng-an-H%C3%A0m-T%C3%A2n-100063704490691/", "Công an xã Đức Tân  tỉnh Bình Thuận")</f>
        <v>Công an xã Đức Tân  tỉnh Bình Thuận</v>
      </c>
      <c r="C1581" t="str">
        <v>https://www.facebook.com/p/Tu%E1%BB%95i-tr%E1%BA%BB-C%C3%B4ng-an-H%C3%A0m-T%C3%A2n-100063704490691/</v>
      </c>
      <c r="D1581" t="str">
        <v>-</v>
      </c>
      <c r="E1581" t="str">
        <v/>
      </c>
      <c r="F1581" t="str">
        <v>-</v>
      </c>
      <c r="G1581" t="str">
        <v>-</v>
      </c>
    </row>
    <row r="1582">
      <c r="A1582">
        <v>17580</v>
      </c>
      <c r="B1582" t="str">
        <f>HYPERLINK("https://www.binhthuan.gov.vn/-to-chuc-bo-may", "UBND Ủy ban nhân dân xã Đức Tân  tỉnh Bình Thuận")</f>
        <v>UBND Ủy ban nhân dân xã Đức Tân  tỉnh Bình Thuận</v>
      </c>
      <c r="C1582" t="str">
        <v>https://www.binhthuan.gov.vn/-to-chuc-bo-may</v>
      </c>
      <c r="D1582" t="str">
        <v>-</v>
      </c>
      <c r="E1582" t="str">
        <v>-</v>
      </c>
      <c r="F1582" t="str">
        <v>-</v>
      </c>
      <c r="G1582" t="str">
        <v>-</v>
      </c>
    </row>
    <row r="1583">
      <c r="A1583">
        <v>17581</v>
      </c>
      <c r="B1583" t="str">
        <v>Công an xã Đức Phú  tỉnh Bình Thuận</v>
      </c>
      <c r="C1583" t="str">
        <v>-</v>
      </c>
      <c r="D1583" t="str">
        <v>-</v>
      </c>
      <c r="E1583" t="str">
        <v/>
      </c>
      <c r="F1583" t="str">
        <v>-</v>
      </c>
      <c r="G1583" t="str">
        <v>-</v>
      </c>
    </row>
    <row r="1584">
      <c r="A1584">
        <v>17582</v>
      </c>
      <c r="B1584" t="str">
        <f>HYPERLINK("https://ducphu.tanhlinh.binhthuan.gov.vn/", "UBND Ủy ban nhân dân xã Đức Phú  tỉnh Bình Thuận")</f>
        <v>UBND Ủy ban nhân dân xã Đức Phú  tỉnh Bình Thuận</v>
      </c>
      <c r="C1584" t="str">
        <v>https://ducphu.tanhlinh.binhthuan.gov.vn/</v>
      </c>
      <c r="D1584" t="str">
        <v>-</v>
      </c>
      <c r="E1584" t="str">
        <v>-</v>
      </c>
      <c r="F1584" t="str">
        <v>-</v>
      </c>
      <c r="G1584" t="str">
        <v>-</v>
      </c>
    </row>
    <row r="1585">
      <c r="A1585">
        <v>17583</v>
      </c>
      <c r="B1585" t="str">
        <v>Công an xã Đồng Kho  tỉnh Bình Thuận</v>
      </c>
      <c r="C1585" t="str">
        <v>-</v>
      </c>
      <c r="D1585" t="str">
        <v>-</v>
      </c>
      <c r="E1585" t="str">
        <v/>
      </c>
      <c r="F1585" t="str">
        <v>-</v>
      </c>
      <c r="G1585" t="str">
        <v>-</v>
      </c>
    </row>
    <row r="1586">
      <c r="A1586">
        <v>17584</v>
      </c>
      <c r="B1586" t="str">
        <f>HYPERLINK("https://dongkho.tanhlinh.binhthuan.gov.vn/", "UBND Ủy ban nhân dân xã Đồng Kho  tỉnh Bình Thuận")</f>
        <v>UBND Ủy ban nhân dân xã Đồng Kho  tỉnh Bình Thuận</v>
      </c>
      <c r="C1586" t="str">
        <v>https://dongkho.tanhlinh.binhthuan.gov.vn/</v>
      </c>
      <c r="D1586" t="str">
        <v>-</v>
      </c>
      <c r="E1586" t="str">
        <v>-</v>
      </c>
      <c r="F1586" t="str">
        <v>-</v>
      </c>
      <c r="G1586" t="str">
        <v>-</v>
      </c>
    </row>
    <row r="1587">
      <c r="A1587">
        <v>17585</v>
      </c>
      <c r="B1587" t="str">
        <f>HYPERLINK("https://www.facebook.com/p/Tu%E1%BB%95i-tr%E1%BA%BB-C%C3%B4ng-an-B%C3%ACnh-Thu%E1%BA%ADn-100078919454286/", "Công an xã Gia An  tỉnh Bình Thuận")</f>
        <v>Công an xã Gia An  tỉnh Bình Thuận</v>
      </c>
      <c r="C1587" t="str">
        <v>https://www.facebook.com/p/Tu%E1%BB%95i-tr%E1%BA%BB-C%C3%B4ng-an-B%C3%ACnh-Thu%E1%BA%ADn-100078919454286/</v>
      </c>
      <c r="D1587" t="str">
        <v>-</v>
      </c>
      <c r="E1587" t="str">
        <v/>
      </c>
      <c r="F1587" t="str">
        <v>-</v>
      </c>
      <c r="G1587" t="str">
        <v>-</v>
      </c>
    </row>
    <row r="1588">
      <c r="A1588">
        <v>17586</v>
      </c>
      <c r="B1588" t="str">
        <f>HYPERLINK("https://giaan.tanhlinh.binhthuan.gov.vn/", "UBND Ủy ban nhân dân xã Gia An  tỉnh Bình Thuận")</f>
        <v>UBND Ủy ban nhân dân xã Gia An  tỉnh Bình Thuận</v>
      </c>
      <c r="C1588" t="str">
        <v>https://giaan.tanhlinh.binhthuan.gov.vn/</v>
      </c>
      <c r="D1588" t="str">
        <v>-</v>
      </c>
      <c r="E1588" t="str">
        <v>-</v>
      </c>
      <c r="F1588" t="str">
        <v>-</v>
      </c>
      <c r="G1588" t="str">
        <v>-</v>
      </c>
    </row>
    <row r="1589">
      <c r="A1589">
        <v>17587</v>
      </c>
      <c r="B1589" t="str">
        <v>Công an xã Đức Bình  tỉnh Bình Thuận</v>
      </c>
      <c r="C1589" t="str">
        <v>-</v>
      </c>
      <c r="D1589" t="str">
        <v>-</v>
      </c>
      <c r="E1589" t="str">
        <v/>
      </c>
      <c r="F1589" t="str">
        <v>-</v>
      </c>
      <c r="G1589" t="str">
        <v>-</v>
      </c>
    </row>
    <row r="1590">
      <c r="A1590">
        <v>17588</v>
      </c>
      <c r="B1590" t="str">
        <f>HYPERLINK("https://tanhlinh.binhthuan.gov.vn/xa-duc-binh/thong-tin-ubnd-xa-duc-binh-568626", "UBND Ủy ban nhân dân xã Đức Bình  tỉnh Bình Thuận")</f>
        <v>UBND Ủy ban nhân dân xã Đức Bình  tỉnh Bình Thuận</v>
      </c>
      <c r="C1590" t="str">
        <v>https://tanhlinh.binhthuan.gov.vn/xa-duc-binh/thong-tin-ubnd-xa-duc-binh-568626</v>
      </c>
      <c r="D1590" t="str">
        <v>-</v>
      </c>
      <c r="E1590" t="str">
        <v>-</v>
      </c>
      <c r="F1590" t="str">
        <v>-</v>
      </c>
      <c r="G1590" t="str">
        <v>-</v>
      </c>
    </row>
    <row r="1591">
      <c r="A1591">
        <v>17589</v>
      </c>
      <c r="B1591" t="str">
        <v>Công an xã Gia Huynh  tỉnh Bình Thuận</v>
      </c>
      <c r="C1591" t="str">
        <v>-</v>
      </c>
      <c r="D1591" t="str">
        <v>-</v>
      </c>
      <c r="E1591" t="str">
        <v/>
      </c>
      <c r="F1591" t="str">
        <v>-</v>
      </c>
      <c r="G1591" t="str">
        <v>-</v>
      </c>
    </row>
    <row r="1592">
      <c r="A1592">
        <v>17590</v>
      </c>
      <c r="B1592" t="str">
        <f>HYPERLINK("https://tanhlinh.binhthuan.gov.vn/1353/34200/66485/601494/tin-dia-phuong/hoi-dong-nhan-dan-xa-gia-huynh-khoa-ix-nhiem-ky-2021-2026-ky-hop-lan-thu-nhat.aspx", "UBND Ủy ban nhân dân xã Gia Huynh  tỉnh Bình Thuận")</f>
        <v>UBND Ủy ban nhân dân xã Gia Huynh  tỉnh Bình Thuận</v>
      </c>
      <c r="C1592" t="str">
        <v>https://tanhlinh.binhthuan.gov.vn/1353/34200/66485/601494/tin-dia-phuong/hoi-dong-nhan-dan-xa-gia-huynh-khoa-ix-nhiem-ky-2021-2026-ky-hop-lan-thu-nhat.aspx</v>
      </c>
      <c r="D1592" t="str">
        <v>-</v>
      </c>
      <c r="E1592" t="str">
        <v>-</v>
      </c>
      <c r="F1592" t="str">
        <v>-</v>
      </c>
      <c r="G1592" t="str">
        <v>-</v>
      </c>
    </row>
    <row r="1593">
      <c r="A1593">
        <v>17591</v>
      </c>
      <c r="B1593" t="str">
        <f>HYPERLINK("https://www.facebook.com/p/Tu%E1%BB%95i-tr%E1%BA%BB-C%C3%B4ng-an-B%C3%ACnh-Thu%E1%BA%ADn-100078919454286/", "Công an xã Đức Thuận  tỉnh Bình Thuận")</f>
        <v>Công an xã Đức Thuận  tỉnh Bình Thuận</v>
      </c>
      <c r="C1593" t="str">
        <v>https://www.facebook.com/p/Tu%E1%BB%95i-tr%E1%BA%BB-C%C3%B4ng-an-B%C3%ACnh-Thu%E1%BA%ADn-100078919454286/</v>
      </c>
      <c r="D1593" t="str">
        <v>-</v>
      </c>
      <c r="E1593" t="str">
        <v/>
      </c>
      <c r="F1593" t="str">
        <v>-</v>
      </c>
      <c r="G1593" t="str">
        <v>-</v>
      </c>
    </row>
    <row r="1594">
      <c r="A1594">
        <v>17592</v>
      </c>
      <c r="B1594" t="str">
        <f>HYPERLINK("https://tanhlinh.binhthuan.gov.vn/xa-duc-thuan", "UBND Ủy ban nhân dân xã Đức Thuận  tỉnh Bình Thuận")</f>
        <v>UBND Ủy ban nhân dân xã Đức Thuận  tỉnh Bình Thuận</v>
      </c>
      <c r="C1594" t="str">
        <v>https://tanhlinh.binhthuan.gov.vn/xa-duc-thuan</v>
      </c>
      <c r="D1594" t="str">
        <v>-</v>
      </c>
      <c r="E1594" t="str">
        <v>-</v>
      </c>
      <c r="F1594" t="str">
        <v>-</v>
      </c>
      <c r="G1594" t="str">
        <v>-</v>
      </c>
    </row>
    <row r="1595">
      <c r="A1595">
        <v>17593</v>
      </c>
      <c r="B1595" t="str">
        <v>Công an xã Suối Kiết  tỉnh Bình Thuận</v>
      </c>
      <c r="C1595" t="str">
        <v>-</v>
      </c>
      <c r="D1595" t="str">
        <v>-</v>
      </c>
      <c r="E1595" t="str">
        <v/>
      </c>
      <c r="F1595" t="str">
        <v>-</v>
      </c>
      <c r="G1595" t="str">
        <v>-</v>
      </c>
    </row>
    <row r="1596">
      <c r="A1596">
        <v>17594</v>
      </c>
      <c r="B1596" t="str">
        <f>HYPERLINK("https://tanhlinh.binhthuan.gov.vn/xa-suoi-kiet/thong-tin-ubnd-xa-suoi-kiet-568630", "UBND Ủy ban nhân dân xã Suối Kiết  tỉnh Bình Thuận")</f>
        <v>UBND Ủy ban nhân dân xã Suối Kiết  tỉnh Bình Thuận</v>
      </c>
      <c r="C1596" t="str">
        <v>https://tanhlinh.binhthuan.gov.vn/xa-suoi-kiet/thong-tin-ubnd-xa-suoi-kiet-568630</v>
      </c>
      <c r="D1596" t="str">
        <v>-</v>
      </c>
      <c r="E1596" t="str">
        <v>-</v>
      </c>
      <c r="F1596" t="str">
        <v>-</v>
      </c>
      <c r="G1596" t="str">
        <v>-</v>
      </c>
    </row>
    <row r="1597">
      <c r="A1597">
        <v>17595</v>
      </c>
      <c r="B1597" t="str">
        <f>HYPERLINK("https://www.facebook.com/p/AN-NINH-%C4%90A-KAI-100082864332883/", "Công an xã Đa Kai  tỉnh Bình Thuận")</f>
        <v>Công an xã Đa Kai  tỉnh Bình Thuận</v>
      </c>
      <c r="C1597" t="str">
        <v>https://www.facebook.com/p/AN-NINH-%C4%90A-KAI-100082864332883/</v>
      </c>
      <c r="D1597" t="str">
        <v>-</v>
      </c>
      <c r="E1597" t="str">
        <v/>
      </c>
      <c r="F1597" t="str">
        <v>-</v>
      </c>
      <c r="G1597" t="str">
        <v>-</v>
      </c>
    </row>
    <row r="1598">
      <c r="A1598">
        <v>17596</v>
      </c>
      <c r="B1598" t="str">
        <f>HYPERLINK("https://binhthuan.gov.vn/thong-bao/duc-linh-nhieu-cong-trinh-giao-thong-bi-sat-lo-hu-hong-do-mua-lon-893839", "UBND Ủy ban nhân dân xã Đa Kai  tỉnh Bình Thuận")</f>
        <v>UBND Ủy ban nhân dân xã Đa Kai  tỉnh Bình Thuận</v>
      </c>
      <c r="C1598" t="str">
        <v>https://binhthuan.gov.vn/thong-bao/duc-linh-nhieu-cong-trinh-giao-thong-bi-sat-lo-hu-hong-do-mua-lon-893839</v>
      </c>
      <c r="D1598" t="str">
        <v>-</v>
      </c>
      <c r="E1598" t="str">
        <v>-</v>
      </c>
      <c r="F1598" t="str">
        <v>-</v>
      </c>
      <c r="G1598" t="str">
        <v>-</v>
      </c>
    </row>
    <row r="1599">
      <c r="A1599">
        <v>17597</v>
      </c>
      <c r="B1599" t="str">
        <v>Công an xã Sùng Nhơn  tỉnh Bình Thuận</v>
      </c>
      <c r="C1599" t="str">
        <v>-</v>
      </c>
      <c r="D1599" t="str">
        <v>-</v>
      </c>
      <c r="E1599" t="str">
        <v/>
      </c>
      <c r="F1599" t="str">
        <v>-</v>
      </c>
      <c r="G1599" t="str">
        <v>-</v>
      </c>
    </row>
    <row r="1600">
      <c r="A1600">
        <v>17598</v>
      </c>
      <c r="B1600" t="str">
        <f>HYPERLINK("https://sungnhon.duclinh.binhthuan.gov.vn/", "UBND Ủy ban nhân dân xã Sùng Nhơn  tỉnh Bình Thuận")</f>
        <v>UBND Ủy ban nhân dân xã Sùng Nhơn  tỉnh Bình Thuận</v>
      </c>
      <c r="C1600" t="str">
        <v>https://sungnhon.duclinh.binhthuan.gov.vn/</v>
      </c>
      <c r="D1600" t="str">
        <v>-</v>
      </c>
      <c r="E1600" t="str">
        <v>-</v>
      </c>
      <c r="F1600" t="str">
        <v>-</v>
      </c>
      <c r="G1600" t="str">
        <v>-</v>
      </c>
    </row>
    <row r="1601">
      <c r="A1601">
        <v>17599</v>
      </c>
      <c r="B1601" t="str">
        <f>HYPERLINK("https://www.facebook.com/mepuduclinh/", "Công an xã Mê Pu  tỉnh Bình Thuận")</f>
        <v>Công an xã Mê Pu  tỉnh Bình Thuận</v>
      </c>
      <c r="C1601" t="str">
        <v>https://www.facebook.com/mepuduclinh/</v>
      </c>
      <c r="D1601" t="str">
        <v>-</v>
      </c>
      <c r="E1601" t="str">
        <v/>
      </c>
      <c r="F1601" t="str">
        <v>-</v>
      </c>
      <c r="G1601" t="str">
        <v>-</v>
      </c>
    </row>
    <row r="1602">
      <c r="A1602">
        <v>17600</v>
      </c>
      <c r="B1602" t="str">
        <f>HYPERLINK("https://www.binhthuan.gov.vn/tin-dia-phuong/chinh-quyen-va-nhan-dan-long-trong-to-chuc-le-ky-niem-60-nam-ngay-giai-phong-xa-me-pu-11-11-1964-898131", "UBND Ủy ban nhân dân xã Mê Pu  tỉnh Bình Thuận")</f>
        <v>UBND Ủy ban nhân dân xã Mê Pu  tỉnh Bình Thuận</v>
      </c>
      <c r="C1602" t="str">
        <v>https://www.binhthuan.gov.vn/tin-dia-phuong/chinh-quyen-va-nhan-dan-long-trong-to-chuc-le-ky-niem-60-nam-ngay-giai-phong-xa-me-pu-11-11-1964-898131</v>
      </c>
      <c r="D1602" t="str">
        <v>-</v>
      </c>
      <c r="E1602" t="str">
        <v>-</v>
      </c>
      <c r="F1602" t="str">
        <v>-</v>
      </c>
      <c r="G1602" t="str">
        <v>-</v>
      </c>
    </row>
    <row r="1603">
      <c r="A1603">
        <v>17601</v>
      </c>
      <c r="B1603" t="str">
        <f>HYPERLINK("https://www.facebook.com/p/Tu%E1%BB%95i-tr%E1%BA%BB-C%C3%B4ng-an-B%C3%ACnh-Thu%E1%BA%ADn-100078919454286/", "Công an xã Nam Chính  tỉnh Bình Thuận")</f>
        <v>Công an xã Nam Chính  tỉnh Bình Thuận</v>
      </c>
      <c r="C1603" t="str">
        <v>https://www.facebook.com/p/Tu%E1%BB%95i-tr%E1%BA%BB-C%C3%B4ng-an-B%C3%ACnh-Thu%E1%BA%ADn-100078919454286/</v>
      </c>
      <c r="D1603" t="str">
        <v>-</v>
      </c>
      <c r="E1603" t="str">
        <v/>
      </c>
      <c r="F1603" t="str">
        <v>-</v>
      </c>
      <c r="G1603" t="str">
        <v>-</v>
      </c>
    </row>
    <row r="1604">
      <c r="A1604">
        <v>17602</v>
      </c>
      <c r="B1604" t="str">
        <f>HYPERLINK("https://duclinh.binhthuan.gov.vn/xa-nam-chinh/gioi-thieu-chung-xa-nam-chinh-568643", "UBND Ủy ban nhân dân xã Nam Chính  tỉnh Bình Thuận")</f>
        <v>UBND Ủy ban nhân dân xã Nam Chính  tỉnh Bình Thuận</v>
      </c>
      <c r="C1604" t="str">
        <v>https://duclinh.binhthuan.gov.vn/xa-nam-chinh/gioi-thieu-chung-xa-nam-chinh-568643</v>
      </c>
      <c r="D1604" t="str">
        <v>-</v>
      </c>
      <c r="E1604" t="str">
        <v>-</v>
      </c>
      <c r="F1604" t="str">
        <v>-</v>
      </c>
      <c r="G1604" t="str">
        <v>-</v>
      </c>
    </row>
    <row r="1605">
      <c r="A1605">
        <v>17603</v>
      </c>
      <c r="B1605" t="str">
        <f>HYPERLINK("https://www.facebook.com/conganBaTri/", "Công an xã Đức Chính  tỉnh Bình Thuận")</f>
        <v>Công an xã Đức Chính  tỉnh Bình Thuận</v>
      </c>
      <c r="C1605" t="str">
        <v>https://www.facebook.com/conganBaTri/</v>
      </c>
      <c r="D1605" t="str">
        <v>-</v>
      </c>
      <c r="E1605" t="str">
        <v/>
      </c>
      <c r="F1605" t="str">
        <v>-</v>
      </c>
      <c r="G1605" t="str">
        <v>-</v>
      </c>
    </row>
    <row r="1606">
      <c r="A1606">
        <v>17604</v>
      </c>
      <c r="B1606" t="str">
        <f>HYPERLINK("https://duclinh.binhthuan.gov.vn/chinh-tri-xa-hoi/cong-bo-sap-nhap-xa-duc-chinh-va-nam-chinh-567337", "UBND Ủy ban nhân dân xã Đức Chính  tỉnh Bình Thuận")</f>
        <v>UBND Ủy ban nhân dân xã Đức Chính  tỉnh Bình Thuận</v>
      </c>
      <c r="C1606" t="str">
        <v>https://duclinh.binhthuan.gov.vn/chinh-tri-xa-hoi/cong-bo-sap-nhap-xa-duc-chinh-va-nam-chinh-567337</v>
      </c>
      <c r="D1606" t="str">
        <v>-</v>
      </c>
      <c r="E1606" t="str">
        <v>-</v>
      </c>
      <c r="F1606" t="str">
        <v>-</v>
      </c>
      <c r="G1606" t="str">
        <v>-</v>
      </c>
    </row>
    <row r="1607">
      <c r="A1607">
        <v>17605</v>
      </c>
      <c r="B1607" t="str">
        <v>Công an xã Đức Hạnh  tỉnh Bình Thuận</v>
      </c>
      <c r="C1607" t="str">
        <v>-</v>
      </c>
      <c r="D1607" t="str">
        <v>-</v>
      </c>
      <c r="E1607" t="str">
        <v/>
      </c>
      <c r="F1607" t="str">
        <v>-</v>
      </c>
      <c r="G1607" t="str">
        <v>-</v>
      </c>
    </row>
    <row r="1608">
      <c r="A1608">
        <v>17606</v>
      </c>
      <c r="B1608" t="str">
        <f>HYPERLINK("https://duclinh.binhthuan.gov.vn/xa-duc-hanh/gioi-thieu-chung-xa-duc-hanh-568366", "UBND Ủy ban nhân dân xã Đức Hạnh  tỉnh Bình Thuận")</f>
        <v>UBND Ủy ban nhân dân xã Đức Hạnh  tỉnh Bình Thuận</v>
      </c>
      <c r="C1608" t="str">
        <v>https://duclinh.binhthuan.gov.vn/xa-duc-hanh/gioi-thieu-chung-xa-duc-hanh-568366</v>
      </c>
      <c r="D1608" t="str">
        <v>-</v>
      </c>
      <c r="E1608" t="str">
        <v>-</v>
      </c>
      <c r="F1608" t="str">
        <v>-</v>
      </c>
      <c r="G1608" t="str">
        <v>-</v>
      </c>
    </row>
    <row r="1609">
      <c r="A1609">
        <v>17607</v>
      </c>
      <c r="B1609" t="str">
        <v>Công an xã Đức Tín  tỉnh Bình Thuận</v>
      </c>
      <c r="C1609" t="str">
        <v>-</v>
      </c>
      <c r="D1609" t="str">
        <v>-</v>
      </c>
      <c r="E1609" t="str">
        <v/>
      </c>
      <c r="F1609" t="str">
        <v>-</v>
      </c>
      <c r="G1609" t="str">
        <v>-</v>
      </c>
    </row>
    <row r="1610">
      <c r="A1610">
        <v>17608</v>
      </c>
      <c r="B1610" t="str">
        <f>HYPERLINK("https://ductin.duclinh.binhthuan.gov.vn/", "UBND Ủy ban nhân dân xã Đức Tín  tỉnh Bình Thuận")</f>
        <v>UBND Ủy ban nhân dân xã Đức Tín  tỉnh Bình Thuận</v>
      </c>
      <c r="C1610" t="str">
        <v>https://ductin.duclinh.binhthuan.gov.vn/</v>
      </c>
      <c r="D1610" t="str">
        <v>-</v>
      </c>
      <c r="E1610" t="str">
        <v>-</v>
      </c>
      <c r="F1610" t="str">
        <v>-</v>
      </c>
      <c r="G1610" t="str">
        <v>-</v>
      </c>
    </row>
    <row r="1611">
      <c r="A1611">
        <v>17609</v>
      </c>
      <c r="B1611" t="str">
        <f>HYPERLINK("https://www.facebook.com/conganBaTri/", "Công an xã Vũ Hoà  tỉnh Bình Thuận")</f>
        <v>Công an xã Vũ Hoà  tỉnh Bình Thuận</v>
      </c>
      <c r="C1611" t="str">
        <v>https://www.facebook.com/conganBaTri/</v>
      </c>
      <c r="D1611" t="str">
        <v>-</v>
      </c>
      <c r="E1611" t="str">
        <v/>
      </c>
      <c r="F1611" t="str">
        <v>-</v>
      </c>
      <c r="G1611" t="str">
        <v>-</v>
      </c>
    </row>
    <row r="1612">
      <c r="A1612">
        <v>17610</v>
      </c>
      <c r="B1612" t="str">
        <f>HYPERLINK("https://duclinh.binhthuan.gov.vn/xa-vu-hoa", "UBND Ủy ban nhân dân xã Vũ Hoà  tỉnh Bình Thuận")</f>
        <v>UBND Ủy ban nhân dân xã Vũ Hoà  tỉnh Bình Thuận</v>
      </c>
      <c r="C1612" t="str">
        <v>https://duclinh.binhthuan.gov.vn/xa-vu-hoa</v>
      </c>
      <c r="D1612" t="str">
        <v>-</v>
      </c>
      <c r="E1612" t="str">
        <v>-</v>
      </c>
      <c r="F1612" t="str">
        <v>-</v>
      </c>
      <c r="G1612" t="str">
        <v>-</v>
      </c>
    </row>
    <row r="1613">
      <c r="A1613">
        <v>17611</v>
      </c>
      <c r="B1613" t="str">
        <v>Công an xã Tân Hà  tỉnh Bình Thuận</v>
      </c>
      <c r="C1613" t="str">
        <v>-</v>
      </c>
      <c r="D1613" t="str">
        <v>-</v>
      </c>
      <c r="E1613" t="str">
        <v/>
      </c>
      <c r="F1613" t="str">
        <v>-</v>
      </c>
      <c r="G1613" t="str">
        <v>-</v>
      </c>
    </row>
    <row r="1614">
      <c r="A1614">
        <v>17612</v>
      </c>
      <c r="B1614" t="str">
        <f>HYPERLINK("https://tanha.hamtan.binhthuan.gov.vn/", "UBND Ủy ban nhân dân xã Tân Hà  tỉnh Bình Thuận")</f>
        <v>UBND Ủy ban nhân dân xã Tân Hà  tỉnh Bình Thuận</v>
      </c>
      <c r="C1614" t="str">
        <v>https://tanha.hamtan.binhthuan.gov.vn/</v>
      </c>
      <c r="D1614" t="str">
        <v>-</v>
      </c>
      <c r="E1614" t="str">
        <v>-</v>
      </c>
      <c r="F1614" t="str">
        <v>-</v>
      </c>
      <c r="G1614" t="str">
        <v>-</v>
      </c>
    </row>
    <row r="1615">
      <c r="A1615">
        <v>17613</v>
      </c>
      <c r="B1615" t="str">
        <f>HYPERLINK("https://www.facebook.com/WelcomeDongHa/", "Công an xã Đông Hà  tỉnh Bình Thuận")</f>
        <v>Công an xã Đông Hà  tỉnh Bình Thuận</v>
      </c>
      <c r="C1615" t="str">
        <v>https://www.facebook.com/WelcomeDongHa/</v>
      </c>
      <c r="D1615" t="str">
        <v>-</v>
      </c>
      <c r="E1615" t="str">
        <v/>
      </c>
      <c r="F1615" t="str">
        <v>-</v>
      </c>
      <c r="G1615" t="str">
        <v>-</v>
      </c>
    </row>
    <row r="1616">
      <c r="A1616">
        <v>17614</v>
      </c>
      <c r="B1616" t="str">
        <f>HYPERLINK("https://sct.binhthuan.gov.vn/cac-cum-cong-nghiep/thanh-lap-cum-cong-nghiep-nam-ha-3-tai-xa-dong-ha-huyen-duc-linh-tinh-binh-thuan-633948", "UBND Ủy ban nhân dân xã Đông Hà  tỉnh Bình Thuận")</f>
        <v>UBND Ủy ban nhân dân xã Đông Hà  tỉnh Bình Thuận</v>
      </c>
      <c r="C1616" t="str">
        <v>https://sct.binhthuan.gov.vn/cac-cum-cong-nghiep/thanh-lap-cum-cong-nghiep-nam-ha-3-tai-xa-dong-ha-huyen-duc-linh-tinh-binh-thuan-633948</v>
      </c>
      <c r="D1616" t="str">
        <v>-</v>
      </c>
      <c r="E1616" t="str">
        <v>-</v>
      </c>
      <c r="F1616" t="str">
        <v>-</v>
      </c>
      <c r="G1616" t="str">
        <v>-</v>
      </c>
    </row>
    <row r="1617">
      <c r="A1617">
        <v>17615</v>
      </c>
      <c r="B1617" t="str">
        <f>HYPERLINK("https://www.facebook.com/p/Tu%E1%BB%95i-tr%E1%BA%BB-C%C3%B4ng-an-H%C3%A0m-T%C3%A2n-100063704490691/", "Công an xã Trà Tân  tỉnh Bình Thuận")</f>
        <v>Công an xã Trà Tân  tỉnh Bình Thuận</v>
      </c>
      <c r="C1617" t="str">
        <v>https://www.facebook.com/p/Tu%E1%BB%95i-tr%E1%BA%BB-C%C3%B4ng-an-H%C3%A0m-T%C3%A2n-100063704490691/</v>
      </c>
      <c r="D1617" t="str">
        <v>-</v>
      </c>
      <c r="E1617" t="str">
        <v/>
      </c>
      <c r="F1617" t="str">
        <v>-</v>
      </c>
      <c r="G1617" t="str">
        <v>-</v>
      </c>
    </row>
    <row r="1618">
      <c r="A1618">
        <v>17616</v>
      </c>
      <c r="B1618" t="str">
        <f>HYPERLINK("https://duclinh.binhthuan.gov.vn/xa-tra-tan/xa-tra-tan-gioi-thieu-chung-568351", "UBND Ủy ban nhân dân xã Trà Tân  tỉnh Bình Thuận")</f>
        <v>UBND Ủy ban nhân dân xã Trà Tân  tỉnh Bình Thuận</v>
      </c>
      <c r="C1618" t="str">
        <v>https://duclinh.binhthuan.gov.vn/xa-tra-tan/xa-tra-tan-gioi-thieu-chung-568351</v>
      </c>
      <c r="D1618" t="str">
        <v>-</v>
      </c>
      <c r="E1618" t="str">
        <v>-</v>
      </c>
      <c r="F1618" t="str">
        <v>-</v>
      </c>
      <c r="G1618" t="str">
        <v>-</v>
      </c>
    </row>
    <row r="1619">
      <c r="A1619">
        <v>17617</v>
      </c>
      <c r="B1619" t="str">
        <v>Công an xã Sông Phan  tỉnh Bình Thuận</v>
      </c>
      <c r="C1619" t="str">
        <v>-</v>
      </c>
      <c r="D1619" t="str">
        <v>-</v>
      </c>
      <c r="E1619" t="str">
        <v/>
      </c>
      <c r="F1619" t="str">
        <v>-</v>
      </c>
      <c r="G1619" t="str">
        <v>-</v>
      </c>
    </row>
    <row r="1620">
      <c r="A1620">
        <v>17618</v>
      </c>
      <c r="B1620" t="str">
        <f>HYPERLINK("https://hamtan.binhthuan.gov.vn/xa-song-phan", "UBND Ủy ban nhân dân xã Sông Phan  tỉnh Bình Thuận")</f>
        <v>UBND Ủy ban nhân dân xã Sông Phan  tỉnh Bình Thuận</v>
      </c>
      <c r="C1620" t="str">
        <v>https://hamtan.binhthuan.gov.vn/xa-song-phan</v>
      </c>
      <c r="D1620" t="str">
        <v>-</v>
      </c>
      <c r="E1620" t="str">
        <v>-</v>
      </c>
      <c r="F1620" t="str">
        <v>-</v>
      </c>
      <c r="G1620" t="str">
        <v>-</v>
      </c>
    </row>
    <row r="1621">
      <c r="A1621">
        <v>17619</v>
      </c>
      <c r="B1621" t="str">
        <v>Công an xã Tân Phúc  tỉnh Bình Thuận</v>
      </c>
      <c r="C1621" t="str">
        <v>-</v>
      </c>
      <c r="D1621" t="str">
        <v>-</v>
      </c>
      <c r="E1621" t="str">
        <v/>
      </c>
      <c r="F1621" t="str">
        <v>-</v>
      </c>
      <c r="G1621" t="str">
        <v>-</v>
      </c>
    </row>
    <row r="1622">
      <c r="A1622">
        <v>17620</v>
      </c>
      <c r="B1622" t="str">
        <f>HYPERLINK("https://hamtan.binhthuan.gov.vn/xa-tan-phuc", "UBND Ủy ban nhân dân xã Tân Phúc  tỉnh Bình Thuận")</f>
        <v>UBND Ủy ban nhân dân xã Tân Phúc  tỉnh Bình Thuận</v>
      </c>
      <c r="C1622" t="str">
        <v>https://hamtan.binhthuan.gov.vn/xa-tan-phuc</v>
      </c>
      <c r="D1622" t="str">
        <v>-</v>
      </c>
      <c r="E1622" t="str">
        <v>-</v>
      </c>
      <c r="F1622" t="str">
        <v>-</v>
      </c>
      <c r="G1622" t="str">
        <v>-</v>
      </c>
    </row>
    <row r="1623">
      <c r="A1623">
        <v>17621</v>
      </c>
      <c r="B1623" t="str">
        <f>HYPERLINK("https://www.facebook.com/p/Tu%E1%BB%95i-tr%E1%BA%BB-C%C3%B4ng-an-H%C3%A0m-T%C3%A2n-100063704490691/", "Công an xã Tân Đức  tỉnh Bình Thuận")</f>
        <v>Công an xã Tân Đức  tỉnh Bình Thuận</v>
      </c>
      <c r="C1623" t="str">
        <v>https://www.facebook.com/p/Tu%E1%BB%95i-tr%E1%BA%BB-C%C3%B4ng-an-H%C3%A0m-T%C3%A2n-100063704490691/</v>
      </c>
      <c r="D1623" t="str">
        <v>-</v>
      </c>
      <c r="E1623" t="str">
        <v/>
      </c>
      <c r="F1623" t="str">
        <v>-</v>
      </c>
      <c r="G1623" t="str">
        <v>-</v>
      </c>
    </row>
    <row r="1624">
      <c r="A1624">
        <v>17622</v>
      </c>
      <c r="B1624" t="str">
        <f>HYPERLINK("https://tanduc.hamtan.binhthuan.gov.vn/", "UBND Ủy ban nhân dân xã Tân Đức  tỉnh Bình Thuận")</f>
        <v>UBND Ủy ban nhân dân xã Tân Đức  tỉnh Bình Thuận</v>
      </c>
      <c r="C1624" t="str">
        <v>https://tanduc.hamtan.binhthuan.gov.vn/</v>
      </c>
      <c r="D1624" t="str">
        <v>-</v>
      </c>
      <c r="E1624" t="str">
        <v>-</v>
      </c>
      <c r="F1624" t="str">
        <v>-</v>
      </c>
      <c r="G1624" t="str">
        <v>-</v>
      </c>
    </row>
    <row r="1625">
      <c r="A1625">
        <v>17623</v>
      </c>
      <c r="B1625" t="str">
        <f>HYPERLINK("https://www.facebook.com/p/C%C3%B4ng-an-x%C3%A3-T%C3%A2n-Th%E1%BA%AFng-100069028485897/", "Công an xã Tân Thắng  tỉnh Bình Thuận")</f>
        <v>Công an xã Tân Thắng  tỉnh Bình Thuận</v>
      </c>
      <c r="C1625" t="str">
        <v>https://www.facebook.com/p/C%C3%B4ng-an-x%C3%A3-T%C3%A2n-Th%E1%BA%AFng-100069028485897/</v>
      </c>
      <c r="D1625" t="str">
        <v>-</v>
      </c>
      <c r="E1625" t="str">
        <v/>
      </c>
      <c r="F1625" t="str">
        <v>-</v>
      </c>
      <c r="G1625" t="str">
        <v>-</v>
      </c>
    </row>
    <row r="1626">
      <c r="A1626">
        <v>17624</v>
      </c>
      <c r="B1626" t="str">
        <f>HYPERLINK("https://hamtan.binhthuan.gov.vn/xa-tan-thang", "UBND Ủy ban nhân dân xã Tân Thắng  tỉnh Bình Thuận")</f>
        <v>UBND Ủy ban nhân dân xã Tân Thắng  tỉnh Bình Thuận</v>
      </c>
      <c r="C1626" t="str">
        <v>https://hamtan.binhthuan.gov.vn/xa-tan-thang</v>
      </c>
      <c r="D1626" t="str">
        <v>-</v>
      </c>
      <c r="E1626" t="str">
        <v>-</v>
      </c>
      <c r="F1626" t="str">
        <v>-</v>
      </c>
      <c r="G1626" t="str">
        <v>-</v>
      </c>
    </row>
    <row r="1627">
      <c r="A1627">
        <v>17625</v>
      </c>
      <c r="B1627" t="str">
        <f>HYPERLINK("https://www.facebook.com/p/C%C3%B4ng-an-x%C3%A3-Th%E1%BA%AFng-H%E1%BA%A3i-100063560891941/", "Công an xã Thắng Hải  tỉnh Bình Thuận")</f>
        <v>Công an xã Thắng Hải  tỉnh Bình Thuận</v>
      </c>
      <c r="C1627" t="str">
        <v>https://www.facebook.com/p/C%C3%B4ng-an-x%C3%A3-Th%E1%BA%AFng-H%E1%BA%A3i-100063560891941/</v>
      </c>
      <c r="D1627" t="str">
        <v>-</v>
      </c>
      <c r="E1627" t="str">
        <v/>
      </c>
      <c r="F1627" t="str">
        <v>-</v>
      </c>
      <c r="G1627" t="str">
        <v>-</v>
      </c>
    </row>
    <row r="1628">
      <c r="A1628">
        <v>17626</v>
      </c>
      <c r="B1628" t="str">
        <f>HYPERLINK("https://hamtan.binhthuan.gov.vn/xa-thang-hai", "UBND Ủy ban nhân dân xã Thắng Hải  tỉnh Bình Thuận")</f>
        <v>UBND Ủy ban nhân dân xã Thắng Hải  tỉnh Bình Thuận</v>
      </c>
      <c r="C1628" t="str">
        <v>https://hamtan.binhthuan.gov.vn/xa-thang-hai</v>
      </c>
      <c r="D1628" t="str">
        <v>-</v>
      </c>
      <c r="E1628" t="str">
        <v>-</v>
      </c>
      <c r="F1628" t="str">
        <v>-</v>
      </c>
      <c r="G1628" t="str">
        <v>-</v>
      </c>
    </row>
    <row r="1629">
      <c r="A1629">
        <v>17627</v>
      </c>
      <c r="B1629" t="str">
        <v>Công an xã Tân Hà  tỉnh Bình Thuận</v>
      </c>
      <c r="C1629" t="str">
        <v>-</v>
      </c>
      <c r="D1629" t="str">
        <v>-</v>
      </c>
      <c r="E1629" t="str">
        <v/>
      </c>
      <c r="F1629" t="str">
        <v>-</v>
      </c>
      <c r="G1629" t="str">
        <v>-</v>
      </c>
    </row>
    <row r="1630">
      <c r="A1630">
        <v>17628</v>
      </c>
      <c r="B1630" t="str">
        <f>HYPERLINK("https://tanha.hamtan.binhthuan.gov.vn/", "UBND Ủy ban nhân dân xã Tân Hà  tỉnh Bình Thuận")</f>
        <v>UBND Ủy ban nhân dân xã Tân Hà  tỉnh Bình Thuận</v>
      </c>
      <c r="C1630" t="str">
        <v>https://tanha.hamtan.binhthuan.gov.vn/</v>
      </c>
      <c r="D1630" t="str">
        <v>-</v>
      </c>
      <c r="E1630" t="str">
        <v>-</v>
      </c>
      <c r="F1630" t="str">
        <v>-</v>
      </c>
      <c r="G1630" t="str">
        <v>-</v>
      </c>
    </row>
    <row r="1631">
      <c r="A1631">
        <v>17629</v>
      </c>
      <c r="B1631" t="str">
        <f>HYPERLINK("https://www.facebook.com/conganBaTri/", "Công an xã Tân Xuân  tỉnh Bình Thuận")</f>
        <v>Công an xã Tân Xuân  tỉnh Bình Thuận</v>
      </c>
      <c r="C1631" t="str">
        <v>https://www.facebook.com/conganBaTri/</v>
      </c>
      <c r="D1631" t="str">
        <v>-</v>
      </c>
      <c r="E1631" t="str">
        <v/>
      </c>
      <c r="F1631" t="str">
        <v>-</v>
      </c>
      <c r="G1631" t="str">
        <v>-</v>
      </c>
    </row>
    <row r="1632">
      <c r="A1632">
        <v>17630</v>
      </c>
      <c r="B1632" t="str">
        <f>HYPERLINK("https://hamtan.binhthuan.gov.vn/xa-tan-xuan", "UBND Ủy ban nhân dân xã Tân Xuân  tỉnh Bình Thuận")</f>
        <v>UBND Ủy ban nhân dân xã Tân Xuân  tỉnh Bình Thuận</v>
      </c>
      <c r="C1632" t="str">
        <v>https://hamtan.binhthuan.gov.vn/xa-tan-xuan</v>
      </c>
      <c r="D1632" t="str">
        <v>-</v>
      </c>
      <c r="E1632" t="str">
        <v>-</v>
      </c>
      <c r="F1632" t="str">
        <v>-</v>
      </c>
      <c r="G1632" t="str">
        <v>-</v>
      </c>
    </row>
    <row r="1633">
      <c r="A1633">
        <v>17631</v>
      </c>
      <c r="B1633" t="str">
        <v>Công an xã Sơn Mỹ  tỉnh Bình Thuận</v>
      </c>
      <c r="C1633" t="str">
        <v>-</v>
      </c>
      <c r="D1633" t="str">
        <v>-</v>
      </c>
      <c r="E1633" t="str">
        <v/>
      </c>
      <c r="F1633" t="str">
        <v>-</v>
      </c>
      <c r="G1633" t="str">
        <v>-</v>
      </c>
    </row>
    <row r="1634">
      <c r="A1634">
        <v>17632</v>
      </c>
      <c r="B1634" t="str">
        <f>HYPERLINK("https://hamtan.binhthuan.gov.vn/xa-son-my", "UBND Ủy ban nhân dân xã Sơn Mỹ  tỉnh Bình Thuận")</f>
        <v>UBND Ủy ban nhân dân xã Sơn Mỹ  tỉnh Bình Thuận</v>
      </c>
      <c r="C1634" t="str">
        <v>https://hamtan.binhthuan.gov.vn/xa-son-my</v>
      </c>
      <c r="D1634" t="str">
        <v>-</v>
      </c>
      <c r="E1634" t="str">
        <v>-</v>
      </c>
      <c r="F1634" t="str">
        <v>-</v>
      </c>
      <c r="G1634" t="str">
        <v>-</v>
      </c>
    </row>
    <row r="1635">
      <c r="A1635">
        <v>17633</v>
      </c>
      <c r="B1635" t="str">
        <f>HYPERLINK("https://www.facebook.com/tuoitre.phuquy/", "Công an xã Ngũ Phụng  tỉnh Bình Thuận")</f>
        <v>Công an xã Ngũ Phụng  tỉnh Bình Thuận</v>
      </c>
      <c r="C1635" t="str">
        <v>https://www.facebook.com/tuoitre.phuquy/</v>
      </c>
      <c r="D1635" t="str">
        <v>-</v>
      </c>
      <c r="E1635" t="str">
        <v/>
      </c>
      <c r="F1635" t="str">
        <v>-</v>
      </c>
      <c r="G1635" t="str">
        <v>-</v>
      </c>
    </row>
    <row r="1636">
      <c r="A1636">
        <v>17634</v>
      </c>
      <c r="B1636" t="str">
        <f>HYPERLINK("https://phuquy.binhthuan.gov.vn/ubnd-cac-xa/uy-ban-nhan-dan-xa-ngu-phung-579785", "UBND Ủy ban nhân dân xã Ngũ Phụng  tỉnh Bình Thuận")</f>
        <v>UBND Ủy ban nhân dân xã Ngũ Phụng  tỉnh Bình Thuận</v>
      </c>
      <c r="C1636" t="str">
        <v>https://phuquy.binhthuan.gov.vn/ubnd-cac-xa/uy-ban-nhan-dan-xa-ngu-phung-579785</v>
      </c>
      <c r="D1636" t="str">
        <v>-</v>
      </c>
      <c r="E1636" t="str">
        <v>-</v>
      </c>
      <c r="F1636" t="str">
        <v>-</v>
      </c>
      <c r="G1636" t="str">
        <v>-</v>
      </c>
    </row>
    <row r="1637">
      <c r="A1637">
        <v>17635</v>
      </c>
      <c r="B1637" t="str">
        <f>HYPERLINK("https://www.facebook.com/p/C%C3%B4ng-an-x%C3%A3-Long-H%E1%BA%A3i-huy%E1%BB%87n-Ph%C3%BA-Qu%C3%BD-100063335102863/", "Công an xã Long Hải  tỉnh Bình Thuận")</f>
        <v>Công an xã Long Hải  tỉnh Bình Thuận</v>
      </c>
      <c r="C1637" t="str">
        <v>https://www.facebook.com/p/C%C3%B4ng-an-x%C3%A3-Long-H%E1%BA%A3i-huy%E1%BB%87n-Ph%C3%BA-Qu%C3%BD-100063335102863/</v>
      </c>
      <c r="D1637" t="str">
        <v>-</v>
      </c>
      <c r="E1637" t="str">
        <v/>
      </c>
      <c r="F1637" t="str">
        <v>-</v>
      </c>
      <c r="G1637" t="str">
        <v>-</v>
      </c>
    </row>
    <row r="1638">
      <c r="A1638">
        <v>17636</v>
      </c>
      <c r="B1638" t="str">
        <f>HYPERLINK("https://phuquy.binhthuan.gov.vn/ubnd-cac-xa/uy-ban-nhan-dan-xa-long-hai-579786", "UBND Ủy ban nhân dân xã Long Hải  tỉnh Bình Thuận")</f>
        <v>UBND Ủy ban nhân dân xã Long Hải  tỉnh Bình Thuận</v>
      </c>
      <c r="C1638" t="str">
        <v>https://phuquy.binhthuan.gov.vn/ubnd-cac-xa/uy-ban-nhan-dan-xa-long-hai-579786</v>
      </c>
      <c r="D1638" t="str">
        <v>-</v>
      </c>
      <c r="E1638" t="str">
        <v>-</v>
      </c>
      <c r="F1638" t="str">
        <v>-</v>
      </c>
      <c r="G1638" t="str">
        <v>-</v>
      </c>
    </row>
    <row r="1639">
      <c r="A1639">
        <v>17637</v>
      </c>
      <c r="B1639" t="str">
        <v>Công an xã Tam Thanh  tỉnh Bình Thuận</v>
      </c>
      <c r="C1639" t="str">
        <v>-</v>
      </c>
      <c r="D1639" t="str">
        <v>-</v>
      </c>
      <c r="E1639" t="str">
        <v/>
      </c>
      <c r="F1639" t="str">
        <v>-</v>
      </c>
      <c r="G1639" t="str">
        <v>-</v>
      </c>
    </row>
    <row r="1640">
      <c r="A1640">
        <v>17638</v>
      </c>
      <c r="B1640" t="str">
        <f>HYPERLINK("https://phuquy.binhthuan.gov.vn/ubnd-cac-xa/uy-ban-dan-dan-xa-tam-thanh-576869", "UBND Ủy ban nhân dân xã Tam Thanh  tỉnh Bình Thuận")</f>
        <v>UBND Ủy ban nhân dân xã Tam Thanh  tỉnh Bình Thuận</v>
      </c>
      <c r="C1640" t="str">
        <v>https://phuquy.binhthuan.gov.vn/ubnd-cac-xa/uy-ban-dan-dan-xa-tam-thanh-576869</v>
      </c>
      <c r="D1640" t="str">
        <v>-</v>
      </c>
      <c r="E1640" t="str">
        <v>-</v>
      </c>
      <c r="F1640" t="str">
        <v>-</v>
      </c>
      <c r="G1640" t="str">
        <v>-</v>
      </c>
    </row>
    <row r="1641">
      <c r="A1641">
        <v>17639</v>
      </c>
      <c r="B1641" t="str">
        <f>HYPERLINK("https://www.facebook.com/p/Tu%E1%BB%95i-tr%E1%BA%BB-ph%C6%B0%E1%BB%9Dng-Quang-Trung-th%C3%A0nh-ph%E1%BB%91-Kon-Tum-100082247916258/?locale=vi_VN", "Công an phường Quang Trung  tỉnh Kon Tum")</f>
        <v>Công an phường Quang Trung  tỉnh Kon Tum</v>
      </c>
      <c r="C1641" t="str">
        <v>https://www.facebook.com/p/Tu%E1%BB%95i-tr%E1%BA%BB-ph%C6%B0%E1%BB%9Dng-Quang-Trung-th%C3%A0nh-ph%E1%BB%91-Kon-Tum-100082247916258/?locale=vi_VN</v>
      </c>
      <c r="D1641" t="str">
        <v>-</v>
      </c>
      <c r="E1641" t="str">
        <v/>
      </c>
      <c r="F1641" t="str">
        <v>-</v>
      </c>
      <c r="G1641" t="str">
        <v>-</v>
      </c>
    </row>
    <row r="1642">
      <c r="A1642">
        <v>17640</v>
      </c>
      <c r="B1642" t="str">
        <f>HYPERLINK("https://quangtrung.kontumcity.kontum.gov.vn/", "UBND Ủy ban nhân dân phường Quang Trung  tỉnh Kon Tum")</f>
        <v>UBND Ủy ban nhân dân phường Quang Trung  tỉnh Kon Tum</v>
      </c>
      <c r="C1642" t="str">
        <v>https://quangtrung.kontumcity.kontum.gov.vn/</v>
      </c>
      <c r="D1642" t="str">
        <v>-</v>
      </c>
      <c r="E1642" t="str">
        <v>-</v>
      </c>
      <c r="F1642" t="str">
        <v>-</v>
      </c>
      <c r="G1642" t="str">
        <v>-</v>
      </c>
    </row>
    <row r="1643">
      <c r="A1643">
        <v>17641</v>
      </c>
      <c r="B1643" t="str">
        <f>HYPERLINK("https://www.facebook.com/tuoitrekontum/?locale=vi_VN", "Công an phường Duy Tân  tỉnh Kon Tum")</f>
        <v>Công an phường Duy Tân  tỉnh Kon Tum</v>
      </c>
      <c r="C1643" t="str">
        <v>https://www.facebook.com/tuoitrekontum/?locale=vi_VN</v>
      </c>
      <c r="D1643" t="str">
        <v>-</v>
      </c>
      <c r="E1643" t="str">
        <v/>
      </c>
      <c r="F1643" t="str">
        <v>-</v>
      </c>
      <c r="G1643" t="str">
        <v>-</v>
      </c>
    </row>
    <row r="1644">
      <c r="A1644">
        <v>17642</v>
      </c>
      <c r="B1644" t="str">
        <f>HYPERLINK("https://duytan.kontumcity.kontum.gov.vn/", "UBND Ủy ban nhân dân phường Duy Tân  tỉnh Kon Tum")</f>
        <v>UBND Ủy ban nhân dân phường Duy Tân  tỉnh Kon Tum</v>
      </c>
      <c r="C1644" t="str">
        <v>https://duytan.kontumcity.kontum.gov.vn/</v>
      </c>
      <c r="D1644" t="str">
        <v>-</v>
      </c>
      <c r="E1644" t="str">
        <v>-</v>
      </c>
      <c r="F1644" t="str">
        <v>-</v>
      </c>
      <c r="G1644" t="str">
        <v>-</v>
      </c>
    </row>
    <row r="1645">
      <c r="A1645">
        <v>17643</v>
      </c>
      <c r="B1645" t="str">
        <v>Công an phường Quyết Thắng  tỉnh Kon Tum</v>
      </c>
      <c r="C1645" t="str">
        <v>-</v>
      </c>
      <c r="D1645" t="str">
        <v>-</v>
      </c>
      <c r="E1645" t="str">
        <v/>
      </c>
      <c r="F1645" t="str">
        <v>-</v>
      </c>
      <c r="G1645" t="str">
        <v>-</v>
      </c>
    </row>
    <row r="1646">
      <c r="A1646">
        <v>17644</v>
      </c>
      <c r="B1646" t="str">
        <f>HYPERLINK("https://quyetthang.kontumcity.kontum.gov.vn/", "UBND Ủy ban nhân dân phường Quyết Thắng  tỉnh Kon Tum")</f>
        <v>UBND Ủy ban nhân dân phường Quyết Thắng  tỉnh Kon Tum</v>
      </c>
      <c r="C1646" t="str">
        <v>https://quyetthang.kontumcity.kontum.gov.vn/</v>
      </c>
      <c r="D1646" t="str">
        <v>-</v>
      </c>
      <c r="E1646" t="str">
        <v>-</v>
      </c>
      <c r="F1646" t="str">
        <v>-</v>
      </c>
      <c r="G1646" t="str">
        <v>-</v>
      </c>
    </row>
    <row r="1647">
      <c r="A1647">
        <v>17645</v>
      </c>
      <c r="B1647" t="str">
        <v>Công an phường Trường Chinh  tỉnh Kon Tum</v>
      </c>
      <c r="C1647" t="str">
        <v>-</v>
      </c>
      <c r="D1647" t="str">
        <v>-</v>
      </c>
      <c r="E1647" t="str">
        <v/>
      </c>
      <c r="F1647" t="str">
        <v>-</v>
      </c>
      <c r="G1647" t="str">
        <v>-</v>
      </c>
    </row>
    <row r="1648">
      <c r="A1648">
        <v>17646</v>
      </c>
      <c r="B1648" t="str">
        <f>HYPERLINK("https://truongchinh.kontumcity.kontum.gov.vn/", "UBND Ủy ban nhân dân phường Trường Chinh  tỉnh Kon Tum")</f>
        <v>UBND Ủy ban nhân dân phường Trường Chinh  tỉnh Kon Tum</v>
      </c>
      <c r="C1648" t="str">
        <v>https://truongchinh.kontumcity.kontum.gov.vn/</v>
      </c>
      <c r="D1648" t="str">
        <v>-</v>
      </c>
      <c r="E1648" t="str">
        <v>-</v>
      </c>
      <c r="F1648" t="str">
        <v>-</v>
      </c>
      <c r="G1648" t="str">
        <v>-</v>
      </c>
    </row>
    <row r="1649">
      <c r="A1649">
        <v>17647</v>
      </c>
      <c r="B1649" t="str">
        <v>Công an phường Thắng Lợi  tỉnh Kon Tum</v>
      </c>
      <c r="C1649" t="str">
        <v>-</v>
      </c>
      <c r="D1649" t="str">
        <v>-</v>
      </c>
      <c r="E1649" t="str">
        <v/>
      </c>
      <c r="F1649" t="str">
        <v>-</v>
      </c>
      <c r="G1649" t="str">
        <v>-</v>
      </c>
    </row>
    <row r="1650">
      <c r="A1650">
        <v>17648</v>
      </c>
      <c r="B1650" t="str">
        <f>HYPERLINK("https://thangloi.kontumcity.kontum.gov.vn/", "UBND Ủy ban nhân dân phường Thắng Lợi  tỉnh Kon Tum")</f>
        <v>UBND Ủy ban nhân dân phường Thắng Lợi  tỉnh Kon Tum</v>
      </c>
      <c r="C1650" t="str">
        <v>https://thangloi.kontumcity.kontum.gov.vn/</v>
      </c>
      <c r="D1650" t="str">
        <v>-</v>
      </c>
      <c r="E1650" t="str">
        <v>-</v>
      </c>
      <c r="F1650" t="str">
        <v>-</v>
      </c>
      <c r="G1650" t="str">
        <v>-</v>
      </c>
    </row>
    <row r="1651">
      <c r="A1651">
        <v>17649</v>
      </c>
      <c r="B1651" t="str">
        <v>Công an phường Ngô Mây  tỉnh Kon Tum</v>
      </c>
      <c r="C1651" t="str">
        <v>-</v>
      </c>
      <c r="D1651" t="str">
        <v>-</v>
      </c>
      <c r="E1651" t="str">
        <v/>
      </c>
      <c r="F1651" t="str">
        <v>-</v>
      </c>
      <c r="G1651" t="str">
        <v>-</v>
      </c>
    </row>
    <row r="1652">
      <c r="A1652">
        <v>17650</v>
      </c>
      <c r="B1652" t="str">
        <f>HYPERLINK("https://ngomay.kontumcity.kontum.gov.vn/", "UBND Ủy ban nhân dân phường Ngô Mây  tỉnh Kon Tum")</f>
        <v>UBND Ủy ban nhân dân phường Ngô Mây  tỉnh Kon Tum</v>
      </c>
      <c r="C1652" t="str">
        <v>https://ngomay.kontumcity.kontum.gov.vn/</v>
      </c>
      <c r="D1652" t="str">
        <v>-</v>
      </c>
      <c r="E1652" t="str">
        <v>-</v>
      </c>
      <c r="F1652" t="str">
        <v>-</v>
      </c>
      <c r="G1652" t="str">
        <v>-</v>
      </c>
    </row>
    <row r="1653">
      <c r="A1653">
        <v>17651</v>
      </c>
      <c r="B1653" t="str">
        <v>Công an phường Thống Nhất  tỉnh Kon Tum</v>
      </c>
      <c r="C1653" t="str">
        <v>-</v>
      </c>
      <c r="D1653" t="str">
        <v>-</v>
      </c>
      <c r="E1653" t="str">
        <v/>
      </c>
      <c r="F1653" t="str">
        <v>-</v>
      </c>
      <c r="G1653" t="str">
        <v>-</v>
      </c>
    </row>
    <row r="1654">
      <c r="A1654">
        <v>17652</v>
      </c>
      <c r="B1654" t="str">
        <f>HYPERLINK("http://thongnhat.kontumcity.kontum.gov.vn/", "UBND Ủy ban nhân dân phường Thống Nhất  tỉnh Kon Tum")</f>
        <v>UBND Ủy ban nhân dân phường Thống Nhất  tỉnh Kon Tum</v>
      </c>
      <c r="C1654" t="str">
        <v>http://thongnhat.kontumcity.kontum.gov.vn/</v>
      </c>
      <c r="D1654" t="str">
        <v>-</v>
      </c>
      <c r="E1654" t="str">
        <v>-</v>
      </c>
      <c r="F1654" t="str">
        <v>-</v>
      </c>
      <c r="G1654" t="str">
        <v>-</v>
      </c>
    </row>
    <row r="1655">
      <c r="A1655">
        <v>17653</v>
      </c>
      <c r="B1655" t="str">
        <f>HYPERLINK("https://www.facebook.com/p/Tu%E1%BB%95i-tr%E1%BA%BB-ph%C6%B0%E1%BB%9Dng-L%C3%AA-L%E1%BB%A3i-th%C3%A0nh-ph%E1%BB%91-Kon-Tum-100083228137591/?locale=da_DK", "Công an phường Lê Lợi  tỉnh Kon Tum")</f>
        <v>Công an phường Lê Lợi  tỉnh Kon Tum</v>
      </c>
      <c r="C1655" t="str">
        <v>https://www.facebook.com/p/Tu%E1%BB%95i-tr%E1%BA%BB-ph%C6%B0%E1%BB%9Dng-L%C3%AA-L%E1%BB%A3i-th%C3%A0nh-ph%E1%BB%91-Kon-Tum-100083228137591/?locale=da_DK</v>
      </c>
      <c r="D1655" t="str">
        <v>-</v>
      </c>
      <c r="E1655" t="str">
        <v/>
      </c>
      <c r="F1655" t="str">
        <v>-</v>
      </c>
      <c r="G1655" t="str">
        <v>-</v>
      </c>
    </row>
    <row r="1656">
      <c r="A1656">
        <v>17654</v>
      </c>
      <c r="B1656" t="str">
        <f>HYPERLINK("https://kontumcity.kontum.gov.vn/pages/90/Phuong-Le-Loi.html", "UBND Ủy ban nhân dân phường Lê Lợi  tỉnh Kon Tum")</f>
        <v>UBND Ủy ban nhân dân phường Lê Lợi  tỉnh Kon Tum</v>
      </c>
      <c r="C1656" t="str">
        <v>https://kontumcity.kontum.gov.vn/pages/90/Phuong-Le-Loi.html</v>
      </c>
      <c r="D1656" t="str">
        <v>-</v>
      </c>
      <c r="E1656" t="str">
        <v>-</v>
      </c>
      <c r="F1656" t="str">
        <v>-</v>
      </c>
      <c r="G1656" t="str">
        <v>-</v>
      </c>
    </row>
    <row r="1657">
      <c r="A1657">
        <v>17655</v>
      </c>
      <c r="B1657" t="str">
        <f>HYPERLINK("https://www.facebook.com/691457278191378", "Công an phường Nguyễn Trãi  tỉnh Kon Tum")</f>
        <v>Công an phường Nguyễn Trãi  tỉnh Kon Tum</v>
      </c>
      <c r="C1657" t="str">
        <v>https://www.facebook.com/691457278191378</v>
      </c>
      <c r="D1657" t="str">
        <v>-</v>
      </c>
      <c r="E1657" t="str">
        <v/>
      </c>
      <c r="F1657" t="str">
        <v>-</v>
      </c>
      <c r="G1657" t="str">
        <v>-</v>
      </c>
    </row>
    <row r="1658">
      <c r="A1658">
        <v>17656</v>
      </c>
      <c r="B1658" t="str">
        <f>HYPERLINK("https://kontumcity.kontum.gov.vn/pages/89/Phuong-Nguyen-Trai.html", "UBND Ủy ban nhân dân phường Nguyễn Trãi  tỉnh Kon Tum")</f>
        <v>UBND Ủy ban nhân dân phường Nguyễn Trãi  tỉnh Kon Tum</v>
      </c>
      <c r="C1658" t="str">
        <v>https://kontumcity.kontum.gov.vn/pages/89/Phuong-Nguyen-Trai.html</v>
      </c>
      <c r="D1658" t="str">
        <v>-</v>
      </c>
      <c r="E1658" t="str">
        <v>-</v>
      </c>
      <c r="F1658" t="str">
        <v>-</v>
      </c>
      <c r="G1658" t="str">
        <v>-</v>
      </c>
    </row>
    <row r="1659">
      <c r="A1659">
        <v>17657</v>
      </c>
      <c r="B1659" t="str">
        <v>Công an phường Trần Hưng Đạo  tỉnh Kon Tum</v>
      </c>
      <c r="C1659" t="str">
        <v>-</v>
      </c>
      <c r="D1659" t="str">
        <v>-</v>
      </c>
      <c r="E1659" t="str">
        <v/>
      </c>
      <c r="F1659" t="str">
        <v>-</v>
      </c>
      <c r="G1659" t="str">
        <v>-</v>
      </c>
    </row>
    <row r="1660">
      <c r="A1660">
        <v>17658</v>
      </c>
      <c r="B1660" t="str">
        <f>HYPERLINK("https://tranhungdao.kontumcity.kontum.gov.vn/", "UBND Ủy ban nhân dân phường Trần Hưng Đạo  tỉnh Kon Tum")</f>
        <v>UBND Ủy ban nhân dân phường Trần Hưng Đạo  tỉnh Kon Tum</v>
      </c>
      <c r="C1660" t="str">
        <v>https://tranhungdao.kontumcity.kontum.gov.vn/</v>
      </c>
      <c r="D1660" t="str">
        <v>-</v>
      </c>
      <c r="E1660" t="str">
        <v>-</v>
      </c>
      <c r="F1660" t="str">
        <v>-</v>
      </c>
      <c r="G1660" t="str">
        <v>-</v>
      </c>
    </row>
    <row r="1661">
      <c r="A1661">
        <v>17659</v>
      </c>
      <c r="B1661" t="str">
        <v>Công an xã Đắk Cấm  tỉnh Kon Tum</v>
      </c>
      <c r="C1661" t="str">
        <v>-</v>
      </c>
      <c r="D1661" t="str">
        <v>-</v>
      </c>
      <c r="E1661" t="str">
        <v/>
      </c>
      <c r="F1661" t="str">
        <v>-</v>
      </c>
      <c r="G1661" t="str">
        <v>-</v>
      </c>
    </row>
    <row r="1662">
      <c r="A1662">
        <v>17660</v>
      </c>
      <c r="B1662" t="str">
        <f>HYPERLINK("https://dakcam.kontumcity.kontum.gov.vn/", "UBND Ủy ban nhân dân xã Đắk Cấm  tỉnh Kon Tum")</f>
        <v>UBND Ủy ban nhân dân xã Đắk Cấm  tỉnh Kon Tum</v>
      </c>
      <c r="C1662" t="str">
        <v>https://dakcam.kontumcity.kontum.gov.vn/</v>
      </c>
      <c r="D1662" t="str">
        <v>-</v>
      </c>
      <c r="E1662" t="str">
        <v>-</v>
      </c>
      <c r="F1662" t="str">
        <v>-</v>
      </c>
      <c r="G1662" t="str">
        <v>-</v>
      </c>
    </row>
    <row r="1663">
      <c r="A1663">
        <v>17661</v>
      </c>
      <c r="B1663" t="str">
        <v>Công an xã Kroong  tỉnh Kon Tum</v>
      </c>
      <c r="C1663" t="str">
        <v>-</v>
      </c>
      <c r="D1663" t="str">
        <v>-</v>
      </c>
      <c r="E1663" t="str">
        <v/>
      </c>
      <c r="F1663" t="str">
        <v>-</v>
      </c>
      <c r="G1663" t="str">
        <v>-</v>
      </c>
    </row>
    <row r="1664">
      <c r="A1664">
        <v>17662</v>
      </c>
      <c r="B1664" t="str">
        <f>HYPERLINK("https://kroong.kontumcity.kontum.gov.vn/", "UBND Ủy ban nhân dân xã Kroong  tỉnh Kon Tum")</f>
        <v>UBND Ủy ban nhân dân xã Kroong  tỉnh Kon Tum</v>
      </c>
      <c r="C1664" t="str">
        <v>https://kroong.kontumcity.kontum.gov.vn/</v>
      </c>
      <c r="D1664" t="str">
        <v>-</v>
      </c>
      <c r="E1664" t="str">
        <v>-</v>
      </c>
      <c r="F1664" t="str">
        <v>-</v>
      </c>
      <c r="G1664" t="str">
        <v>-</v>
      </c>
    </row>
    <row r="1665">
      <c r="A1665">
        <v>17663</v>
      </c>
      <c r="B1665" t="str">
        <v>Công an xã Ngọk Bay  tỉnh Kon Tum</v>
      </c>
      <c r="C1665" t="str">
        <v>-</v>
      </c>
      <c r="D1665" t="str">
        <v>-</v>
      </c>
      <c r="E1665" t="str">
        <v/>
      </c>
      <c r="F1665" t="str">
        <v>-</v>
      </c>
      <c r="G1665" t="str">
        <v>-</v>
      </c>
    </row>
    <row r="1666">
      <c r="A1666">
        <v>17664</v>
      </c>
      <c r="B1666" t="str">
        <f>HYPERLINK("http://ngokbay.kontumcity.kontum.gov.vn/", "UBND Ủy ban nhân dân xã Ngọk Bay  tỉnh Kon Tum")</f>
        <v>UBND Ủy ban nhân dân xã Ngọk Bay  tỉnh Kon Tum</v>
      </c>
      <c r="C1666" t="str">
        <v>http://ngokbay.kontumcity.kontum.gov.vn/</v>
      </c>
      <c r="D1666" t="str">
        <v>-</v>
      </c>
      <c r="E1666" t="str">
        <v>-</v>
      </c>
      <c r="F1666" t="str">
        <v>-</v>
      </c>
      <c r="G1666" t="str">
        <v>-</v>
      </c>
    </row>
    <row r="1667">
      <c r="A1667">
        <v>17665</v>
      </c>
      <c r="B1667" t="str">
        <v>Công an xã Vinh Quang  tỉnh Kon Tum</v>
      </c>
      <c r="C1667" t="str">
        <v>-</v>
      </c>
      <c r="D1667" t="str">
        <v>-</v>
      </c>
      <c r="E1667" t="str">
        <v/>
      </c>
      <c r="F1667" t="str">
        <v>-</v>
      </c>
      <c r="G1667" t="str">
        <v>-</v>
      </c>
    </row>
    <row r="1668">
      <c r="A1668">
        <v>17666</v>
      </c>
      <c r="B1668" t="str">
        <f>HYPERLINK("http://vinhquang.kontumcity.kontum.gov.vn/", "UBND Ủy ban nhân dân xã Vinh Quang  tỉnh Kon Tum")</f>
        <v>UBND Ủy ban nhân dân xã Vinh Quang  tỉnh Kon Tum</v>
      </c>
      <c r="C1668" t="str">
        <v>http://vinhquang.kontumcity.kontum.gov.vn/</v>
      </c>
      <c r="D1668" t="str">
        <v>-</v>
      </c>
      <c r="E1668" t="str">
        <v>-</v>
      </c>
      <c r="F1668" t="str">
        <v>-</v>
      </c>
      <c r="G1668" t="str">
        <v>-</v>
      </c>
    </row>
    <row r="1669">
      <c r="A1669">
        <v>17667</v>
      </c>
      <c r="B1669" t="str">
        <v>Công an xã Đắk Blà  tỉnh Kon Tum</v>
      </c>
      <c r="C1669" t="str">
        <v>-</v>
      </c>
      <c r="D1669" t="str">
        <v>-</v>
      </c>
      <c r="E1669" t="str">
        <v/>
      </c>
      <c r="F1669" t="str">
        <v>-</v>
      </c>
      <c r="G1669" t="str">
        <v>-</v>
      </c>
    </row>
    <row r="1670">
      <c r="A1670">
        <v>17668</v>
      </c>
      <c r="B1670" t="str">
        <f>HYPERLINK("https://kontumcity.kontum.gov.vn/pages/detail/5023/DANG-UY---HDND---UBND---UBMTTQVN-XA-DAK-BLA.html", "UBND Ủy ban nhân dân xã Đắk Blà  tỉnh Kon Tum")</f>
        <v>UBND Ủy ban nhân dân xã Đắk Blà  tỉnh Kon Tum</v>
      </c>
      <c r="C1670" t="str">
        <v>https://kontumcity.kontum.gov.vn/pages/detail/5023/DANG-UY---HDND---UBND---UBMTTQVN-XA-DAK-BLA.html</v>
      </c>
      <c r="D1670" t="str">
        <v>-</v>
      </c>
      <c r="E1670" t="str">
        <v>-</v>
      </c>
      <c r="F1670" t="str">
        <v>-</v>
      </c>
      <c r="G1670" t="str">
        <v>-</v>
      </c>
    </row>
    <row r="1671">
      <c r="A1671">
        <v>17669</v>
      </c>
      <c r="B1671" t="str">
        <v>Công an xã Ia Chim  tỉnh Kon Tum</v>
      </c>
      <c r="C1671" t="str">
        <v>-</v>
      </c>
      <c r="D1671" t="str">
        <v>-</v>
      </c>
      <c r="E1671" t="str">
        <v/>
      </c>
      <c r="F1671" t="str">
        <v>-</v>
      </c>
      <c r="G1671" t="str">
        <v>-</v>
      </c>
    </row>
    <row r="1672">
      <c r="A1672">
        <v>17670</v>
      </c>
      <c r="B1672" t="str">
        <f>HYPERLINK("https://iachim.kontumcity.kontum.gov.vn/", "UBND Ủy ban nhân dân xã Ia Chim  tỉnh Kon Tum")</f>
        <v>UBND Ủy ban nhân dân xã Ia Chim  tỉnh Kon Tum</v>
      </c>
      <c r="C1672" t="str">
        <v>https://iachim.kontumcity.kontum.gov.vn/</v>
      </c>
      <c r="D1672" t="str">
        <v>-</v>
      </c>
      <c r="E1672" t="str">
        <v>-</v>
      </c>
      <c r="F1672" t="str">
        <v>-</v>
      </c>
      <c r="G1672" t="str">
        <v>-</v>
      </c>
    </row>
    <row r="1673">
      <c r="A1673">
        <v>17671</v>
      </c>
      <c r="B1673" t="str">
        <v>Công an xã Đăk Năng  tỉnh Kon Tum</v>
      </c>
      <c r="C1673" t="str">
        <v>-</v>
      </c>
      <c r="D1673" t="str">
        <v>-</v>
      </c>
      <c r="E1673" t="str">
        <v/>
      </c>
      <c r="F1673" t="str">
        <v>-</v>
      </c>
      <c r="G1673" t="str">
        <v>-</v>
      </c>
    </row>
    <row r="1674">
      <c r="A1674">
        <v>17672</v>
      </c>
      <c r="B1674" t="str">
        <f>HYPERLINK("https://daknang.kontumcity.kontum.gov.vn/", "UBND Ủy ban nhân dân xã Đăk Năng  tỉnh Kon Tum")</f>
        <v>UBND Ủy ban nhân dân xã Đăk Năng  tỉnh Kon Tum</v>
      </c>
      <c r="C1674" t="str">
        <v>https://daknang.kontumcity.kontum.gov.vn/</v>
      </c>
      <c r="D1674" t="str">
        <v>-</v>
      </c>
      <c r="E1674" t="str">
        <v>-</v>
      </c>
      <c r="F1674" t="str">
        <v>-</v>
      </c>
      <c r="G1674" t="str">
        <v>-</v>
      </c>
    </row>
    <row r="1675">
      <c r="A1675">
        <v>17673</v>
      </c>
      <c r="B1675" t="str">
        <f>HYPERLINK("https://www.facebook.com/tuoitrecongankontum/", "Công an xã Đoàn Kết  tỉnh Kon Tum")</f>
        <v>Công an xã Đoàn Kết  tỉnh Kon Tum</v>
      </c>
      <c r="C1675" t="str">
        <v>https://www.facebook.com/tuoitrecongankontum/</v>
      </c>
      <c r="D1675" t="str">
        <v>-</v>
      </c>
      <c r="E1675" t="str">
        <v/>
      </c>
      <c r="F1675" t="str">
        <v>-</v>
      </c>
      <c r="G1675" t="str">
        <v>-</v>
      </c>
    </row>
    <row r="1676">
      <c r="A1676">
        <v>17674</v>
      </c>
      <c r="B1676" t="str">
        <f>HYPERLINK("https://kontumcity.kontum.gov.vn/pages/102/Xa-Doan-Ket.html", "UBND Ủy ban nhân dân xã Đoàn Kết  tỉnh Kon Tum")</f>
        <v>UBND Ủy ban nhân dân xã Đoàn Kết  tỉnh Kon Tum</v>
      </c>
      <c r="C1676" t="str">
        <v>https://kontumcity.kontum.gov.vn/pages/102/Xa-Doan-Ket.html</v>
      </c>
      <c r="D1676" t="str">
        <v>-</v>
      </c>
      <c r="E1676" t="str">
        <v>-</v>
      </c>
      <c r="F1676" t="str">
        <v>-</v>
      </c>
      <c r="G1676" t="str">
        <v>-</v>
      </c>
    </row>
    <row r="1677">
      <c r="A1677">
        <v>17675</v>
      </c>
      <c r="B1677" t="str">
        <v>Công an xã Chư Hreng  tỉnh Kon Tum</v>
      </c>
      <c r="C1677" t="str">
        <v>-</v>
      </c>
      <c r="D1677" t="str">
        <v>-</v>
      </c>
      <c r="E1677" t="str">
        <v/>
      </c>
      <c r="F1677" t="str">
        <v>-</v>
      </c>
      <c r="G1677" t="str">
        <v>-</v>
      </c>
    </row>
    <row r="1678">
      <c r="A1678">
        <v>17676</v>
      </c>
      <c r="B1678" t="str">
        <f>HYPERLINK("https://chuhreng.kontumcity.kontum.gov.vn/", "UBND Ủy ban nhân dân xã Chư Hreng  tỉnh Kon Tum")</f>
        <v>UBND Ủy ban nhân dân xã Chư Hreng  tỉnh Kon Tum</v>
      </c>
      <c r="C1678" t="str">
        <v>https://chuhreng.kontumcity.kontum.gov.vn/</v>
      </c>
      <c r="D1678" t="str">
        <v>-</v>
      </c>
      <c r="E1678" t="str">
        <v>-</v>
      </c>
      <c r="F1678" t="str">
        <v>-</v>
      </c>
      <c r="G1678" t="str">
        <v>-</v>
      </c>
    </row>
    <row r="1679">
      <c r="A1679">
        <v>17677</v>
      </c>
      <c r="B1679" t="str">
        <v>Công an xã Đắk Rơ Wa  tỉnh Kon Tum</v>
      </c>
      <c r="C1679" t="str">
        <v>-</v>
      </c>
      <c r="D1679" t="str">
        <v>-</v>
      </c>
      <c r="E1679" t="str">
        <v/>
      </c>
      <c r="F1679" t="str">
        <v>-</v>
      </c>
      <c r="G1679" t="str">
        <v>-</v>
      </c>
    </row>
    <row r="1680">
      <c r="A1680">
        <v>17678</v>
      </c>
      <c r="B1680" t="str">
        <f>HYPERLINK("https://dakrowa.kontumcity.kontum.gov.vn/", "UBND Ủy ban nhân dân xã Đắk Rơ Wa  tỉnh Kon Tum")</f>
        <v>UBND Ủy ban nhân dân xã Đắk Rơ Wa  tỉnh Kon Tum</v>
      </c>
      <c r="C1680" t="str">
        <v>https://dakrowa.kontumcity.kontum.gov.vn/</v>
      </c>
      <c r="D1680" t="str">
        <v>-</v>
      </c>
      <c r="E1680" t="str">
        <v>-</v>
      </c>
      <c r="F1680" t="str">
        <v>-</v>
      </c>
      <c r="G1680" t="str">
        <v>-</v>
      </c>
    </row>
    <row r="1681">
      <c r="A1681">
        <v>17679</v>
      </c>
      <c r="B1681" t="str">
        <v>Công an xã Hòa Bình  tỉnh Kon Tum</v>
      </c>
      <c r="C1681" t="str">
        <v>-</v>
      </c>
      <c r="D1681" t="str">
        <v>-</v>
      </c>
      <c r="E1681" t="str">
        <v/>
      </c>
      <c r="F1681" t="str">
        <v>-</v>
      </c>
      <c r="G1681" t="str">
        <v>-</v>
      </c>
    </row>
    <row r="1682">
      <c r="A1682">
        <v>17680</v>
      </c>
      <c r="B1682" t="str">
        <f>HYPERLINK("https://hoabinh.kontumcity.kontum.gov.vn/", "UBND Ủy ban nhân dân xã Hòa Bình  tỉnh Kon Tum")</f>
        <v>UBND Ủy ban nhân dân xã Hòa Bình  tỉnh Kon Tum</v>
      </c>
      <c r="C1682" t="str">
        <v>https://hoabinh.kontumcity.kontum.gov.vn/</v>
      </c>
      <c r="D1682" t="str">
        <v>-</v>
      </c>
      <c r="E1682" t="str">
        <v>-</v>
      </c>
      <c r="F1682" t="str">
        <v>-</v>
      </c>
      <c r="G1682" t="str">
        <v>-</v>
      </c>
    </row>
    <row r="1683">
      <c r="A1683">
        <v>17681</v>
      </c>
      <c r="B1683" t="str">
        <v>Công an xã Đắk Blô  tỉnh Kon Tum</v>
      </c>
      <c r="C1683" t="str">
        <v>-</v>
      </c>
      <c r="D1683" t="str">
        <v>-</v>
      </c>
      <c r="E1683" t="str">
        <v/>
      </c>
      <c r="F1683" t="str">
        <v>-</v>
      </c>
      <c r="G1683" t="str">
        <v>-</v>
      </c>
    </row>
    <row r="1684">
      <c r="A1684">
        <v>17682</v>
      </c>
      <c r="B1684" t="str">
        <f>HYPERLINK("https://huyendakglei.kontum.gov.vn/cac-xa,-thi-tran/Xa-Dak-Plo-757", "UBND Ủy ban nhân dân xã Đắk Blô  tỉnh Kon Tum")</f>
        <v>UBND Ủy ban nhân dân xã Đắk Blô  tỉnh Kon Tum</v>
      </c>
      <c r="C1684" t="str">
        <v>https://huyendakglei.kontum.gov.vn/cac-xa,-thi-tran/Xa-Dak-Plo-757</v>
      </c>
      <c r="D1684" t="str">
        <v>-</v>
      </c>
      <c r="E1684" t="str">
        <v>-</v>
      </c>
      <c r="F1684" t="str">
        <v>-</v>
      </c>
      <c r="G1684" t="str">
        <v>-</v>
      </c>
    </row>
    <row r="1685">
      <c r="A1685">
        <v>17683</v>
      </c>
      <c r="B1685" t="str">
        <v>Công an xã Đắk Man  tỉnh Kon Tum</v>
      </c>
      <c r="C1685" t="str">
        <v>-</v>
      </c>
      <c r="D1685" t="str">
        <v>-</v>
      </c>
      <c r="E1685" t="str">
        <v/>
      </c>
      <c r="F1685" t="str">
        <v>-</v>
      </c>
      <c r="G1685" t="str">
        <v>-</v>
      </c>
    </row>
    <row r="1686">
      <c r="A1686">
        <v>17684</v>
      </c>
      <c r="B1686" t="str">
        <f>HYPERLINK("https://huyendakglei.kontum.gov.vn/", "UBND Ủy ban nhân dân xã Đắk Man  tỉnh Kon Tum")</f>
        <v>UBND Ủy ban nhân dân xã Đắk Man  tỉnh Kon Tum</v>
      </c>
      <c r="C1686" t="str">
        <v>https://huyendakglei.kontum.gov.vn/</v>
      </c>
      <c r="D1686" t="str">
        <v>-</v>
      </c>
      <c r="E1686" t="str">
        <v>-</v>
      </c>
      <c r="F1686" t="str">
        <v>-</v>
      </c>
      <c r="G1686" t="str">
        <v>-</v>
      </c>
    </row>
    <row r="1687">
      <c r="A1687">
        <v>17685</v>
      </c>
      <c r="B1687" t="str">
        <v>Công an xã Đắk Nhoong  tỉnh Kon Tum</v>
      </c>
      <c r="C1687" t="str">
        <v>-</v>
      </c>
      <c r="D1687" t="str">
        <v>-</v>
      </c>
      <c r="E1687" t="str">
        <v/>
      </c>
      <c r="F1687" t="str">
        <v>-</v>
      </c>
      <c r="G1687" t="str">
        <v>-</v>
      </c>
    </row>
    <row r="1688">
      <c r="A1688">
        <v>17686</v>
      </c>
      <c r="B1688" t="str">
        <f>HYPERLINK("http://daknhoong.huyendakglei.kontum.gov.vn/", "UBND Ủy ban nhân dân xã Đắk Nhoong  tỉnh Kon Tum")</f>
        <v>UBND Ủy ban nhân dân xã Đắk Nhoong  tỉnh Kon Tum</v>
      </c>
      <c r="C1688" t="str">
        <v>http://daknhoong.huyendakglei.kontum.gov.vn/</v>
      </c>
      <c r="D1688" t="str">
        <v>-</v>
      </c>
      <c r="E1688" t="str">
        <v>-</v>
      </c>
      <c r="F1688" t="str">
        <v>-</v>
      </c>
      <c r="G1688" t="str">
        <v>-</v>
      </c>
    </row>
    <row r="1689">
      <c r="A1689">
        <v>17687</v>
      </c>
      <c r="B1689" t="str">
        <v>Công an xã Đắk Pék  tỉnh Kon Tum</v>
      </c>
      <c r="C1689" t="str">
        <v>-</v>
      </c>
      <c r="D1689" t="str">
        <v>-</v>
      </c>
      <c r="E1689" t="str">
        <v/>
      </c>
      <c r="F1689" t="str">
        <v>-</v>
      </c>
      <c r="G1689" t="str">
        <v>-</v>
      </c>
    </row>
    <row r="1690">
      <c r="A1690">
        <v>17688</v>
      </c>
      <c r="B1690" t="str">
        <f>HYPERLINK("https://huyendakglei.kontum.gov.vn/cac-xa,-thi-tran/Xa-Dak-Pek-759", "UBND Ủy ban nhân dân xã Đắk Pék  tỉnh Kon Tum")</f>
        <v>UBND Ủy ban nhân dân xã Đắk Pék  tỉnh Kon Tum</v>
      </c>
      <c r="C1690" t="str">
        <v>https://huyendakglei.kontum.gov.vn/cac-xa,-thi-tran/Xa-Dak-Pek-759</v>
      </c>
      <c r="D1690" t="str">
        <v>-</v>
      </c>
      <c r="E1690" t="str">
        <v>-</v>
      </c>
      <c r="F1690" t="str">
        <v>-</v>
      </c>
      <c r="G1690" t="str">
        <v>-</v>
      </c>
    </row>
    <row r="1691">
      <c r="A1691">
        <v>17689</v>
      </c>
      <c r="B1691" t="str">
        <v>Công an xã Đắk Choong  tỉnh Kon Tum</v>
      </c>
      <c r="C1691" t="str">
        <v>-</v>
      </c>
      <c r="D1691" t="str">
        <v>-</v>
      </c>
      <c r="E1691" t="str">
        <v/>
      </c>
      <c r="F1691" t="str">
        <v>-</v>
      </c>
      <c r="G1691" t="str">
        <v>-</v>
      </c>
    </row>
    <row r="1692">
      <c r="A1692">
        <v>17690</v>
      </c>
      <c r="B1692" t="str">
        <f>HYPERLINK("https://huyendakglei.kontum.gov.vn/cac-xa,-thi-tran/Xa-Dak-Choong-755", "UBND Ủy ban nhân dân xã Đắk Choong  tỉnh Kon Tum")</f>
        <v>UBND Ủy ban nhân dân xã Đắk Choong  tỉnh Kon Tum</v>
      </c>
      <c r="C1692" t="str">
        <v>https://huyendakglei.kontum.gov.vn/cac-xa,-thi-tran/Xa-Dak-Choong-755</v>
      </c>
      <c r="D1692" t="str">
        <v>-</v>
      </c>
      <c r="E1692" t="str">
        <v>-</v>
      </c>
      <c r="F1692" t="str">
        <v>-</v>
      </c>
      <c r="G1692" t="str">
        <v>-</v>
      </c>
    </row>
    <row r="1693">
      <c r="A1693">
        <v>17691</v>
      </c>
      <c r="B1693" t="str">
        <v>Công an xã Xốp  tỉnh Kon Tum</v>
      </c>
      <c r="C1693" t="str">
        <v>-</v>
      </c>
      <c r="D1693" t="str">
        <v>-</v>
      </c>
      <c r="E1693" t="str">
        <v/>
      </c>
      <c r="F1693" t="str">
        <v>-</v>
      </c>
      <c r="G1693" t="str">
        <v>-</v>
      </c>
    </row>
    <row r="1694">
      <c r="A1694">
        <v>17692</v>
      </c>
      <c r="B1694" t="str">
        <f>HYPERLINK("https://huyendakglei.kontum.gov.vn/", "UBND Ủy ban nhân dân xã Xốp  tỉnh Kon Tum")</f>
        <v>UBND Ủy ban nhân dân xã Xốp  tỉnh Kon Tum</v>
      </c>
      <c r="C1694" t="str">
        <v>https://huyendakglei.kontum.gov.vn/</v>
      </c>
      <c r="D1694" t="str">
        <v>-</v>
      </c>
      <c r="E1694" t="str">
        <v>-</v>
      </c>
      <c r="F1694" t="str">
        <v>-</v>
      </c>
      <c r="G1694" t="str">
        <v>-</v>
      </c>
    </row>
    <row r="1695">
      <c r="A1695">
        <v>17693</v>
      </c>
      <c r="B1695" t="str">
        <v>Công an xã Mường Hoong  tỉnh Kon Tum</v>
      </c>
      <c r="C1695" t="str">
        <v>-</v>
      </c>
      <c r="D1695" t="str">
        <v>-</v>
      </c>
      <c r="E1695" t="str">
        <v/>
      </c>
      <c r="F1695" t="str">
        <v>-</v>
      </c>
      <c r="G1695" t="str">
        <v>-</v>
      </c>
    </row>
    <row r="1696">
      <c r="A1696">
        <v>17694</v>
      </c>
      <c r="B1696" t="str">
        <f>HYPERLINK("https://huyendakglei.kontum.gov.vn/cac-xa,-thi-tran/Xa-Muong-Hoong-754", "UBND Ủy ban nhân dân xã Mường Hoong  tỉnh Kon Tum")</f>
        <v>UBND Ủy ban nhân dân xã Mường Hoong  tỉnh Kon Tum</v>
      </c>
      <c r="C1696" t="str">
        <v>https://huyendakglei.kontum.gov.vn/cac-xa,-thi-tran/Xa-Muong-Hoong-754</v>
      </c>
      <c r="D1696" t="str">
        <v>-</v>
      </c>
      <c r="E1696" t="str">
        <v>-</v>
      </c>
      <c r="F1696" t="str">
        <v>-</v>
      </c>
      <c r="G1696" t="str">
        <v>-</v>
      </c>
    </row>
    <row r="1697">
      <c r="A1697">
        <v>17695</v>
      </c>
      <c r="B1697" t="str">
        <v>Công an xã Ngọc Linh  tỉnh Kon Tum</v>
      </c>
      <c r="C1697" t="str">
        <v>-</v>
      </c>
      <c r="D1697" t="str">
        <v>-</v>
      </c>
      <c r="E1697" t="str">
        <v/>
      </c>
      <c r="F1697" t="str">
        <v>-</v>
      </c>
      <c r="G1697" t="str">
        <v>-</v>
      </c>
    </row>
    <row r="1698">
      <c r="A1698">
        <v>17696</v>
      </c>
      <c r="B1698" t="str">
        <f>HYPERLINK("https://huyendakglei.kontum.gov.vn/cac-xa,-thi-tran/Xa-Ngoc-Linh-753", "UBND Ủy ban nhân dân xã Ngọc Linh  tỉnh Kon Tum")</f>
        <v>UBND Ủy ban nhân dân xã Ngọc Linh  tỉnh Kon Tum</v>
      </c>
      <c r="C1698" t="str">
        <v>https://huyendakglei.kontum.gov.vn/cac-xa,-thi-tran/Xa-Ngoc-Linh-753</v>
      </c>
      <c r="D1698" t="str">
        <v>-</v>
      </c>
      <c r="E1698" t="str">
        <v>-</v>
      </c>
      <c r="F1698" t="str">
        <v>-</v>
      </c>
      <c r="G1698" t="str">
        <v>-</v>
      </c>
    </row>
    <row r="1699">
      <c r="A1699">
        <v>17697</v>
      </c>
      <c r="B1699" t="str">
        <v>Công an xã Đắk Long  tỉnh Kon Tum</v>
      </c>
      <c r="C1699" t="str">
        <v>-</v>
      </c>
      <c r="D1699" t="str">
        <v>-</v>
      </c>
      <c r="E1699" t="str">
        <v/>
      </c>
      <c r="F1699" t="str">
        <v>-</v>
      </c>
      <c r="G1699" t="str">
        <v>-</v>
      </c>
    </row>
    <row r="1700">
      <c r="A1700">
        <v>17698</v>
      </c>
      <c r="B1700" t="str">
        <f>HYPERLINK("https://daklong.huyendakha.kontum.gov.vn/", "UBND Ủy ban nhân dân xã Đắk Long  tỉnh Kon Tum")</f>
        <v>UBND Ủy ban nhân dân xã Đắk Long  tỉnh Kon Tum</v>
      </c>
      <c r="C1700" t="str">
        <v>https://daklong.huyendakha.kontum.gov.vn/</v>
      </c>
      <c r="D1700" t="str">
        <v>-</v>
      </c>
      <c r="E1700" t="str">
        <v>-</v>
      </c>
      <c r="F1700" t="str">
        <v>-</v>
      </c>
      <c r="G1700" t="str">
        <v>-</v>
      </c>
    </row>
    <row r="1701">
      <c r="A1701">
        <v>17699</v>
      </c>
      <c r="B1701" t="str">
        <v>Công an xã Đắk KRoong  tỉnh Kon Tum</v>
      </c>
      <c r="C1701" t="str">
        <v>-</v>
      </c>
      <c r="D1701" t="str">
        <v>-</v>
      </c>
      <c r="E1701" t="str">
        <v/>
      </c>
      <c r="F1701" t="str">
        <v>-</v>
      </c>
      <c r="G1701" t="str">
        <v>-</v>
      </c>
    </row>
    <row r="1702">
      <c r="A1702">
        <v>17700</v>
      </c>
      <c r="B1702" t="str">
        <f>HYPERLINK("https://huyendakglei.kontum.gov.vn/cac-xa,-thi-tran/Xa-Dak-Kroong-761", "UBND Ủy ban nhân dân xã Đắk KRoong  tỉnh Kon Tum")</f>
        <v>UBND Ủy ban nhân dân xã Đắk KRoong  tỉnh Kon Tum</v>
      </c>
      <c r="C1702" t="str">
        <v>https://huyendakglei.kontum.gov.vn/cac-xa,-thi-tran/Xa-Dak-Kroong-761</v>
      </c>
      <c r="D1702" t="str">
        <v>-</v>
      </c>
      <c r="E1702" t="str">
        <v>-</v>
      </c>
      <c r="F1702" t="str">
        <v>-</v>
      </c>
      <c r="G1702" t="str">
        <v>-</v>
      </c>
    </row>
    <row r="1703">
      <c r="A1703">
        <v>17701</v>
      </c>
      <c r="B1703" t="str">
        <v>Công an xã Đắk Môn  tỉnh Kon Tum</v>
      </c>
      <c r="C1703" t="str">
        <v>-</v>
      </c>
      <c r="D1703" t="str">
        <v>-</v>
      </c>
      <c r="E1703" t="str">
        <v/>
      </c>
      <c r="F1703" t="str">
        <v>-</v>
      </c>
      <c r="G1703" t="str">
        <v>-</v>
      </c>
    </row>
    <row r="1704">
      <c r="A1704">
        <v>17702</v>
      </c>
      <c r="B1704" t="str">
        <f>HYPERLINK("http://dakmon.huyendakglei.kontum.gov.vn/", "UBND Ủy ban nhân dân xã Đắk Môn  tỉnh Kon Tum")</f>
        <v>UBND Ủy ban nhân dân xã Đắk Môn  tỉnh Kon Tum</v>
      </c>
      <c r="C1704" t="str">
        <v>http://dakmon.huyendakglei.kontum.gov.vn/</v>
      </c>
      <c r="D1704" t="str">
        <v>-</v>
      </c>
      <c r="E1704" t="str">
        <v>-</v>
      </c>
      <c r="F1704" t="str">
        <v>-</v>
      </c>
      <c r="G1704" t="str">
        <v>-</v>
      </c>
    </row>
    <row r="1705">
      <c r="A1705">
        <v>17703</v>
      </c>
      <c r="B1705" t="str">
        <v>Công an xã Đắk Ang  tỉnh Kon Tum</v>
      </c>
      <c r="C1705" t="str">
        <v>-</v>
      </c>
      <c r="D1705" t="str">
        <v>-</v>
      </c>
      <c r="E1705" t="str">
        <v/>
      </c>
      <c r="F1705" t="str">
        <v>-</v>
      </c>
      <c r="G1705" t="str">
        <v>-</v>
      </c>
    </row>
    <row r="1706">
      <c r="A1706">
        <v>17704</v>
      </c>
      <c r="B1706" t="str">
        <f>HYPERLINK("http://dakang.ngochoi.kontum.gov.vn/", "UBND Ủy ban nhân dân xã Đắk Ang  tỉnh Kon Tum")</f>
        <v>UBND Ủy ban nhân dân xã Đắk Ang  tỉnh Kon Tum</v>
      </c>
      <c r="C1706" t="str">
        <v>http://dakang.ngochoi.kontum.gov.vn/</v>
      </c>
      <c r="D1706" t="str">
        <v>-</v>
      </c>
      <c r="E1706" t="str">
        <v>-</v>
      </c>
      <c r="F1706" t="str">
        <v>-</v>
      </c>
      <c r="G1706" t="str">
        <v>-</v>
      </c>
    </row>
    <row r="1707">
      <c r="A1707">
        <v>17705</v>
      </c>
      <c r="B1707" t="str">
        <v>Công an xã Đắk Dục  tỉnh Kon Tum</v>
      </c>
      <c r="C1707" t="str">
        <v>-</v>
      </c>
      <c r="D1707" t="str">
        <v>-</v>
      </c>
      <c r="E1707" t="str">
        <v/>
      </c>
      <c r="F1707" t="str">
        <v>-</v>
      </c>
      <c r="G1707" t="str">
        <v>-</v>
      </c>
    </row>
    <row r="1708">
      <c r="A1708">
        <v>17706</v>
      </c>
      <c r="B1708" t="str">
        <f>HYPERLINK("http://dakduc.ngochoi.kontum.gov.vn/", "UBND Ủy ban nhân dân xã Đắk Dục  tỉnh Kon Tum")</f>
        <v>UBND Ủy ban nhân dân xã Đắk Dục  tỉnh Kon Tum</v>
      </c>
      <c r="C1708" t="str">
        <v>http://dakduc.ngochoi.kontum.gov.vn/</v>
      </c>
      <c r="D1708" t="str">
        <v>-</v>
      </c>
      <c r="E1708" t="str">
        <v>-</v>
      </c>
      <c r="F1708" t="str">
        <v>-</v>
      </c>
      <c r="G1708" t="str">
        <v>-</v>
      </c>
    </row>
    <row r="1709">
      <c r="A1709">
        <v>17707</v>
      </c>
      <c r="B1709" t="str">
        <v>Công an xã Đắk Nông  tỉnh Kon Tum</v>
      </c>
      <c r="C1709" t="str">
        <v>-</v>
      </c>
      <c r="D1709" t="str">
        <v>-</v>
      </c>
      <c r="E1709" t="str">
        <v/>
      </c>
      <c r="F1709" t="str">
        <v>-</v>
      </c>
      <c r="G1709" t="str">
        <v>-</v>
      </c>
    </row>
    <row r="1710">
      <c r="A1710">
        <v>17708</v>
      </c>
      <c r="B1710" t="str">
        <f>HYPERLINK("https://huyendakglei.kontum.gov.vn/", "UBND Ủy ban nhân dân xã Đắk Nông  tỉnh Kon Tum")</f>
        <v>UBND Ủy ban nhân dân xã Đắk Nông  tỉnh Kon Tum</v>
      </c>
      <c r="C1710" t="str">
        <v>https://huyendakglei.kontum.gov.vn/</v>
      </c>
      <c r="D1710" t="str">
        <v>-</v>
      </c>
      <c r="E1710" t="str">
        <v>-</v>
      </c>
      <c r="F1710" t="str">
        <v>-</v>
      </c>
      <c r="G1710" t="str">
        <v>-</v>
      </c>
    </row>
    <row r="1711">
      <c r="A1711">
        <v>17709</v>
      </c>
      <c r="B1711" t="str">
        <f>HYPERLINK("https://www.facebook.com/Conganhuyenngochoi/", "Công an xã Đắk Xú  tỉnh Kon Tum")</f>
        <v>Công an xã Đắk Xú  tỉnh Kon Tum</v>
      </c>
      <c r="C1711" t="str">
        <v>https://www.facebook.com/Conganhuyenngochoi/</v>
      </c>
      <c r="D1711" t="str">
        <v>-</v>
      </c>
      <c r="E1711" t="str">
        <v/>
      </c>
      <c r="F1711" t="str">
        <v>-</v>
      </c>
      <c r="G1711" t="str">
        <v>-</v>
      </c>
    </row>
    <row r="1712">
      <c r="A1712">
        <v>17710</v>
      </c>
      <c r="B1712" t="str">
        <f>HYPERLINK("http://dakxu.ngochoi.kontum.gov.vn/", "UBND Ủy ban nhân dân xã Đắk Xú  tỉnh Kon Tum")</f>
        <v>UBND Ủy ban nhân dân xã Đắk Xú  tỉnh Kon Tum</v>
      </c>
      <c r="C1712" t="str">
        <v>http://dakxu.ngochoi.kontum.gov.vn/</v>
      </c>
      <c r="D1712" t="str">
        <v>-</v>
      </c>
      <c r="E1712" t="str">
        <v>-</v>
      </c>
      <c r="F1712" t="str">
        <v>-</v>
      </c>
      <c r="G1712" t="str">
        <v>-</v>
      </c>
    </row>
    <row r="1713">
      <c r="A1713">
        <v>17711</v>
      </c>
      <c r="B1713" t="str">
        <f>HYPERLINK("https://www.facebook.com/Conganhuyenngochoi/", "Công an xã Đắk Kan  tỉnh Kon Tum")</f>
        <v>Công an xã Đắk Kan  tỉnh Kon Tum</v>
      </c>
      <c r="C1713" t="str">
        <v>https://www.facebook.com/Conganhuyenngochoi/</v>
      </c>
      <c r="D1713" t="str">
        <v>-</v>
      </c>
      <c r="E1713" t="str">
        <v/>
      </c>
      <c r="F1713" t="str">
        <v>-</v>
      </c>
      <c r="G1713" t="str">
        <v>-</v>
      </c>
    </row>
    <row r="1714">
      <c r="A1714">
        <v>17712</v>
      </c>
      <c r="B1714" t="str">
        <f>HYPERLINK("https://huyendakglei.kontum.gov.vn/", "UBND Ủy ban nhân dân xã Đắk Kan  tỉnh Kon Tum")</f>
        <v>UBND Ủy ban nhân dân xã Đắk Kan  tỉnh Kon Tum</v>
      </c>
      <c r="C1714" t="str">
        <v>https://huyendakglei.kontum.gov.vn/</v>
      </c>
      <c r="D1714" t="str">
        <v>-</v>
      </c>
      <c r="E1714" t="str">
        <v>-</v>
      </c>
      <c r="F1714" t="str">
        <v>-</v>
      </c>
      <c r="G1714" t="str">
        <v>-</v>
      </c>
    </row>
    <row r="1715">
      <c r="A1715">
        <v>17713</v>
      </c>
      <c r="B1715" t="str">
        <v>Công an xã Bờ Y  tỉnh Kon Tum</v>
      </c>
      <c r="C1715" t="str">
        <v>-</v>
      </c>
      <c r="D1715" t="str">
        <v>-</v>
      </c>
      <c r="E1715" t="str">
        <v/>
      </c>
      <c r="F1715" t="str">
        <v>-</v>
      </c>
      <c r="G1715" t="str">
        <v>-</v>
      </c>
    </row>
    <row r="1716">
      <c r="A1716">
        <v>17714</v>
      </c>
      <c r="B1716" t="str">
        <f>HYPERLINK("http://poy.ngochoi.kontum.gov.vn/", "UBND Ủy ban nhân dân xã Bờ Y  tỉnh Kon Tum")</f>
        <v>UBND Ủy ban nhân dân xã Bờ Y  tỉnh Kon Tum</v>
      </c>
      <c r="C1716" t="str">
        <v>http://poy.ngochoi.kontum.gov.vn/</v>
      </c>
      <c r="D1716" t="str">
        <v>-</v>
      </c>
      <c r="E1716" t="str">
        <v>-</v>
      </c>
      <c r="F1716" t="str">
        <v>-</v>
      </c>
      <c r="G1716" t="str">
        <v>-</v>
      </c>
    </row>
    <row r="1717">
      <c r="A1717">
        <v>17715</v>
      </c>
      <c r="B1717" t="str">
        <v>Công an xã Sa Loong  tỉnh Kon Tum</v>
      </c>
      <c r="C1717" t="str">
        <v>-</v>
      </c>
      <c r="D1717" t="str">
        <v>-</v>
      </c>
      <c r="E1717" t="str">
        <v/>
      </c>
      <c r="F1717" t="str">
        <v>-</v>
      </c>
      <c r="G1717" t="str">
        <v>-</v>
      </c>
    </row>
    <row r="1718">
      <c r="A1718">
        <v>17716</v>
      </c>
      <c r="B1718" t="str">
        <f>HYPERLINK("http://saloong.ngochoi.kontum.gov.vn/", "UBND Ủy ban nhân dân xã Sa Loong  tỉnh Kon Tum")</f>
        <v>UBND Ủy ban nhân dân xã Sa Loong  tỉnh Kon Tum</v>
      </c>
      <c r="C1718" t="str">
        <v>http://saloong.ngochoi.kontum.gov.vn/</v>
      </c>
      <c r="D1718" t="str">
        <v>-</v>
      </c>
      <c r="E1718" t="str">
        <v>-</v>
      </c>
      <c r="F1718" t="str">
        <v>-</v>
      </c>
      <c r="G1718" t="str">
        <v>-</v>
      </c>
    </row>
    <row r="1719">
      <c r="A1719">
        <v>17717</v>
      </c>
      <c r="B1719" t="str">
        <v>Công an xã Đắk Rơ Nga  tỉnh Kon Tum</v>
      </c>
      <c r="C1719" t="str">
        <v>-</v>
      </c>
      <c r="D1719" t="str">
        <v>-</v>
      </c>
      <c r="E1719" t="str">
        <v/>
      </c>
      <c r="F1719" t="str">
        <v>-</v>
      </c>
      <c r="G1719" t="str">
        <v>-</v>
      </c>
    </row>
    <row r="1720">
      <c r="A1720">
        <v>17718</v>
      </c>
      <c r="B1720" t="str">
        <f>HYPERLINK("https://huyendakto.kontum.gov.vn/cac-xa,-thi-tran/Xa-Dak-Ro-Nga-862", "UBND Ủy ban nhân dân xã Đắk Rơ Nga  tỉnh Kon Tum")</f>
        <v>UBND Ủy ban nhân dân xã Đắk Rơ Nga  tỉnh Kon Tum</v>
      </c>
      <c r="C1720" t="str">
        <v>https://huyendakto.kontum.gov.vn/cac-xa,-thi-tran/Xa-Dak-Ro-Nga-862</v>
      </c>
      <c r="D1720" t="str">
        <v>-</v>
      </c>
      <c r="E1720" t="str">
        <v>-</v>
      </c>
      <c r="F1720" t="str">
        <v>-</v>
      </c>
      <c r="G1720" t="str">
        <v>-</v>
      </c>
    </row>
    <row r="1721">
      <c r="A1721">
        <v>17719</v>
      </c>
      <c r="B1721" t="str">
        <v>Công an xã Ngọk Tụ  tỉnh Kon Tum</v>
      </c>
      <c r="C1721" t="str">
        <v>-</v>
      </c>
      <c r="D1721" t="str">
        <v>-</v>
      </c>
      <c r="E1721" t="str">
        <v/>
      </c>
      <c r="F1721" t="str">
        <v>-</v>
      </c>
      <c r="G1721" t="str">
        <v>-</v>
      </c>
    </row>
    <row r="1722">
      <c r="A1722">
        <v>17720</v>
      </c>
      <c r="B1722" t="str">
        <f>HYPERLINK("https://www.kontum.gov.vn/", "UBND Ủy ban nhân dân xã Ngọk Tụ  tỉnh Kon Tum")</f>
        <v>UBND Ủy ban nhân dân xã Ngọk Tụ  tỉnh Kon Tum</v>
      </c>
      <c r="C1722" t="str">
        <v>https://www.kontum.gov.vn/</v>
      </c>
      <c r="D1722" t="str">
        <v>-</v>
      </c>
      <c r="E1722" t="str">
        <v>-</v>
      </c>
      <c r="F1722" t="str">
        <v>-</v>
      </c>
      <c r="G1722" t="str">
        <v>-</v>
      </c>
    </row>
    <row r="1723">
      <c r="A1723">
        <v>17721</v>
      </c>
      <c r="B1723" t="str">
        <v>Công an xã Đắk Trăm  tỉnh Kon Tum</v>
      </c>
      <c r="C1723" t="str">
        <v>-</v>
      </c>
      <c r="D1723" t="str">
        <v>-</v>
      </c>
      <c r="E1723" t="str">
        <v/>
      </c>
      <c r="F1723" t="str">
        <v>-</v>
      </c>
      <c r="G1723" t="str">
        <v>-</v>
      </c>
    </row>
    <row r="1724">
      <c r="A1724">
        <v>17722</v>
      </c>
      <c r="B1724" t="str">
        <f>HYPERLINK("https://huyendakto.kontum.gov.vn/cac-xa,-thi-tran/Xa-Dak-Tram-861", "UBND Ủy ban nhân dân xã Đắk Trăm  tỉnh Kon Tum")</f>
        <v>UBND Ủy ban nhân dân xã Đắk Trăm  tỉnh Kon Tum</v>
      </c>
      <c r="C1724" t="str">
        <v>https://huyendakto.kontum.gov.vn/cac-xa,-thi-tran/Xa-Dak-Tram-861</v>
      </c>
      <c r="D1724" t="str">
        <v>-</v>
      </c>
      <c r="E1724" t="str">
        <v>-</v>
      </c>
      <c r="F1724" t="str">
        <v>-</v>
      </c>
      <c r="G1724" t="str">
        <v>-</v>
      </c>
    </row>
    <row r="1725">
      <c r="A1725">
        <v>17723</v>
      </c>
      <c r="B1725" t="str">
        <v>Công an xã Văn Lem  tỉnh Kon Tum</v>
      </c>
      <c r="C1725" t="str">
        <v>-</v>
      </c>
      <c r="D1725" t="str">
        <v>-</v>
      </c>
      <c r="E1725" t="str">
        <v/>
      </c>
      <c r="F1725" t="str">
        <v>-</v>
      </c>
      <c r="G1725" t="str">
        <v>-</v>
      </c>
    </row>
    <row r="1726">
      <c r="A1726">
        <v>17724</v>
      </c>
      <c r="B1726" t="str">
        <f>HYPERLINK("https://huyendakto.kontum.gov.vn/cac-xa,-thi-tran/Xa-Van-Lem-860", "UBND Ủy ban nhân dân xã Văn Lem  tỉnh Kon Tum")</f>
        <v>UBND Ủy ban nhân dân xã Văn Lem  tỉnh Kon Tum</v>
      </c>
      <c r="C1726" t="str">
        <v>https://huyendakto.kontum.gov.vn/cac-xa,-thi-tran/Xa-Van-Lem-860</v>
      </c>
      <c r="D1726" t="str">
        <v>-</v>
      </c>
      <c r="E1726" t="str">
        <v>-</v>
      </c>
      <c r="F1726" t="str">
        <v>-</v>
      </c>
      <c r="G1726" t="str">
        <v>-</v>
      </c>
    </row>
    <row r="1727">
      <c r="A1727">
        <v>17725</v>
      </c>
      <c r="B1727" t="str">
        <v>Công an xã Kon Đào  tỉnh Kon Tum</v>
      </c>
      <c r="C1727" t="str">
        <v>-</v>
      </c>
      <c r="D1727" t="str">
        <v>-</v>
      </c>
      <c r="E1727" t="str">
        <v/>
      </c>
      <c r="F1727" t="str">
        <v>-</v>
      </c>
      <c r="G1727" t="str">
        <v>-</v>
      </c>
    </row>
    <row r="1728">
      <c r="A1728">
        <v>17726</v>
      </c>
      <c r="B1728" t="str">
        <f>HYPERLINK("https://huyendakto.kontum.gov.vn/cac-xa,-thi-tran/Xa-Kon-Dao-858", "UBND Ủy ban nhân dân xã Kon Đào  tỉnh Kon Tum")</f>
        <v>UBND Ủy ban nhân dân xã Kon Đào  tỉnh Kon Tum</v>
      </c>
      <c r="C1728" t="str">
        <v>https://huyendakto.kontum.gov.vn/cac-xa,-thi-tran/Xa-Kon-Dao-858</v>
      </c>
      <c r="D1728" t="str">
        <v>-</v>
      </c>
      <c r="E1728" t="str">
        <v>-</v>
      </c>
      <c r="F1728" t="str">
        <v>-</v>
      </c>
      <c r="G1728" t="str">
        <v>-</v>
      </c>
    </row>
    <row r="1729">
      <c r="A1729">
        <v>17727</v>
      </c>
      <c r="B1729" t="str">
        <v>Công an xã Tân Cảnh  tỉnh Kon Tum</v>
      </c>
      <c r="C1729" t="str">
        <v>-</v>
      </c>
      <c r="D1729" t="str">
        <v>-</v>
      </c>
      <c r="E1729" t="str">
        <v/>
      </c>
      <c r="F1729" t="str">
        <v>-</v>
      </c>
      <c r="G1729" t="str">
        <v>-</v>
      </c>
    </row>
    <row r="1730">
      <c r="A1730">
        <v>17728</v>
      </c>
      <c r="B1730" t="str">
        <f>HYPERLINK("https://tancanh.huyendakto.kontum.gov.vn/he-thong-chinh-tri/Uy-ban-nhan-dan-xa-Tan-Canh-735", "UBND Ủy ban nhân dân xã Tân Cảnh  tỉnh Kon Tum")</f>
        <v>UBND Ủy ban nhân dân xã Tân Cảnh  tỉnh Kon Tum</v>
      </c>
      <c r="C1730" t="str">
        <v>https://tancanh.huyendakto.kontum.gov.vn/he-thong-chinh-tri/Uy-ban-nhan-dan-xa-Tan-Canh-735</v>
      </c>
      <c r="D1730" t="str">
        <v>-</v>
      </c>
      <c r="E1730" t="str">
        <v>-</v>
      </c>
      <c r="F1730" t="str">
        <v>-</v>
      </c>
      <c r="G1730" t="str">
        <v>-</v>
      </c>
    </row>
    <row r="1731">
      <c r="A1731">
        <v>17729</v>
      </c>
      <c r="B1731" t="str">
        <v>Công an xã Diên Bình  tỉnh Kon Tum</v>
      </c>
      <c r="C1731" t="str">
        <v>-</v>
      </c>
      <c r="D1731" t="str">
        <v>-</v>
      </c>
      <c r="E1731" t="str">
        <v/>
      </c>
      <c r="F1731" t="str">
        <v>-</v>
      </c>
      <c r="G1731" t="str">
        <v>-</v>
      </c>
    </row>
    <row r="1732">
      <c r="A1732">
        <v>17730</v>
      </c>
      <c r="B1732" t="str">
        <f>HYPERLINK("https://huyendakto.kontum.gov.vn/cac-xa,-thi-tran/Xa-Dien-Binh-857", "UBND Ủy ban nhân dân xã Diên Bình  tỉnh Kon Tum")</f>
        <v>UBND Ủy ban nhân dân xã Diên Bình  tỉnh Kon Tum</v>
      </c>
      <c r="C1732" t="str">
        <v>https://huyendakto.kontum.gov.vn/cac-xa,-thi-tran/Xa-Dien-Binh-857</v>
      </c>
      <c r="D1732" t="str">
        <v>-</v>
      </c>
      <c r="E1732" t="str">
        <v>-</v>
      </c>
      <c r="F1732" t="str">
        <v>-</v>
      </c>
      <c r="G1732" t="str">
        <v>-</v>
      </c>
    </row>
    <row r="1733">
      <c r="A1733">
        <v>17731</v>
      </c>
      <c r="B1733" t="str">
        <v>Công an xã Pô Kô  tỉnh Kon Tum</v>
      </c>
      <c r="C1733" t="str">
        <v>-</v>
      </c>
      <c r="D1733" t="str">
        <v>-</v>
      </c>
      <c r="E1733" t="str">
        <v/>
      </c>
      <c r="F1733" t="str">
        <v>-</v>
      </c>
      <c r="G1733" t="str">
        <v>-</v>
      </c>
    </row>
    <row r="1734">
      <c r="A1734">
        <v>17732</v>
      </c>
      <c r="B1734" t="str">
        <f>HYPERLINK("https://huyendakto.kontum.gov.vn/cac-xa,-thi-tran/Xa-Po-Ko-863", "UBND Ủy ban nhân dân xã Pô Kô  tỉnh Kon Tum")</f>
        <v>UBND Ủy ban nhân dân xã Pô Kô  tỉnh Kon Tum</v>
      </c>
      <c r="C1734" t="str">
        <v>https://huyendakto.kontum.gov.vn/cac-xa,-thi-tran/Xa-Po-Ko-863</v>
      </c>
      <c r="D1734" t="str">
        <v>-</v>
      </c>
      <c r="E1734" t="str">
        <v>-</v>
      </c>
      <c r="F1734" t="str">
        <v>-</v>
      </c>
      <c r="G1734" t="str">
        <v>-</v>
      </c>
    </row>
    <row r="1735">
      <c r="A1735">
        <v>17733</v>
      </c>
      <c r="B1735" t="str">
        <v>Công an xã Đắk Nên  tỉnh Kon Tum</v>
      </c>
      <c r="C1735" t="str">
        <v>-</v>
      </c>
      <c r="D1735" t="str">
        <v>-</v>
      </c>
      <c r="E1735" t="str">
        <v/>
      </c>
      <c r="F1735" t="str">
        <v>-</v>
      </c>
      <c r="G1735" t="str">
        <v>-</v>
      </c>
    </row>
    <row r="1736">
      <c r="A1736">
        <v>17734</v>
      </c>
      <c r="B1736" t="str">
        <f>HYPERLINK("http://www.konplong.kontum.gov.vn/cac-xa/Xa-Dak-Nen-1067", "UBND Ủy ban nhân dân xã Đắk Nên  tỉnh Kon Tum")</f>
        <v>UBND Ủy ban nhân dân xã Đắk Nên  tỉnh Kon Tum</v>
      </c>
      <c r="C1736" t="str">
        <v>http://www.konplong.kontum.gov.vn/cac-xa/Xa-Dak-Nen-1067</v>
      </c>
      <c r="D1736" t="str">
        <v>-</v>
      </c>
      <c r="E1736" t="str">
        <v>-</v>
      </c>
      <c r="F1736" t="str">
        <v>-</v>
      </c>
      <c r="G1736" t="str">
        <v>-</v>
      </c>
    </row>
    <row r="1737">
      <c r="A1737">
        <v>17735</v>
      </c>
      <c r="B1737" t="str">
        <v>Công an xã Đắk Ring  tỉnh Kon Tum</v>
      </c>
      <c r="C1737" t="str">
        <v>-</v>
      </c>
      <c r="D1737" t="str">
        <v>-</v>
      </c>
      <c r="E1737" t="str">
        <v/>
      </c>
      <c r="F1737" t="str">
        <v>-</v>
      </c>
      <c r="G1737" t="str">
        <v>-</v>
      </c>
    </row>
    <row r="1738">
      <c r="A1738">
        <v>17736</v>
      </c>
      <c r="B1738" t="str">
        <f>HYPERLINK("http://www.konplong.kontum.gov.vn/cac-xa/Uy-ban-Nhan-dan-xa-Dak-Ring-521", "UBND Ủy ban nhân dân xã Đắk Ring  tỉnh Kon Tum")</f>
        <v>UBND Ủy ban nhân dân xã Đắk Ring  tỉnh Kon Tum</v>
      </c>
      <c r="C1738" t="str">
        <v>http://www.konplong.kontum.gov.vn/cac-xa/Uy-ban-Nhan-dan-xa-Dak-Ring-521</v>
      </c>
      <c r="D1738" t="str">
        <v>-</v>
      </c>
      <c r="E1738" t="str">
        <v>-</v>
      </c>
      <c r="F1738" t="str">
        <v>-</v>
      </c>
      <c r="G1738" t="str">
        <v>-</v>
      </c>
    </row>
    <row r="1739">
      <c r="A1739">
        <v>17737</v>
      </c>
      <c r="B1739" t="str">
        <f>HYPERLINK("https://www.facebook.com/tuoitrecongankontum/", "Công an xã Măng Buk  tỉnh Kon Tum")</f>
        <v>Công an xã Măng Buk  tỉnh Kon Tum</v>
      </c>
      <c r="C1739" t="str">
        <v>https://www.facebook.com/tuoitrecongankontum/</v>
      </c>
      <c r="D1739" t="str">
        <v>-</v>
      </c>
      <c r="E1739" t="str">
        <v/>
      </c>
      <c r="F1739" t="str">
        <v>-</v>
      </c>
      <c r="G1739" t="str">
        <v>-</v>
      </c>
    </row>
    <row r="1740">
      <c r="A1740">
        <v>17738</v>
      </c>
      <c r="B1740" t="str">
        <f>HYPERLINK("https://www.konplong.kontum.gov.vn/cac-xa/Xa-Mang-But-1066", "UBND Ủy ban nhân dân xã Măng Buk  tỉnh Kon Tum")</f>
        <v>UBND Ủy ban nhân dân xã Măng Buk  tỉnh Kon Tum</v>
      </c>
      <c r="C1740" t="str">
        <v>https://www.konplong.kontum.gov.vn/cac-xa/Xa-Mang-But-1066</v>
      </c>
      <c r="D1740" t="str">
        <v>-</v>
      </c>
      <c r="E1740" t="str">
        <v>-</v>
      </c>
      <c r="F1740" t="str">
        <v>-</v>
      </c>
      <c r="G1740" t="str">
        <v>-</v>
      </c>
    </row>
    <row r="1741">
      <c r="A1741">
        <v>17739</v>
      </c>
      <c r="B1741" t="str">
        <v>Công an xã Đắk Tăng  tỉnh Kon Tum</v>
      </c>
      <c r="C1741" t="str">
        <v>-</v>
      </c>
      <c r="D1741" t="str">
        <v>-</v>
      </c>
      <c r="E1741" t="str">
        <v/>
      </c>
      <c r="F1741" t="str">
        <v>-</v>
      </c>
      <c r="G1741" t="str">
        <v>-</v>
      </c>
    </row>
    <row r="1742">
      <c r="A1742">
        <v>17740</v>
      </c>
      <c r="B1742" t="str">
        <f>HYPERLINK("http://www.konplong.kontum.gov.vn/cac-xa/Xa-Dak-Nen-1067", "UBND Ủy ban nhân dân xã Đắk Tăng  tỉnh Kon Tum")</f>
        <v>UBND Ủy ban nhân dân xã Đắk Tăng  tỉnh Kon Tum</v>
      </c>
      <c r="C1742" t="str">
        <v>http://www.konplong.kontum.gov.vn/cac-xa/Xa-Dak-Nen-1067</v>
      </c>
      <c r="D1742" t="str">
        <v>-</v>
      </c>
      <c r="E1742" t="str">
        <v>-</v>
      </c>
      <c r="F1742" t="str">
        <v>-</v>
      </c>
      <c r="G1742" t="str">
        <v>-</v>
      </c>
    </row>
    <row r="1743">
      <c r="A1743">
        <v>17741</v>
      </c>
      <c r="B1743" t="str">
        <v>Công an xã Ngok Tem  tỉnh Kon Tum</v>
      </c>
      <c r="C1743" t="str">
        <v>-</v>
      </c>
      <c r="D1743" t="str">
        <v>-</v>
      </c>
      <c r="E1743" t="str">
        <v/>
      </c>
      <c r="F1743" t="str">
        <v>-</v>
      </c>
      <c r="G1743" t="str">
        <v>-</v>
      </c>
    </row>
    <row r="1744">
      <c r="A1744">
        <v>17742</v>
      </c>
      <c r="B1744" t="str">
        <f>HYPERLINK("https://www.konplong.kontum.gov.vn/cac-xa/Uy-ban-Nhan-dan-xa-Ngoc-Tem-511", "UBND Ủy ban nhân dân xã Ngok Tem  tỉnh Kon Tum")</f>
        <v>UBND Ủy ban nhân dân xã Ngok Tem  tỉnh Kon Tum</v>
      </c>
      <c r="C1744" t="str">
        <v>https://www.konplong.kontum.gov.vn/cac-xa/Uy-ban-Nhan-dan-xa-Ngoc-Tem-511</v>
      </c>
      <c r="D1744" t="str">
        <v>-</v>
      </c>
      <c r="E1744" t="str">
        <v>-</v>
      </c>
      <c r="F1744" t="str">
        <v>-</v>
      </c>
      <c r="G1744" t="str">
        <v>-</v>
      </c>
    </row>
    <row r="1745">
      <c r="A1745">
        <v>17743</v>
      </c>
      <c r="B1745" t="str">
        <v>Công an xã Pờ Ê  tỉnh Kon Tum</v>
      </c>
      <c r="C1745" t="str">
        <v>-</v>
      </c>
      <c r="D1745" t="str">
        <v>-</v>
      </c>
      <c r="E1745" t="str">
        <v/>
      </c>
      <c r="F1745" t="str">
        <v>-</v>
      </c>
      <c r="G1745" t="str">
        <v>-</v>
      </c>
    </row>
    <row r="1746">
      <c r="A1746">
        <v>17744</v>
      </c>
      <c r="B1746" t="str">
        <f>HYPERLINK("http://www.konplong.kontum.gov.vn/cac-xa/Uy-ban-nhan-dan-xa-Po-E-659", "UBND Ủy ban nhân dân xã Pờ Ê  tỉnh Kon Tum")</f>
        <v>UBND Ủy ban nhân dân xã Pờ Ê  tỉnh Kon Tum</v>
      </c>
      <c r="C1746" t="str">
        <v>http://www.konplong.kontum.gov.vn/cac-xa/Uy-ban-nhan-dan-xa-Po-E-659</v>
      </c>
      <c r="D1746" t="str">
        <v>-</v>
      </c>
      <c r="E1746" t="str">
        <v>-</v>
      </c>
      <c r="F1746" t="str">
        <v>-</v>
      </c>
      <c r="G1746" t="str">
        <v>-</v>
      </c>
    </row>
    <row r="1747">
      <c r="A1747">
        <v>17745</v>
      </c>
      <c r="B1747" t="str">
        <v>Công an xã Măng Cành  tỉnh Kon Tum</v>
      </c>
      <c r="C1747" t="str">
        <v>-</v>
      </c>
      <c r="D1747" t="str">
        <v>-</v>
      </c>
      <c r="E1747" t="str">
        <v/>
      </c>
      <c r="F1747" t="str">
        <v>-</v>
      </c>
      <c r="G1747" t="str">
        <v>-</v>
      </c>
    </row>
    <row r="1748">
      <c r="A1748">
        <v>17746</v>
      </c>
      <c r="B1748" t="str">
        <f>HYPERLINK("http://www.konplong.kontum.gov.vn/cac-xa/Uy-ban-Nhan-dan-xa-Mang-Canh-512", "UBND Ủy ban nhân dân xã Măng Cành  tỉnh Kon Tum")</f>
        <v>UBND Ủy ban nhân dân xã Măng Cành  tỉnh Kon Tum</v>
      </c>
      <c r="C1748" t="str">
        <v>http://www.konplong.kontum.gov.vn/cac-xa/Uy-ban-Nhan-dan-xa-Mang-Canh-512</v>
      </c>
      <c r="D1748" t="str">
        <v>-</v>
      </c>
      <c r="E1748" t="str">
        <v>-</v>
      </c>
      <c r="F1748" t="str">
        <v>-</v>
      </c>
      <c r="G1748" t="str">
        <v>-</v>
      </c>
    </row>
    <row r="1749">
      <c r="A1749">
        <v>17747</v>
      </c>
      <c r="B1749" t="str">
        <v>Công an xã Đắk Long  tỉnh Kon Tum</v>
      </c>
      <c r="C1749" t="str">
        <v>-</v>
      </c>
      <c r="D1749" t="str">
        <v>-</v>
      </c>
      <c r="E1749" t="str">
        <v/>
      </c>
      <c r="F1749" t="str">
        <v>-</v>
      </c>
      <c r="G1749" t="str">
        <v>-</v>
      </c>
    </row>
    <row r="1750">
      <c r="A1750">
        <v>17748</v>
      </c>
      <c r="B1750" t="str">
        <f>HYPERLINK("https://daklong.huyendakha.kontum.gov.vn/", "UBND Ủy ban nhân dân xã Đắk Long  tỉnh Kon Tum")</f>
        <v>UBND Ủy ban nhân dân xã Đắk Long  tỉnh Kon Tum</v>
      </c>
      <c r="C1750" t="str">
        <v>https://daklong.huyendakha.kontum.gov.vn/</v>
      </c>
      <c r="D1750" t="str">
        <v>-</v>
      </c>
      <c r="E1750" t="str">
        <v>-</v>
      </c>
      <c r="F1750" t="str">
        <v>-</v>
      </c>
      <c r="G1750" t="str">
        <v>-</v>
      </c>
    </row>
    <row r="1751">
      <c r="A1751">
        <v>17749</v>
      </c>
      <c r="B1751" t="str">
        <f>HYPERLINK("https://www.facebook.com/tuoitrecongankontum/", "Công an xã Hiếu  tỉnh Kon Tum")</f>
        <v>Công an xã Hiếu  tỉnh Kon Tum</v>
      </c>
      <c r="C1751" t="str">
        <v>https://www.facebook.com/tuoitrecongankontum/</v>
      </c>
      <c r="D1751" t="str">
        <v>-</v>
      </c>
      <c r="E1751" t="str">
        <v/>
      </c>
      <c r="F1751" t="str">
        <v>-</v>
      </c>
      <c r="G1751" t="str">
        <v>-</v>
      </c>
    </row>
    <row r="1752">
      <c r="A1752">
        <v>17750</v>
      </c>
      <c r="B1752" t="str">
        <f>HYPERLINK("https://www.konplong.kontum.gov.vn/cac-xa/Xa-Hieu-1068", "UBND Ủy ban nhân dân xã Hiếu  tỉnh Kon Tum")</f>
        <v>UBND Ủy ban nhân dân xã Hiếu  tỉnh Kon Tum</v>
      </c>
      <c r="C1752" t="str">
        <v>https://www.konplong.kontum.gov.vn/cac-xa/Xa-Hieu-1068</v>
      </c>
      <c r="D1752" t="str">
        <v>-</v>
      </c>
      <c r="E1752" t="str">
        <v>-</v>
      </c>
      <c r="F1752" t="str">
        <v>-</v>
      </c>
      <c r="G1752" t="str">
        <v>-</v>
      </c>
    </row>
    <row r="1753">
      <c r="A1753">
        <v>17751</v>
      </c>
      <c r="B1753" t="str">
        <v>Công an xã Đắk Kôi  tỉnh Kon Tum</v>
      </c>
      <c r="C1753" t="str">
        <v>-</v>
      </c>
      <c r="D1753" t="str">
        <v>-</v>
      </c>
      <c r="E1753" t="str">
        <v/>
      </c>
      <c r="F1753" t="str">
        <v>-</v>
      </c>
      <c r="G1753" t="str">
        <v>-</v>
      </c>
    </row>
    <row r="1754">
      <c r="A1754">
        <v>17752</v>
      </c>
      <c r="B1754" t="str">
        <f>HYPERLINK("http://dakkoi.konray.kontum.gov.vn/", "UBND Ủy ban nhân dân xã Đắk Kôi  tỉnh Kon Tum")</f>
        <v>UBND Ủy ban nhân dân xã Đắk Kôi  tỉnh Kon Tum</v>
      </c>
      <c r="C1754" t="str">
        <v>http://dakkoi.konray.kontum.gov.vn/</v>
      </c>
      <c r="D1754" t="str">
        <v>-</v>
      </c>
      <c r="E1754" t="str">
        <v>-</v>
      </c>
      <c r="F1754" t="str">
        <v>-</v>
      </c>
      <c r="G1754" t="str">
        <v>-</v>
      </c>
    </row>
    <row r="1755">
      <c r="A1755">
        <v>17753</v>
      </c>
      <c r="B1755" t="str">
        <v>Công an xã Đắk Tơ Lung  tỉnh Kon Tum</v>
      </c>
      <c r="C1755" t="str">
        <v>-</v>
      </c>
      <c r="D1755" t="str">
        <v>-</v>
      </c>
      <c r="E1755" t="str">
        <v/>
      </c>
      <c r="F1755" t="str">
        <v>-</v>
      </c>
      <c r="G1755" t="str">
        <v>-</v>
      </c>
    </row>
    <row r="1756">
      <c r="A1756">
        <v>17754</v>
      </c>
      <c r="B1756" t="str">
        <f>HYPERLINK("http://daktolung.konray.kontum.gov.vn/", "UBND Ủy ban nhân dân xã Đắk Tơ Lung  tỉnh Kon Tum")</f>
        <v>UBND Ủy ban nhân dân xã Đắk Tơ Lung  tỉnh Kon Tum</v>
      </c>
      <c r="C1756" t="str">
        <v>http://daktolung.konray.kontum.gov.vn/</v>
      </c>
      <c r="D1756" t="str">
        <v>-</v>
      </c>
      <c r="E1756" t="str">
        <v>-</v>
      </c>
      <c r="F1756" t="str">
        <v>-</v>
      </c>
      <c r="G1756" t="str">
        <v>-</v>
      </c>
    </row>
    <row r="1757">
      <c r="A1757">
        <v>17755</v>
      </c>
      <c r="B1757" t="str">
        <v>Công an xã Đắk Ruồng  tỉnh Kon Tum</v>
      </c>
      <c r="C1757" t="str">
        <v>-</v>
      </c>
      <c r="D1757" t="str">
        <v>-</v>
      </c>
      <c r="E1757" t="str">
        <v/>
      </c>
      <c r="F1757" t="str">
        <v>-</v>
      </c>
      <c r="G1757" t="str">
        <v>-</v>
      </c>
    </row>
    <row r="1758">
      <c r="A1758">
        <v>17756</v>
      </c>
      <c r="B1758" t="str">
        <f>HYPERLINK("http://dakruong.konray.kontum.gov.vn/", "UBND Ủy ban nhân dân xã Đắk Ruồng  tỉnh Kon Tum")</f>
        <v>UBND Ủy ban nhân dân xã Đắk Ruồng  tỉnh Kon Tum</v>
      </c>
      <c r="C1758" t="str">
        <v>http://dakruong.konray.kontum.gov.vn/</v>
      </c>
      <c r="D1758" t="str">
        <v>-</v>
      </c>
      <c r="E1758" t="str">
        <v>-</v>
      </c>
      <c r="F1758" t="str">
        <v>-</v>
      </c>
      <c r="G1758" t="str">
        <v>-</v>
      </c>
    </row>
    <row r="1759">
      <c r="A1759">
        <v>17757</v>
      </c>
      <c r="B1759" t="str">
        <v>Công an xã Đắk Pne  tỉnh Kon Tum</v>
      </c>
      <c r="C1759" t="str">
        <v>-</v>
      </c>
      <c r="D1759" t="str">
        <v>-</v>
      </c>
      <c r="E1759" t="str">
        <v/>
      </c>
      <c r="F1759" t="str">
        <v>-</v>
      </c>
      <c r="G1759" t="str">
        <v>-</v>
      </c>
    </row>
    <row r="1760">
      <c r="A1760">
        <v>17758</v>
      </c>
      <c r="B1760" t="str">
        <f>HYPERLINK("http://dakpne.konray.kontum.gov.vn/", "UBND Ủy ban nhân dân xã Đắk Pne  tỉnh Kon Tum")</f>
        <v>UBND Ủy ban nhân dân xã Đắk Pne  tỉnh Kon Tum</v>
      </c>
      <c r="C1760" t="str">
        <v>http://dakpne.konray.kontum.gov.vn/</v>
      </c>
      <c r="D1760" t="str">
        <v>-</v>
      </c>
      <c r="E1760" t="str">
        <v>-</v>
      </c>
      <c r="F1760" t="str">
        <v>-</v>
      </c>
      <c r="G1760" t="str">
        <v>-</v>
      </c>
    </row>
    <row r="1761">
      <c r="A1761">
        <v>17759</v>
      </c>
      <c r="B1761" t="str">
        <v>Công an xã Đắk Tờ Re  tỉnh Kon Tum</v>
      </c>
      <c r="C1761" t="str">
        <v>-</v>
      </c>
      <c r="D1761" t="str">
        <v>-</v>
      </c>
      <c r="E1761" t="str">
        <v/>
      </c>
      <c r="F1761" t="str">
        <v>-</v>
      </c>
      <c r="G1761" t="str">
        <v>-</v>
      </c>
    </row>
    <row r="1762">
      <c r="A1762">
        <v>17760</v>
      </c>
      <c r="B1762" t="str">
        <f>HYPERLINK("http://daktore.konray.kontum.gov.vn/", "UBND Ủy ban nhân dân xã Đắk Tờ Re  tỉnh Kon Tum")</f>
        <v>UBND Ủy ban nhân dân xã Đắk Tờ Re  tỉnh Kon Tum</v>
      </c>
      <c r="C1762" t="str">
        <v>http://daktore.konray.kontum.gov.vn/</v>
      </c>
      <c r="D1762" t="str">
        <v>-</v>
      </c>
      <c r="E1762" t="str">
        <v>-</v>
      </c>
      <c r="F1762" t="str">
        <v>-</v>
      </c>
      <c r="G1762" t="str">
        <v>-</v>
      </c>
    </row>
    <row r="1763">
      <c r="A1763">
        <v>17761</v>
      </c>
      <c r="B1763" t="str">
        <v>Công an xã Tân Lập  tỉnh Kon Tum</v>
      </c>
      <c r="C1763" t="str">
        <v>-</v>
      </c>
      <c r="D1763" t="str">
        <v>-</v>
      </c>
      <c r="E1763" t="str">
        <v/>
      </c>
      <c r="F1763" t="str">
        <v>-</v>
      </c>
      <c r="G1763" t="str">
        <v>-</v>
      </c>
    </row>
    <row r="1764">
      <c r="A1764">
        <v>17762</v>
      </c>
      <c r="B1764" t="str">
        <f>HYPERLINK("http://tanlap.konray.kontum.gov.vn/", "UBND Ủy ban nhân dân xã Tân Lập  tỉnh Kon Tum")</f>
        <v>UBND Ủy ban nhân dân xã Tân Lập  tỉnh Kon Tum</v>
      </c>
      <c r="C1764" t="str">
        <v>http://tanlap.konray.kontum.gov.vn/</v>
      </c>
      <c r="D1764" t="str">
        <v>-</v>
      </c>
      <c r="E1764" t="str">
        <v>-</v>
      </c>
      <c r="F1764" t="str">
        <v>-</v>
      </c>
      <c r="G1764" t="str">
        <v>-</v>
      </c>
    </row>
    <row r="1765">
      <c r="A1765">
        <v>17763</v>
      </c>
      <c r="B1765" t="str">
        <v>Công an xã Đắk PXi  tỉnh Kon Tum</v>
      </c>
      <c r="C1765" t="str">
        <v>-</v>
      </c>
      <c r="D1765" t="str">
        <v>-</v>
      </c>
      <c r="E1765" t="str">
        <v/>
      </c>
      <c r="F1765" t="str">
        <v>-</v>
      </c>
      <c r="G1765" t="str">
        <v>-</v>
      </c>
    </row>
    <row r="1766">
      <c r="A1766">
        <v>17764</v>
      </c>
      <c r="B1766" t="str">
        <f>HYPERLINK("https://dakpxi.huyendakha.kontum.gov.vn/", "UBND Ủy ban nhân dân xã Đắk PXi  tỉnh Kon Tum")</f>
        <v>UBND Ủy ban nhân dân xã Đắk PXi  tỉnh Kon Tum</v>
      </c>
      <c r="C1766" t="str">
        <v>https://dakpxi.huyendakha.kontum.gov.vn/</v>
      </c>
      <c r="D1766" t="str">
        <v>-</v>
      </c>
      <c r="E1766" t="str">
        <v>-</v>
      </c>
      <c r="F1766" t="str">
        <v>-</v>
      </c>
      <c r="G1766" t="str">
        <v>-</v>
      </c>
    </row>
    <row r="1767">
      <c r="A1767">
        <v>17765</v>
      </c>
      <c r="B1767" t="str">
        <v>Công an xã Đăk Long  tỉnh Kon Tum</v>
      </c>
      <c r="C1767" t="str">
        <v>-</v>
      </c>
      <c r="D1767" t="str">
        <v>-</v>
      </c>
      <c r="E1767" t="str">
        <v/>
      </c>
      <c r="F1767" t="str">
        <v>-</v>
      </c>
      <c r="G1767" t="str">
        <v>-</v>
      </c>
    </row>
    <row r="1768">
      <c r="A1768">
        <v>17766</v>
      </c>
      <c r="B1768" t="str">
        <f>HYPERLINK("https://daklong.huyendakha.kontum.gov.vn/", "UBND Ủy ban nhân dân xã Đăk Long  tỉnh Kon Tum")</f>
        <v>UBND Ủy ban nhân dân xã Đăk Long  tỉnh Kon Tum</v>
      </c>
      <c r="C1768" t="str">
        <v>https://daklong.huyendakha.kontum.gov.vn/</v>
      </c>
      <c r="D1768" t="str">
        <v>-</v>
      </c>
      <c r="E1768" t="str">
        <v>-</v>
      </c>
      <c r="F1768" t="str">
        <v>-</v>
      </c>
      <c r="G1768" t="str">
        <v>-</v>
      </c>
    </row>
    <row r="1769">
      <c r="A1769">
        <v>17767</v>
      </c>
      <c r="B1769" t="str">
        <v>Công an xã Đắk HRing  tỉnh Kon Tum</v>
      </c>
      <c r="C1769" t="str">
        <v>-</v>
      </c>
      <c r="D1769" t="str">
        <v>-</v>
      </c>
      <c r="E1769" t="str">
        <v/>
      </c>
      <c r="F1769" t="str">
        <v>-</v>
      </c>
      <c r="G1769" t="str">
        <v>-</v>
      </c>
    </row>
    <row r="1770">
      <c r="A1770">
        <v>17768</v>
      </c>
      <c r="B1770" t="str">
        <f>HYPERLINK("https://dakhring.huyendakha.kontum.gov.vn/", "UBND Ủy ban nhân dân xã Đắk HRing  tỉnh Kon Tum")</f>
        <v>UBND Ủy ban nhân dân xã Đắk HRing  tỉnh Kon Tum</v>
      </c>
      <c r="C1770" t="str">
        <v>https://dakhring.huyendakha.kontum.gov.vn/</v>
      </c>
      <c r="D1770" t="str">
        <v>-</v>
      </c>
      <c r="E1770" t="str">
        <v>-</v>
      </c>
      <c r="F1770" t="str">
        <v>-</v>
      </c>
      <c r="G1770" t="str">
        <v>-</v>
      </c>
    </row>
    <row r="1771">
      <c r="A1771">
        <v>17769</v>
      </c>
      <c r="B1771" t="str">
        <v>Công an xã Đắk Ui  tỉnh Kon Tum</v>
      </c>
      <c r="C1771" t="str">
        <v>-</v>
      </c>
      <c r="D1771" t="str">
        <v>-</v>
      </c>
      <c r="E1771" t="str">
        <v/>
      </c>
      <c r="F1771" t="str">
        <v>-</v>
      </c>
      <c r="G1771" t="str">
        <v>-</v>
      </c>
    </row>
    <row r="1772">
      <c r="A1772">
        <v>17770</v>
      </c>
      <c r="B1772" t="str">
        <f>HYPERLINK("https://dakui.huyendakha.kontum.gov.vn/", "UBND Ủy ban nhân dân xã Đắk Ui  tỉnh Kon Tum")</f>
        <v>UBND Ủy ban nhân dân xã Đắk Ui  tỉnh Kon Tum</v>
      </c>
      <c r="C1772" t="str">
        <v>https://dakui.huyendakha.kontum.gov.vn/</v>
      </c>
      <c r="D1772" t="str">
        <v>-</v>
      </c>
      <c r="E1772" t="str">
        <v>-</v>
      </c>
      <c r="F1772" t="str">
        <v>-</v>
      </c>
      <c r="G1772" t="str">
        <v>-</v>
      </c>
    </row>
    <row r="1773">
      <c r="A1773">
        <v>17771</v>
      </c>
      <c r="B1773" t="str">
        <v>Công an xã Đăk Ngọk  tỉnh Kon Tum</v>
      </c>
      <c r="C1773" t="str">
        <v>-</v>
      </c>
      <c r="D1773" t="str">
        <v>-</v>
      </c>
      <c r="E1773" t="str">
        <v/>
      </c>
      <c r="F1773" t="str">
        <v>-</v>
      </c>
      <c r="G1773" t="str">
        <v>-</v>
      </c>
    </row>
    <row r="1774">
      <c r="A1774">
        <v>17772</v>
      </c>
      <c r="B1774" t="str">
        <f>HYPERLINK("https://dakngok.huyendakha.kontum.gov.vn/", "UBND Ủy ban nhân dân xã Đăk Ngọk  tỉnh Kon Tum")</f>
        <v>UBND Ủy ban nhân dân xã Đăk Ngọk  tỉnh Kon Tum</v>
      </c>
      <c r="C1774" t="str">
        <v>https://dakngok.huyendakha.kontum.gov.vn/</v>
      </c>
      <c r="D1774" t="str">
        <v>-</v>
      </c>
      <c r="E1774" t="str">
        <v>-</v>
      </c>
      <c r="F1774" t="str">
        <v>-</v>
      </c>
      <c r="G1774" t="str">
        <v>-</v>
      </c>
    </row>
    <row r="1775">
      <c r="A1775">
        <v>17773</v>
      </c>
      <c r="B1775" t="str">
        <v>Công an xã Đắk Mar  tỉnh Kon Tum</v>
      </c>
      <c r="C1775" t="str">
        <v>-</v>
      </c>
      <c r="D1775" t="str">
        <v>-</v>
      </c>
      <c r="E1775" t="str">
        <v/>
      </c>
      <c r="F1775" t="str">
        <v>-</v>
      </c>
      <c r="G1775" t="str">
        <v>-</v>
      </c>
    </row>
    <row r="1776">
      <c r="A1776">
        <v>17774</v>
      </c>
      <c r="B1776" t="str">
        <f>HYPERLINK("https://dakmar.huyendakha.kontum.gov.vn/", "UBND Ủy ban nhân dân xã Đắk Mar  tỉnh Kon Tum")</f>
        <v>UBND Ủy ban nhân dân xã Đắk Mar  tỉnh Kon Tum</v>
      </c>
      <c r="C1776" t="str">
        <v>https://dakmar.huyendakha.kontum.gov.vn/</v>
      </c>
      <c r="D1776" t="str">
        <v>-</v>
      </c>
      <c r="E1776" t="str">
        <v>-</v>
      </c>
      <c r="F1776" t="str">
        <v>-</v>
      </c>
      <c r="G1776" t="str">
        <v>-</v>
      </c>
    </row>
    <row r="1777">
      <c r="A1777">
        <v>17775</v>
      </c>
      <c r="B1777" t="str">
        <v>Công an xã Ngok Wang  tỉnh Kon Tum</v>
      </c>
      <c r="C1777" t="str">
        <v>-</v>
      </c>
      <c r="D1777" t="str">
        <v>-</v>
      </c>
      <c r="E1777" t="str">
        <v/>
      </c>
      <c r="F1777" t="str">
        <v>-</v>
      </c>
      <c r="G1777" t="str">
        <v>-</v>
      </c>
    </row>
    <row r="1778">
      <c r="A1778">
        <v>17776</v>
      </c>
      <c r="B1778" t="str">
        <f>HYPERLINK("https://ngokwang.huyendakha.kontum.gov.vn/", "UBND Ủy ban nhân dân xã Ngok Wang  tỉnh Kon Tum")</f>
        <v>UBND Ủy ban nhân dân xã Ngok Wang  tỉnh Kon Tum</v>
      </c>
      <c r="C1778" t="str">
        <v>https://ngokwang.huyendakha.kontum.gov.vn/</v>
      </c>
      <c r="D1778" t="str">
        <v>-</v>
      </c>
      <c r="E1778" t="str">
        <v>-</v>
      </c>
      <c r="F1778" t="str">
        <v>-</v>
      </c>
      <c r="G1778" t="str">
        <v>-</v>
      </c>
    </row>
    <row r="1779">
      <c r="A1779">
        <v>17777</v>
      </c>
      <c r="B1779" t="str">
        <v>Công an xã Ngok Réo  tỉnh Kon Tum</v>
      </c>
      <c r="C1779" t="str">
        <v>-</v>
      </c>
      <c r="D1779" t="str">
        <v>-</v>
      </c>
      <c r="E1779" t="str">
        <v/>
      </c>
      <c r="F1779" t="str">
        <v>-</v>
      </c>
      <c r="G1779" t="str">
        <v>-</v>
      </c>
    </row>
    <row r="1780">
      <c r="A1780">
        <v>17778</v>
      </c>
      <c r="B1780" t="str">
        <f>HYPERLINK("https://huyendakha.kontum.gov.vn/cac-xa-thi-tran/xa-ngoc-reo", "UBND Ủy ban nhân dân xã Ngok Réo  tỉnh Kon Tum")</f>
        <v>UBND Ủy ban nhân dân xã Ngok Réo  tỉnh Kon Tum</v>
      </c>
      <c r="C1780" t="str">
        <v>https://huyendakha.kontum.gov.vn/cac-xa-thi-tran/xa-ngoc-reo</v>
      </c>
      <c r="D1780" t="str">
        <v>-</v>
      </c>
      <c r="E1780" t="str">
        <v>-</v>
      </c>
      <c r="F1780" t="str">
        <v>-</v>
      </c>
      <c r="G1780" t="str">
        <v>-</v>
      </c>
    </row>
    <row r="1781">
      <c r="A1781">
        <v>17779</v>
      </c>
      <c r="B1781" t="str">
        <v>Công an xã Hà Mòn  tỉnh Kon Tum</v>
      </c>
      <c r="C1781" t="str">
        <v>-</v>
      </c>
      <c r="D1781" t="str">
        <v>-</v>
      </c>
      <c r="E1781" t="str">
        <v/>
      </c>
      <c r="F1781" t="str">
        <v>-</v>
      </c>
      <c r="G1781" t="str">
        <v>-</v>
      </c>
    </row>
    <row r="1782">
      <c r="A1782">
        <v>17780</v>
      </c>
      <c r="B1782" t="str">
        <f>HYPERLINK("https://hamon.huyendakha.kontum.gov.vn/", "UBND Ủy ban nhân dân xã Hà Mòn  tỉnh Kon Tum")</f>
        <v>UBND Ủy ban nhân dân xã Hà Mòn  tỉnh Kon Tum</v>
      </c>
      <c r="C1782" t="str">
        <v>https://hamon.huyendakha.kontum.gov.vn/</v>
      </c>
      <c r="D1782" t="str">
        <v>-</v>
      </c>
      <c r="E1782" t="str">
        <v>-</v>
      </c>
      <c r="F1782" t="str">
        <v>-</v>
      </c>
      <c r="G1782" t="str">
        <v>-</v>
      </c>
    </row>
    <row r="1783">
      <c r="A1783">
        <v>17781</v>
      </c>
      <c r="B1783" t="str">
        <v>Công an xã Đắk La  tỉnh Kon Tum</v>
      </c>
      <c r="C1783" t="str">
        <v>-</v>
      </c>
      <c r="D1783" t="str">
        <v>-</v>
      </c>
      <c r="E1783" t="str">
        <v/>
      </c>
      <c r="F1783" t="str">
        <v>-</v>
      </c>
      <c r="G1783" t="str">
        <v>-</v>
      </c>
    </row>
    <row r="1784">
      <c r="A1784">
        <v>17782</v>
      </c>
      <c r="B1784" t="str">
        <f>HYPERLINK("https://dakla.huyendakha.kontum.gov.vn/", "UBND Ủy ban nhân dân xã Đắk La  tỉnh Kon Tum")</f>
        <v>UBND Ủy ban nhân dân xã Đắk La  tỉnh Kon Tum</v>
      </c>
      <c r="C1784" t="str">
        <v>https://dakla.huyendakha.kontum.gov.vn/</v>
      </c>
      <c r="D1784" t="str">
        <v>-</v>
      </c>
      <c r="E1784" t="str">
        <v>-</v>
      </c>
      <c r="F1784" t="str">
        <v>-</v>
      </c>
      <c r="G1784" t="str">
        <v>-</v>
      </c>
    </row>
    <row r="1785">
      <c r="A1785">
        <v>17783</v>
      </c>
      <c r="B1785" t="str">
        <v>Công an xã Rơ Kơi  tỉnh Kon Tum</v>
      </c>
      <c r="C1785" t="str">
        <v>-</v>
      </c>
      <c r="D1785" t="str">
        <v>-</v>
      </c>
      <c r="E1785" t="str">
        <v/>
      </c>
      <c r="F1785" t="str">
        <v>-</v>
      </c>
      <c r="G1785" t="str">
        <v>-</v>
      </c>
    </row>
    <row r="1786">
      <c r="A1786">
        <v>17784</v>
      </c>
      <c r="B1786" t="str">
        <f>HYPERLINK("https://huyensathay.kontum.gov.vn/ubnd-cac-xa,-thi-tran/UBND-xa-Ro-Koi-315", "UBND Ủy ban nhân dân xã Rơ Kơi  tỉnh Kon Tum")</f>
        <v>UBND Ủy ban nhân dân xã Rơ Kơi  tỉnh Kon Tum</v>
      </c>
      <c r="C1786" t="str">
        <v>https://huyensathay.kontum.gov.vn/ubnd-cac-xa,-thi-tran/UBND-xa-Ro-Koi-315</v>
      </c>
      <c r="D1786" t="str">
        <v>-</v>
      </c>
      <c r="E1786" t="str">
        <v>-</v>
      </c>
      <c r="F1786" t="str">
        <v>-</v>
      </c>
      <c r="G1786" t="str">
        <v>-</v>
      </c>
    </row>
    <row r="1787">
      <c r="A1787">
        <v>17785</v>
      </c>
      <c r="B1787" t="str">
        <v>Công an xã Sa Nhơn  tỉnh Kon Tum</v>
      </c>
      <c r="C1787" t="str">
        <v>-</v>
      </c>
      <c r="D1787" t="str">
        <v>-</v>
      </c>
      <c r="E1787" t="str">
        <v/>
      </c>
      <c r="F1787" t="str">
        <v>-</v>
      </c>
      <c r="G1787" t="str">
        <v>-</v>
      </c>
    </row>
    <row r="1788">
      <c r="A1788">
        <v>17786</v>
      </c>
      <c r="B1788" t="str">
        <f>HYPERLINK("https://huyensathay.kontum.gov.vn/ubnd-cac-xa,-thi-tran/UBND-xa-Sa-Nhon-326", "UBND Ủy ban nhân dân xã Sa Nhơn  tỉnh Kon Tum")</f>
        <v>UBND Ủy ban nhân dân xã Sa Nhơn  tỉnh Kon Tum</v>
      </c>
      <c r="C1788" t="str">
        <v>https://huyensathay.kontum.gov.vn/ubnd-cac-xa,-thi-tran/UBND-xa-Sa-Nhon-326</v>
      </c>
      <c r="D1788" t="str">
        <v>-</v>
      </c>
      <c r="E1788" t="str">
        <v>-</v>
      </c>
      <c r="F1788" t="str">
        <v>-</v>
      </c>
      <c r="G1788" t="str">
        <v>-</v>
      </c>
    </row>
    <row r="1789">
      <c r="A1789">
        <v>17787</v>
      </c>
      <c r="B1789" t="str">
        <v>Công an xã Hơ Moong  tỉnh Kon Tum</v>
      </c>
      <c r="C1789" t="str">
        <v>-</v>
      </c>
      <c r="D1789" t="str">
        <v>-</v>
      </c>
      <c r="E1789" t="str">
        <v/>
      </c>
      <c r="F1789" t="str">
        <v>-</v>
      </c>
      <c r="G1789" t="str">
        <v>-</v>
      </c>
    </row>
    <row r="1790">
      <c r="A1790">
        <v>17788</v>
      </c>
      <c r="B1790" t="str">
        <f>HYPERLINK("https://huyensathay.kontum.gov.vn/ubnd-cac-xa,-thi-tran/UBND-xa-Ho-Moong-321", "UBND Ủy ban nhân dân xã Hơ Moong  tỉnh Kon Tum")</f>
        <v>UBND Ủy ban nhân dân xã Hơ Moong  tỉnh Kon Tum</v>
      </c>
      <c r="C1790" t="str">
        <v>https://huyensathay.kontum.gov.vn/ubnd-cac-xa,-thi-tran/UBND-xa-Ho-Moong-321</v>
      </c>
      <c r="D1790" t="str">
        <v>-</v>
      </c>
      <c r="E1790" t="str">
        <v>-</v>
      </c>
      <c r="F1790" t="str">
        <v>-</v>
      </c>
      <c r="G1790" t="str">
        <v>-</v>
      </c>
    </row>
    <row r="1791">
      <c r="A1791">
        <v>17789</v>
      </c>
      <c r="B1791" t="str">
        <v>Công an xã Mô Rai  tỉnh Kon Tum</v>
      </c>
      <c r="C1791" t="str">
        <v>-</v>
      </c>
      <c r="D1791" t="str">
        <v>-</v>
      </c>
      <c r="E1791" t="str">
        <v/>
      </c>
      <c r="F1791" t="str">
        <v>-</v>
      </c>
      <c r="G1791" t="str">
        <v>-</v>
      </c>
    </row>
    <row r="1792">
      <c r="A1792">
        <v>17790</v>
      </c>
      <c r="B1792" t="str">
        <f>HYPERLINK("https://huyensathay.kontum.gov.vn/ubnd-cac-xa,-thi-tran/UBND-xa-Mo-Rai-316", "UBND Ủy ban nhân dân xã Mô Rai  tỉnh Kon Tum")</f>
        <v>UBND Ủy ban nhân dân xã Mô Rai  tỉnh Kon Tum</v>
      </c>
      <c r="C1792" t="str">
        <v>https://huyensathay.kontum.gov.vn/ubnd-cac-xa,-thi-tran/UBND-xa-Mo-Rai-316</v>
      </c>
      <c r="D1792" t="str">
        <v>-</v>
      </c>
      <c r="E1792" t="str">
        <v>-</v>
      </c>
      <c r="F1792" t="str">
        <v>-</v>
      </c>
      <c r="G1792" t="str">
        <v>-</v>
      </c>
    </row>
    <row r="1793">
      <c r="A1793">
        <v>17791</v>
      </c>
      <c r="B1793" t="str">
        <f>HYPERLINK("https://www.facebook.com/p/Tu%E1%BB%95i-tr%E1%BA%BB-C%C3%B4ng-an-th%E1%BB%8B-x%C3%A3-S%C6%A1n-T%C3%A2y-100040884909606/", "Công an xã Sa Sơn  tỉnh Kon Tum")</f>
        <v>Công an xã Sa Sơn  tỉnh Kon Tum</v>
      </c>
      <c r="C1793" t="str">
        <v>https://www.facebook.com/p/Tu%E1%BB%95i-tr%E1%BA%BB-C%C3%B4ng-an-th%E1%BB%8B-x%C3%A3-S%C6%A1n-T%C3%A2y-100040884909606/</v>
      </c>
      <c r="D1793" t="str">
        <v>-</v>
      </c>
      <c r="E1793" t="str">
        <v/>
      </c>
      <c r="F1793" t="str">
        <v>-</v>
      </c>
      <c r="G1793" t="str">
        <v>-</v>
      </c>
    </row>
    <row r="1794">
      <c r="A1794">
        <v>17792</v>
      </c>
      <c r="B1794" t="str">
        <f>HYPERLINK("https://huyensathay.kontum.gov.vn/ubnd-cac-xa,-thi-tran/UBND-xa-Sa-Son-325", "UBND Ủy ban nhân dân xã Sa Sơn  tỉnh Kon Tum")</f>
        <v>UBND Ủy ban nhân dân xã Sa Sơn  tỉnh Kon Tum</v>
      </c>
      <c r="C1794" t="str">
        <v>https://huyensathay.kontum.gov.vn/ubnd-cac-xa,-thi-tran/UBND-xa-Sa-Son-325</v>
      </c>
      <c r="D1794" t="str">
        <v>-</v>
      </c>
      <c r="E1794" t="str">
        <v>-</v>
      </c>
      <c r="F1794" t="str">
        <v>-</v>
      </c>
      <c r="G1794" t="str">
        <v>-</v>
      </c>
    </row>
    <row r="1795">
      <c r="A1795">
        <v>17793</v>
      </c>
      <c r="B1795" t="str">
        <f>HYPERLINK("https://www.facebook.com/tuoitrecongankontum/", "Công an xã Sa Nghĩa  tỉnh Kon Tum")</f>
        <v>Công an xã Sa Nghĩa  tỉnh Kon Tum</v>
      </c>
      <c r="C1795" t="str">
        <v>https://www.facebook.com/tuoitrecongankontum/</v>
      </c>
      <c r="D1795" t="str">
        <v>-</v>
      </c>
      <c r="E1795" t="str">
        <v/>
      </c>
      <c r="F1795" t="str">
        <v>-</v>
      </c>
      <c r="G1795" t="str">
        <v>-</v>
      </c>
    </row>
    <row r="1796">
      <c r="A1796">
        <v>17794</v>
      </c>
      <c r="B1796" t="str">
        <f>HYPERLINK("https://huyensathay.kontum.gov.vn/ubnd-cac-xa,-thi-tran/UBND-xa-Sa-Nghia-328", "UBND Ủy ban nhân dân xã Sa Nghĩa  tỉnh Kon Tum")</f>
        <v>UBND Ủy ban nhân dân xã Sa Nghĩa  tỉnh Kon Tum</v>
      </c>
      <c r="C1796" t="str">
        <v>https://huyensathay.kontum.gov.vn/ubnd-cac-xa,-thi-tran/UBND-xa-Sa-Nghia-328</v>
      </c>
      <c r="D1796" t="str">
        <v>-</v>
      </c>
      <c r="E1796" t="str">
        <v>-</v>
      </c>
      <c r="F1796" t="str">
        <v>-</v>
      </c>
      <c r="G1796" t="str">
        <v>-</v>
      </c>
    </row>
    <row r="1797">
      <c r="A1797">
        <v>17795</v>
      </c>
      <c r="B1797" t="str">
        <v>Công an xã Sa Bình  tỉnh Kon Tum</v>
      </c>
      <c r="C1797" t="str">
        <v>-</v>
      </c>
      <c r="D1797" t="str">
        <v>-</v>
      </c>
      <c r="E1797" t="str">
        <v/>
      </c>
      <c r="F1797" t="str">
        <v>-</v>
      </c>
      <c r="G1797" t="str">
        <v>-</v>
      </c>
    </row>
    <row r="1798">
      <c r="A1798">
        <v>17796</v>
      </c>
      <c r="B1798" t="str">
        <f>HYPERLINK("https://huyensathay.kontum.gov.vn/ubnd-cac-xa,-thi-tran/UBND-xa-Sa-Binh-327", "UBND Ủy ban nhân dân xã Sa Bình  tỉnh Kon Tum")</f>
        <v>UBND Ủy ban nhân dân xã Sa Bình  tỉnh Kon Tum</v>
      </c>
      <c r="C1798" t="str">
        <v>https://huyensathay.kontum.gov.vn/ubnd-cac-xa,-thi-tran/UBND-xa-Sa-Binh-327</v>
      </c>
      <c r="D1798" t="str">
        <v>-</v>
      </c>
      <c r="E1798" t="str">
        <v>-</v>
      </c>
      <c r="F1798" t="str">
        <v>-</v>
      </c>
      <c r="G1798" t="str">
        <v>-</v>
      </c>
    </row>
    <row r="1799">
      <c r="A1799">
        <v>17797</v>
      </c>
      <c r="B1799" t="str">
        <v>Công an xã Ya Xiêr  tỉnh Kon Tum</v>
      </c>
      <c r="C1799" t="str">
        <v>-</v>
      </c>
      <c r="D1799" t="str">
        <v>-</v>
      </c>
      <c r="E1799" t="str">
        <v/>
      </c>
      <c r="F1799" t="str">
        <v>-</v>
      </c>
      <c r="G1799" t="str">
        <v>-</v>
      </c>
    </row>
    <row r="1800">
      <c r="A1800">
        <v>17798</v>
      </c>
      <c r="B1800" t="str">
        <f>HYPERLINK("https://huyensathay.kontum.gov.vn/ubnd-cac-xa,-thi-tran/UBND-xa-Ya-Xier-324", "UBND Ủy ban nhân dân xã Ya Xiêr  tỉnh Kon Tum")</f>
        <v>UBND Ủy ban nhân dân xã Ya Xiêr  tỉnh Kon Tum</v>
      </c>
      <c r="C1800" t="str">
        <v>https://huyensathay.kontum.gov.vn/ubnd-cac-xa,-thi-tran/UBND-xa-Ya-Xier-324</v>
      </c>
      <c r="D1800" t="str">
        <v>-</v>
      </c>
      <c r="E1800" t="str">
        <v>-</v>
      </c>
      <c r="F1800" t="str">
        <v>-</v>
      </c>
      <c r="G1800" t="str">
        <v>-</v>
      </c>
    </row>
    <row r="1801">
      <c r="A1801">
        <v>17799</v>
      </c>
      <c r="B1801" t="str">
        <f>HYPERLINK("https://www.facebook.com/tuoitrecongankontum/", "Công an xã Ya Tăng  tỉnh Kon Tum")</f>
        <v>Công an xã Ya Tăng  tỉnh Kon Tum</v>
      </c>
      <c r="C1801" t="str">
        <v>https://www.facebook.com/tuoitrecongankontum/</v>
      </c>
      <c r="D1801" t="str">
        <v>-</v>
      </c>
      <c r="E1801" t="str">
        <v/>
      </c>
      <c r="F1801" t="str">
        <v>-</v>
      </c>
      <c r="G1801" t="str">
        <v>-</v>
      </c>
    </row>
    <row r="1802">
      <c r="A1802">
        <v>17800</v>
      </c>
      <c r="B1802" t="str">
        <f>HYPERLINK("https://huyensathay.kontum.gov.vn/ubnd-cac-xa,-thi-tran/UBND-xa-Ya-Tang-322", "UBND Ủy ban nhân dân xã Ya Tăng  tỉnh Kon Tum")</f>
        <v>UBND Ủy ban nhân dân xã Ya Tăng  tỉnh Kon Tum</v>
      </c>
      <c r="C1802" t="str">
        <v>https://huyensathay.kontum.gov.vn/ubnd-cac-xa,-thi-tran/UBND-xa-Ya-Tang-322</v>
      </c>
      <c r="D1802" t="str">
        <v>-</v>
      </c>
      <c r="E1802" t="str">
        <v>-</v>
      </c>
      <c r="F1802" t="str">
        <v>-</v>
      </c>
      <c r="G1802" t="str">
        <v>-</v>
      </c>
    </row>
    <row r="1803">
      <c r="A1803">
        <v>17801</v>
      </c>
      <c r="B1803" t="str">
        <v>Công an xã Ya ly  tỉnh Kon Tum</v>
      </c>
      <c r="C1803" t="str">
        <v>-</v>
      </c>
      <c r="D1803" t="str">
        <v>-</v>
      </c>
      <c r="E1803" t="str">
        <v/>
      </c>
      <c r="F1803" t="str">
        <v>-</v>
      </c>
      <c r="G1803" t="str">
        <v>-</v>
      </c>
    </row>
    <row r="1804">
      <c r="A1804">
        <v>17802</v>
      </c>
      <c r="B1804" t="str">
        <f>HYPERLINK("https://huyensathay.kontum.gov.vn/ubnd-cac-xa,-thi-tran/UBND-xa-Ya-Ly-323", "UBND Ủy ban nhân dân xã Ya ly  tỉnh Kon Tum")</f>
        <v>UBND Ủy ban nhân dân xã Ya ly  tỉnh Kon Tum</v>
      </c>
      <c r="C1804" t="str">
        <v>https://huyensathay.kontum.gov.vn/ubnd-cac-xa,-thi-tran/UBND-xa-Ya-Ly-323</v>
      </c>
      <c r="D1804" t="str">
        <v>-</v>
      </c>
      <c r="E1804" t="str">
        <v>-</v>
      </c>
      <c r="F1804" t="str">
        <v>-</v>
      </c>
      <c r="G1804" t="str">
        <v>-</v>
      </c>
    </row>
    <row r="1805">
      <c r="A1805">
        <v>17803</v>
      </c>
      <c r="B1805" t="str">
        <v>Công an xã Ngọc Lây  tỉnh Kon Tum</v>
      </c>
      <c r="C1805" t="str">
        <v>-</v>
      </c>
      <c r="D1805" t="str">
        <v>-</v>
      </c>
      <c r="E1805" t="str">
        <v/>
      </c>
      <c r="F1805" t="str">
        <v>-</v>
      </c>
      <c r="G1805" t="str">
        <v>-</v>
      </c>
    </row>
    <row r="1806">
      <c r="A1806">
        <v>17804</v>
      </c>
      <c r="B1806" t="str">
        <f>HYPERLINK("https://huyendakglei.kontum.gov.vn/cac-xa,-thi-tran/Xa-Ngoc-Linh-753", "UBND Ủy ban nhân dân xã Ngọc Lây  tỉnh Kon Tum")</f>
        <v>UBND Ủy ban nhân dân xã Ngọc Lây  tỉnh Kon Tum</v>
      </c>
      <c r="C1806" t="str">
        <v>https://huyendakglei.kontum.gov.vn/cac-xa,-thi-tran/Xa-Ngoc-Linh-753</v>
      </c>
      <c r="D1806" t="str">
        <v>-</v>
      </c>
      <c r="E1806" t="str">
        <v>-</v>
      </c>
      <c r="F1806" t="str">
        <v>-</v>
      </c>
      <c r="G1806" t="str">
        <v>-</v>
      </c>
    </row>
    <row r="1807">
      <c r="A1807">
        <v>17805</v>
      </c>
      <c r="B1807" t="str">
        <v>Công an xã Đắk Na  tỉnh Kon Tum</v>
      </c>
      <c r="C1807" t="str">
        <v>-</v>
      </c>
      <c r="D1807" t="str">
        <v>-</v>
      </c>
      <c r="E1807" t="str">
        <v/>
      </c>
      <c r="F1807" t="str">
        <v>-</v>
      </c>
      <c r="G1807" t="str">
        <v>-</v>
      </c>
    </row>
    <row r="1808">
      <c r="A1808">
        <v>17806</v>
      </c>
      <c r="B1808" t="str">
        <f>HYPERLINK("https://dakna.huyentumorong.kontum.gov.vn/", "UBND Ủy ban nhân dân xã Đắk Na  tỉnh Kon Tum")</f>
        <v>UBND Ủy ban nhân dân xã Đắk Na  tỉnh Kon Tum</v>
      </c>
      <c r="C1808" t="str">
        <v>https://dakna.huyentumorong.kontum.gov.vn/</v>
      </c>
      <c r="D1808" t="str">
        <v>-</v>
      </c>
      <c r="E1808" t="str">
        <v>-</v>
      </c>
      <c r="F1808" t="str">
        <v>-</v>
      </c>
      <c r="G1808" t="str">
        <v>-</v>
      </c>
    </row>
    <row r="1809">
      <c r="A1809">
        <v>17807</v>
      </c>
      <c r="B1809" t="str">
        <f>HYPERLINK("https://www.facebook.com/tuoitrecongankontum/", "Công an xã Măng Ri  tỉnh Kon Tum")</f>
        <v>Công an xã Măng Ri  tỉnh Kon Tum</v>
      </c>
      <c r="C1809" t="str">
        <v>https://www.facebook.com/tuoitrecongankontum/</v>
      </c>
      <c r="D1809" t="str">
        <v>-</v>
      </c>
      <c r="E1809" t="str">
        <v/>
      </c>
      <c r="F1809" t="str">
        <v>-</v>
      </c>
      <c r="G1809" t="str">
        <v>-</v>
      </c>
    </row>
    <row r="1810">
      <c r="A1810">
        <v>17808</v>
      </c>
      <c r="B1810" t="str">
        <f>HYPERLINK("https://mangri.huyentumorong.kontum.gov.vn/", "UBND Ủy ban nhân dân xã Măng Ri  tỉnh Kon Tum")</f>
        <v>UBND Ủy ban nhân dân xã Măng Ri  tỉnh Kon Tum</v>
      </c>
      <c r="C1810" t="str">
        <v>https://mangri.huyentumorong.kontum.gov.vn/</v>
      </c>
      <c r="D1810" t="str">
        <v>-</v>
      </c>
      <c r="E1810" t="str">
        <v>-</v>
      </c>
      <c r="F1810" t="str">
        <v>-</v>
      </c>
      <c r="G1810" t="str">
        <v>-</v>
      </c>
    </row>
    <row r="1811">
      <c r="A1811">
        <v>17809</v>
      </c>
      <c r="B1811" t="str">
        <f>HYPERLINK("https://www.facebook.com/tuoitrekontum/?locale=zh_HK", "Công an xã Ngọc Yêu  tỉnh Kon Tum")</f>
        <v>Công an xã Ngọc Yêu  tỉnh Kon Tum</v>
      </c>
      <c r="C1811" t="str">
        <v>https://www.facebook.com/tuoitrekontum/?locale=zh_HK</v>
      </c>
      <c r="D1811" t="str">
        <v>-</v>
      </c>
      <c r="E1811" t="str">
        <v/>
      </c>
      <c r="F1811" t="str">
        <v>-</v>
      </c>
      <c r="G1811" t="str">
        <v>-</v>
      </c>
    </row>
    <row r="1812">
      <c r="A1812">
        <v>17810</v>
      </c>
      <c r="B1812" t="str">
        <f>HYPERLINK("https://ngocyeu.huyentumorong.kontum.gov.vn/", "UBND Ủy ban nhân dân xã Ngọc Yêu  tỉnh Kon Tum")</f>
        <v>UBND Ủy ban nhân dân xã Ngọc Yêu  tỉnh Kon Tum</v>
      </c>
      <c r="C1812" t="str">
        <v>https://ngocyeu.huyentumorong.kontum.gov.vn/</v>
      </c>
      <c r="D1812" t="str">
        <v>-</v>
      </c>
      <c r="E1812" t="str">
        <v>-</v>
      </c>
      <c r="F1812" t="str">
        <v>-</v>
      </c>
      <c r="G1812" t="str">
        <v>-</v>
      </c>
    </row>
    <row r="1813">
      <c r="A1813">
        <v>17811</v>
      </c>
      <c r="B1813" t="str">
        <v>Công an xã Đắk Sao  tỉnh Kon Tum</v>
      </c>
      <c r="C1813" t="str">
        <v>-</v>
      </c>
      <c r="D1813" t="str">
        <v>-</v>
      </c>
      <c r="E1813" t="str">
        <v/>
      </c>
      <c r="F1813" t="str">
        <v>-</v>
      </c>
      <c r="G1813" t="str">
        <v>-</v>
      </c>
    </row>
    <row r="1814">
      <c r="A1814">
        <v>17812</v>
      </c>
      <c r="B1814" t="str">
        <f>HYPERLINK("https://daksao.huyentumorong.kontum.gov.vn/", "UBND Ủy ban nhân dân xã Đắk Sao  tỉnh Kon Tum")</f>
        <v>UBND Ủy ban nhân dân xã Đắk Sao  tỉnh Kon Tum</v>
      </c>
      <c r="C1814" t="str">
        <v>https://daksao.huyentumorong.kontum.gov.vn/</v>
      </c>
      <c r="D1814" t="str">
        <v>-</v>
      </c>
      <c r="E1814" t="str">
        <v>-</v>
      </c>
      <c r="F1814" t="str">
        <v>-</v>
      </c>
      <c r="G1814" t="str">
        <v>-</v>
      </c>
    </row>
    <row r="1815">
      <c r="A1815">
        <v>17813</v>
      </c>
      <c r="B1815" t="str">
        <v>Công an xã Đắk Rơ Ông  tỉnh Kon Tum</v>
      </c>
      <c r="C1815" t="str">
        <v>-</v>
      </c>
      <c r="D1815" t="str">
        <v>-</v>
      </c>
      <c r="E1815" t="str">
        <v/>
      </c>
      <c r="F1815" t="str">
        <v>-</v>
      </c>
      <c r="G1815" t="str">
        <v>-</v>
      </c>
    </row>
    <row r="1816">
      <c r="A1816">
        <v>17814</v>
      </c>
      <c r="B1816" t="str">
        <f>HYPERLINK("https://dakroong.huyentumorong.kontum.gov.vn/", "UBND Ủy ban nhân dân xã Đắk Rơ Ông  tỉnh Kon Tum")</f>
        <v>UBND Ủy ban nhân dân xã Đắk Rơ Ông  tỉnh Kon Tum</v>
      </c>
      <c r="C1816" t="str">
        <v>https://dakroong.huyentumorong.kontum.gov.vn/</v>
      </c>
      <c r="D1816" t="str">
        <v>-</v>
      </c>
      <c r="E1816" t="str">
        <v>-</v>
      </c>
      <c r="F1816" t="str">
        <v>-</v>
      </c>
      <c r="G1816" t="str">
        <v>-</v>
      </c>
    </row>
    <row r="1817">
      <c r="A1817">
        <v>17815</v>
      </c>
      <c r="B1817" t="str">
        <v>Công an xã Đắk Tờ Kan  tỉnh Kon Tum</v>
      </c>
      <c r="C1817" t="str">
        <v>-</v>
      </c>
      <c r="D1817" t="str">
        <v>-</v>
      </c>
      <c r="E1817" t="str">
        <v/>
      </c>
      <c r="F1817" t="str">
        <v>-</v>
      </c>
      <c r="G1817" t="str">
        <v>-</v>
      </c>
    </row>
    <row r="1818">
      <c r="A1818">
        <v>17816</v>
      </c>
      <c r="B1818" t="str">
        <f>HYPERLINK("https://daktokan.huyentumorong.kontum.gov.vn/", "UBND Ủy ban nhân dân xã Đắk Tờ Kan  tỉnh Kon Tum")</f>
        <v>UBND Ủy ban nhân dân xã Đắk Tờ Kan  tỉnh Kon Tum</v>
      </c>
      <c r="C1818" t="str">
        <v>https://daktokan.huyentumorong.kontum.gov.vn/</v>
      </c>
      <c r="D1818" t="str">
        <v>-</v>
      </c>
      <c r="E1818" t="str">
        <v>-</v>
      </c>
      <c r="F1818" t="str">
        <v>-</v>
      </c>
      <c r="G1818" t="str">
        <v>-</v>
      </c>
    </row>
    <row r="1819">
      <c r="A1819">
        <v>17817</v>
      </c>
      <c r="B1819" t="str">
        <v>Công an xã Tu Mơ Rông  tỉnh Kon Tum</v>
      </c>
      <c r="C1819" t="str">
        <v>-</v>
      </c>
      <c r="D1819" t="str">
        <v>-</v>
      </c>
      <c r="E1819" t="str">
        <v/>
      </c>
      <c r="F1819" t="str">
        <v>-</v>
      </c>
      <c r="G1819" t="str">
        <v>-</v>
      </c>
    </row>
    <row r="1820">
      <c r="A1820">
        <v>17818</v>
      </c>
      <c r="B1820" t="str">
        <f>HYPERLINK("https://tumorong.huyentumorong.kontum.gov.vn/", "UBND Ủy ban nhân dân xã Tu Mơ Rông  tỉnh Kon Tum")</f>
        <v>UBND Ủy ban nhân dân xã Tu Mơ Rông  tỉnh Kon Tum</v>
      </c>
      <c r="C1820" t="str">
        <v>https://tumorong.huyentumorong.kontum.gov.vn/</v>
      </c>
      <c r="D1820" t="str">
        <v>-</v>
      </c>
      <c r="E1820" t="str">
        <v>-</v>
      </c>
      <c r="F1820" t="str">
        <v>-</v>
      </c>
      <c r="G1820" t="str">
        <v>-</v>
      </c>
    </row>
    <row r="1821">
      <c r="A1821">
        <v>17819</v>
      </c>
      <c r="B1821" t="str">
        <v>Công an xã Đắk Hà  tỉnh Kon Tum</v>
      </c>
      <c r="C1821" t="str">
        <v>-</v>
      </c>
      <c r="D1821" t="str">
        <v>-</v>
      </c>
      <c r="E1821" t="str">
        <v/>
      </c>
      <c r="F1821" t="str">
        <v>-</v>
      </c>
      <c r="G1821" t="str">
        <v>-</v>
      </c>
    </row>
    <row r="1822">
      <c r="A1822">
        <v>17820</v>
      </c>
      <c r="B1822" t="str">
        <f>HYPERLINK("https://huyendakha.kontum.gov.vn/", "UBND Ủy ban nhân dân xã Đắk Hà  tỉnh Kon Tum")</f>
        <v>UBND Ủy ban nhân dân xã Đắk Hà  tỉnh Kon Tum</v>
      </c>
      <c r="C1822" t="str">
        <v>https://huyendakha.kontum.gov.vn/</v>
      </c>
      <c r="D1822" t="str">
        <v>-</v>
      </c>
      <c r="E1822" t="str">
        <v>-</v>
      </c>
      <c r="F1822" t="str">
        <v>-</v>
      </c>
      <c r="G1822" t="str">
        <v>-</v>
      </c>
    </row>
    <row r="1823">
      <c r="A1823">
        <v>17821</v>
      </c>
      <c r="B1823" t="str">
        <v>Công an xã Tê Xăng  tỉnh Kon Tum</v>
      </c>
      <c r="C1823" t="str">
        <v>-</v>
      </c>
      <c r="D1823" t="str">
        <v>-</v>
      </c>
      <c r="E1823" t="str">
        <v/>
      </c>
      <c r="F1823" t="str">
        <v>-</v>
      </c>
      <c r="G1823" t="str">
        <v>-</v>
      </c>
    </row>
    <row r="1824">
      <c r="A1824">
        <v>17822</v>
      </c>
      <c r="B1824" t="str">
        <f>HYPERLINK("https://texang.huyentumorong.kontum.gov.vn/", "UBND Ủy ban nhân dân xã Tê Xăng  tỉnh Kon Tum")</f>
        <v>UBND Ủy ban nhân dân xã Tê Xăng  tỉnh Kon Tum</v>
      </c>
      <c r="C1824" t="str">
        <v>https://texang.huyentumorong.kontum.gov.vn/</v>
      </c>
      <c r="D1824" t="str">
        <v>-</v>
      </c>
      <c r="E1824" t="str">
        <v>-</v>
      </c>
      <c r="F1824" t="str">
        <v>-</v>
      </c>
      <c r="G1824" t="str">
        <v>-</v>
      </c>
    </row>
    <row r="1825">
      <c r="A1825">
        <v>17823</v>
      </c>
      <c r="B1825" t="str">
        <f>HYPERLINK("https://www.facebook.com/tuoitrecongankontum/", "Công an xã Văn Xuôi  tỉnh Kon Tum")</f>
        <v>Công an xã Văn Xuôi  tỉnh Kon Tum</v>
      </c>
      <c r="C1825" t="str">
        <v>https://www.facebook.com/tuoitrecongankontum/</v>
      </c>
      <c r="D1825" t="str">
        <v>-</v>
      </c>
      <c r="E1825" t="str">
        <v/>
      </c>
      <c r="F1825" t="str">
        <v>-</v>
      </c>
      <c r="G1825" t="str">
        <v>-</v>
      </c>
    </row>
    <row r="1826">
      <c r="A1826">
        <v>17824</v>
      </c>
      <c r="B1826" t="str">
        <f>HYPERLINK("https://vanxuoi.huyentumorong.kontum.gov.vn/", "UBND Ủy ban nhân dân xã Văn Xuôi  tỉnh Kon Tum")</f>
        <v>UBND Ủy ban nhân dân xã Văn Xuôi  tỉnh Kon Tum</v>
      </c>
      <c r="C1826" t="str">
        <v>https://vanxuoi.huyentumorong.kontum.gov.vn/</v>
      </c>
      <c r="D1826" t="str">
        <v>-</v>
      </c>
      <c r="E1826" t="str">
        <v>-</v>
      </c>
      <c r="F1826" t="str">
        <v>-</v>
      </c>
      <c r="G1826" t="str">
        <v>-</v>
      </c>
    </row>
    <row r="1827">
      <c r="A1827">
        <v>17825</v>
      </c>
      <c r="B1827" t="str">
        <f>HYPERLINK("https://www.facebook.com/tuoitrecongankontum/", "Công an xã Ia Đal  tỉnh Kon Tum")</f>
        <v>Công an xã Ia Đal  tỉnh Kon Tum</v>
      </c>
      <c r="C1827" t="str">
        <v>https://www.facebook.com/tuoitrecongankontum/</v>
      </c>
      <c r="D1827" t="str">
        <v>-</v>
      </c>
      <c r="E1827" t="str">
        <v/>
      </c>
      <c r="F1827" t="str">
        <v>-</v>
      </c>
      <c r="G1827" t="str">
        <v>-</v>
      </c>
    </row>
    <row r="1828">
      <c r="A1828">
        <v>17826</v>
      </c>
      <c r="B1828" t="str">
        <f>HYPERLINK("https://iadal.iahdrai.kontum.gov.vn/", "UBND Ủy ban nhân dân xã Ia Đal  tỉnh Kon Tum")</f>
        <v>UBND Ủy ban nhân dân xã Ia Đal  tỉnh Kon Tum</v>
      </c>
      <c r="C1828" t="str">
        <v>https://iadal.iahdrai.kontum.gov.vn/</v>
      </c>
      <c r="D1828" t="str">
        <v>-</v>
      </c>
      <c r="E1828" t="str">
        <v>-</v>
      </c>
      <c r="F1828" t="str">
        <v>-</v>
      </c>
      <c r="G1828" t="str">
        <v>-</v>
      </c>
    </row>
    <row r="1829">
      <c r="A1829">
        <v>17827</v>
      </c>
      <c r="B1829" t="str">
        <v>Công an xã Ia Dom  tỉnh Kon Tum</v>
      </c>
      <c r="C1829" t="str">
        <v>-</v>
      </c>
      <c r="D1829" t="str">
        <v>-</v>
      </c>
      <c r="E1829" t="str">
        <v/>
      </c>
      <c r="F1829" t="str">
        <v>-</v>
      </c>
      <c r="G1829" t="str">
        <v>-</v>
      </c>
    </row>
    <row r="1830">
      <c r="A1830">
        <v>17828</v>
      </c>
      <c r="B1830" t="str">
        <f>HYPERLINK("https://iadom.iahdrai.kontum.gov.vn/", "UBND Ủy ban nhân dân xã Ia Dom  tỉnh Kon Tum")</f>
        <v>UBND Ủy ban nhân dân xã Ia Dom  tỉnh Kon Tum</v>
      </c>
      <c r="C1830" t="str">
        <v>https://iadom.iahdrai.kontum.gov.vn/</v>
      </c>
      <c r="D1830" t="str">
        <v>-</v>
      </c>
      <c r="E1830" t="str">
        <v>-</v>
      </c>
      <c r="F1830" t="str">
        <v>-</v>
      </c>
      <c r="G1830" t="str">
        <v>-</v>
      </c>
    </row>
    <row r="1831">
      <c r="A1831">
        <v>17829</v>
      </c>
      <c r="B1831" t="str">
        <f>HYPERLINK("https://www.facebook.com/tuoitre.iatoi.iahdrai.kontum/", "Công an xã Ia Tơi  tỉnh Kon Tum")</f>
        <v>Công an xã Ia Tơi  tỉnh Kon Tum</v>
      </c>
      <c r="C1831" t="str">
        <v>https://www.facebook.com/tuoitre.iatoi.iahdrai.kontum/</v>
      </c>
      <c r="D1831" t="str">
        <v>-</v>
      </c>
      <c r="E1831" t="str">
        <v/>
      </c>
      <c r="F1831" t="str">
        <v>-</v>
      </c>
      <c r="G1831" t="str">
        <v>-</v>
      </c>
    </row>
    <row r="1832">
      <c r="A1832">
        <v>17830</v>
      </c>
      <c r="B1832" t="str">
        <f>HYPERLINK("https://iatoi.iahdrai.kontum.gov.vn/", "UBND Ủy ban nhân dân xã Ia Tơi  tỉnh Kon Tum")</f>
        <v>UBND Ủy ban nhân dân xã Ia Tơi  tỉnh Kon Tum</v>
      </c>
      <c r="C1832" t="str">
        <v>https://iatoi.iahdrai.kontum.gov.vn/</v>
      </c>
      <c r="D1832" t="str">
        <v>-</v>
      </c>
      <c r="E1832" t="str">
        <v>-</v>
      </c>
      <c r="F1832" t="str">
        <v>-</v>
      </c>
      <c r="G1832" t="str">
        <v>-</v>
      </c>
    </row>
    <row r="1833">
      <c r="A1833">
        <v>17831</v>
      </c>
      <c r="B1833" t="str">
        <f>HYPERLINK("https://www.facebook.com/p/C%C3%B4ng-an-ph%C6%B0%E1%BB%9Dng-Y%C3%AAn-%C4%90%E1%BB%97-Th%C3%A0nh-ph%E1%BB%91-Pleiku-100026094252825/", "Công an phường Yên Đỗ  tỉnh Gia Lai")</f>
        <v>Công an phường Yên Đỗ  tỉnh Gia Lai</v>
      </c>
      <c r="C1833" t="str">
        <v>https://www.facebook.com/p/C%C3%B4ng-an-ph%C6%B0%E1%BB%9Dng-Y%C3%AAn-%C4%90%E1%BB%97-Th%C3%A0nh-ph%E1%BB%91-Pleiku-100026094252825/</v>
      </c>
      <c r="D1833" t="str">
        <v>-</v>
      </c>
      <c r="E1833" t="str">
        <v/>
      </c>
      <c r="F1833" t="str">
        <v>-</v>
      </c>
      <c r="G1833" t="str">
        <v>-</v>
      </c>
    </row>
    <row r="1834">
      <c r="A1834">
        <v>17832</v>
      </c>
      <c r="B1834" t="str">
        <f>HYPERLINK("https://thads.moj.gov.vn/gialai/noidung/tintuc/lists/hoatdongcuacuc/view_detail.aspx?itemid=106", "UBND Ủy ban nhân dân phường Yên Đỗ  tỉnh Gia Lai")</f>
        <v>UBND Ủy ban nhân dân phường Yên Đỗ  tỉnh Gia Lai</v>
      </c>
      <c r="C1834" t="str">
        <v>https://thads.moj.gov.vn/gialai/noidung/tintuc/lists/hoatdongcuacuc/view_detail.aspx?itemid=106</v>
      </c>
      <c r="D1834" t="str">
        <v>-</v>
      </c>
      <c r="E1834" t="str">
        <v>-</v>
      </c>
      <c r="F1834" t="str">
        <v>-</v>
      </c>
      <c r="G1834" t="str">
        <v>-</v>
      </c>
    </row>
    <row r="1835">
      <c r="A1835">
        <v>17833</v>
      </c>
      <c r="B1835" t="str">
        <f>HYPERLINK("https://www.facebook.com/CAPDIENHONG/", "Công an phường Diên Hồng  tỉnh Gia Lai")</f>
        <v>Công an phường Diên Hồng  tỉnh Gia Lai</v>
      </c>
      <c r="C1835" t="str">
        <v>https://www.facebook.com/CAPDIENHONG/</v>
      </c>
      <c r="D1835" t="str">
        <v>-</v>
      </c>
      <c r="E1835" t="str">
        <v/>
      </c>
      <c r="F1835" t="str">
        <v>-</v>
      </c>
      <c r="G1835" t="str">
        <v>-</v>
      </c>
    </row>
    <row r="1836">
      <c r="A1836">
        <v>17834</v>
      </c>
      <c r="B1836" t="str">
        <f>HYPERLINK("https://congan.gialai.gov.vn/BaiVietChiTiet/40294/don-vi-dan-dau-trong-phong-trao-toan-dan-bao-ve-antq-nam-2020", "UBND Ủy ban nhân dân phường Diên Hồng  tỉnh Gia Lai")</f>
        <v>UBND Ủy ban nhân dân phường Diên Hồng  tỉnh Gia Lai</v>
      </c>
      <c r="C1836" t="str">
        <v>https://congan.gialai.gov.vn/BaiVietChiTiet/40294/don-vi-dan-dau-trong-phong-trao-toan-dan-bao-ve-antq-nam-2020</v>
      </c>
      <c r="D1836" t="str">
        <v>-</v>
      </c>
      <c r="E1836" t="str">
        <v>-</v>
      </c>
      <c r="F1836" t="str">
        <v>-</v>
      </c>
      <c r="G1836" t="str">
        <v>-</v>
      </c>
    </row>
    <row r="1837">
      <c r="A1837">
        <v>17835</v>
      </c>
      <c r="B1837" t="str">
        <f>HYPERLINK("https://www.facebook.com/p/CAP-Ia-Kring-100063206260703/", "Công an phường Ia Kring  tỉnh Gia Lai")</f>
        <v>Công an phường Ia Kring  tỉnh Gia Lai</v>
      </c>
      <c r="C1837" t="str">
        <v>https://www.facebook.com/p/CAP-Ia-Kring-100063206260703/</v>
      </c>
      <c r="D1837" t="str">
        <v>-</v>
      </c>
      <c r="E1837" t="str">
        <v/>
      </c>
      <c r="F1837" t="str">
        <v>-</v>
      </c>
      <c r="G1837" t="str">
        <v>-</v>
      </c>
    </row>
    <row r="1838">
      <c r="A1838">
        <v>17836</v>
      </c>
      <c r="B1838" t="str">
        <f>HYPERLINK("https://vksndtc.gov.vn/UserControls/Publishing/News/BinhLuan/pFormPrint.aspx?UrlListProcess=22D48E3E00E317DB107E3706F225B1CE22F006B7C704FC8B6894F6ABCA85660A&amp;ItemID=4759&amp;webP=portal", "UBND Ủy ban nhân dân phường Ia Kring  tỉnh Gia Lai")</f>
        <v>UBND Ủy ban nhân dân phường Ia Kring  tỉnh Gia Lai</v>
      </c>
      <c r="C1838" t="str">
        <v>https://vksndtc.gov.vn/UserControls/Publishing/News/BinhLuan/pFormPrint.aspx?UrlListProcess=22D48E3E00E317DB107E3706F225B1CE22F006B7C704FC8B6894F6ABCA85660A&amp;ItemID=4759&amp;webP=portal</v>
      </c>
      <c r="D1838" t="str">
        <v>-</v>
      </c>
      <c r="E1838" t="str">
        <v>-</v>
      </c>
      <c r="F1838" t="str">
        <v>-</v>
      </c>
      <c r="G1838" t="str">
        <v>-</v>
      </c>
    </row>
    <row r="1839">
      <c r="A1839">
        <v>17837</v>
      </c>
      <c r="B1839" t="str">
        <v>Công an phường Hội Thương  tỉnh Gia Lai</v>
      </c>
      <c r="C1839" t="str">
        <v>-</v>
      </c>
      <c r="D1839" t="str">
        <v>-</v>
      </c>
      <c r="E1839" t="str">
        <v/>
      </c>
      <c r="F1839" t="str">
        <v>-</v>
      </c>
      <c r="G1839" t="str">
        <v>-</v>
      </c>
    </row>
    <row r="1840">
      <c r="A1840">
        <v>17838</v>
      </c>
      <c r="B1840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phường Hội Thương  tỉnh Gia Lai")</f>
        <v>UBND Ủy ban nhân dân phường Hội Thương  tỉnh Gia Lai</v>
      </c>
      <c r="C1840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1840" t="str">
        <v>-</v>
      </c>
      <c r="E1840" t="str">
        <v>-</v>
      </c>
      <c r="F1840" t="str">
        <v>-</v>
      </c>
      <c r="G1840" t="str">
        <v>-</v>
      </c>
    </row>
    <row r="1841">
      <c r="A1841">
        <v>17839</v>
      </c>
      <c r="B1841" t="str">
        <v>Công an phường Hội Phú  tỉnh Gia Lai</v>
      </c>
      <c r="C1841" t="str">
        <v>-</v>
      </c>
      <c r="D1841" t="str">
        <v>-</v>
      </c>
      <c r="E1841" t="str">
        <v/>
      </c>
      <c r="F1841" t="str">
        <v>-</v>
      </c>
      <c r="G1841" t="str">
        <v>-</v>
      </c>
    </row>
    <row r="1842">
      <c r="A1842">
        <v>17840</v>
      </c>
      <c r="B1842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phường Hội Phú  tỉnh Gia Lai")</f>
        <v>UBND Ủy ban nhân dân phường Hội Phú  tỉnh Gia Lai</v>
      </c>
      <c r="C1842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1842" t="str">
        <v>-</v>
      </c>
      <c r="E1842" t="str">
        <v>-</v>
      </c>
      <c r="F1842" t="str">
        <v>-</v>
      </c>
      <c r="G1842" t="str">
        <v>-</v>
      </c>
    </row>
    <row r="1843">
      <c r="A1843">
        <v>17841</v>
      </c>
      <c r="B1843" t="str">
        <f>HYPERLINK("https://www.facebook.com/capphudong/", "Công an phường Phù Đổng  tỉnh Gia Lai")</f>
        <v>Công an phường Phù Đổng  tỉnh Gia Lai</v>
      </c>
      <c r="C1843" t="str">
        <v>https://www.facebook.com/capphudong/</v>
      </c>
      <c r="D1843" t="str">
        <v>-</v>
      </c>
      <c r="E1843" t="str">
        <v/>
      </c>
      <c r="F1843" t="str">
        <v>-</v>
      </c>
      <c r="G1843" t="str">
        <v>-</v>
      </c>
    </row>
    <row r="1844">
      <c r="A1844">
        <v>17842</v>
      </c>
      <c r="B1844" t="str">
        <f>HYPERLINK("https://congbobanan.toaan.gov.vn/3ta921174t1cvn/", "UBND Ủy ban nhân dân phường Phù Đổng  tỉnh Gia Lai")</f>
        <v>UBND Ủy ban nhân dân phường Phù Đổng  tỉnh Gia Lai</v>
      </c>
      <c r="C1844" t="str">
        <v>https://congbobanan.toaan.gov.vn/3ta921174t1cvn/</v>
      </c>
      <c r="D1844" t="str">
        <v>-</v>
      </c>
      <c r="E1844" t="str">
        <v>-</v>
      </c>
      <c r="F1844" t="str">
        <v>-</v>
      </c>
      <c r="G1844" t="str">
        <v>-</v>
      </c>
    </row>
    <row r="1845">
      <c r="A1845">
        <v>17843</v>
      </c>
      <c r="B1845" t="str">
        <f>HYPERLINK("https://www.facebook.com/CAPHOALU/", "Công an phường Hoa Lư  tỉnh Gia Lai")</f>
        <v>Công an phường Hoa Lư  tỉnh Gia Lai</v>
      </c>
      <c r="C1845" t="str">
        <v>https://www.facebook.com/CAPHOALU/</v>
      </c>
      <c r="D1845" t="str">
        <v>-</v>
      </c>
      <c r="E1845" t="str">
        <v/>
      </c>
      <c r="F1845" t="str">
        <v>-</v>
      </c>
      <c r="G1845" t="str">
        <v>-</v>
      </c>
    </row>
    <row r="1846">
      <c r="A1846">
        <v>17844</v>
      </c>
      <c r="B1846" t="str">
        <f>HYPERLINK("https://syt.gialai.gov.vn/tin-tuc-su-kien/tin-dia-phuong/phuong-hoa-lu-tp.-pleiku-to-chuc-mit-tinh-phat-dong-nhan-dan.html", "UBND Ủy ban nhân dân phường Hoa Lư  tỉnh Gia Lai")</f>
        <v>UBND Ủy ban nhân dân phường Hoa Lư  tỉnh Gia Lai</v>
      </c>
      <c r="C1846" t="str">
        <v>https://syt.gialai.gov.vn/tin-tuc-su-kien/tin-dia-phuong/phuong-hoa-lu-tp.-pleiku-to-chuc-mit-tinh-phat-dong-nhan-dan.html</v>
      </c>
      <c r="D1846" t="str">
        <v>-</v>
      </c>
      <c r="E1846" t="str">
        <v>-</v>
      </c>
      <c r="F1846" t="str">
        <v>-</v>
      </c>
      <c r="G1846" t="str">
        <v>-</v>
      </c>
    </row>
    <row r="1847">
      <c r="A1847">
        <v>17845</v>
      </c>
      <c r="B1847" t="str">
        <f>HYPERLINK("https://www.facebook.com/p/C%C3%B4ng-an-ph%C6%B0%E1%BB%9Dng-T%C3%A2y-S%C6%A1n-Tp-Pleiku-100057077485355/", "Công an phường Tây Sơn  tỉnh Gia Lai")</f>
        <v>Công an phường Tây Sơn  tỉnh Gia Lai</v>
      </c>
      <c r="C1847" t="str">
        <v>https://www.facebook.com/p/C%C3%B4ng-an-ph%C6%B0%E1%BB%9Dng-T%C3%A2y-S%C6%A1n-Tp-Pleiku-100057077485355/</v>
      </c>
      <c r="D1847" t="str">
        <v>-</v>
      </c>
      <c r="E1847" t="str">
        <v/>
      </c>
      <c r="F1847" t="str">
        <v>-</v>
      </c>
      <c r="G1847" t="str">
        <v>-</v>
      </c>
    </row>
    <row r="1848">
      <c r="A1848">
        <v>17846</v>
      </c>
      <c r="B1848" t="str">
        <f>HYPERLINK("https://ankhe.gialai.gov.vn/Phuong-Tay-Son/Gioi-thieu/Qua-trinh-hinh-thanh-va-phat-trien.aspx", "UBND Ủy ban nhân dân phường Tây Sơn  tỉnh Gia Lai")</f>
        <v>UBND Ủy ban nhân dân phường Tây Sơn  tỉnh Gia Lai</v>
      </c>
      <c r="C1848" t="str">
        <v>https://ankhe.gialai.gov.vn/Phuong-Tay-Son/Gioi-thieu/Qua-trinh-hinh-thanh-va-phat-trien.aspx</v>
      </c>
      <c r="D1848" t="str">
        <v>-</v>
      </c>
      <c r="E1848" t="str">
        <v>-</v>
      </c>
      <c r="F1848" t="str">
        <v>-</v>
      </c>
      <c r="G1848" t="str">
        <v>-</v>
      </c>
    </row>
    <row r="1849">
      <c r="A1849">
        <v>17847</v>
      </c>
      <c r="B1849" t="str">
        <f>HYPERLINK("https://www.facebook.com/p/C%C3%B4ng-an-ph%C6%B0%E1%BB%9Dng-Th%E1%BB%91ng-Nh%E1%BA%A5t-TP-Pleiku-T-Gia-Lai-100063908748940/", "Công an phường Thống Nhất  tỉnh Gia Lai")</f>
        <v>Công an phường Thống Nhất  tỉnh Gia Lai</v>
      </c>
      <c r="C1849" t="str">
        <v>https://www.facebook.com/p/C%C3%B4ng-an-ph%C6%B0%E1%BB%9Dng-Th%E1%BB%91ng-Nh%E1%BA%A5t-TP-Pleiku-T-Gia-Lai-100063908748940/</v>
      </c>
      <c r="D1849" t="str">
        <v>-</v>
      </c>
      <c r="E1849" t="str">
        <v/>
      </c>
      <c r="F1849" t="str">
        <v>-</v>
      </c>
      <c r="G1849" t="str">
        <v>-</v>
      </c>
    </row>
    <row r="1850">
      <c r="A1850">
        <v>17848</v>
      </c>
      <c r="B1850" t="str">
        <f>HYPERLINK("https://congan.gialai.gov.vn/BaiVietChiTiet/33447/thong-bao-bai-bo-mot-so-van-ban-quy-pham-phap-luat-do-uy-ban-nhan-dan-tinh-gia-lai-ban-hanh", "UBND Ủy ban nhân dân phường Thống Nhất  tỉnh Gia Lai")</f>
        <v>UBND Ủy ban nhân dân phường Thống Nhất  tỉnh Gia Lai</v>
      </c>
      <c r="C1850" t="str">
        <v>https://congan.gialai.gov.vn/BaiVietChiTiet/33447/thong-bao-bai-bo-mot-so-van-ban-quy-pham-phap-luat-do-uy-ban-nhan-dan-tinh-gia-lai-ban-hanh</v>
      </c>
      <c r="D1850" t="str">
        <v>-</v>
      </c>
      <c r="E1850" t="str">
        <v>-</v>
      </c>
      <c r="F1850" t="str">
        <v>-</v>
      </c>
      <c r="G1850" t="str">
        <v>-</v>
      </c>
    </row>
    <row r="1851">
      <c r="A1851">
        <v>17849</v>
      </c>
      <c r="B1851" t="str">
        <f>HYPERLINK("https://www.facebook.com/p/C%C3%B4ng-an-ph%C6%B0%E1%BB%9Dng-%C4%90%E1%BB%91ng-%C4%90a-TP-Pleiku-100058718377379/", "Công an phường Đống Đa  tỉnh Gia Lai")</f>
        <v>Công an phường Đống Đa  tỉnh Gia Lai</v>
      </c>
      <c r="C1851" t="str">
        <v>https://www.facebook.com/p/C%C3%B4ng-an-ph%C6%B0%E1%BB%9Dng-%C4%90%E1%BB%91ng-%C4%90a-TP-Pleiku-100058718377379/</v>
      </c>
      <c r="D1851" t="str">
        <v>-</v>
      </c>
      <c r="E1851" t="str">
        <v/>
      </c>
      <c r="F1851" t="str">
        <v>-</v>
      </c>
      <c r="G1851" t="str">
        <v>-</v>
      </c>
    </row>
    <row r="1852">
      <c r="A1852">
        <v>17850</v>
      </c>
      <c r="B1852" t="str">
        <f>HYPERLINK("https://dongda.quynhon.binhdinh.gov.vn/", "UBND Ủy ban nhân dân phường Đống Đa  tỉnh Gia Lai")</f>
        <v>UBND Ủy ban nhân dân phường Đống Đa  tỉnh Gia Lai</v>
      </c>
      <c r="C1852" t="str">
        <v>https://dongda.quynhon.binhdinh.gov.vn/</v>
      </c>
      <c r="D1852" t="str">
        <v>-</v>
      </c>
      <c r="E1852" t="str">
        <v>-</v>
      </c>
      <c r="F1852" t="str">
        <v>-</v>
      </c>
      <c r="G1852" t="str">
        <v>-</v>
      </c>
    </row>
    <row r="1853">
      <c r="A1853">
        <v>17851</v>
      </c>
      <c r="B1853" t="str">
        <f>HYPERLINK("https://www.facebook.com/p/C%C3%B4ng-An-Ph%C6%B0%E1%BB%9Dng-Tr%C3%A0-B%C3%A1-TP-Pleiku-100072064600371/", "Công an phường Trà Bá  tỉnh Gia Lai")</f>
        <v>Công an phường Trà Bá  tỉnh Gia Lai</v>
      </c>
      <c r="C1853" t="str">
        <v>https://www.facebook.com/p/C%C3%B4ng-An-Ph%C6%B0%E1%BB%9Dng-Tr%C3%A0-B%C3%A1-TP-Pleiku-100072064600371/</v>
      </c>
      <c r="D1853" t="str">
        <v>-</v>
      </c>
      <c r="E1853" t="str">
        <v/>
      </c>
      <c r="F1853" t="str">
        <v>-</v>
      </c>
      <c r="G1853" t="str">
        <v>-</v>
      </c>
    </row>
    <row r="1854">
      <c r="A1854">
        <v>17852</v>
      </c>
      <c r="B1854" t="str">
        <f>HYPERLINK("https://vksndtc.gov.vn/UserControls/Publishing/News/BinhLuan/pFormPrint.aspx?UrlListProcess=22D48E3E00E317DB107E3706F225B1CE22F006B7C704FC8B6894F6ABCA85660A&amp;ItemID=4759&amp;webP=portal", "UBND Ủy ban nhân dân phường Trà Bá  tỉnh Gia Lai")</f>
        <v>UBND Ủy ban nhân dân phường Trà Bá  tỉnh Gia Lai</v>
      </c>
      <c r="C1854" t="str">
        <v>https://vksndtc.gov.vn/UserControls/Publishing/News/BinhLuan/pFormPrint.aspx?UrlListProcess=22D48E3E00E317DB107E3706F225B1CE22F006B7C704FC8B6894F6ABCA85660A&amp;ItemID=4759&amp;webP=portal</v>
      </c>
      <c r="D1854" t="str">
        <v>-</v>
      </c>
      <c r="E1854" t="str">
        <v>-</v>
      </c>
      <c r="F1854" t="str">
        <v>-</v>
      </c>
      <c r="G1854" t="str">
        <v>-</v>
      </c>
    </row>
    <row r="1855">
      <c r="A1855">
        <v>17853</v>
      </c>
      <c r="B1855" t="str">
        <f>HYPERLINK("https://www.facebook.com/p/C%C3%B4ng-an-ph%C6%B0%E1%BB%9Dng-Th%E1%BA%AFng-L%E1%BB%A3i-Th%C3%A0nh-ph%E1%BB%91-Pleiku-100063505664856/", "Công an phường Thắng Lợi  tỉnh Gia Lai")</f>
        <v>Công an phường Thắng Lợi  tỉnh Gia Lai</v>
      </c>
      <c r="C1855" t="str">
        <v>https://www.facebook.com/p/C%C3%B4ng-an-ph%C6%B0%E1%BB%9Dng-Th%E1%BA%AFng-L%E1%BB%A3i-Th%C3%A0nh-ph%E1%BB%91-Pleiku-100063505664856/</v>
      </c>
      <c r="D1855" t="str">
        <v>-</v>
      </c>
      <c r="E1855" t="str">
        <v/>
      </c>
      <c r="F1855" t="str">
        <v>-</v>
      </c>
      <c r="G1855" t="str">
        <v>-</v>
      </c>
    </row>
    <row r="1856">
      <c r="A1856">
        <v>17854</v>
      </c>
      <c r="B1856" t="str">
        <f>HYPERLINK("https://thangloi.kontumcity.kontum.gov.vn/", "UBND Ủy ban nhân dân phường Thắng Lợi  tỉnh Gia Lai")</f>
        <v>UBND Ủy ban nhân dân phường Thắng Lợi  tỉnh Gia Lai</v>
      </c>
      <c r="C1856" t="str">
        <v>https://thangloi.kontumcity.kontum.gov.vn/</v>
      </c>
      <c r="D1856" t="str">
        <v>-</v>
      </c>
      <c r="E1856" t="str">
        <v>-</v>
      </c>
      <c r="F1856" t="str">
        <v>-</v>
      </c>
      <c r="G1856" t="str">
        <v>-</v>
      </c>
    </row>
    <row r="1857">
      <c r="A1857">
        <v>17855</v>
      </c>
      <c r="B1857" t="str">
        <f>HYPERLINK("https://www.facebook.com/nguyenngancapyenthe/", "Công an phường Yên Thế  tỉnh Gia Lai")</f>
        <v>Công an phường Yên Thế  tỉnh Gia Lai</v>
      </c>
      <c r="C1857" t="str">
        <v>https://www.facebook.com/nguyenngancapyenthe/</v>
      </c>
      <c r="D1857" t="str">
        <v>-</v>
      </c>
      <c r="E1857" t="str">
        <v/>
      </c>
      <c r="F1857" t="str">
        <v>-</v>
      </c>
      <c r="G1857" t="str">
        <v>-</v>
      </c>
    </row>
    <row r="1858">
      <c r="A1858">
        <v>17856</v>
      </c>
      <c r="B1858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phường Yên Thế  tỉnh Gia Lai")</f>
        <v>UBND Ủy ban nhân dân phường Yên Thế  tỉnh Gia Lai</v>
      </c>
      <c r="C1858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1858" t="str">
        <v>-</v>
      </c>
      <c r="E1858" t="str">
        <v>-</v>
      </c>
      <c r="F1858" t="str">
        <v>-</v>
      </c>
      <c r="G1858" t="str">
        <v>-</v>
      </c>
    </row>
    <row r="1859">
      <c r="A1859">
        <v>17857</v>
      </c>
      <c r="B1859" t="str">
        <v>Công an phường Chi Lăng  tỉnh Gia Lai</v>
      </c>
      <c r="C1859" t="str">
        <v>-</v>
      </c>
      <c r="D1859" t="str">
        <v>-</v>
      </c>
      <c r="E1859" t="str">
        <v/>
      </c>
      <c r="F1859" t="str">
        <v>-</v>
      </c>
      <c r="G1859" t="str">
        <v>-</v>
      </c>
    </row>
    <row r="1860">
      <c r="A1860">
        <v>17858</v>
      </c>
      <c r="B1860" t="str">
        <f>HYPERLINK("https://chilang.tinhbien.angiang.gov.vn/", "UBND Ủy ban nhân dân phường Chi Lăng  tỉnh Gia Lai")</f>
        <v>UBND Ủy ban nhân dân phường Chi Lăng  tỉnh Gia Lai</v>
      </c>
      <c r="C1860" t="str">
        <v>https://chilang.tinhbien.angiang.gov.vn/</v>
      </c>
      <c r="D1860" t="str">
        <v>-</v>
      </c>
      <c r="E1860" t="str">
        <v>-</v>
      </c>
      <c r="F1860" t="str">
        <v>-</v>
      </c>
      <c r="G1860" t="str">
        <v>-</v>
      </c>
    </row>
    <row r="1861">
      <c r="A1861">
        <v>17859</v>
      </c>
      <c r="B1861" t="str">
        <v>Công an xã Chư HDrông  tỉnh Gia Lai</v>
      </c>
      <c r="C1861" t="str">
        <v>-</v>
      </c>
      <c r="D1861" t="str">
        <v>-</v>
      </c>
      <c r="E1861" t="str">
        <v/>
      </c>
      <c r="F1861" t="str">
        <v>-</v>
      </c>
      <c r="G1861" t="str">
        <v>-</v>
      </c>
    </row>
    <row r="1862">
      <c r="A1862">
        <v>17860</v>
      </c>
      <c r="B1862" t="str">
        <f>HYPERLINK("https://moc.gov.vn/tl/tin-tuc/72534/gia-lai-phan-cong-phu-trach-thuc-hien-cac-bo-tieu-chi-quoc-gia-ve-xay-dung-nong-thon-moi.aspx", "UBND Ủy ban nhân dân xã Chư HDrông  tỉnh Gia Lai")</f>
        <v>UBND Ủy ban nhân dân xã Chư HDrông  tỉnh Gia Lai</v>
      </c>
      <c r="C1862" t="str">
        <v>https://moc.gov.vn/tl/tin-tuc/72534/gia-lai-phan-cong-phu-trach-thuc-hien-cac-bo-tieu-chi-quoc-gia-ve-xay-dung-nong-thon-moi.aspx</v>
      </c>
      <c r="D1862" t="str">
        <v>-</v>
      </c>
      <c r="E1862" t="str">
        <v>-</v>
      </c>
      <c r="F1862" t="str">
        <v>-</v>
      </c>
      <c r="G1862" t="str">
        <v>-</v>
      </c>
    </row>
    <row r="1863">
      <c r="A1863">
        <v>17861</v>
      </c>
      <c r="B1863" t="str">
        <f>HYPERLINK("https://www.facebook.com/CAXBienHo/", "Công an xã Biển Hồ  tỉnh Gia Lai")</f>
        <v>Công an xã Biển Hồ  tỉnh Gia Lai</v>
      </c>
      <c r="C1863" t="str">
        <v>https://www.facebook.com/CAXBienHo/</v>
      </c>
      <c r="D1863" t="str">
        <v>-</v>
      </c>
      <c r="E1863" t="str">
        <v/>
      </c>
      <c r="F1863" t="str">
        <v>-</v>
      </c>
      <c r="G1863" t="str">
        <v>-</v>
      </c>
    </row>
    <row r="1864">
      <c r="A1864">
        <v>17862</v>
      </c>
      <c r="B1864" t="str">
        <f>HYPERLINK("https://dichvucong.gov.vn/p/home/dvc-tthc-co-quan-chi-tiet.html?id=384293", "UBND Ủy ban nhân dân xã Biển Hồ  tỉnh Gia Lai")</f>
        <v>UBND Ủy ban nhân dân xã Biển Hồ  tỉnh Gia Lai</v>
      </c>
      <c r="C1864" t="str">
        <v>https://dichvucong.gov.vn/p/home/dvc-tthc-co-quan-chi-tiet.html?id=384293</v>
      </c>
      <c r="D1864" t="str">
        <v>-</v>
      </c>
      <c r="E1864" t="str">
        <v>-</v>
      </c>
      <c r="F1864" t="str">
        <v>-</v>
      </c>
      <c r="G1864" t="str">
        <v>-</v>
      </c>
    </row>
    <row r="1865">
      <c r="A1865">
        <v>17863</v>
      </c>
      <c r="B1865" t="str">
        <f>HYPERLINK("https://www.facebook.com/CaxTanSon/", "Công an xã Tân Sơn  tỉnh Gia Lai")</f>
        <v>Công an xã Tân Sơn  tỉnh Gia Lai</v>
      </c>
      <c r="C1865" t="str">
        <v>https://www.facebook.com/CaxTanSon/</v>
      </c>
      <c r="D1865" t="str">
        <v>-</v>
      </c>
      <c r="E1865" t="str">
        <v/>
      </c>
      <c r="F1865" t="str">
        <v>-</v>
      </c>
      <c r="G1865" t="str">
        <v>-</v>
      </c>
    </row>
    <row r="1866">
      <c r="A1866">
        <v>17864</v>
      </c>
      <c r="B1866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Tân Sơn  tỉnh Gia Lai")</f>
        <v>UBND Ủy ban nhân dân xã Tân Sơn  tỉnh Gia Lai</v>
      </c>
      <c r="C1866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1866" t="str">
        <v>-</v>
      </c>
      <c r="E1866" t="str">
        <v>-</v>
      </c>
      <c r="F1866" t="str">
        <v>-</v>
      </c>
      <c r="G1866" t="str">
        <v>-</v>
      </c>
    </row>
    <row r="1867">
      <c r="A1867">
        <v>17865</v>
      </c>
      <c r="B1867" t="str">
        <f>HYPERLINK("https://www.facebook.com/CAXTraDaPleiku/", "Công an xã Trà Đa  tỉnh Gia Lai")</f>
        <v>Công an xã Trà Đa  tỉnh Gia Lai</v>
      </c>
      <c r="C1867" t="str">
        <v>https://www.facebook.com/CAXTraDaPleiku/</v>
      </c>
      <c r="D1867" t="str">
        <v>-</v>
      </c>
      <c r="E1867" t="str">
        <v/>
      </c>
      <c r="F1867" t="str">
        <v>-</v>
      </c>
      <c r="G1867" t="str">
        <v>-</v>
      </c>
    </row>
    <row r="1868">
      <c r="A1868">
        <v>17866</v>
      </c>
      <c r="B1868" t="str">
        <f>HYPERLINK("https://dichvucong.gov.vn/p/home/dvc-tthc-co-quan-chi-tiet.html?id=384293", "UBND Ủy ban nhân dân xã Trà Đa  tỉnh Gia Lai")</f>
        <v>UBND Ủy ban nhân dân xã Trà Đa  tỉnh Gia Lai</v>
      </c>
      <c r="C1868" t="str">
        <v>https://dichvucong.gov.vn/p/home/dvc-tthc-co-quan-chi-tiet.html?id=384293</v>
      </c>
      <c r="D1868" t="str">
        <v>-</v>
      </c>
      <c r="E1868" t="str">
        <v>-</v>
      </c>
      <c r="F1868" t="str">
        <v>-</v>
      </c>
      <c r="G1868" t="str">
        <v>-</v>
      </c>
    </row>
    <row r="1869">
      <c r="A1869">
        <v>17867</v>
      </c>
      <c r="B1869" t="str">
        <f>HYPERLINK("https://www.facebook.com/p/C%C3%B4ng-an-x%C3%A3-Ch%C6%B0-%C4%82-100060258253737/", "Công an xã Chư Á  tỉnh Gia Lai")</f>
        <v>Công an xã Chư Á  tỉnh Gia Lai</v>
      </c>
      <c r="C1869" t="str">
        <v>https://www.facebook.com/p/C%C3%B4ng-an-x%C3%A3-Ch%C6%B0-%C4%82-100060258253737/</v>
      </c>
      <c r="D1869" t="str">
        <v>-</v>
      </c>
      <c r="E1869" t="str">
        <v/>
      </c>
      <c r="F1869" t="str">
        <v>-</v>
      </c>
      <c r="G1869" t="str">
        <v>-</v>
      </c>
    </row>
    <row r="1870">
      <c r="A1870">
        <v>17868</v>
      </c>
      <c r="B1870" t="str">
        <f>HYPERLINK("https://phuthien.gialai.gov.vn/xa-chu-a-thai/Home.aspx", "UBND Ủy ban nhân dân xã Chư Á  tỉnh Gia Lai")</f>
        <v>UBND Ủy ban nhân dân xã Chư Á  tỉnh Gia Lai</v>
      </c>
      <c r="C1870" t="str">
        <v>https://phuthien.gialai.gov.vn/xa-chu-a-thai/Home.aspx</v>
      </c>
      <c r="D1870" t="str">
        <v>-</v>
      </c>
      <c r="E1870" t="str">
        <v>-</v>
      </c>
      <c r="F1870" t="str">
        <v>-</v>
      </c>
      <c r="G1870" t="str">
        <v>-</v>
      </c>
    </row>
    <row r="1871">
      <c r="A1871">
        <v>17869</v>
      </c>
      <c r="B1871" t="str">
        <f>HYPERLINK("https://www.facebook.com/conganBaTri/", "Công an xã An Phú  tỉnh Gia Lai")</f>
        <v>Công an xã An Phú  tỉnh Gia Lai</v>
      </c>
      <c r="C1871" t="str">
        <v>https://www.facebook.com/conganBaTri/</v>
      </c>
      <c r="D1871" t="str">
        <v>-</v>
      </c>
      <c r="E1871" t="str">
        <v/>
      </c>
      <c r="F1871" t="str">
        <v>-</v>
      </c>
      <c r="G1871" t="str">
        <v>-</v>
      </c>
    </row>
    <row r="1872">
      <c r="A1872">
        <v>17870</v>
      </c>
      <c r="B1872" t="str">
        <f>HYPERLINK("https://gialai.gov.vn/", "UBND Ủy ban nhân dân xã An Phú  tỉnh Gia Lai")</f>
        <v>UBND Ủy ban nhân dân xã An Phú  tỉnh Gia Lai</v>
      </c>
      <c r="C1872" t="str">
        <v>https://gialai.gov.vn/</v>
      </c>
      <c r="D1872" t="str">
        <v>-</v>
      </c>
      <c r="E1872" t="str">
        <v>-</v>
      </c>
      <c r="F1872" t="str">
        <v>-</v>
      </c>
      <c r="G1872" t="str">
        <v>-</v>
      </c>
    </row>
    <row r="1873">
      <c r="A1873">
        <v>17871</v>
      </c>
      <c r="B1873" t="str">
        <f>HYPERLINK("https://www.facebook.com/p/C%C3%B4ng-an-x%C3%A3-Di%C3%AAn-Ph%C3%BA-TpPleiku-100064170187111/", "Công an xã Diên Phú  tỉnh Gia Lai")</f>
        <v>Công an xã Diên Phú  tỉnh Gia Lai</v>
      </c>
      <c r="C1873" t="str">
        <v>https://www.facebook.com/p/C%C3%B4ng-an-x%C3%A3-Di%C3%AAn-Ph%C3%BA-TpPleiku-100064170187111/</v>
      </c>
      <c r="D1873" t="str">
        <v>-</v>
      </c>
      <c r="E1873" t="str">
        <v/>
      </c>
      <c r="F1873" t="str">
        <v>-</v>
      </c>
      <c r="G1873" t="str">
        <v>-</v>
      </c>
    </row>
    <row r="1874">
      <c r="A1874">
        <v>17872</v>
      </c>
      <c r="B1874" t="str">
        <f>HYPERLINK("https://gialai.gov.vn/", "UBND Ủy ban nhân dân xã Diên Phú  tỉnh Gia Lai")</f>
        <v>UBND Ủy ban nhân dân xã Diên Phú  tỉnh Gia Lai</v>
      </c>
      <c r="C1874" t="str">
        <v>https://gialai.gov.vn/</v>
      </c>
      <c r="D1874" t="str">
        <v>-</v>
      </c>
      <c r="E1874" t="str">
        <v>-</v>
      </c>
      <c r="F1874" t="str">
        <v>-</v>
      </c>
      <c r="G1874" t="str">
        <v>-</v>
      </c>
    </row>
    <row r="1875">
      <c r="A1875">
        <v>17873</v>
      </c>
      <c r="B1875" t="str">
        <v>Công an xã Ia Kênh  tỉnh Gia Lai</v>
      </c>
      <c r="C1875" t="str">
        <v>-</v>
      </c>
      <c r="D1875" t="str">
        <v>-</v>
      </c>
      <c r="E1875" t="str">
        <v/>
      </c>
      <c r="F1875" t="str">
        <v>-</v>
      </c>
      <c r="G1875" t="str">
        <v>-</v>
      </c>
    </row>
    <row r="1876">
      <c r="A1876">
        <v>17874</v>
      </c>
      <c r="B1876" t="str">
        <f>HYPERLINK("https://phuthien.gialai.gov.vn/xa-Ia-Peng/Gioi-thieu/Qua-trinh-hinh-thanh-va-Phat-trien.aspx", "UBND Ủy ban nhân dân xã Ia Kênh  tỉnh Gia Lai")</f>
        <v>UBND Ủy ban nhân dân xã Ia Kênh  tỉnh Gia Lai</v>
      </c>
      <c r="C1876" t="str">
        <v>https://phuthien.gialai.gov.vn/xa-Ia-Peng/Gioi-thieu/Qua-trinh-hinh-thanh-va-Phat-trien.aspx</v>
      </c>
      <c r="D1876" t="str">
        <v>-</v>
      </c>
      <c r="E1876" t="str">
        <v>-</v>
      </c>
      <c r="F1876" t="str">
        <v>-</v>
      </c>
      <c r="G1876" t="str">
        <v>-</v>
      </c>
    </row>
    <row r="1877">
      <c r="A1877">
        <v>17875</v>
      </c>
      <c r="B1877" t="str">
        <f>HYPERLINK("https://www.facebook.com/conganxagao/", "Công an xã Gào  tỉnh Gia Lai")</f>
        <v>Công an xã Gào  tỉnh Gia Lai</v>
      </c>
      <c r="C1877" t="str">
        <v>https://www.facebook.com/conganxagao/</v>
      </c>
      <c r="D1877" t="str">
        <v>-</v>
      </c>
      <c r="E1877" t="str">
        <v/>
      </c>
      <c r="F1877" t="str">
        <v>-</v>
      </c>
      <c r="G1877" t="str">
        <v>-</v>
      </c>
    </row>
    <row r="1878">
      <c r="A1878">
        <v>17876</v>
      </c>
      <c r="B1878" t="str">
        <f>HYPERLINK("https://chuprong.gialai.gov.vn/Gioi-thieu/To-chuc-bo-may/Cac-xa,-thi-tran.aspx", "UBND Ủy ban nhân dân xã Gào  tỉnh Gia Lai")</f>
        <v>UBND Ủy ban nhân dân xã Gào  tỉnh Gia Lai</v>
      </c>
      <c r="C1878" t="str">
        <v>https://chuprong.gialai.gov.vn/Gioi-thieu/To-chuc-bo-may/Cac-xa,-thi-tran.aspx</v>
      </c>
      <c r="D1878" t="str">
        <v>-</v>
      </c>
      <c r="E1878" t="str">
        <v>-</v>
      </c>
      <c r="F1878" t="str">
        <v>-</v>
      </c>
      <c r="G1878" t="str">
        <v>-</v>
      </c>
    </row>
    <row r="1879">
      <c r="A1879">
        <v>17877</v>
      </c>
      <c r="B1879" t="str">
        <f>HYPERLINK("https://www.facebook.com/p/C%C3%B4ng-an-ph%C6%B0%E1%BB%9Dng-An-B%C3%ACnh-100063746702927/", "Công an phường An Bình  tỉnh Gia Lai")</f>
        <v>Công an phường An Bình  tỉnh Gia Lai</v>
      </c>
      <c r="C1879" t="str">
        <v>https://www.facebook.com/p/C%C3%B4ng-an-ph%C6%B0%E1%BB%9Dng-An-B%C3%ACnh-100063746702927/</v>
      </c>
      <c r="D1879" t="str">
        <v>-</v>
      </c>
      <c r="E1879" t="str">
        <v/>
      </c>
      <c r="F1879" t="str">
        <v>-</v>
      </c>
      <c r="G1879" t="str">
        <v>-</v>
      </c>
    </row>
    <row r="1880">
      <c r="A1880">
        <v>17878</v>
      </c>
      <c r="B1880" t="str">
        <f>HYPERLINK("https://ankhe.gialai.gov.vn/Phuong-An-Binh/Gioi-thieu/Co-cau-to-chuc/Khoi-chinh-quyen/Khoi-chinh-quyen-(1).aspx", "UBND Ủy ban nhân dân phường An Bình  tỉnh Gia Lai")</f>
        <v>UBND Ủy ban nhân dân phường An Bình  tỉnh Gia Lai</v>
      </c>
      <c r="C1880" t="str">
        <v>https://ankhe.gialai.gov.vn/Phuong-An-Binh/Gioi-thieu/Co-cau-to-chuc/Khoi-chinh-quyen/Khoi-chinh-quyen-(1).aspx</v>
      </c>
      <c r="D1880" t="str">
        <v>-</v>
      </c>
      <c r="E1880" t="str">
        <v>-</v>
      </c>
      <c r="F1880" t="str">
        <v>-</v>
      </c>
      <c r="G1880" t="str">
        <v>-</v>
      </c>
    </row>
    <row r="1881">
      <c r="A1881">
        <v>17879</v>
      </c>
      <c r="B1881" t="str">
        <f>HYPERLINK("https://www.facebook.com/p/C%C3%B4ng-an-ph%C6%B0%E1%BB%9Dng-T%C3%A2y-S%C6%A1n-Tp-Pleiku-100057077485355/", "Công an phường Tây Sơn  tỉnh Gia Lai")</f>
        <v>Công an phường Tây Sơn  tỉnh Gia Lai</v>
      </c>
      <c r="C1881" t="str">
        <v>https://www.facebook.com/p/C%C3%B4ng-an-ph%C6%B0%E1%BB%9Dng-T%C3%A2y-S%C6%A1n-Tp-Pleiku-100057077485355/</v>
      </c>
      <c r="D1881" t="str">
        <v>-</v>
      </c>
      <c r="E1881" t="str">
        <v/>
      </c>
      <c r="F1881" t="str">
        <v>-</v>
      </c>
      <c r="G1881" t="str">
        <v>-</v>
      </c>
    </row>
    <row r="1882">
      <c r="A1882">
        <v>17880</v>
      </c>
      <c r="B1882" t="str">
        <f>HYPERLINK("https://ankhe.gialai.gov.vn/Phuong-Tay-Son/Gioi-thieu/Qua-trinh-hinh-thanh-va-phat-trien.aspx", "UBND Ủy ban nhân dân phường Tây Sơn  tỉnh Gia Lai")</f>
        <v>UBND Ủy ban nhân dân phường Tây Sơn  tỉnh Gia Lai</v>
      </c>
      <c r="C1882" t="str">
        <v>https://ankhe.gialai.gov.vn/Phuong-Tay-Son/Gioi-thieu/Qua-trinh-hinh-thanh-va-phat-trien.aspx</v>
      </c>
      <c r="D1882" t="str">
        <v>-</v>
      </c>
      <c r="E1882" t="str">
        <v>-</v>
      </c>
      <c r="F1882" t="str">
        <v>-</v>
      </c>
      <c r="G1882" t="str">
        <v>-</v>
      </c>
    </row>
    <row r="1883">
      <c r="A1883">
        <v>17881</v>
      </c>
      <c r="B1883" t="str">
        <f>HYPERLINK("https://www.facebook.com/congananphu.gialai/", "Công an phường An Phú  tỉnh Gia Lai")</f>
        <v>Công an phường An Phú  tỉnh Gia Lai</v>
      </c>
      <c r="C1883" t="str">
        <v>https://www.facebook.com/congananphu.gialai/</v>
      </c>
      <c r="D1883" t="str">
        <v>-</v>
      </c>
      <c r="E1883" t="str">
        <v/>
      </c>
      <c r="F1883" t="str">
        <v>-</v>
      </c>
      <c r="G1883" t="str">
        <v>-</v>
      </c>
    </row>
    <row r="1884">
      <c r="A1884">
        <v>17882</v>
      </c>
      <c r="B1884" t="str">
        <f>HYPERLINK("https://ankhe.gialai.gov.vn/Phuong-An-Phu/Gioi-thieu/Co-cau-to-chuc.aspx", "UBND Ủy ban nhân dân phường An Phú  tỉnh Gia Lai")</f>
        <v>UBND Ủy ban nhân dân phường An Phú  tỉnh Gia Lai</v>
      </c>
      <c r="C1884" t="str">
        <v>https://ankhe.gialai.gov.vn/Phuong-An-Phu/Gioi-thieu/Co-cau-to-chuc.aspx</v>
      </c>
      <c r="D1884" t="str">
        <v>-</v>
      </c>
      <c r="E1884" t="str">
        <v>-</v>
      </c>
      <c r="F1884" t="str">
        <v>-</v>
      </c>
      <c r="G1884" t="str">
        <v>-</v>
      </c>
    </row>
    <row r="1885">
      <c r="A1885">
        <v>17883</v>
      </c>
      <c r="B1885" t="str">
        <f>HYPERLINK("https://www.facebook.com/p/C%C3%B4ng-an-ph%C6%B0%E1%BB%9Dng-An-T%C3%A2n-100036847970234/", "Công an phường An Tân  tỉnh Gia Lai")</f>
        <v>Công an phường An Tân  tỉnh Gia Lai</v>
      </c>
      <c r="C1885" t="str">
        <v>https://www.facebook.com/p/C%C3%B4ng-an-ph%C6%B0%E1%BB%9Dng-An-T%C3%A2n-100036847970234/</v>
      </c>
      <c r="D1885" t="str">
        <v>-</v>
      </c>
      <c r="E1885" t="str">
        <v/>
      </c>
      <c r="F1885" t="str">
        <v>-</v>
      </c>
      <c r="G1885" t="str">
        <v>-</v>
      </c>
    </row>
    <row r="1886">
      <c r="A1886">
        <v>17884</v>
      </c>
      <c r="B1886" t="str">
        <f>HYPERLINK("https://ankhe.gialai.gov.vn/Phuong-An-Tan/Lien-he.aspx", "UBND Ủy ban nhân dân phường An Tân  tỉnh Gia Lai")</f>
        <v>UBND Ủy ban nhân dân phường An Tân  tỉnh Gia Lai</v>
      </c>
      <c r="C1886" t="str">
        <v>https://ankhe.gialai.gov.vn/Phuong-An-Tan/Lien-he.aspx</v>
      </c>
      <c r="D1886" t="str">
        <v>-</v>
      </c>
      <c r="E1886" t="str">
        <v>-</v>
      </c>
      <c r="F1886" t="str">
        <v>-</v>
      </c>
      <c r="G1886" t="str">
        <v>-</v>
      </c>
    </row>
    <row r="1887">
      <c r="A1887">
        <v>17885</v>
      </c>
      <c r="B1887" t="str">
        <v>Công an xã Tú An  tỉnh Gia Lai</v>
      </c>
      <c r="C1887" t="str">
        <v>-</v>
      </c>
      <c r="D1887" t="str">
        <v>-</v>
      </c>
      <c r="E1887" t="str">
        <v/>
      </c>
      <c r="F1887" t="str">
        <v>-</v>
      </c>
      <c r="G1887" t="str">
        <v>-</v>
      </c>
    </row>
    <row r="1888">
      <c r="A1888">
        <v>17886</v>
      </c>
      <c r="B1888" t="str">
        <f>HYPERLINK("https://ankhe.gialai.gov.vn/Xa-Tu-An/Lien-he/UBND-xa-Tu-An,.aspx", "UBND Ủy ban nhân dân xã Tú An  tỉnh Gia Lai")</f>
        <v>UBND Ủy ban nhân dân xã Tú An  tỉnh Gia Lai</v>
      </c>
      <c r="C1888" t="str">
        <v>https://ankhe.gialai.gov.vn/Xa-Tu-An/Lien-he/UBND-xa-Tu-An,.aspx</v>
      </c>
      <c r="D1888" t="str">
        <v>-</v>
      </c>
      <c r="E1888" t="str">
        <v>-</v>
      </c>
      <c r="F1888" t="str">
        <v>-</v>
      </c>
      <c r="G1888" t="str">
        <v>-</v>
      </c>
    </row>
    <row r="1889">
      <c r="A1889">
        <v>17887</v>
      </c>
      <c r="B1889" t="str">
        <f>HYPERLINK("https://www.facebook.com/conganxaxuanan/", "Công an xã Xuân An  tỉnh Gia Lai")</f>
        <v>Công an xã Xuân An  tỉnh Gia Lai</v>
      </c>
      <c r="C1889" t="str">
        <v>https://www.facebook.com/conganxaxuanan/</v>
      </c>
      <c r="D1889" t="str">
        <v>-</v>
      </c>
      <c r="E1889" t="str">
        <v/>
      </c>
      <c r="F1889" t="str">
        <v>-</v>
      </c>
      <c r="G1889" t="str">
        <v>-</v>
      </c>
    </row>
    <row r="1890">
      <c r="A1890">
        <v>17888</v>
      </c>
      <c r="B1890" t="str">
        <f>HYPERLINK("https://ankhe.gialai.gov.vn/Xa-Xuan-An/Gioi-thieu/Co-cau-to-chuc-xa.aspx", "UBND Ủy ban nhân dân xã Xuân An  tỉnh Gia Lai")</f>
        <v>UBND Ủy ban nhân dân xã Xuân An  tỉnh Gia Lai</v>
      </c>
      <c r="C1890" t="str">
        <v>https://ankhe.gialai.gov.vn/Xa-Xuan-An/Gioi-thieu/Co-cau-to-chuc-xa.aspx</v>
      </c>
      <c r="D1890" t="str">
        <v>-</v>
      </c>
      <c r="E1890" t="str">
        <v>-</v>
      </c>
      <c r="F1890" t="str">
        <v>-</v>
      </c>
      <c r="G1890" t="str">
        <v>-</v>
      </c>
    </row>
    <row r="1891">
      <c r="A1891">
        <v>17889</v>
      </c>
      <c r="B1891" t="str">
        <f>HYPERLINK("https://www.facebook.com/p/C%C3%B4ng-an-x%C3%A3-C%E1%BB%ADu-An-100063718326073/", "Công an xã Cửu An  tỉnh Gia Lai")</f>
        <v>Công an xã Cửu An  tỉnh Gia Lai</v>
      </c>
      <c r="C1891" t="str">
        <v>https://www.facebook.com/p/C%C3%B4ng-an-x%C3%A3-C%E1%BB%ADu-An-100063718326073/</v>
      </c>
      <c r="D1891" t="str">
        <v>-</v>
      </c>
      <c r="E1891" t="str">
        <v/>
      </c>
      <c r="F1891" t="str">
        <v>-</v>
      </c>
      <c r="G1891" t="str">
        <v>-</v>
      </c>
    </row>
    <row r="1892">
      <c r="A1892">
        <v>17890</v>
      </c>
      <c r="B1892" t="str">
        <f>HYPERLINK("https://ankhe.gialai.gov.vn/Xa-Cuu-An/Tin-tuc.aspx", "UBND Ủy ban nhân dân xã Cửu An  tỉnh Gia Lai")</f>
        <v>UBND Ủy ban nhân dân xã Cửu An  tỉnh Gia Lai</v>
      </c>
      <c r="C1892" t="str">
        <v>https://ankhe.gialai.gov.vn/Xa-Cuu-An/Tin-tuc.aspx</v>
      </c>
      <c r="D1892" t="str">
        <v>-</v>
      </c>
      <c r="E1892" t="str">
        <v>-</v>
      </c>
      <c r="F1892" t="str">
        <v>-</v>
      </c>
      <c r="G1892" t="str">
        <v>-</v>
      </c>
    </row>
    <row r="1893">
      <c r="A1893">
        <v>17891</v>
      </c>
      <c r="B1893" t="str">
        <f>HYPERLINK("https://www.facebook.com/benhvienanphuocbinhthuan/", "Công an phường An Phước  tỉnh Gia Lai")</f>
        <v>Công an phường An Phước  tỉnh Gia Lai</v>
      </c>
      <c r="C1893" t="str">
        <v>https://www.facebook.com/benhvienanphuocbinhthuan/</v>
      </c>
      <c r="D1893" t="str">
        <v>-</v>
      </c>
      <c r="E1893" t="str">
        <v/>
      </c>
      <c r="F1893" t="str">
        <v>-</v>
      </c>
      <c r="G1893" t="str">
        <v>-</v>
      </c>
    </row>
    <row r="1894">
      <c r="A1894">
        <v>17892</v>
      </c>
      <c r="B1894" t="str">
        <f>HYPERLINK("https://ankhe.gialai.gov.vn/Phuong-An-Phuoc/Gioi-thieu.aspx", "UBND Ủy ban nhân dân phường An Phước  tỉnh Gia Lai")</f>
        <v>UBND Ủy ban nhân dân phường An Phước  tỉnh Gia Lai</v>
      </c>
      <c r="C1894" t="str">
        <v>https://ankhe.gialai.gov.vn/Phuong-An-Phuoc/Gioi-thieu.aspx</v>
      </c>
      <c r="D1894" t="str">
        <v>-</v>
      </c>
      <c r="E1894" t="str">
        <v>-</v>
      </c>
      <c r="F1894" t="str">
        <v>-</v>
      </c>
      <c r="G1894" t="str">
        <v>-</v>
      </c>
    </row>
    <row r="1895">
      <c r="A1895">
        <v>17893</v>
      </c>
      <c r="B1895" t="str">
        <f>HYPERLINK("https://www.facebook.com/people/C%C3%B4ng-an-x%C3%A3-Song-An/100064150955544/", "Công an xã Song An  tỉnh Gia Lai")</f>
        <v>Công an xã Song An  tỉnh Gia Lai</v>
      </c>
      <c r="C1895" t="str">
        <v>https://www.facebook.com/people/C%C3%B4ng-an-x%C3%A3-Song-An/100064150955544/</v>
      </c>
      <c r="D1895" t="str">
        <v>-</v>
      </c>
      <c r="E1895" t="str">
        <v/>
      </c>
      <c r="F1895" t="str">
        <v>-</v>
      </c>
      <c r="G1895" t="str">
        <v>-</v>
      </c>
    </row>
    <row r="1896">
      <c r="A1896">
        <v>17894</v>
      </c>
      <c r="B1896" t="str">
        <f>HYPERLINK("https://ankhe.gialai.gov.vn/Xa-Song-An/Gioi-thieu.aspx", "UBND Ủy ban nhân dân xã Song An  tỉnh Gia Lai")</f>
        <v>UBND Ủy ban nhân dân xã Song An  tỉnh Gia Lai</v>
      </c>
      <c r="C1896" t="str">
        <v>https://ankhe.gialai.gov.vn/Xa-Song-An/Gioi-thieu.aspx</v>
      </c>
      <c r="D1896" t="str">
        <v>-</v>
      </c>
      <c r="E1896" t="str">
        <v>-</v>
      </c>
      <c r="F1896" t="str">
        <v>-</v>
      </c>
      <c r="G1896" t="str">
        <v>-</v>
      </c>
    </row>
    <row r="1897">
      <c r="A1897">
        <v>17895</v>
      </c>
      <c r="B1897" t="str">
        <f>HYPERLINK("https://www.facebook.com/p/C%C3%B4ng-an-ph%C6%B0%E1%BB%9Dng-Ng%C3%B4-M%C3%A2y-100063762270805/", "Công an phường Ngô Mây  tỉnh Gia Lai")</f>
        <v>Công an phường Ngô Mây  tỉnh Gia Lai</v>
      </c>
      <c r="C1897" t="str">
        <v>https://www.facebook.com/p/C%C3%B4ng-an-ph%C6%B0%E1%BB%9Dng-Ng%C3%B4-M%C3%A2y-100063762270805/</v>
      </c>
      <c r="D1897" t="str">
        <v>-</v>
      </c>
      <c r="E1897" t="str">
        <v/>
      </c>
      <c r="F1897" t="str">
        <v>-</v>
      </c>
      <c r="G1897" t="str">
        <v>-</v>
      </c>
    </row>
    <row r="1898">
      <c r="A1898">
        <v>17896</v>
      </c>
      <c r="B1898" t="str">
        <f>HYPERLINK("https://ankhe.gialai.gov.vn/Phuong-Ngo-May/Gioi-thieu.aspx", "UBND Ủy ban nhân dân phường Ngô Mây  tỉnh Gia Lai")</f>
        <v>UBND Ủy ban nhân dân phường Ngô Mây  tỉnh Gia Lai</v>
      </c>
      <c r="C1898" t="str">
        <v>https://ankhe.gialai.gov.vn/Phuong-Ngo-May/Gioi-thieu.aspx</v>
      </c>
      <c r="D1898" t="str">
        <v>-</v>
      </c>
      <c r="E1898" t="str">
        <v>-</v>
      </c>
      <c r="F1898" t="str">
        <v>-</v>
      </c>
      <c r="G1898" t="str">
        <v>-</v>
      </c>
    </row>
    <row r="1899">
      <c r="A1899">
        <v>17897</v>
      </c>
      <c r="B1899" t="str">
        <f>HYPERLINK("https://www.facebook.com/catgialai/", "Công an xã Thành An  tỉnh Gia Lai")</f>
        <v>Công an xã Thành An  tỉnh Gia Lai</v>
      </c>
      <c r="C1899" t="str">
        <v>https://www.facebook.com/catgialai/</v>
      </c>
      <c r="D1899" t="str">
        <v>-</v>
      </c>
      <c r="E1899" t="str">
        <v/>
      </c>
      <c r="F1899" t="str">
        <v>-</v>
      </c>
      <c r="G1899" t="str">
        <v>-</v>
      </c>
    </row>
    <row r="1900">
      <c r="A1900">
        <v>17898</v>
      </c>
      <c r="B1900" t="str">
        <f>HYPERLINK("https://gialai.gov.vn/", "UBND Ủy ban nhân dân xã Thành An  tỉnh Gia Lai")</f>
        <v>UBND Ủy ban nhân dân xã Thành An  tỉnh Gia Lai</v>
      </c>
      <c r="C1900" t="str">
        <v>https://gialai.gov.vn/</v>
      </c>
      <c r="D1900" t="str">
        <v>-</v>
      </c>
      <c r="E1900" t="str">
        <v>-</v>
      </c>
      <c r="F1900" t="str">
        <v>-</v>
      </c>
      <c r="G1900" t="str">
        <v>-</v>
      </c>
    </row>
    <row r="1901">
      <c r="A1901">
        <v>17899</v>
      </c>
      <c r="B1901" t="str">
        <f>HYPERLINK("https://www.facebook.com/p/C%C3%B4ng-an-ph%C6%B0%E1%BB%9Dng-Cheo-Reo-th%E1%BB%8B-x%C3%A3-Ayun-Pa-t%E1%BB%89nh-Gia-Lai-100064873659282/", "Công an phường Cheo Reo  tỉnh Gia Lai")</f>
        <v>Công an phường Cheo Reo  tỉnh Gia Lai</v>
      </c>
      <c r="C1901" t="str">
        <v>https://www.facebook.com/p/C%C3%B4ng-an-ph%C6%B0%E1%BB%9Dng-Cheo-Reo-th%E1%BB%8B-x%C3%A3-Ayun-Pa-t%E1%BB%89nh-Gia-Lai-100064873659282/</v>
      </c>
      <c r="D1901" t="str">
        <v>-</v>
      </c>
      <c r="E1901" t="str">
        <v/>
      </c>
      <c r="F1901" t="str">
        <v>-</v>
      </c>
      <c r="G1901" t="str">
        <v>-</v>
      </c>
    </row>
    <row r="1902">
      <c r="A1902">
        <v>17900</v>
      </c>
      <c r="B1902" t="str">
        <f>HYPERLINK("https://ayunpa.gialai.gov.vn/Phuong-Cheo-Reo/Gioi-thieu/Gioi.aspx", "UBND Ủy ban nhân dân phường Cheo Reo  tỉnh Gia Lai")</f>
        <v>UBND Ủy ban nhân dân phường Cheo Reo  tỉnh Gia Lai</v>
      </c>
      <c r="C1902" t="str">
        <v>https://ayunpa.gialai.gov.vn/Phuong-Cheo-Reo/Gioi-thieu/Gioi.aspx</v>
      </c>
      <c r="D1902" t="str">
        <v>-</v>
      </c>
      <c r="E1902" t="str">
        <v>-</v>
      </c>
      <c r="F1902" t="str">
        <v>-</v>
      </c>
      <c r="G1902" t="str">
        <v>-</v>
      </c>
    </row>
    <row r="1903">
      <c r="A1903">
        <v>17901</v>
      </c>
      <c r="B1903" t="str">
        <v>Công an phường Hòa Bình  tỉnh Gia Lai</v>
      </c>
      <c r="C1903" t="str">
        <v>-</v>
      </c>
      <c r="D1903" t="str">
        <v>-</v>
      </c>
      <c r="E1903" t="str">
        <v/>
      </c>
      <c r="F1903" t="str">
        <v>-</v>
      </c>
      <c r="G1903" t="str">
        <v>-</v>
      </c>
    </row>
    <row r="1904">
      <c r="A1904">
        <v>17902</v>
      </c>
      <c r="B1904" t="str">
        <f>HYPERLINK("https://ayunpa.gialai.gov.vn/Phuong-Hoa-Binh/Gioi-thieu/Co-cau-to-chuc.aspx", "UBND Ủy ban nhân dân phường Hòa Bình  tỉnh Gia Lai")</f>
        <v>UBND Ủy ban nhân dân phường Hòa Bình  tỉnh Gia Lai</v>
      </c>
      <c r="C1904" t="str">
        <v>https://ayunpa.gialai.gov.vn/Phuong-Hoa-Binh/Gioi-thieu/Co-cau-to-chuc.aspx</v>
      </c>
      <c r="D1904" t="str">
        <v>-</v>
      </c>
      <c r="E1904" t="str">
        <v>-</v>
      </c>
      <c r="F1904" t="str">
        <v>-</v>
      </c>
      <c r="G1904" t="str">
        <v>-</v>
      </c>
    </row>
    <row r="1905">
      <c r="A1905">
        <v>17903</v>
      </c>
      <c r="B1905" t="str">
        <f>HYPERLINK("https://www.facebook.com/cadoankat/", "Công an phường Đoàn Kết  tỉnh Gia Lai")</f>
        <v>Công an phường Đoàn Kết  tỉnh Gia Lai</v>
      </c>
      <c r="C1905" t="str">
        <v>https://www.facebook.com/cadoankat/</v>
      </c>
      <c r="D1905" t="str">
        <v>-</v>
      </c>
      <c r="E1905" t="str">
        <v/>
      </c>
      <c r="F1905" t="str">
        <v>-</v>
      </c>
      <c r="G1905" t="str">
        <v>-</v>
      </c>
    </row>
    <row r="1906">
      <c r="A1906">
        <v>17904</v>
      </c>
      <c r="B1906" t="str">
        <f>HYPERLINK("https://ayunpa.gialai.gov.vn/Phuong-Doan-Ket/Trang-chu.aspx", "UBND Ủy ban nhân dân phường Đoàn Kết  tỉnh Gia Lai")</f>
        <v>UBND Ủy ban nhân dân phường Đoàn Kết  tỉnh Gia Lai</v>
      </c>
      <c r="C1906" t="str">
        <v>https://ayunpa.gialai.gov.vn/Phuong-Doan-Ket/Trang-chu.aspx</v>
      </c>
      <c r="D1906" t="str">
        <v>-</v>
      </c>
      <c r="E1906" t="str">
        <v>-</v>
      </c>
      <c r="F1906" t="str">
        <v>-</v>
      </c>
      <c r="G1906" t="str">
        <v>-</v>
      </c>
    </row>
    <row r="1907">
      <c r="A1907">
        <v>17905</v>
      </c>
      <c r="B1907" t="str">
        <f>HYPERLINK("https://www.facebook.com/p/C%C3%B4ng-An-Ph%C6%B0%E1%BB%9Dng-S%C3%B4ng-B%E1%BB%9D-100064552219726/", "Công an phường Sông Bờ  tỉnh Gia Lai")</f>
        <v>Công an phường Sông Bờ  tỉnh Gia Lai</v>
      </c>
      <c r="C1907" t="str">
        <v>https://www.facebook.com/p/C%C3%B4ng-An-Ph%C6%B0%E1%BB%9Dng-S%C3%B4ng-B%E1%BB%9D-100064552219726/</v>
      </c>
      <c r="D1907" t="str">
        <v>-</v>
      </c>
      <c r="E1907" t="str">
        <v/>
      </c>
      <c r="F1907" t="str">
        <v>-</v>
      </c>
      <c r="G1907" t="str">
        <v>-</v>
      </c>
    </row>
    <row r="1908">
      <c r="A1908">
        <v>17906</v>
      </c>
      <c r="B1908" t="str">
        <f>HYPERLINK("https://ayunpa.gialai.gov.vn/Phuong-Song-Bo/Gioi-thieu/Gioi.aspx", "UBND Ủy ban nhân dân phường Sông Bờ  tỉnh Gia Lai")</f>
        <v>UBND Ủy ban nhân dân phường Sông Bờ  tỉnh Gia Lai</v>
      </c>
      <c r="C1908" t="str">
        <v>https://ayunpa.gialai.gov.vn/Phuong-Song-Bo/Gioi-thieu/Gioi.aspx</v>
      </c>
      <c r="D1908" t="str">
        <v>-</v>
      </c>
      <c r="E1908" t="str">
        <v>-</v>
      </c>
      <c r="F1908" t="str">
        <v>-</v>
      </c>
      <c r="G1908" t="str">
        <v>-</v>
      </c>
    </row>
    <row r="1909">
      <c r="A1909">
        <v>17907</v>
      </c>
      <c r="B1909" t="str">
        <v>Công an xã Ia RBol  tỉnh Gia Lai</v>
      </c>
      <c r="C1909" t="str">
        <v>-</v>
      </c>
      <c r="D1909" t="str">
        <v>-</v>
      </c>
      <c r="E1909" t="str">
        <v/>
      </c>
      <c r="F1909" t="str">
        <v>-</v>
      </c>
      <c r="G1909" t="str">
        <v>-</v>
      </c>
    </row>
    <row r="1910">
      <c r="A1910">
        <v>17908</v>
      </c>
      <c r="B1910" t="str">
        <f>HYPERLINK("https://ayunpa.gialai.gov.vn/Xa-Ia-RBol/Gioi-thieu/Co-cau-to-chuc.aspx", "UBND Ủy ban nhân dân xã Ia RBol  tỉnh Gia Lai")</f>
        <v>UBND Ủy ban nhân dân xã Ia RBol  tỉnh Gia Lai</v>
      </c>
      <c r="C1910" t="str">
        <v>https://ayunpa.gialai.gov.vn/Xa-Ia-RBol/Gioi-thieu/Co-cau-to-chuc.aspx</v>
      </c>
      <c r="D1910" t="str">
        <v>-</v>
      </c>
      <c r="E1910" t="str">
        <v>-</v>
      </c>
      <c r="F1910" t="str">
        <v>-</v>
      </c>
      <c r="G1910" t="str">
        <v>-</v>
      </c>
    </row>
    <row r="1911">
      <c r="A1911">
        <v>17909</v>
      </c>
      <c r="B1911" t="str">
        <f>HYPERLINK("https://www.facebook.com/Visubinhyencuanhandan/", "Công an xã Chư Băh  tỉnh Gia Lai")</f>
        <v>Công an xã Chư Băh  tỉnh Gia Lai</v>
      </c>
      <c r="C1911" t="str">
        <v>https://www.facebook.com/Visubinhyencuanhandan/</v>
      </c>
      <c r="D1911" t="str">
        <v>-</v>
      </c>
      <c r="E1911" t="str">
        <v/>
      </c>
      <c r="F1911" t="str">
        <v>-</v>
      </c>
      <c r="G1911" t="str">
        <v>-</v>
      </c>
    </row>
    <row r="1912">
      <c r="A1912">
        <v>17910</v>
      </c>
      <c r="B1912" t="str">
        <f>HYPERLINK("https://ayunpa.gialai.gov.vn/Xa-Chu-Bah/Gioi-thieu/Gioi.aspx", "UBND Ủy ban nhân dân xã Chư Băh  tỉnh Gia Lai")</f>
        <v>UBND Ủy ban nhân dân xã Chư Băh  tỉnh Gia Lai</v>
      </c>
      <c r="C1912" t="str">
        <v>https://ayunpa.gialai.gov.vn/Xa-Chu-Bah/Gioi-thieu/Gioi.aspx</v>
      </c>
      <c r="D1912" t="str">
        <v>-</v>
      </c>
      <c r="E1912" t="str">
        <v>-</v>
      </c>
      <c r="F1912" t="str">
        <v>-</v>
      </c>
      <c r="G1912" t="str">
        <v>-</v>
      </c>
    </row>
    <row r="1913">
      <c r="A1913">
        <v>17911</v>
      </c>
      <c r="B1913" t="str">
        <v>Công an xã Ia RTô  tỉnh Gia Lai</v>
      </c>
      <c r="C1913" t="str">
        <v>-</v>
      </c>
      <c r="D1913" t="str">
        <v>-</v>
      </c>
      <c r="E1913" t="str">
        <v/>
      </c>
      <c r="F1913" t="str">
        <v>-</v>
      </c>
      <c r="G1913" t="str">
        <v>-</v>
      </c>
    </row>
    <row r="1914">
      <c r="A1914">
        <v>17912</v>
      </c>
      <c r="B1914" t="str">
        <f>HYPERLINK("https://ayunpa.gialai.gov.vn/Xa-Ia-Rto/Gioi-thieu.aspx", "UBND Ủy ban nhân dân xã Ia RTô  tỉnh Gia Lai")</f>
        <v>UBND Ủy ban nhân dân xã Ia RTô  tỉnh Gia Lai</v>
      </c>
      <c r="C1914" t="str">
        <v>https://ayunpa.gialai.gov.vn/Xa-Ia-Rto/Gioi-thieu.aspx</v>
      </c>
      <c r="D1914" t="str">
        <v>-</v>
      </c>
      <c r="E1914" t="str">
        <v>-</v>
      </c>
      <c r="F1914" t="str">
        <v>-</v>
      </c>
      <c r="G1914" t="str">
        <v>-</v>
      </c>
    </row>
    <row r="1915">
      <c r="A1915">
        <v>17913</v>
      </c>
      <c r="B1915" t="str">
        <f>HYPERLINK("https://www.facebook.com/p/C%C3%B4ng-an-x%C3%A3-Ia-Sao-100067353296873/", "Công an xã Ia Sao  tỉnh Gia Lai")</f>
        <v>Công an xã Ia Sao  tỉnh Gia Lai</v>
      </c>
      <c r="C1915" t="str">
        <v>https://www.facebook.com/p/C%C3%B4ng-an-x%C3%A3-Ia-Sao-100067353296873/</v>
      </c>
      <c r="D1915" t="str">
        <v>-</v>
      </c>
      <c r="E1915" t="str">
        <v/>
      </c>
      <c r="F1915" t="str">
        <v>-</v>
      </c>
      <c r="G1915" t="str">
        <v>-</v>
      </c>
    </row>
    <row r="1916">
      <c r="A1916">
        <v>17914</v>
      </c>
      <c r="B1916" t="str">
        <f>HYPERLINK("https://ayunpa.gialai.gov.vn/Xa-Ia-Sao/Gioi-thieu.aspx", "UBND Ủy ban nhân dân xã Ia Sao  tỉnh Gia Lai")</f>
        <v>UBND Ủy ban nhân dân xã Ia Sao  tỉnh Gia Lai</v>
      </c>
      <c r="C1916" t="str">
        <v>https://ayunpa.gialai.gov.vn/Xa-Ia-Sao/Gioi-thieu.aspx</v>
      </c>
      <c r="D1916" t="str">
        <v>-</v>
      </c>
      <c r="E1916" t="str">
        <v>-</v>
      </c>
      <c r="F1916" t="str">
        <v>-</v>
      </c>
      <c r="G1916" t="str">
        <v>-</v>
      </c>
    </row>
    <row r="1917">
      <c r="A1917">
        <v>17915</v>
      </c>
      <c r="B1917" t="str">
        <v>Công an xã Kon Pne  tỉnh Gia Lai</v>
      </c>
      <c r="C1917" t="str">
        <v>-</v>
      </c>
      <c r="D1917" t="str">
        <v>-</v>
      </c>
      <c r="E1917" t="str">
        <v/>
      </c>
      <c r="F1917" t="str">
        <v>-</v>
      </c>
      <c r="G1917" t="str">
        <v>-</v>
      </c>
    </row>
    <row r="1918">
      <c r="A1918">
        <v>17916</v>
      </c>
      <c r="B1918" t="str">
        <f>HYPERLINK("https://vksnd.gialai.gov.vn/Cong-to-Kiem-sat/vien-ksnd-huyen-kbang-truc-tiep-kiem-sat-thi-hanh-an-hinh-su-tai-ubnd-xa-kon-pne-2540.html", "UBND Ủy ban nhân dân xã Kon Pne  tỉnh Gia Lai")</f>
        <v>UBND Ủy ban nhân dân xã Kon Pne  tỉnh Gia Lai</v>
      </c>
      <c r="C1918" t="str">
        <v>https://vksnd.gialai.gov.vn/Cong-to-Kiem-sat/vien-ksnd-huyen-kbang-truc-tiep-kiem-sat-thi-hanh-an-hinh-su-tai-ubnd-xa-kon-pne-2540.html</v>
      </c>
      <c r="D1918" t="str">
        <v>-</v>
      </c>
      <c r="E1918" t="str">
        <v>-</v>
      </c>
      <c r="F1918" t="str">
        <v>-</v>
      </c>
      <c r="G1918" t="str">
        <v>-</v>
      </c>
    </row>
    <row r="1919">
      <c r="A1919">
        <v>17917</v>
      </c>
      <c r="B1919" t="str">
        <v>Công an xã Đăk Roong  tỉnh Gia Lai</v>
      </c>
      <c r="C1919" t="str">
        <v>-</v>
      </c>
      <c r="D1919" t="str">
        <v>-</v>
      </c>
      <c r="E1919" t="str">
        <v/>
      </c>
      <c r="F1919" t="str">
        <v>-</v>
      </c>
      <c r="G1919" t="str">
        <v>-</v>
      </c>
    </row>
    <row r="1920">
      <c r="A1920">
        <v>17918</v>
      </c>
      <c r="B1920" t="str">
        <f>HYPERLINK("https://kbang.gialai.gov.vn/Xa-%C4%90ak-Rong/kkk/Bo-TTHC.aspx", "UBND Ủy ban nhân dân xã Đăk Roong  tỉnh Gia Lai")</f>
        <v>UBND Ủy ban nhân dân xã Đăk Roong  tỉnh Gia Lai</v>
      </c>
      <c r="C1920" t="str">
        <v>https://kbang.gialai.gov.vn/Xa-%C4%90ak-Rong/kkk/Bo-TTHC.aspx</v>
      </c>
      <c r="D1920" t="str">
        <v>-</v>
      </c>
      <c r="E1920" t="str">
        <v>-</v>
      </c>
      <c r="F1920" t="str">
        <v>-</v>
      </c>
      <c r="G1920" t="str">
        <v>-</v>
      </c>
    </row>
    <row r="1921">
      <c r="A1921">
        <v>17919</v>
      </c>
      <c r="B1921" t="str">
        <f>HYPERLINK("https://www.facebook.com/people/C%C3%B4ng-an-x%C3%A3-S%C6%A1n-Lang-huy%E1%BB%87n-Kbang-t%E1%BB%89nh-Gia-Lai/100063476501813/", "Công an xã Sơn Lang  tỉnh Gia Lai")</f>
        <v>Công an xã Sơn Lang  tỉnh Gia Lai</v>
      </c>
      <c r="C1921" t="str">
        <v>https://www.facebook.com/people/C%C3%B4ng-an-x%C3%A3-S%C6%A1n-Lang-huy%E1%BB%87n-Kbang-t%E1%BB%89nh-Gia-Lai/100063476501813/</v>
      </c>
      <c r="D1921" t="str">
        <v>-</v>
      </c>
      <c r="E1921" t="str">
        <v/>
      </c>
      <c r="F1921" t="str">
        <v>-</v>
      </c>
      <c r="G1921" t="str">
        <v>Đường Trường Sơn Đông</v>
      </c>
    </row>
    <row r="1922">
      <c r="A1922">
        <v>17920</v>
      </c>
      <c r="B1922" t="str">
        <f>HYPERLINK("https://kbang.gialai.gov.vn/Xa-Son-Lang/Gioi-thieu.aspx", "UBND Ủy ban nhân dân xã Sơn Lang  tỉnh Gia Lai")</f>
        <v>UBND Ủy ban nhân dân xã Sơn Lang  tỉnh Gia Lai</v>
      </c>
      <c r="C1922" t="str">
        <v>https://kbang.gialai.gov.vn/Xa-Son-Lang/Gioi-thieu.aspx</v>
      </c>
      <c r="D1922" t="str">
        <v>-</v>
      </c>
      <c r="E1922" t="str">
        <v>-</v>
      </c>
      <c r="F1922" t="str">
        <v>-</v>
      </c>
      <c r="G1922" t="str">
        <v>-</v>
      </c>
    </row>
    <row r="1923">
      <c r="A1923">
        <v>17921</v>
      </c>
      <c r="B1923" t="str">
        <v>Công an xã KRong  tỉnh Gia Lai</v>
      </c>
      <c r="C1923" t="str">
        <v>-</v>
      </c>
      <c r="D1923" t="str">
        <v>-</v>
      </c>
      <c r="E1923" t="str">
        <v/>
      </c>
      <c r="F1923" t="str">
        <v>-</v>
      </c>
      <c r="G1923" t="str">
        <v>-</v>
      </c>
    </row>
    <row r="1924">
      <c r="A1924">
        <v>17922</v>
      </c>
      <c r="B1924" t="str">
        <f>HYPERLINK("https://krongpa.gialai.gov.vn/Home.aspx", "UBND Ủy ban nhân dân xã KRong  tỉnh Gia Lai")</f>
        <v>UBND Ủy ban nhân dân xã KRong  tỉnh Gia Lai</v>
      </c>
      <c r="C1924" t="str">
        <v>https://krongpa.gialai.gov.vn/Home.aspx</v>
      </c>
      <c r="D1924" t="str">
        <v>-</v>
      </c>
      <c r="E1924" t="str">
        <v>-</v>
      </c>
      <c r="F1924" t="str">
        <v>-</v>
      </c>
      <c r="G1924" t="str">
        <v>-</v>
      </c>
    </row>
    <row r="1925">
      <c r="A1925">
        <v>17923</v>
      </c>
      <c r="B1925" t="str">
        <f>HYPERLINK("https://www.facebook.com/catgialai/", "Công an xã Sơ Pai  tỉnh Gia Lai")</f>
        <v>Công an xã Sơ Pai  tỉnh Gia Lai</v>
      </c>
      <c r="C1925" t="str">
        <v>https://www.facebook.com/catgialai/</v>
      </c>
      <c r="D1925" t="str">
        <v>-</v>
      </c>
      <c r="E1925" t="str">
        <v/>
      </c>
      <c r="F1925" t="str">
        <v>-</v>
      </c>
      <c r="G1925" t="str">
        <v>-</v>
      </c>
    </row>
    <row r="1926">
      <c r="A1926">
        <v>17924</v>
      </c>
      <c r="B1926" t="str">
        <f>HYPERLINK("https://kbang.gialai.gov.vn/Xa-So-Pai/Gioi-thieu/Co-cau-to-chuc.aspx", "UBND Ủy ban nhân dân xã Sơ Pai  tỉnh Gia Lai")</f>
        <v>UBND Ủy ban nhân dân xã Sơ Pai  tỉnh Gia Lai</v>
      </c>
      <c r="C1926" t="str">
        <v>https://kbang.gialai.gov.vn/Xa-So-Pai/Gioi-thieu/Co-cau-to-chuc.aspx</v>
      </c>
      <c r="D1926" t="str">
        <v>-</v>
      </c>
      <c r="E1926" t="str">
        <v>-</v>
      </c>
      <c r="F1926" t="str">
        <v>-</v>
      </c>
      <c r="G1926" t="str">
        <v>-</v>
      </c>
    </row>
    <row r="1927">
      <c r="A1927">
        <v>17925</v>
      </c>
      <c r="B1927" t="str">
        <f>HYPERLINK("https://www.facebook.com/p/C%C3%B4ng-an-x%C3%A3-L%C6%A1-Ku-100068812196296/", "Công an xã Lơ Ku  tỉnh Gia Lai")</f>
        <v>Công an xã Lơ Ku  tỉnh Gia Lai</v>
      </c>
      <c r="C1927" t="str">
        <v>https://www.facebook.com/p/C%C3%B4ng-an-x%C3%A3-L%C6%A1-Ku-100068812196296/</v>
      </c>
      <c r="D1927" t="str">
        <v>-</v>
      </c>
      <c r="E1927" t="str">
        <v/>
      </c>
      <c r="F1927" t="str">
        <v>-</v>
      </c>
      <c r="G1927" t="str">
        <v>-</v>
      </c>
    </row>
    <row r="1928">
      <c r="A1928">
        <v>17926</v>
      </c>
      <c r="B1928" t="str">
        <f>HYPERLINK("https://kbang.gialai.gov.vn/SpecialPages/kkk/Gioi-thieu/Cac-phong-ban-truc-thuoc/UBND-xa-Lo-Ku.aspx", "UBND Ủy ban nhân dân xã Lơ Ku  tỉnh Gia Lai")</f>
        <v>UBND Ủy ban nhân dân xã Lơ Ku  tỉnh Gia Lai</v>
      </c>
      <c r="C1928" t="str">
        <v>https://kbang.gialai.gov.vn/SpecialPages/kkk/Gioi-thieu/Cac-phong-ban-truc-thuoc/UBND-xa-Lo-Ku.aspx</v>
      </c>
      <c r="D1928" t="str">
        <v>-</v>
      </c>
      <c r="E1928" t="str">
        <v>-</v>
      </c>
      <c r="F1928" t="str">
        <v>-</v>
      </c>
      <c r="G1928" t="str">
        <v>-</v>
      </c>
    </row>
    <row r="1929">
      <c r="A1929">
        <v>17927</v>
      </c>
      <c r="B1929" t="str">
        <f>HYPERLINK("https://www.facebook.com/catgialai/", "Công an xã Đông  tỉnh Gia Lai")</f>
        <v>Công an xã Đông  tỉnh Gia Lai</v>
      </c>
      <c r="C1929" t="str">
        <v>https://www.facebook.com/catgialai/</v>
      </c>
      <c r="D1929" t="str">
        <v>-</v>
      </c>
      <c r="E1929" t="str">
        <v/>
      </c>
      <c r="F1929" t="str">
        <v>-</v>
      </c>
      <c r="G1929" t="str">
        <v>-</v>
      </c>
    </row>
    <row r="1930">
      <c r="A1930">
        <v>17928</v>
      </c>
      <c r="B1930" t="str">
        <f>HYPERLINK("https://kbang.gialai.gov.vn/Xa-%C4%90ong/Gioi-thieu.aspx", "UBND Ủy ban nhân dân xã Đông  tỉnh Gia Lai")</f>
        <v>UBND Ủy ban nhân dân xã Đông  tỉnh Gia Lai</v>
      </c>
      <c r="C1930" t="str">
        <v>https://kbang.gialai.gov.vn/Xa-%C4%90ong/Gioi-thieu.aspx</v>
      </c>
      <c r="D1930" t="str">
        <v>-</v>
      </c>
      <c r="E1930" t="str">
        <v>-</v>
      </c>
      <c r="F1930" t="str">
        <v>-</v>
      </c>
      <c r="G1930" t="str">
        <v>-</v>
      </c>
    </row>
    <row r="1931">
      <c r="A1931">
        <v>17929</v>
      </c>
      <c r="B1931" t="str">
        <v>Công an xã Đak SMar  tỉnh Gia Lai</v>
      </c>
      <c r="C1931" t="str">
        <v>-</v>
      </c>
      <c r="D1931" t="str">
        <v>-</v>
      </c>
      <c r="E1931" t="str">
        <v/>
      </c>
      <c r="F1931" t="str">
        <v>-</v>
      </c>
      <c r="G1931" t="str">
        <v>-</v>
      </c>
    </row>
    <row r="1932">
      <c r="A1932">
        <v>17930</v>
      </c>
      <c r="B1932" t="str">
        <f>HYPERLINK("https://kbang.gialai.gov.vn/Xa-%C4%90ak-Smar/Gioi-thieu.aspx", "UBND Ủy ban nhân dân xã Đak SMar  tỉnh Gia Lai")</f>
        <v>UBND Ủy ban nhân dân xã Đak SMar  tỉnh Gia Lai</v>
      </c>
      <c r="C1932" t="str">
        <v>https://kbang.gialai.gov.vn/Xa-%C4%90ak-Smar/Gioi-thieu.aspx</v>
      </c>
      <c r="D1932" t="str">
        <v>-</v>
      </c>
      <c r="E1932" t="str">
        <v>-</v>
      </c>
      <c r="F1932" t="str">
        <v>-</v>
      </c>
      <c r="G1932" t="str">
        <v>-</v>
      </c>
    </row>
    <row r="1933">
      <c r="A1933">
        <v>17931</v>
      </c>
      <c r="B1933" t="str">
        <f>HYPERLINK("https://www.facebook.com/p/C%C3%B4ng-an-x%C3%A3-Ngh%C4%A9a-H%C6%B0ng-huy%E1%BB%87n-Ch%C6%B0-P%C4%83h-t%E1%BB%89nh-Gia-Lai-100069149361345/", "Công an xã Nghĩa An  tỉnh Gia Lai")</f>
        <v>Công an xã Nghĩa An  tỉnh Gia Lai</v>
      </c>
      <c r="C1933" t="str">
        <v>https://www.facebook.com/p/C%C3%B4ng-an-x%C3%A3-Ngh%C4%A9a-H%C6%B0ng-huy%E1%BB%87n-Ch%C6%B0-P%C4%83h-t%E1%BB%89nh-Gia-Lai-100069149361345/</v>
      </c>
      <c r="D1933" t="str">
        <v>-</v>
      </c>
      <c r="E1933" t="str">
        <v/>
      </c>
      <c r="F1933" t="str">
        <v>-</v>
      </c>
      <c r="G1933" t="str">
        <v>-</v>
      </c>
    </row>
    <row r="1934">
      <c r="A1934">
        <v>17932</v>
      </c>
      <c r="B1934" t="str">
        <f>HYPERLINK("https://kbang.gialai.gov.vn/Xa-Nghia-An/Gioi-thieu.aspx", "UBND Ủy ban nhân dân xã Nghĩa An  tỉnh Gia Lai")</f>
        <v>UBND Ủy ban nhân dân xã Nghĩa An  tỉnh Gia Lai</v>
      </c>
      <c r="C1934" t="str">
        <v>https://kbang.gialai.gov.vn/Xa-Nghia-An/Gioi-thieu.aspx</v>
      </c>
      <c r="D1934" t="str">
        <v>-</v>
      </c>
      <c r="E1934" t="str">
        <v>-</v>
      </c>
      <c r="F1934" t="str">
        <v>-</v>
      </c>
      <c r="G1934" t="str">
        <v>-</v>
      </c>
    </row>
    <row r="1935">
      <c r="A1935">
        <v>17933</v>
      </c>
      <c r="B1935" t="str">
        <f>HYPERLINK("https://www.facebook.com/reel/391303023694539/", "Công an xã Tơ Tung  tỉnh Gia Lai")</f>
        <v>Công an xã Tơ Tung  tỉnh Gia Lai</v>
      </c>
      <c r="C1935" t="str">
        <v>https://www.facebook.com/reel/391303023694539/</v>
      </c>
      <c r="D1935" t="str">
        <v>-</v>
      </c>
      <c r="E1935" t="str">
        <v/>
      </c>
      <c r="F1935" t="str">
        <v>-</v>
      </c>
      <c r="G1935" t="str">
        <v>-</v>
      </c>
    </row>
    <row r="1936">
      <c r="A1936">
        <v>17934</v>
      </c>
      <c r="B1936" t="str">
        <f>HYPERLINK("https://kbang.gialai.gov.vn/Xa-To-Tung/Gioi-thieu.aspx", "UBND Ủy ban nhân dân xã Tơ Tung  tỉnh Gia Lai")</f>
        <v>UBND Ủy ban nhân dân xã Tơ Tung  tỉnh Gia Lai</v>
      </c>
      <c r="C1936" t="str">
        <v>https://kbang.gialai.gov.vn/Xa-To-Tung/Gioi-thieu.aspx</v>
      </c>
      <c r="D1936" t="str">
        <v>-</v>
      </c>
      <c r="E1936" t="str">
        <v>-</v>
      </c>
      <c r="F1936" t="str">
        <v>-</v>
      </c>
      <c r="G1936" t="str">
        <v>-</v>
      </c>
    </row>
    <row r="1937">
      <c r="A1937">
        <v>17935</v>
      </c>
      <c r="B1937" t="str">
        <v>Công an xã Kông Lơng Khơng  tỉnh Gia Lai</v>
      </c>
      <c r="C1937" t="str">
        <v>-</v>
      </c>
      <c r="D1937" t="str">
        <v>-</v>
      </c>
      <c r="E1937" t="str">
        <v/>
      </c>
      <c r="F1937" t="str">
        <v>-</v>
      </c>
      <c r="G1937" t="str">
        <v>-</v>
      </c>
    </row>
    <row r="1938">
      <c r="A1938">
        <v>17936</v>
      </c>
      <c r="B1938" t="str">
        <f>HYPERLINK("https://kbang.gialai.gov.vn/SpecialPages/kkk/Gioi-thieu/Cac-phong-ban-truc-thuoc/UBND-xa-Kong-Long-Khong.aspx", "UBND Ủy ban nhân dân xã Kông Lơng Khơng  tỉnh Gia Lai")</f>
        <v>UBND Ủy ban nhân dân xã Kông Lơng Khơng  tỉnh Gia Lai</v>
      </c>
      <c r="C1938" t="str">
        <v>https://kbang.gialai.gov.vn/SpecialPages/kkk/Gioi-thieu/Cac-phong-ban-truc-thuoc/UBND-xa-Kong-Long-Khong.aspx</v>
      </c>
      <c r="D1938" t="str">
        <v>-</v>
      </c>
      <c r="E1938" t="str">
        <v>-</v>
      </c>
      <c r="F1938" t="str">
        <v>-</v>
      </c>
      <c r="G1938" t="str">
        <v>-</v>
      </c>
    </row>
    <row r="1939">
      <c r="A1939">
        <v>17937</v>
      </c>
      <c r="B1939" t="str">
        <v>Công an xã Kông Pla  tỉnh Gia Lai</v>
      </c>
      <c r="C1939" t="str">
        <v>-</v>
      </c>
      <c r="D1939" t="str">
        <v>-</v>
      </c>
      <c r="E1939" t="str">
        <v/>
      </c>
      <c r="F1939" t="str">
        <v>-</v>
      </c>
      <c r="G1939" t="str">
        <v>-</v>
      </c>
    </row>
    <row r="1940">
      <c r="A1940">
        <v>17938</v>
      </c>
      <c r="B1940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Kông Pla  tỉnh Gia Lai")</f>
        <v>UBND Ủy ban nhân dân xã Kông Pla  tỉnh Gia Lai</v>
      </c>
      <c r="C1940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1940" t="str">
        <v>-</v>
      </c>
      <c r="E1940" t="str">
        <v>-</v>
      </c>
      <c r="F1940" t="str">
        <v>-</v>
      </c>
      <c r="G1940" t="str">
        <v>-</v>
      </c>
    </row>
    <row r="1941">
      <c r="A1941">
        <v>17939</v>
      </c>
      <c r="B1941" t="str">
        <f>HYPERLINK("https://www.facebook.com/p/C%C3%B4ng-An-X%C3%A3-%C4%90%C4%83k-Hl%C6%A1-100037323048298/?locale=ms_MY", "Công an xã Đăk HLơ  tỉnh Gia Lai")</f>
        <v>Công an xã Đăk HLơ  tỉnh Gia Lai</v>
      </c>
      <c r="C1941" t="str">
        <v>https://www.facebook.com/p/C%C3%B4ng-An-X%C3%A3-%C4%90%C4%83k-Hl%C6%A1-100037323048298/?locale=ms_MY</v>
      </c>
      <c r="D1941" t="str">
        <v>-</v>
      </c>
      <c r="E1941" t="str">
        <v/>
      </c>
      <c r="F1941" t="str">
        <v>-</v>
      </c>
      <c r="G1941" t="str">
        <v>-</v>
      </c>
    </row>
    <row r="1942">
      <c r="A1942">
        <v>17940</v>
      </c>
      <c r="B1942" t="str">
        <f>HYPERLINK("https://kbang.gialai.gov.vn/Xa-%C4%90ak-Hlo/Gioi-thieu.aspx", "UBND Ủy ban nhân dân xã Đăk HLơ  tỉnh Gia Lai")</f>
        <v>UBND Ủy ban nhân dân xã Đăk HLơ  tỉnh Gia Lai</v>
      </c>
      <c r="C1942" t="str">
        <v>https://kbang.gialai.gov.vn/Xa-%C4%90ak-Hlo/Gioi-thieu.aspx</v>
      </c>
      <c r="D1942" t="str">
        <v>-</v>
      </c>
      <c r="E1942" t="str">
        <v>-</v>
      </c>
      <c r="F1942" t="str">
        <v>-</v>
      </c>
      <c r="G1942" t="str">
        <v>-</v>
      </c>
    </row>
    <row r="1943">
      <c r="A1943">
        <v>17941</v>
      </c>
      <c r="B1943" t="str">
        <f>HYPERLINK("https://www.facebook.com/tuoitreconganquanhadong/", "Công an xã Hà Đông  tỉnh Gia Lai")</f>
        <v>Công an xã Hà Đông  tỉnh Gia Lai</v>
      </c>
      <c r="C1943" t="str">
        <v>https://www.facebook.com/tuoitreconganquanhadong/</v>
      </c>
      <c r="D1943" t="str">
        <v>-</v>
      </c>
      <c r="E1943" t="str">
        <v/>
      </c>
      <c r="F1943" t="str">
        <v>-</v>
      </c>
      <c r="G1943" t="str">
        <v>-</v>
      </c>
    </row>
    <row r="1944">
      <c r="A1944">
        <v>17942</v>
      </c>
      <c r="B1944" t="str">
        <f>HYPERLINK("https://dakdoa.gialai.gov.vn/Xa-Ha-Dong/Home.aspx", "UBND Ủy ban nhân dân xã Hà Đông  tỉnh Gia Lai")</f>
        <v>UBND Ủy ban nhân dân xã Hà Đông  tỉnh Gia Lai</v>
      </c>
      <c r="C1944" t="str">
        <v>https://dakdoa.gialai.gov.vn/Xa-Ha-Dong/Home.aspx</v>
      </c>
      <c r="D1944" t="str">
        <v>-</v>
      </c>
      <c r="E1944" t="str">
        <v>-</v>
      </c>
      <c r="F1944" t="str">
        <v>-</v>
      </c>
      <c r="G1944" t="str">
        <v>-</v>
      </c>
    </row>
    <row r="1945">
      <c r="A1945">
        <v>17943</v>
      </c>
      <c r="B1945" t="str">
        <f>HYPERLINK("https://www.facebook.com/p/C%C3%B4ng-an-x%C3%A3-%C4%90ak-S%C6%A1mei-huy%E1%BB%87n-%C4%90ak-%C4%90oa-100063927010649/", "Công an xã Đăk Sơmei  tỉnh Gia Lai")</f>
        <v>Công an xã Đăk Sơmei  tỉnh Gia Lai</v>
      </c>
      <c r="C1945" t="str">
        <v>https://www.facebook.com/p/C%C3%B4ng-an-x%C3%A3-%C4%90ak-S%C6%A1mei-huy%E1%BB%87n-%C4%90ak-%C4%90oa-100063927010649/</v>
      </c>
      <c r="D1945" t="str">
        <v>-</v>
      </c>
      <c r="E1945" t="str">
        <v/>
      </c>
      <c r="F1945" t="str">
        <v>-</v>
      </c>
      <c r="G1945" t="str">
        <v>-</v>
      </c>
    </row>
    <row r="1946">
      <c r="A1946">
        <v>17944</v>
      </c>
      <c r="B1946" t="str">
        <f>HYPERLINK("https://dakdoa.gialai.gov.vn/Xa-Dak-So-Mei/Tin-tuc.aspx", "UBND Ủy ban nhân dân xã Đăk Sơmei  tỉnh Gia Lai")</f>
        <v>UBND Ủy ban nhân dân xã Đăk Sơmei  tỉnh Gia Lai</v>
      </c>
      <c r="C1946" t="str">
        <v>https://dakdoa.gialai.gov.vn/Xa-Dak-So-Mei/Tin-tuc.aspx</v>
      </c>
      <c r="D1946" t="str">
        <v>-</v>
      </c>
      <c r="E1946" t="str">
        <v>-</v>
      </c>
      <c r="F1946" t="str">
        <v>-</v>
      </c>
      <c r="G1946" t="str">
        <v>-</v>
      </c>
    </row>
    <row r="1947">
      <c r="A1947">
        <v>17945</v>
      </c>
      <c r="B1947" t="str">
        <f>HYPERLINK("https://www.facebook.com/ConganxaDakKronghuyenDakDoa/", "Công an xã Đăk Krong  tỉnh Gia Lai")</f>
        <v>Công an xã Đăk Krong  tỉnh Gia Lai</v>
      </c>
      <c r="C1947" t="str">
        <v>https://www.facebook.com/ConganxaDakKronghuyenDakDoa/</v>
      </c>
      <c r="D1947" t="str">
        <v>-</v>
      </c>
      <c r="E1947" t="str">
        <v/>
      </c>
      <c r="F1947" t="str">
        <v>-</v>
      </c>
      <c r="G1947" t="str">
        <v>-</v>
      </c>
    </row>
    <row r="1948">
      <c r="A1948">
        <v>17946</v>
      </c>
      <c r="B1948" t="str">
        <f>HYPERLINK("https://dakdoa.gialai.gov.vn/Xa-Dak-Krong.aspx", "UBND Ủy ban nhân dân xã Đăk Krong  tỉnh Gia Lai")</f>
        <v>UBND Ủy ban nhân dân xã Đăk Krong  tỉnh Gia Lai</v>
      </c>
      <c r="C1948" t="str">
        <v>https://dakdoa.gialai.gov.vn/Xa-Dak-Krong.aspx</v>
      </c>
      <c r="D1948" t="str">
        <v>-</v>
      </c>
      <c r="E1948" t="str">
        <v>-</v>
      </c>
      <c r="F1948" t="str">
        <v>-</v>
      </c>
      <c r="G1948" t="str">
        <v>-</v>
      </c>
    </row>
    <row r="1949">
      <c r="A1949">
        <v>17947</v>
      </c>
      <c r="B1949" t="str">
        <f>HYPERLINK("https://www.facebook.com/haiyang.cand/", "Công an xã Hải Yang  tỉnh Gia Lai")</f>
        <v>Công an xã Hải Yang  tỉnh Gia Lai</v>
      </c>
      <c r="C1949" t="str">
        <v>https://www.facebook.com/haiyang.cand/</v>
      </c>
      <c r="D1949" t="str">
        <v>-</v>
      </c>
      <c r="E1949" t="str">
        <v/>
      </c>
      <c r="F1949" t="str">
        <v>-</v>
      </c>
      <c r="G1949" t="str">
        <v>-</v>
      </c>
    </row>
    <row r="1950">
      <c r="A1950">
        <v>17948</v>
      </c>
      <c r="B1950" t="str">
        <f>HYPERLINK("https://dakdoa.gialai.gov.vn/Xa-Hai-Yang/Home.aspx", "UBND Ủy ban nhân dân xã Hải Yang  tỉnh Gia Lai")</f>
        <v>UBND Ủy ban nhân dân xã Hải Yang  tỉnh Gia Lai</v>
      </c>
      <c r="C1950" t="str">
        <v>https://dakdoa.gialai.gov.vn/Xa-Hai-Yang/Home.aspx</v>
      </c>
      <c r="D1950" t="str">
        <v>-</v>
      </c>
      <c r="E1950" t="str">
        <v>-</v>
      </c>
      <c r="F1950" t="str">
        <v>-</v>
      </c>
      <c r="G1950" t="str">
        <v>-</v>
      </c>
    </row>
    <row r="1951">
      <c r="A1951">
        <v>17949</v>
      </c>
      <c r="B1951" t="str">
        <f>HYPERLINK("https://www.facebook.com/reel/1603252450507225/", "Công an xã Kon Gang  tỉnh Gia Lai")</f>
        <v>Công an xã Kon Gang  tỉnh Gia Lai</v>
      </c>
      <c r="C1951" t="str">
        <v>https://www.facebook.com/reel/1603252450507225/</v>
      </c>
      <c r="D1951" t="str">
        <v>-</v>
      </c>
      <c r="E1951" t="str">
        <v/>
      </c>
      <c r="F1951" t="str">
        <v>-</v>
      </c>
      <c r="G1951" t="str">
        <v>-</v>
      </c>
    </row>
    <row r="1952">
      <c r="A1952">
        <v>17950</v>
      </c>
      <c r="B1952" t="str">
        <f>HYPERLINK("https://dakdoa.gialai.gov.vn/Xa-Kon-Gang/Home.aspx", "UBND Ủy ban nhân dân xã Kon Gang  tỉnh Gia Lai")</f>
        <v>UBND Ủy ban nhân dân xã Kon Gang  tỉnh Gia Lai</v>
      </c>
      <c r="C1952" t="str">
        <v>https://dakdoa.gialai.gov.vn/Xa-Kon-Gang/Home.aspx</v>
      </c>
      <c r="D1952" t="str">
        <v>-</v>
      </c>
      <c r="E1952" t="str">
        <v>-</v>
      </c>
      <c r="F1952" t="str">
        <v>-</v>
      </c>
      <c r="G1952" t="str">
        <v>-</v>
      </c>
    </row>
    <row r="1953">
      <c r="A1953">
        <v>17951</v>
      </c>
      <c r="B1953" t="str">
        <v>Công an xã Hà Bầu  tỉnh Gia Lai</v>
      </c>
      <c r="C1953" t="str">
        <v>-</v>
      </c>
      <c r="D1953" t="str">
        <v>-</v>
      </c>
      <c r="E1953" t="str">
        <v/>
      </c>
      <c r="F1953" t="str">
        <v>-</v>
      </c>
      <c r="G1953" t="str">
        <v>-</v>
      </c>
    </row>
    <row r="1954">
      <c r="A1954">
        <v>17952</v>
      </c>
      <c r="B1954" t="str">
        <f>HYPERLINK("https://dakdoa.gialai.gov.vn/Xa-Ha-Bau/Home.aspx", "UBND Ủy ban nhân dân xã Hà Bầu  tỉnh Gia Lai")</f>
        <v>UBND Ủy ban nhân dân xã Hà Bầu  tỉnh Gia Lai</v>
      </c>
      <c r="C1954" t="str">
        <v>https://dakdoa.gialai.gov.vn/Xa-Ha-Bau/Home.aspx</v>
      </c>
      <c r="D1954" t="str">
        <v>-</v>
      </c>
      <c r="E1954" t="str">
        <v>-</v>
      </c>
      <c r="F1954" t="str">
        <v>-</v>
      </c>
      <c r="G1954" t="str">
        <v>-</v>
      </c>
    </row>
    <row r="1955">
      <c r="A1955">
        <v>17953</v>
      </c>
      <c r="B1955" t="str">
        <f>HYPERLINK("https://www.facebook.com/conganxanamyang/", "Công an xã Nam Yang  tỉnh Gia Lai")</f>
        <v>Công an xã Nam Yang  tỉnh Gia Lai</v>
      </c>
      <c r="C1955" t="str">
        <v>https://www.facebook.com/conganxanamyang/</v>
      </c>
      <c r="D1955" t="str">
        <v>-</v>
      </c>
      <c r="E1955" t="str">
        <v/>
      </c>
      <c r="F1955" t="str">
        <v>-</v>
      </c>
      <c r="G1955" t="str">
        <v>-</v>
      </c>
    </row>
    <row r="1956">
      <c r="A1956">
        <v>17954</v>
      </c>
      <c r="B1956" t="str">
        <f>HYPERLINK("https://dakdoa.gialai.gov.vn/Xa-Nam-Yang/Home.aspx", "UBND Ủy ban nhân dân xã Nam Yang  tỉnh Gia Lai")</f>
        <v>UBND Ủy ban nhân dân xã Nam Yang  tỉnh Gia Lai</v>
      </c>
      <c r="C1956" t="str">
        <v>https://dakdoa.gialai.gov.vn/Xa-Nam-Yang/Home.aspx</v>
      </c>
      <c r="D1956" t="str">
        <v>-</v>
      </c>
      <c r="E1956" t="str">
        <v>-</v>
      </c>
      <c r="F1956" t="str">
        <v>-</v>
      </c>
      <c r="G1956" t="str">
        <v>-</v>
      </c>
    </row>
    <row r="1957">
      <c r="A1957">
        <v>17955</v>
      </c>
      <c r="B1957" t="str">
        <f>HYPERLINK("https://www.facebook.com/1234453h/", "Công an xã K' Dang  tỉnh Gia Lai")</f>
        <v>Công an xã K' Dang  tỉnh Gia Lai</v>
      </c>
      <c r="C1957" t="str">
        <v>https://www.facebook.com/1234453h/</v>
      </c>
      <c r="D1957" t="str">
        <v>-</v>
      </c>
      <c r="E1957" t="str">
        <v/>
      </c>
      <c r="F1957" t="str">
        <v>-</v>
      </c>
      <c r="G1957" t="str">
        <v>-</v>
      </c>
    </row>
    <row r="1958">
      <c r="A1958">
        <v>17956</v>
      </c>
      <c r="B1958" t="str">
        <f>HYPERLINK("https://dakdoa.gialai.gov.vn/Xa-K-dang/Home.aspx", "UBND Ủy ban nhân dân xã K' Dang  tỉnh Gia Lai")</f>
        <v>UBND Ủy ban nhân dân xã K' Dang  tỉnh Gia Lai</v>
      </c>
      <c r="C1958" t="str">
        <v>https://dakdoa.gialai.gov.vn/Xa-K-dang/Home.aspx</v>
      </c>
      <c r="D1958" t="str">
        <v>-</v>
      </c>
      <c r="E1958" t="str">
        <v>-</v>
      </c>
      <c r="F1958" t="str">
        <v>-</v>
      </c>
      <c r="G1958" t="str">
        <v>-</v>
      </c>
    </row>
    <row r="1959">
      <c r="A1959">
        <v>17957</v>
      </c>
      <c r="B1959" t="str">
        <f>HYPERLINK("https://www.facebook.com/p/C%C3%B4ng-an-x%C3%A3-Hneng-huy%E1%BB%87n-%C4%90ak-%C4%90oa-100066970045279/", "Công an xã H' Neng  tỉnh Gia Lai")</f>
        <v>Công an xã H' Neng  tỉnh Gia Lai</v>
      </c>
      <c r="C1959" t="str">
        <v>https://www.facebook.com/p/C%C3%B4ng-an-x%C3%A3-Hneng-huy%E1%BB%87n-%C4%90ak-%C4%90oa-100066970045279/</v>
      </c>
      <c r="D1959" t="str">
        <v>-</v>
      </c>
      <c r="E1959" t="str">
        <v/>
      </c>
      <c r="F1959" t="str">
        <v>-</v>
      </c>
      <c r="G1959" t="str">
        <v>-</v>
      </c>
    </row>
    <row r="1960">
      <c r="A1960">
        <v>17958</v>
      </c>
      <c r="B1960" t="str">
        <f>HYPERLINK("https://dakdoa.gialai.gov.vn/Xa-H-neng/Home.aspx", "UBND Ủy ban nhân dân xã H' Neng  tỉnh Gia Lai")</f>
        <v>UBND Ủy ban nhân dân xã H' Neng  tỉnh Gia Lai</v>
      </c>
      <c r="C1960" t="str">
        <v>https://dakdoa.gialai.gov.vn/Xa-H-neng/Home.aspx</v>
      </c>
      <c r="D1960" t="str">
        <v>-</v>
      </c>
      <c r="E1960" t="str">
        <v>-</v>
      </c>
      <c r="F1960" t="str">
        <v>-</v>
      </c>
      <c r="G1960" t="str">
        <v>-</v>
      </c>
    </row>
    <row r="1961">
      <c r="A1961">
        <v>17959</v>
      </c>
      <c r="B1961" t="str">
        <f>HYPERLINK("https://www.facebook.com/p/%C4%90o%C3%A0n-tr%C6%B0%E1%BB%9Dng-THPT-T%C3%A2n-B%C3%ACnh-100057336404180/", "Công an xã Tân Bình  tỉnh Gia Lai")</f>
        <v>Công an xã Tân Bình  tỉnh Gia Lai</v>
      </c>
      <c r="C1961" t="str">
        <v>https://www.facebook.com/p/%C4%90o%C3%A0n-tr%C6%B0%E1%BB%9Dng-THPT-T%C3%A2n-B%C3%ACnh-100057336404180/</v>
      </c>
      <c r="D1961" t="str">
        <v>-</v>
      </c>
      <c r="E1961" t="str">
        <v/>
      </c>
      <c r="F1961" t="str">
        <v>-</v>
      </c>
      <c r="G1961" t="str">
        <v>-</v>
      </c>
    </row>
    <row r="1962">
      <c r="A1962">
        <v>17960</v>
      </c>
      <c r="B1962" t="str">
        <f>HYPERLINK("https://dakdoa.gialai.gov.vn/Xa-Tan-Binh/Home.aspx", "UBND Ủy ban nhân dân xã Tân Bình  tỉnh Gia Lai")</f>
        <v>UBND Ủy ban nhân dân xã Tân Bình  tỉnh Gia Lai</v>
      </c>
      <c r="C1962" t="str">
        <v>https://dakdoa.gialai.gov.vn/Xa-Tan-Binh/Home.aspx</v>
      </c>
      <c r="D1962" t="str">
        <v>-</v>
      </c>
      <c r="E1962" t="str">
        <v>-</v>
      </c>
      <c r="F1962" t="str">
        <v>-</v>
      </c>
      <c r="G1962" t="str">
        <v>-</v>
      </c>
    </row>
    <row r="1963">
      <c r="A1963">
        <v>17961</v>
      </c>
      <c r="B1963" t="str">
        <f>HYPERLINK("https://www.facebook.com/p/C%C3%B4ng-an-x%C3%A3-Glar-huy%E1%BB%87n-%C4%90ak-%C4%90oa-100067700269606/", "Công an xã Glar  tỉnh Gia Lai")</f>
        <v>Công an xã Glar  tỉnh Gia Lai</v>
      </c>
      <c r="C1963" t="str">
        <v>https://www.facebook.com/p/C%C3%B4ng-an-x%C3%A3-Glar-huy%E1%BB%87n-%C4%90ak-%C4%90oa-100067700269606/</v>
      </c>
      <c r="D1963" t="str">
        <v>-</v>
      </c>
      <c r="E1963" t="str">
        <v/>
      </c>
      <c r="F1963" t="str">
        <v>-</v>
      </c>
      <c r="G1963" t="str">
        <v>-</v>
      </c>
    </row>
    <row r="1964">
      <c r="A1964">
        <v>17962</v>
      </c>
      <c r="B1964" t="str">
        <f>HYPERLINK("https://dakdoa.gialai.gov.vn/xa-glar/home.aspx", "UBND Ủy ban nhân dân xã Glar  tỉnh Gia Lai")</f>
        <v>UBND Ủy ban nhân dân xã Glar  tỉnh Gia Lai</v>
      </c>
      <c r="C1964" t="str">
        <v>https://dakdoa.gialai.gov.vn/xa-glar/home.aspx</v>
      </c>
      <c r="D1964" t="str">
        <v>-</v>
      </c>
      <c r="E1964" t="str">
        <v>-</v>
      </c>
      <c r="F1964" t="str">
        <v>-</v>
      </c>
      <c r="G1964" t="str">
        <v>-</v>
      </c>
    </row>
    <row r="1965">
      <c r="A1965">
        <v>17963</v>
      </c>
      <c r="B1965" t="str">
        <v>Công an xã A Dơk  tỉnh Gia Lai</v>
      </c>
      <c r="C1965" t="str">
        <v>-</v>
      </c>
      <c r="D1965" t="str">
        <v>-</v>
      </c>
      <c r="E1965" t="str">
        <v/>
      </c>
      <c r="F1965" t="str">
        <v>-</v>
      </c>
      <c r="G1965" t="str">
        <v>-</v>
      </c>
    </row>
    <row r="1966">
      <c r="A1966">
        <v>17964</v>
      </c>
      <c r="B1966" t="str">
        <f>HYPERLINK("https://dakdoa.gialai.gov.vn/Xa-A-Dok/Home.aspx", "UBND Ủy ban nhân dân xã A Dơk  tỉnh Gia Lai")</f>
        <v>UBND Ủy ban nhân dân xã A Dơk  tỉnh Gia Lai</v>
      </c>
      <c r="C1966" t="str">
        <v>https://dakdoa.gialai.gov.vn/Xa-A-Dok/Home.aspx</v>
      </c>
      <c r="D1966" t="str">
        <v>-</v>
      </c>
      <c r="E1966" t="str">
        <v>-</v>
      </c>
      <c r="F1966" t="str">
        <v>-</v>
      </c>
      <c r="G1966" t="str">
        <v>-</v>
      </c>
    </row>
    <row r="1967">
      <c r="A1967">
        <v>17965</v>
      </c>
      <c r="B1967" t="str">
        <v>Công an xã Trang  tỉnh Gia Lai</v>
      </c>
      <c r="C1967" t="str">
        <v>-</v>
      </c>
      <c r="D1967" t="str">
        <v>-</v>
      </c>
      <c r="E1967" t="str">
        <v/>
      </c>
      <c r="F1967" t="str">
        <v>-</v>
      </c>
      <c r="G1967" t="str">
        <v>-</v>
      </c>
    </row>
    <row r="1968">
      <c r="A1968">
        <v>17966</v>
      </c>
      <c r="B1968" t="str">
        <f>HYPERLINK("https://dakdoa.gialai.gov.vn/Xa-Trang/Home.aspx", "UBND Ủy ban nhân dân xã Trang  tỉnh Gia Lai")</f>
        <v>UBND Ủy ban nhân dân xã Trang  tỉnh Gia Lai</v>
      </c>
      <c r="C1968" t="str">
        <v>https://dakdoa.gialai.gov.vn/Xa-Trang/Home.aspx</v>
      </c>
      <c r="D1968" t="str">
        <v>-</v>
      </c>
      <c r="E1968" t="str">
        <v>-</v>
      </c>
      <c r="F1968" t="str">
        <v>-</v>
      </c>
      <c r="G1968" t="str">
        <v>-</v>
      </c>
    </row>
    <row r="1969">
      <c r="A1969">
        <v>17967</v>
      </c>
      <c r="B1969" t="str">
        <f>HYPERLINK("https://www.facebook.com/p/C%C3%B4ng-an-x%C3%A3-Hnol-Huy%E1%BB%87n-%C4%90ak-%C4%90oa-T%E1%BB%89nh-Gia-Lai-100057177711507/", "Công an xã HNol  tỉnh Gia Lai")</f>
        <v>Công an xã HNol  tỉnh Gia Lai</v>
      </c>
      <c r="C1969" t="str">
        <v>https://www.facebook.com/p/C%C3%B4ng-an-x%C3%A3-Hnol-Huy%E1%BB%87n-%C4%90ak-%C4%90oa-T%E1%BB%89nh-Gia-Lai-100057177711507/</v>
      </c>
      <c r="D1969" t="str">
        <v>-</v>
      </c>
      <c r="E1969" t="str">
        <v/>
      </c>
      <c r="F1969" t="str">
        <v>-</v>
      </c>
      <c r="G1969" t="str">
        <v>-</v>
      </c>
    </row>
    <row r="1970">
      <c r="A1970">
        <v>17968</v>
      </c>
      <c r="B1970" t="str">
        <f>HYPERLINK("https://dakdoa.gialai.gov.vn/Xa-H-nol/Home.aspx", "UBND Ủy ban nhân dân xã HNol  tỉnh Gia Lai")</f>
        <v>UBND Ủy ban nhân dân xã HNol  tỉnh Gia Lai</v>
      </c>
      <c r="C1970" t="str">
        <v>https://dakdoa.gialai.gov.vn/Xa-H-nol/Home.aspx</v>
      </c>
      <c r="D1970" t="str">
        <v>-</v>
      </c>
      <c r="E1970" t="str">
        <v>-</v>
      </c>
      <c r="F1970" t="str">
        <v>-</v>
      </c>
      <c r="G1970" t="str">
        <v>-</v>
      </c>
    </row>
    <row r="1971">
      <c r="A1971">
        <v>17969</v>
      </c>
      <c r="B1971" t="str">
        <f>HYPERLINK("https://www.facebook.com/p/C%C3%B4ng-an-x%C3%A3-Ia-P%E1%BA%BFt-Huy%E1%BB%87n-%C4%90ak-%C4%90oa-T%E1%BB%89nh-Gia-Lai-100071942155500/", "Công an xã Ia Pết  tỉnh Gia Lai")</f>
        <v>Công an xã Ia Pết  tỉnh Gia Lai</v>
      </c>
      <c r="C1971" t="str">
        <v>https://www.facebook.com/p/C%C3%B4ng-an-x%C3%A3-Ia-P%E1%BA%BFt-Huy%E1%BB%87n-%C4%90ak-%C4%90oa-T%E1%BB%89nh-Gia-Lai-100071942155500/</v>
      </c>
      <c r="D1971" t="str">
        <v>-</v>
      </c>
      <c r="E1971" t="str">
        <v/>
      </c>
      <c r="F1971" t="str">
        <v>-</v>
      </c>
      <c r="G1971" t="str">
        <v>-</v>
      </c>
    </row>
    <row r="1972">
      <c r="A1972">
        <v>17970</v>
      </c>
      <c r="B1972" t="str">
        <f>HYPERLINK("https://dakdoa.gialai.gov.vn/Xa-Ia-Pet/Home.aspx", "UBND Ủy ban nhân dân xã Ia Pết  tỉnh Gia Lai")</f>
        <v>UBND Ủy ban nhân dân xã Ia Pết  tỉnh Gia Lai</v>
      </c>
      <c r="C1972" t="str">
        <v>https://dakdoa.gialai.gov.vn/Xa-Ia-Pet/Home.aspx</v>
      </c>
      <c r="D1972" t="str">
        <v>-</v>
      </c>
      <c r="E1972" t="str">
        <v>-</v>
      </c>
      <c r="F1972" t="str">
        <v>-</v>
      </c>
      <c r="G1972" t="str">
        <v>-</v>
      </c>
    </row>
    <row r="1973">
      <c r="A1973">
        <v>17971</v>
      </c>
      <c r="B1973" t="str">
        <f>HYPERLINK("https://www.facebook.com/p/C%C3%B4ng-an-x%C3%A3-Ia-B%C4%83ng-huy%E1%BB%87n-Ch%C6%B0-Pr%C3%B4ng-t%E1%BB%89nh-Gia-Lai-61553801365604/", "Công an xã Ia Băng  tỉnh Gia Lai")</f>
        <v>Công an xã Ia Băng  tỉnh Gia Lai</v>
      </c>
      <c r="C1973" t="str">
        <v>https://www.facebook.com/p/C%C3%B4ng-an-x%C3%A3-Ia-B%C4%83ng-huy%E1%BB%87n-Ch%C6%B0-Pr%C3%B4ng-t%E1%BB%89nh-Gia-Lai-61553801365604/</v>
      </c>
      <c r="D1973" t="str">
        <v>-</v>
      </c>
      <c r="E1973" t="str">
        <v/>
      </c>
      <c r="F1973" t="str">
        <v>-</v>
      </c>
      <c r="G1973" t="str">
        <v>-</v>
      </c>
    </row>
    <row r="1974">
      <c r="A1974">
        <v>17972</v>
      </c>
      <c r="B1974" t="str">
        <f>HYPERLINK("https://chuprong.gialai.gov.vn/Xa-Ia-Bang1/Company/kbang-office.aspx", "UBND Ủy ban nhân dân xã Ia Băng  tỉnh Gia Lai")</f>
        <v>UBND Ủy ban nhân dân xã Ia Băng  tỉnh Gia Lai</v>
      </c>
      <c r="C1974" t="str">
        <v>https://chuprong.gialai.gov.vn/Xa-Ia-Bang1/Company/kbang-office.aspx</v>
      </c>
      <c r="D1974" t="str">
        <v>-</v>
      </c>
      <c r="E1974" t="str">
        <v>-</v>
      </c>
      <c r="F1974" t="str">
        <v>-</v>
      </c>
      <c r="G1974" t="str">
        <v>-</v>
      </c>
    </row>
    <row r="1975">
      <c r="A1975">
        <v>17973</v>
      </c>
      <c r="B1975" t="str">
        <f>HYPERLINK("https://www.facebook.com/p/C%C3%B4ng-an-x%C3%A3-H%C3%A0-T%C3%A2y-Huy%E1%BB%87n-Ch%C6%B0-P%C4%83h-100065027348723/", "Công an xã Hà Tây  tỉnh Gia Lai")</f>
        <v>Công an xã Hà Tây  tỉnh Gia Lai</v>
      </c>
      <c r="C1975" t="str">
        <v>https://www.facebook.com/p/C%C3%B4ng-an-x%C3%A3-H%C3%A0-T%C3%A2y-Huy%E1%BB%87n-Ch%C6%B0-P%C4%83h-100065027348723/</v>
      </c>
      <c r="D1975" t="str">
        <v>-</v>
      </c>
      <c r="E1975" t="str">
        <v/>
      </c>
      <c r="F1975" t="str">
        <v>-</v>
      </c>
      <c r="G1975" t="str">
        <v>-</v>
      </c>
    </row>
    <row r="1976">
      <c r="A1976">
        <v>17974</v>
      </c>
      <c r="B1976" t="str">
        <f>HYPERLINK("https://chupah.gialai.gov.vn/sites/hatay/trang-chu.html", "UBND Ủy ban nhân dân xã Hà Tây  tỉnh Gia Lai")</f>
        <v>UBND Ủy ban nhân dân xã Hà Tây  tỉnh Gia Lai</v>
      </c>
      <c r="C1976" t="str">
        <v>https://chupah.gialai.gov.vn/sites/hatay/trang-chu.html</v>
      </c>
      <c r="D1976" t="str">
        <v>-</v>
      </c>
      <c r="E1976" t="str">
        <v>-</v>
      </c>
      <c r="F1976" t="str">
        <v>-</v>
      </c>
      <c r="G1976" t="str">
        <v>-</v>
      </c>
    </row>
    <row r="1977">
      <c r="A1977">
        <v>17975</v>
      </c>
      <c r="B1977" t="str">
        <v>Công an xã Ia Khươl  tỉnh Gia Lai</v>
      </c>
      <c r="C1977" t="str">
        <v>-</v>
      </c>
      <c r="D1977" t="str">
        <v>-</v>
      </c>
      <c r="E1977" t="str">
        <v/>
      </c>
      <c r="F1977" t="str">
        <v>-</v>
      </c>
      <c r="G1977" t="str">
        <v>-</v>
      </c>
    </row>
    <row r="1978">
      <c r="A1978">
        <v>17976</v>
      </c>
      <c r="B1978" t="str">
        <f>HYPERLINK("https://chupah.gialai.gov.vn/sites/iakhuol/gioi-thieu/gioi-thieu-29.html", "UBND Ủy ban nhân dân xã Ia Khươl  tỉnh Gia Lai")</f>
        <v>UBND Ủy ban nhân dân xã Ia Khươl  tỉnh Gia Lai</v>
      </c>
      <c r="C1978" t="str">
        <v>https://chupah.gialai.gov.vn/sites/iakhuol/gioi-thieu/gioi-thieu-29.html</v>
      </c>
      <c r="D1978" t="str">
        <v>-</v>
      </c>
      <c r="E1978" t="str">
        <v>-</v>
      </c>
      <c r="F1978" t="str">
        <v>-</v>
      </c>
      <c r="G1978" t="str">
        <v>-</v>
      </c>
    </row>
    <row r="1979">
      <c r="A1979">
        <v>17977</v>
      </c>
      <c r="B1979" t="str">
        <v>Công an xã Ia Phí  tỉnh Gia Lai</v>
      </c>
      <c r="C1979" t="str">
        <v>-</v>
      </c>
      <c r="D1979" t="str">
        <v>-</v>
      </c>
      <c r="E1979" t="str">
        <v/>
      </c>
      <c r="F1979" t="str">
        <v>-</v>
      </c>
      <c r="G1979" t="str">
        <v>-</v>
      </c>
    </row>
    <row r="1980">
      <c r="A1980">
        <v>17978</v>
      </c>
      <c r="B1980" t="str">
        <f>HYPERLINK("https://chupah.gialai.gov.vn/sites/iaphi/home.html", "UBND Ủy ban nhân dân xã Ia Phí  tỉnh Gia Lai")</f>
        <v>UBND Ủy ban nhân dân xã Ia Phí  tỉnh Gia Lai</v>
      </c>
      <c r="C1980" t="str">
        <v>https://chupah.gialai.gov.vn/sites/iaphi/home.html</v>
      </c>
      <c r="D1980" t="str">
        <v>-</v>
      </c>
      <c r="E1980" t="str">
        <v>-</v>
      </c>
      <c r="F1980" t="str">
        <v>-</v>
      </c>
      <c r="G1980" t="str">
        <v>-</v>
      </c>
    </row>
    <row r="1981">
      <c r="A1981">
        <v>17979</v>
      </c>
      <c r="B1981" t="str">
        <v>Công an xã Ia Mơ Nông  tỉnh Gia Lai</v>
      </c>
      <c r="C1981" t="str">
        <v>-</v>
      </c>
      <c r="D1981" t="str">
        <v>-</v>
      </c>
      <c r="E1981" t="str">
        <v/>
      </c>
      <c r="F1981" t="str">
        <v>-</v>
      </c>
      <c r="G1981" t="str">
        <v>-</v>
      </c>
    </row>
    <row r="1982">
      <c r="A1982">
        <v>17980</v>
      </c>
      <c r="B1982" t="str">
        <f>HYPERLINK("https://chupah.gialai.gov.vn/sites/iamonong/gioi-thieu/thong-tin-lien-he-cua-cbcc-45.html", "UBND Ủy ban nhân dân xã Ia Mơ Nông  tỉnh Gia Lai")</f>
        <v>UBND Ủy ban nhân dân xã Ia Mơ Nông  tỉnh Gia Lai</v>
      </c>
      <c r="C1982" t="str">
        <v>https://chupah.gialai.gov.vn/sites/iamonong/gioi-thieu/thong-tin-lien-he-cua-cbcc-45.html</v>
      </c>
      <c r="D1982" t="str">
        <v>-</v>
      </c>
      <c r="E1982" t="str">
        <v>-</v>
      </c>
      <c r="F1982" t="str">
        <v>-</v>
      </c>
      <c r="G1982" t="str">
        <v>-</v>
      </c>
    </row>
    <row r="1983">
      <c r="A1983">
        <v>17981</v>
      </c>
      <c r="B1983" t="str">
        <v>Công an xã Ia Kreng  tỉnh Gia Lai</v>
      </c>
      <c r="C1983" t="str">
        <v>-</v>
      </c>
      <c r="D1983" t="str">
        <v>-</v>
      </c>
      <c r="E1983" t="str">
        <v/>
      </c>
      <c r="F1983" t="str">
        <v>-</v>
      </c>
      <c r="G1983" t="str">
        <v>-</v>
      </c>
    </row>
    <row r="1984">
      <c r="A1984">
        <v>17982</v>
      </c>
      <c r="B1984" t="str">
        <f>HYPERLINK("https://chupah.gialai.gov.vn/", "UBND Ủy ban nhân dân xã Ia Kreng  tỉnh Gia Lai")</f>
        <v>UBND Ủy ban nhân dân xã Ia Kreng  tỉnh Gia Lai</v>
      </c>
      <c r="C1984" t="str">
        <v>https://chupah.gialai.gov.vn/</v>
      </c>
      <c r="D1984" t="str">
        <v>-</v>
      </c>
      <c r="E1984" t="str">
        <v>-</v>
      </c>
      <c r="F1984" t="str">
        <v>-</v>
      </c>
      <c r="G1984" t="str">
        <v>-</v>
      </c>
    </row>
    <row r="1985">
      <c r="A1985">
        <v>17983</v>
      </c>
      <c r="B1985" t="str">
        <v>Công an xã Đăk Tơ Ver  tỉnh Gia Lai</v>
      </c>
      <c r="C1985" t="str">
        <v>-</v>
      </c>
      <c r="D1985" t="str">
        <v>-</v>
      </c>
      <c r="E1985" t="str">
        <v/>
      </c>
      <c r="F1985" t="str">
        <v>-</v>
      </c>
      <c r="G1985" t="str">
        <v>-</v>
      </c>
    </row>
    <row r="1986">
      <c r="A1986">
        <v>17984</v>
      </c>
      <c r="B1986" t="str">
        <f>HYPERLINK("https://chupah.gialai.gov.vn/sites/daktover/home.html", "UBND Ủy ban nhân dân xã Đăk Tơ Ver  tỉnh Gia Lai")</f>
        <v>UBND Ủy ban nhân dân xã Đăk Tơ Ver  tỉnh Gia Lai</v>
      </c>
      <c r="C1986" t="str">
        <v>https://chupah.gialai.gov.vn/sites/daktover/home.html</v>
      </c>
      <c r="D1986" t="str">
        <v>-</v>
      </c>
      <c r="E1986" t="str">
        <v>-</v>
      </c>
      <c r="F1986" t="str">
        <v>-</v>
      </c>
      <c r="G1986" t="str">
        <v>-</v>
      </c>
    </row>
    <row r="1987">
      <c r="A1987">
        <v>17985</v>
      </c>
      <c r="B1987" t="str">
        <f>HYPERLINK("https://www.facebook.com/p/C%C3%B4ng-an-x%C3%A3-H%C3%B2a-Ph%C3%BA-Huy%E1%BB%87n-Ch%C6%B0-P%C4%83h-100081111735356/", "Công an xã Hòa Phú  tỉnh Gia Lai")</f>
        <v>Công an xã Hòa Phú  tỉnh Gia Lai</v>
      </c>
      <c r="C1987" t="str">
        <v>https://www.facebook.com/p/C%C3%B4ng-an-x%C3%A3-H%C3%B2a-Ph%C3%BA-Huy%E1%BB%87n-Ch%C6%B0-P%C4%83h-100081111735356/</v>
      </c>
      <c r="D1987" t="str">
        <v>-</v>
      </c>
      <c r="E1987" t="str">
        <v/>
      </c>
      <c r="F1987" t="str">
        <v>-</v>
      </c>
      <c r="G1987" t="str">
        <v>-</v>
      </c>
    </row>
    <row r="1988">
      <c r="A1988">
        <v>17986</v>
      </c>
      <c r="B1988" t="str">
        <f>HYPERLINK("https://chupah.gialai.gov.vn/sites/hoaphu/home.html", "UBND Ủy ban nhân dân xã Hòa Phú  tỉnh Gia Lai")</f>
        <v>UBND Ủy ban nhân dân xã Hòa Phú  tỉnh Gia Lai</v>
      </c>
      <c r="C1988" t="str">
        <v>https://chupah.gialai.gov.vn/sites/hoaphu/home.html</v>
      </c>
      <c r="D1988" t="str">
        <v>-</v>
      </c>
      <c r="E1988" t="str">
        <v>-</v>
      </c>
      <c r="F1988" t="str">
        <v>-</v>
      </c>
      <c r="G1988" t="str">
        <v>-</v>
      </c>
    </row>
    <row r="1989">
      <c r="A1989">
        <v>17987</v>
      </c>
      <c r="B1989" t="str">
        <v>Công an xã Chư Đăng Ya  tỉnh Gia Lai</v>
      </c>
      <c r="C1989" t="str">
        <v>-</v>
      </c>
      <c r="D1989" t="str">
        <v>-</v>
      </c>
      <c r="E1989" t="str">
        <v/>
      </c>
      <c r="F1989" t="str">
        <v>-</v>
      </c>
      <c r="G1989" t="str">
        <v>-</v>
      </c>
    </row>
    <row r="1990">
      <c r="A1990">
        <v>17988</v>
      </c>
      <c r="B1990" t="str">
        <f>HYPERLINK("https://chupah.gialai.gov.vn/sites/chudangya/home.html", "UBND Ủy ban nhân dân xã Chư Đăng Ya  tỉnh Gia Lai")</f>
        <v>UBND Ủy ban nhân dân xã Chư Đăng Ya  tỉnh Gia Lai</v>
      </c>
      <c r="C1990" t="str">
        <v>https://chupah.gialai.gov.vn/sites/chudangya/home.html</v>
      </c>
      <c r="D1990" t="str">
        <v>-</v>
      </c>
      <c r="E1990" t="str">
        <v>-</v>
      </c>
      <c r="F1990" t="str">
        <v>-</v>
      </c>
      <c r="G1990" t="str">
        <v>-</v>
      </c>
    </row>
    <row r="1991">
      <c r="A1991">
        <v>17989</v>
      </c>
      <c r="B1991" t="str">
        <v>Công an xã Ia Ka  tỉnh Gia Lai</v>
      </c>
      <c r="C1991" t="str">
        <v>-</v>
      </c>
      <c r="D1991" t="str">
        <v>-</v>
      </c>
      <c r="E1991" t="str">
        <v/>
      </c>
      <c r="F1991" t="str">
        <v>-</v>
      </c>
      <c r="G1991" t="str">
        <v>-</v>
      </c>
    </row>
    <row r="1992">
      <c r="A1992">
        <v>17990</v>
      </c>
      <c r="B1992" t="str">
        <f>HYPERLINK("https://chupah.gialai.gov.vn/sites/iaka/lien-he.html", "UBND Ủy ban nhân dân xã Ia Ka  tỉnh Gia Lai")</f>
        <v>UBND Ủy ban nhân dân xã Ia Ka  tỉnh Gia Lai</v>
      </c>
      <c r="C1992" t="str">
        <v>https://chupah.gialai.gov.vn/sites/iaka/lien-he.html</v>
      </c>
      <c r="D1992" t="str">
        <v>-</v>
      </c>
      <c r="E1992" t="str">
        <v>-</v>
      </c>
      <c r="F1992" t="str">
        <v>-</v>
      </c>
      <c r="G1992" t="str">
        <v>-</v>
      </c>
    </row>
    <row r="1993">
      <c r="A1993">
        <v>17991</v>
      </c>
      <c r="B1993" t="str">
        <f>HYPERLINK("https://www.facebook.com/p/C%C3%B4ng-An-X%C3%A3-Ia-Nhin-Huy%E1%BB%87n-Ch%C6%B0-P%C4%83h-100069969638596/", "Công an xã Ia Nhin  tỉnh Gia Lai")</f>
        <v>Công an xã Ia Nhin  tỉnh Gia Lai</v>
      </c>
      <c r="C1993" t="str">
        <v>https://www.facebook.com/p/C%C3%B4ng-An-X%C3%A3-Ia-Nhin-Huy%E1%BB%87n-Ch%C6%B0-P%C4%83h-100069969638596/</v>
      </c>
      <c r="D1993" t="str">
        <v>-</v>
      </c>
      <c r="E1993" t="str">
        <v/>
      </c>
      <c r="F1993" t="str">
        <v>-</v>
      </c>
      <c r="G1993" t="str">
        <v>-</v>
      </c>
    </row>
    <row r="1994">
      <c r="A1994">
        <v>17992</v>
      </c>
      <c r="B1994" t="str">
        <f>HYPERLINK("https://chupah.gialai.gov.vn/sites/ianhin/home.html", "UBND Ủy ban nhân dân xã Ia Nhin  tỉnh Gia Lai")</f>
        <v>UBND Ủy ban nhân dân xã Ia Nhin  tỉnh Gia Lai</v>
      </c>
      <c r="C1994" t="str">
        <v>https://chupah.gialai.gov.vn/sites/ianhin/home.html</v>
      </c>
      <c r="D1994" t="str">
        <v>-</v>
      </c>
      <c r="E1994" t="str">
        <v>-</v>
      </c>
      <c r="F1994" t="str">
        <v>-</v>
      </c>
      <c r="G1994" t="str">
        <v>-</v>
      </c>
    </row>
    <row r="1995">
      <c r="A1995">
        <v>17993</v>
      </c>
      <c r="B1995" t="str">
        <f>HYPERLINK("https://www.facebook.com/p/C%C3%B4ng-an-x%C3%A3-Ngh%C4%A9a-H%C3%B2a-huy%E1%BB%87n-Ch%C6%B0-P%C4%83h-t%E1%BB%89nh-Gia-Lai-100064166857560/", "Công an xã Nghĩa Hòa  tỉnh Gia Lai")</f>
        <v>Công an xã Nghĩa Hòa  tỉnh Gia Lai</v>
      </c>
      <c r="C1995" t="str">
        <v>https://www.facebook.com/p/C%C3%B4ng-an-x%C3%A3-Ngh%C4%A9a-H%C3%B2a-huy%E1%BB%87n-Ch%C6%B0-P%C4%83h-t%E1%BB%89nh-Gia-Lai-100064166857560/</v>
      </c>
      <c r="D1995" t="str">
        <v>-</v>
      </c>
      <c r="E1995" t="str">
        <v/>
      </c>
      <c r="F1995" t="str">
        <v>-</v>
      </c>
      <c r="G1995" t="str">
        <v>-</v>
      </c>
    </row>
    <row r="1996">
      <c r="A1996">
        <v>17994</v>
      </c>
      <c r="B1996" t="str">
        <f>HYPERLINK("https://chupah.gialai.gov.vn/sites/nghiahoa/gioi-thieu/thong-tin-lien-he-cbcc-62.html", "UBND Ủy ban nhân dân xã Nghĩa Hòa  tỉnh Gia Lai")</f>
        <v>UBND Ủy ban nhân dân xã Nghĩa Hòa  tỉnh Gia Lai</v>
      </c>
      <c r="C1996" t="str">
        <v>https://chupah.gialai.gov.vn/sites/nghiahoa/gioi-thieu/thong-tin-lien-he-cbcc-62.html</v>
      </c>
      <c r="D1996" t="str">
        <v>-</v>
      </c>
      <c r="E1996" t="str">
        <v>-</v>
      </c>
      <c r="F1996" t="str">
        <v>-</v>
      </c>
      <c r="G1996" t="str">
        <v>-</v>
      </c>
    </row>
    <row r="1997">
      <c r="A1997">
        <v>17995</v>
      </c>
      <c r="B1997" t="str">
        <v>Công an xã Chư Jôr  tỉnh Gia Lai</v>
      </c>
      <c r="C1997" t="str">
        <v>-</v>
      </c>
      <c r="D1997" t="str">
        <v>-</v>
      </c>
      <c r="E1997" t="str">
        <v/>
      </c>
      <c r="F1997" t="str">
        <v>-</v>
      </c>
      <c r="G1997" t="str">
        <v>-</v>
      </c>
    </row>
    <row r="1998">
      <c r="A1998">
        <v>17996</v>
      </c>
      <c r="B1998" t="str">
        <f>HYPERLINK("https://chupah.gialai.gov.vn/", "UBND Ủy ban nhân dân xã Chư Jôr  tỉnh Gia Lai")</f>
        <v>UBND Ủy ban nhân dân xã Chư Jôr  tỉnh Gia Lai</v>
      </c>
      <c r="C1998" t="str">
        <v>https://chupah.gialai.gov.vn/</v>
      </c>
      <c r="D1998" t="str">
        <v>-</v>
      </c>
      <c r="E1998" t="str">
        <v>-</v>
      </c>
      <c r="F1998" t="str">
        <v>-</v>
      </c>
      <c r="G1998" t="str">
        <v>-</v>
      </c>
    </row>
    <row r="1999">
      <c r="A1999">
        <v>17997</v>
      </c>
      <c r="B1999" t="str">
        <f>HYPERLINK("https://www.facebook.com/p/C%C3%B4ng-an-x%C3%A3-Ngh%C4%A9a-H%C6%B0ng-huy%E1%BB%87n-Ch%C6%B0-P%C4%83h-t%E1%BB%89nh-Gia-Lai-100069149361345/", "Công an xã Nghĩa Hưng  tỉnh Gia Lai")</f>
        <v>Công an xã Nghĩa Hưng  tỉnh Gia Lai</v>
      </c>
      <c r="C1999" t="str">
        <v>https://www.facebook.com/p/C%C3%B4ng-an-x%C3%A3-Ngh%C4%A9a-H%C6%B0ng-huy%E1%BB%87n-Ch%C6%B0-P%C4%83h-t%E1%BB%89nh-Gia-Lai-100069149361345/</v>
      </c>
      <c r="D1999" t="str">
        <v>-</v>
      </c>
      <c r="E1999" t="str">
        <v/>
      </c>
      <c r="F1999" t="str">
        <v>-</v>
      </c>
      <c r="G1999" t="str">
        <v>-</v>
      </c>
    </row>
    <row r="2000">
      <c r="A2000">
        <v>17998</v>
      </c>
      <c r="B2000" t="str">
        <f>HYPERLINK("https://chupah.gialai.gov.vn/sites/nghiahung/trang-chu.html", "UBND Ủy ban nhân dân xã Nghĩa Hưng  tỉnh Gia Lai")</f>
        <v>UBND Ủy ban nhân dân xã Nghĩa Hưng  tỉnh Gia Lai</v>
      </c>
      <c r="C2000" t="str">
        <v>https://chupah.gialai.gov.vn/sites/nghiahung/trang-chu.html</v>
      </c>
      <c r="D2000" t="str">
        <v>-</v>
      </c>
      <c r="E2000" t="str">
        <v>-</v>
      </c>
      <c r="F2000" t="str">
        <v>-</v>
      </c>
      <c r="G2000" t="str">
        <v>-</v>
      </c>
    </row>
    <row r="2001">
      <c r="A2001">
        <v>17999</v>
      </c>
      <c r="B2001" t="str">
        <f>HYPERLINK("https://www.facebook.com/p/C%C3%B4ng-an-x%C3%A3-Ia-Sao-100067353296873/", "Công an xã Ia Sao  tỉnh Gia Lai")</f>
        <v>Công an xã Ia Sao  tỉnh Gia Lai</v>
      </c>
      <c r="C2001" t="str">
        <v>https://www.facebook.com/p/C%C3%B4ng-an-x%C3%A3-Ia-Sao-100067353296873/</v>
      </c>
      <c r="D2001" t="str">
        <v>-</v>
      </c>
      <c r="E2001" t="str">
        <v/>
      </c>
      <c r="F2001" t="str">
        <v>-</v>
      </c>
      <c r="G2001" t="str">
        <v>-</v>
      </c>
    </row>
  </sheetData>
  <ignoredErrors>
    <ignoredError numberStoredAsText="1" sqref="A1:G2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