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Updated 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001"/>
  <sheetViews>
    <sheetView workbookViewId="0"/>
  </sheetViews>
  <sheetData>
    <row r="1">
      <c r="A1" t="str">
        <v>STT</v>
      </c>
      <c r="B1" t="str">
        <v>Đơn Vị</v>
      </c>
      <c r="C1" t="str">
        <v>LINK</v>
      </c>
      <c r="D1" t="str">
        <v>DI ĐỘNG</v>
      </c>
      <c r="E1" t="str">
        <v>CỐ ĐỊNH</v>
      </c>
      <c r="F1" t="str">
        <v>EMAIL</v>
      </c>
    </row>
    <row r="2">
      <c r="A2">
        <v>18000</v>
      </c>
      <c r="B2" t="str">
        <f>HYPERLINK("https://ayunpa.gialai.gov.vn/Xa-Ia-Sao/Gioi-thieu.aspx", "UBND Ủy ban nhân dân xã Ia Sao  tỉnh Gia Lai")</f>
        <v>UBND Ủy ban nhân dân xã Ia Sao  tỉnh Gia Lai</v>
      </c>
      <c r="C2" t="str">
        <v>https://ayunpa.gialai.gov.vn/Xa-Ia-Sao/Gioi-thieu.aspx</v>
      </c>
      <c r="D2" t="str">
        <v>-</v>
      </c>
      <c r="E2" t="str">
        <v>-</v>
      </c>
      <c r="F2" t="str">
        <v>-</v>
      </c>
      <c r="G2" t="str">
        <v>-</v>
      </c>
    </row>
    <row r="3">
      <c r="A3">
        <v>18001</v>
      </c>
      <c r="B3" t="str">
        <f>HYPERLINK("https://www.facebook.com/p/C%C3%B4ng-an-x%C3%A3-Ia-Yok-huy%E1%BB%87n-Ia-Grai-100062978302445/", "Công an xã Ia Yok  tỉnh Gia Lai")</f>
        <v>Công an xã Ia Yok  tỉnh Gia Lai</v>
      </c>
      <c r="C3" t="str">
        <v>https://www.facebook.com/p/C%C3%B4ng-an-x%C3%A3-Ia-Yok-huy%E1%BB%87n-Ia-Grai-100062978302445/</v>
      </c>
      <c r="D3" t="str">
        <v>-</v>
      </c>
      <c r="E3" t="str">
        <v/>
      </c>
      <c r="F3" t="str">
        <v>-</v>
      </c>
      <c r="G3" t="str">
        <v>-</v>
      </c>
    </row>
    <row r="4">
      <c r="A4">
        <v>18002</v>
      </c>
      <c r="B4" t="str">
        <f>HYPERLINK("https://iagrai.gialai.gov.vn/xa-ia-yok/Trang-chu", "UBND Ủy ban nhân dân xã Ia Yok  tỉnh Gia Lai")</f>
        <v>UBND Ủy ban nhân dân xã Ia Yok  tỉnh Gia Lai</v>
      </c>
      <c r="C4" t="str">
        <v>https://iagrai.gialai.gov.vn/xa-ia-yok/Trang-chu</v>
      </c>
      <c r="D4" t="str">
        <v>-</v>
      </c>
      <c r="E4" t="str">
        <v>-</v>
      </c>
      <c r="F4" t="str">
        <v>-</v>
      </c>
      <c r="G4" t="str">
        <v>-</v>
      </c>
    </row>
    <row r="5">
      <c r="A5">
        <v>18003</v>
      </c>
      <c r="B5" t="str">
        <f>HYPERLINK("https://www.facebook.com/conganxaiahrung", "Công an xã Ia Hrung  tỉnh Gia Lai")</f>
        <v>Công an xã Ia Hrung  tỉnh Gia Lai</v>
      </c>
      <c r="C5" t="str">
        <v>https://www.facebook.com/conganxaiahrung</v>
      </c>
      <c r="D5" t="str">
        <v>-</v>
      </c>
      <c r="E5" t="str">
        <v/>
      </c>
      <c r="F5" t="str">
        <v>-</v>
      </c>
      <c r="G5" t="str">
        <v>-</v>
      </c>
    </row>
    <row r="6">
      <c r="A6">
        <v>18004</v>
      </c>
      <c r="B6" t="str">
        <f>HYPERLINK("https://iagrai.gialai.gov.vn/xa-ia-hrung/Lien-he", "UBND Ủy ban nhân dân xã Ia Hrung  tỉnh Gia Lai")</f>
        <v>UBND Ủy ban nhân dân xã Ia Hrung  tỉnh Gia Lai</v>
      </c>
      <c r="C6" t="str">
        <v>https://iagrai.gialai.gov.vn/xa-ia-hrung/Lien-he</v>
      </c>
      <c r="D6" t="str">
        <v>-</v>
      </c>
      <c r="E6" t="str">
        <v>-</v>
      </c>
      <c r="F6" t="str">
        <v>-</v>
      </c>
      <c r="G6" t="str">
        <v>-</v>
      </c>
    </row>
    <row r="7">
      <c r="A7">
        <v>18005</v>
      </c>
      <c r="B7" t="str">
        <v>Công an xã Ia Bă  tỉnh Gia Lai</v>
      </c>
      <c r="C7" t="str">
        <v>-</v>
      </c>
      <c r="D7" t="str">
        <v>-</v>
      </c>
      <c r="E7" t="str">
        <v/>
      </c>
      <c r="F7" t="str">
        <v>-</v>
      </c>
      <c r="G7" t="str">
        <v>-</v>
      </c>
    </row>
    <row r="8">
      <c r="A8">
        <v>18006</v>
      </c>
      <c r="B8" t="str">
        <f>HYPERLINK("https://dakdoa.gialai.gov.vn/Xa-Ia-Bang/Home.aspx", "UBND Ủy ban nhân dân xã Ia Bă  tỉnh Gia Lai")</f>
        <v>UBND Ủy ban nhân dân xã Ia Bă  tỉnh Gia Lai</v>
      </c>
      <c r="C8" t="str">
        <v>https://dakdoa.gialai.gov.vn/Xa-Ia-Bang/Home.aspx</v>
      </c>
      <c r="D8" t="str">
        <v>-</v>
      </c>
      <c r="E8" t="str">
        <v>-</v>
      </c>
      <c r="F8" t="str">
        <v>-</v>
      </c>
      <c r="G8" t="str">
        <v>-</v>
      </c>
    </row>
    <row r="9">
      <c r="A9">
        <v>18007</v>
      </c>
      <c r="B9" t="str">
        <f>HYPERLINK("https://www.facebook.com/CongAnIaGrai/", "Công an xã Ia Khai  tỉnh Gia Lai")</f>
        <v>Công an xã Ia Khai  tỉnh Gia Lai</v>
      </c>
      <c r="C9" t="str">
        <v>https://www.facebook.com/CongAnIaGrai/</v>
      </c>
      <c r="D9" t="str">
        <v>-</v>
      </c>
      <c r="E9" t="str">
        <v/>
      </c>
      <c r="F9" t="str">
        <v>-</v>
      </c>
      <c r="G9" t="str">
        <v>-</v>
      </c>
    </row>
    <row r="10">
      <c r="A10">
        <v>18008</v>
      </c>
      <c r="B10" t="str">
        <f>HYPERLINK("https://iagrai.gialai.gov.vn/", "UBND Ủy ban nhân dân xã Ia Khai  tỉnh Gia Lai")</f>
        <v>UBND Ủy ban nhân dân xã Ia Khai  tỉnh Gia Lai</v>
      </c>
      <c r="C10" t="str">
        <v>https://iagrai.gialai.gov.vn/</v>
      </c>
      <c r="D10" t="str">
        <v>-</v>
      </c>
      <c r="E10" t="str">
        <v>-</v>
      </c>
      <c r="F10" t="str">
        <v>-</v>
      </c>
      <c r="G10" t="str">
        <v>-</v>
      </c>
    </row>
    <row r="11">
      <c r="A11">
        <v>18009</v>
      </c>
      <c r="B11" t="str">
        <v>Công an xã Ia KRai  tỉnh Gia Lai</v>
      </c>
      <c r="C11" t="str">
        <v>-</v>
      </c>
      <c r="D11" t="str">
        <v>-</v>
      </c>
      <c r="E11" t="str">
        <v/>
      </c>
      <c r="F11" t="str">
        <v>-</v>
      </c>
      <c r="G11" t="str">
        <v>-</v>
      </c>
    </row>
    <row r="12">
      <c r="A12">
        <v>18010</v>
      </c>
      <c r="B12" t="str">
        <f>HYPERLINK("https://iagrai.gialai.gov.vn/", "UBND Ủy ban nhân dân xã Ia KRai  tỉnh Gia Lai")</f>
        <v>UBND Ủy ban nhân dân xã Ia KRai  tỉnh Gia Lai</v>
      </c>
      <c r="C12" t="str">
        <v>https://iagrai.gialai.gov.vn/</v>
      </c>
      <c r="D12" t="str">
        <v>-</v>
      </c>
      <c r="E12" t="str">
        <v>-</v>
      </c>
      <c r="F12" t="str">
        <v>-</v>
      </c>
      <c r="G12" t="str">
        <v>-</v>
      </c>
    </row>
    <row r="13">
      <c r="A13">
        <v>18011</v>
      </c>
      <c r="B13" t="str">
        <v>Công an xã Ia Grăng  tỉnh Gia Lai</v>
      </c>
      <c r="C13" t="str">
        <v>-</v>
      </c>
      <c r="D13" t="str">
        <v>-</v>
      </c>
      <c r="E13" t="str">
        <v/>
      </c>
      <c r="F13" t="str">
        <v>-</v>
      </c>
      <c r="G13" t="str">
        <v>-</v>
      </c>
    </row>
    <row r="14">
      <c r="A14">
        <v>18012</v>
      </c>
      <c r="B14" t="str">
        <f>HYPERLINK("https://iagrai.gialai.gov.vn/", "UBND Ủy ban nhân dân xã Ia Grăng  tỉnh Gia Lai")</f>
        <v>UBND Ủy ban nhân dân xã Ia Grăng  tỉnh Gia Lai</v>
      </c>
      <c r="C14" t="str">
        <v>https://iagrai.gialai.gov.vn/</v>
      </c>
      <c r="D14" t="str">
        <v>-</v>
      </c>
      <c r="E14" t="str">
        <v>-</v>
      </c>
      <c r="F14" t="str">
        <v>-</v>
      </c>
      <c r="G14" t="str">
        <v>-</v>
      </c>
    </row>
    <row r="15">
      <c r="A15">
        <v>18013</v>
      </c>
      <c r="B15" t="str">
        <f>HYPERLINK("https://www.facebook.com/CongAnIaGrai/", "Công an xã Ia Tô  tỉnh Gia Lai")</f>
        <v>Công an xã Ia Tô  tỉnh Gia Lai</v>
      </c>
      <c r="C15" t="str">
        <v>https://www.facebook.com/CongAnIaGrai/</v>
      </c>
      <c r="D15" t="str">
        <v>-</v>
      </c>
      <c r="E15" t="str">
        <v/>
      </c>
      <c r="F15" t="str">
        <v>-</v>
      </c>
      <c r="G15" t="str">
        <v>-</v>
      </c>
    </row>
    <row r="16">
      <c r="A16">
        <v>18014</v>
      </c>
      <c r="B16" t="str">
        <f>HYPERLINK("https://iagrai.gialai.gov.vn/xa-ia-to/Trang-chu", "UBND Ủy ban nhân dân xã Ia Tô  tỉnh Gia Lai")</f>
        <v>UBND Ủy ban nhân dân xã Ia Tô  tỉnh Gia Lai</v>
      </c>
      <c r="C16" t="str">
        <v>https://iagrai.gialai.gov.vn/xa-ia-to/Trang-chu</v>
      </c>
      <c r="D16" t="str">
        <v>-</v>
      </c>
      <c r="E16" t="str">
        <v>-</v>
      </c>
      <c r="F16" t="str">
        <v>-</v>
      </c>
      <c r="G16" t="str">
        <v>-</v>
      </c>
    </row>
    <row r="17">
      <c r="A17">
        <v>18015</v>
      </c>
      <c r="B17" t="str">
        <v>Công an xã Ia O  tỉnh Gia Lai</v>
      </c>
      <c r="C17" t="str">
        <v>-</v>
      </c>
      <c r="D17" t="str">
        <v>-</v>
      </c>
      <c r="E17" t="str">
        <v/>
      </c>
      <c r="F17" t="str">
        <v>-</v>
      </c>
      <c r="G17" t="str">
        <v>-</v>
      </c>
    </row>
    <row r="18">
      <c r="A18">
        <v>18016</v>
      </c>
      <c r="B18" t="str">
        <f>HYPERLINK("https://iagrai.gialai.gov.vn/xa-ia-o/Trang-chu", "UBND Ủy ban nhân dân xã Ia O  tỉnh Gia Lai")</f>
        <v>UBND Ủy ban nhân dân xã Ia O  tỉnh Gia Lai</v>
      </c>
      <c r="C18" t="str">
        <v>https://iagrai.gialai.gov.vn/xa-ia-o/Trang-chu</v>
      </c>
      <c r="D18" t="str">
        <v>-</v>
      </c>
      <c r="E18" t="str">
        <v>-</v>
      </c>
      <c r="F18" t="str">
        <v>-</v>
      </c>
      <c r="G18" t="str">
        <v>-</v>
      </c>
    </row>
    <row r="19">
      <c r="A19">
        <v>18017</v>
      </c>
      <c r="B19" t="str">
        <f>HYPERLINK("https://www.facebook.com/ptx2020/", "Công an xã Ia Dêr  tỉnh Gia Lai")</f>
        <v>Công an xã Ia Dêr  tỉnh Gia Lai</v>
      </c>
      <c r="C19" t="str">
        <v>https://www.facebook.com/ptx2020/</v>
      </c>
      <c r="D19" t="str">
        <v>-</v>
      </c>
      <c r="E19" t="str">
        <v/>
      </c>
      <c r="F19" t="str">
        <v>-</v>
      </c>
      <c r="G19" t="str">
        <v>-</v>
      </c>
    </row>
    <row r="20">
      <c r="A20">
        <v>18018</v>
      </c>
      <c r="B20" t="str">
        <f>HYPERLINK("https://iagrai.gialai.gov.vn/xa-ia-der/Lien-he", "UBND Ủy ban nhân dân xã Ia Dêr  tỉnh Gia Lai")</f>
        <v>UBND Ủy ban nhân dân xã Ia Dêr  tỉnh Gia Lai</v>
      </c>
      <c r="C20" t="str">
        <v>https://iagrai.gialai.gov.vn/xa-ia-der/Lien-he</v>
      </c>
      <c r="D20" t="str">
        <v>-</v>
      </c>
      <c r="E20" t="str">
        <v>-</v>
      </c>
      <c r="F20" t="str">
        <v>-</v>
      </c>
      <c r="G20" t="str">
        <v>-</v>
      </c>
    </row>
    <row r="21">
      <c r="A21">
        <v>18019</v>
      </c>
      <c r="B21" t="str">
        <v>Công an xã Ia Chia  tỉnh Gia Lai</v>
      </c>
      <c r="C21" t="str">
        <v>-</v>
      </c>
      <c r="D21" t="str">
        <v>-</v>
      </c>
      <c r="E21" t="str">
        <v/>
      </c>
      <c r="F21" t="str">
        <v>-</v>
      </c>
      <c r="G21" t="str">
        <v>-</v>
      </c>
    </row>
    <row r="22">
      <c r="A22">
        <v>18020</v>
      </c>
      <c r="B22" t="str">
        <f>HYPERLINK("https://iagrai.gialai.gov.vn/xa-ia-chia", "UBND Ủy ban nhân dân xã Ia Chia  tỉnh Gia Lai")</f>
        <v>UBND Ủy ban nhân dân xã Ia Chia  tỉnh Gia Lai</v>
      </c>
      <c r="C22" t="str">
        <v>https://iagrai.gialai.gov.vn/xa-ia-chia</v>
      </c>
      <c r="D22" t="str">
        <v>-</v>
      </c>
      <c r="E22" t="str">
        <v>-</v>
      </c>
      <c r="F22" t="str">
        <v>-</v>
      </c>
      <c r="G22" t="str">
        <v>-</v>
      </c>
    </row>
    <row r="23">
      <c r="A23">
        <v>18021</v>
      </c>
      <c r="B23" t="str">
        <v>Công an xã Ia Pếch  tỉnh Gia Lai</v>
      </c>
      <c r="C23" t="str">
        <v>-</v>
      </c>
      <c r="D23" t="str">
        <v>-</v>
      </c>
      <c r="E23" t="str">
        <v/>
      </c>
      <c r="F23" t="str">
        <v>-</v>
      </c>
      <c r="G23" t="str">
        <v>-</v>
      </c>
    </row>
    <row r="24">
      <c r="A24">
        <v>18022</v>
      </c>
      <c r="B24" t="str">
        <f>HYPERLINK("https://iagrai.gialai.gov.vn/xa-ia-pech", "UBND Ủy ban nhân dân xã Ia Pếch  tỉnh Gia Lai")</f>
        <v>UBND Ủy ban nhân dân xã Ia Pếch  tỉnh Gia Lai</v>
      </c>
      <c r="C24" t="str">
        <v>https://iagrai.gialai.gov.vn/xa-ia-pech</v>
      </c>
      <c r="D24" t="str">
        <v>-</v>
      </c>
      <c r="E24" t="str">
        <v>-</v>
      </c>
      <c r="F24" t="str">
        <v>-</v>
      </c>
      <c r="G24" t="str">
        <v>-</v>
      </c>
    </row>
    <row r="25">
      <c r="A25">
        <v>18023</v>
      </c>
      <c r="B25" t="str">
        <f>HYPERLINK("https://www.facebook.com/ANTTAyunPa/", "Công an xã Ayun  tỉnh Gia Lai")</f>
        <v>Công an xã Ayun  tỉnh Gia Lai</v>
      </c>
      <c r="C25" t="str">
        <v>https://www.facebook.com/ANTTAyunPa/</v>
      </c>
      <c r="D25" t="str">
        <v>-</v>
      </c>
      <c r="E25" t="str">
        <v/>
      </c>
      <c r="F25" t="str">
        <v>-</v>
      </c>
      <c r="G25" t="str">
        <v>-</v>
      </c>
    </row>
    <row r="26">
      <c r="A26">
        <v>18024</v>
      </c>
      <c r="B26" t="str">
        <f>HYPERLINK("https://ayunpa.gialai.gov.vn/Home.aspx", "UBND Ủy ban nhân dân xã Ayun  tỉnh Gia Lai")</f>
        <v>UBND Ủy ban nhân dân xã Ayun  tỉnh Gia Lai</v>
      </c>
      <c r="C26" t="str">
        <v>https://ayunpa.gialai.gov.vn/Home.aspx</v>
      </c>
      <c r="D26" t="str">
        <v>-</v>
      </c>
      <c r="E26" t="str">
        <v>-</v>
      </c>
      <c r="F26" t="str">
        <v>-</v>
      </c>
      <c r="G26" t="str">
        <v>-</v>
      </c>
    </row>
    <row r="27">
      <c r="A27">
        <v>18025</v>
      </c>
      <c r="B27" t="str">
        <v>Công an xã Đak Jơ Ta  tỉnh Gia Lai</v>
      </c>
      <c r="C27" t="str">
        <v>-</v>
      </c>
      <c r="D27" t="str">
        <v>-</v>
      </c>
      <c r="E27" t="str">
        <v/>
      </c>
      <c r="F27" t="str">
        <v>-</v>
      </c>
      <c r="G27" t="str">
        <v>-</v>
      </c>
    </row>
    <row r="28">
      <c r="A28">
        <v>18026</v>
      </c>
      <c r="B28" t="str">
        <f>HYPERLINK("https://mangyang.gialai.gov.vn/Xa-dak-jo-ta", "UBND Ủy ban nhân dân xã Đak Jơ Ta  tỉnh Gia Lai")</f>
        <v>UBND Ủy ban nhân dân xã Đak Jơ Ta  tỉnh Gia Lai</v>
      </c>
      <c r="C28" t="str">
        <v>https://mangyang.gialai.gov.vn/Xa-dak-jo-ta</v>
      </c>
      <c r="D28" t="str">
        <v>-</v>
      </c>
      <c r="E28" t="str">
        <v>-</v>
      </c>
      <c r="F28" t="str">
        <v>-</v>
      </c>
      <c r="G28" t="str">
        <v>-</v>
      </c>
    </row>
    <row r="29">
      <c r="A29">
        <v>18027</v>
      </c>
      <c r="B29" t="str">
        <v>Công an xã Đak Ta Ley  tỉnh Gia Lai</v>
      </c>
      <c r="C29" t="str">
        <v>-</v>
      </c>
      <c r="D29" t="str">
        <v>-</v>
      </c>
      <c r="E29" t="str">
        <v/>
      </c>
      <c r="F29" t="str">
        <v>-</v>
      </c>
      <c r="G29" t="str">
        <v>-</v>
      </c>
    </row>
    <row r="30">
      <c r="A30">
        <v>18028</v>
      </c>
      <c r="B30" t="str">
        <f>HYPERLINK("https://mangyang.gialai.gov.vn/Xa-dak-ta-ley", "UBND Ủy ban nhân dân xã Đak Ta Ley  tỉnh Gia Lai")</f>
        <v>UBND Ủy ban nhân dân xã Đak Ta Ley  tỉnh Gia Lai</v>
      </c>
      <c r="C30" t="str">
        <v>https://mangyang.gialai.gov.vn/Xa-dak-ta-ley</v>
      </c>
      <c r="D30" t="str">
        <v>-</v>
      </c>
      <c r="E30" t="str">
        <v>-</v>
      </c>
      <c r="F30" t="str">
        <v>-</v>
      </c>
      <c r="G30" t="str">
        <v>-</v>
      </c>
    </row>
    <row r="31">
      <c r="A31">
        <v>18029</v>
      </c>
      <c r="B31" t="str">
        <f>HYPERLINK("https://www.facebook.com/p/C%C3%B4ng-an-x%C3%A3-Hra-huy%E1%BB%87n-Mang-Yang-t%E1%BB%89nh-Gia-Lai-100027352344048/", "Công an xã Hra  tỉnh Gia Lai")</f>
        <v>Công an xã Hra  tỉnh Gia Lai</v>
      </c>
      <c r="C31" t="str">
        <v>https://www.facebook.com/p/C%C3%B4ng-an-x%C3%A3-Hra-huy%E1%BB%87n-Mang-Yang-t%E1%BB%89nh-Gia-Lai-100027352344048/</v>
      </c>
      <c r="D31" t="str">
        <v>-</v>
      </c>
      <c r="E31" t="str">
        <v/>
      </c>
      <c r="F31" t="str">
        <v>-</v>
      </c>
      <c r="G31" t="str">
        <v>-</v>
      </c>
    </row>
    <row r="32">
      <c r="A32">
        <v>18030</v>
      </c>
      <c r="B32" t="str">
        <f>HYPERLINK("https://mangyang.gialai.gov.vn/Xa-Hra", "UBND Ủy ban nhân dân xã Hra  tỉnh Gia Lai")</f>
        <v>UBND Ủy ban nhân dân xã Hra  tỉnh Gia Lai</v>
      </c>
      <c r="C32" t="str">
        <v>https://mangyang.gialai.gov.vn/Xa-Hra</v>
      </c>
      <c r="D32" t="str">
        <v>-</v>
      </c>
      <c r="E32" t="str">
        <v>-</v>
      </c>
      <c r="F32" t="str">
        <v>-</v>
      </c>
      <c r="G32" t="str">
        <v>-</v>
      </c>
    </row>
    <row r="33">
      <c r="A33">
        <v>18031</v>
      </c>
      <c r="B33" t="str">
        <f>HYPERLINK("https://www.facebook.com/p/C%C3%B4ng-an-xa%CC%83-%C4%90%C4%83k-Y%C4%83-huy%C3%AA%CC%A3n-Mang-Yang-ti%CC%89nh-Gia-Lai-100064656283457/", "Công an xã Đăk Yă  tỉnh Gia Lai")</f>
        <v>Công an xã Đăk Yă  tỉnh Gia Lai</v>
      </c>
      <c r="C33" t="str">
        <v>https://www.facebook.com/p/C%C3%B4ng-an-xa%CC%83-%C4%90%C4%83k-Y%C4%83-huy%C3%AA%CC%A3n-Mang-Yang-ti%CC%89nh-Gia-Lai-100064656283457/</v>
      </c>
      <c r="D33" t="str">
        <v>-</v>
      </c>
      <c r="E33" t="str">
        <v/>
      </c>
      <c r="F33" t="str">
        <v>-</v>
      </c>
      <c r="G33" t="str">
        <v>-</v>
      </c>
    </row>
    <row r="34">
      <c r="A34">
        <v>18032</v>
      </c>
      <c r="B34" t="str">
        <f>HYPERLINK("https://dakdoa.gialai.gov.vn/", "UBND Ủy ban nhân dân xã Đăk Yă  tỉnh Gia Lai")</f>
        <v>UBND Ủy ban nhân dân xã Đăk Yă  tỉnh Gia Lai</v>
      </c>
      <c r="C34" t="str">
        <v>https://dakdoa.gialai.gov.vn/</v>
      </c>
      <c r="D34" t="str">
        <v>-</v>
      </c>
      <c r="E34" t="str">
        <v>-</v>
      </c>
      <c r="F34" t="str">
        <v>-</v>
      </c>
      <c r="G34" t="str">
        <v>-</v>
      </c>
    </row>
    <row r="35">
      <c r="A35">
        <v>18033</v>
      </c>
      <c r="B35" t="str">
        <v>Công an xã Đăk Djrăng  tỉnh Gia Lai</v>
      </c>
      <c r="C35" t="str">
        <v>-</v>
      </c>
      <c r="D35" t="str">
        <v>-</v>
      </c>
      <c r="E35" t="str">
        <v/>
      </c>
      <c r="F35" t="str">
        <v>-</v>
      </c>
      <c r="G35" t="str">
        <v>-</v>
      </c>
    </row>
    <row r="36">
      <c r="A36">
        <v>18034</v>
      </c>
      <c r="B36" t="str">
        <f>HYPERLINK("https://mangyang.gialai.gov.vn/Xa-dak-drjang", "UBND Ủy ban nhân dân xã Đăk Djrăng  tỉnh Gia Lai")</f>
        <v>UBND Ủy ban nhân dân xã Đăk Djrăng  tỉnh Gia Lai</v>
      </c>
      <c r="C36" t="str">
        <v>https://mangyang.gialai.gov.vn/Xa-dak-drjang</v>
      </c>
      <c r="D36" t="str">
        <v>-</v>
      </c>
      <c r="E36" t="str">
        <v>-</v>
      </c>
      <c r="F36" t="str">
        <v>-</v>
      </c>
      <c r="G36" t="str">
        <v>-</v>
      </c>
    </row>
    <row r="37">
      <c r="A37">
        <v>18035</v>
      </c>
      <c r="B37" t="str">
        <v>Công an xã Lơ Pang  tỉnh Gia Lai</v>
      </c>
      <c r="C37" t="str">
        <v>-</v>
      </c>
      <c r="D37" t="str">
        <v>-</v>
      </c>
      <c r="E37" t="str">
        <v/>
      </c>
      <c r="F37" t="str">
        <v>-</v>
      </c>
      <c r="G37" t="str">
        <v>-</v>
      </c>
    </row>
    <row r="38">
      <c r="A38">
        <v>18036</v>
      </c>
      <c r="B38" t="str">
        <f>HYPERLINK("https://mangyang.gialai.gov.vn/Xa-Lo-Pang/Gioi-thieu/Qua-trinh-hinh-thanh-va-Phat-trien.aspx", "UBND Ủy ban nhân dân xã Lơ Pang  tỉnh Gia Lai")</f>
        <v>UBND Ủy ban nhân dân xã Lơ Pang  tỉnh Gia Lai</v>
      </c>
      <c r="C38" t="str">
        <v>https://mangyang.gialai.gov.vn/Xa-Lo-Pang/Gioi-thieu/Qua-trinh-hinh-thanh-va-Phat-trien.aspx</v>
      </c>
      <c r="D38" t="str">
        <v>-</v>
      </c>
      <c r="E38" t="str">
        <v>-</v>
      </c>
      <c r="F38" t="str">
        <v>-</v>
      </c>
      <c r="G38" t="str">
        <v>-</v>
      </c>
    </row>
    <row r="39">
      <c r="A39">
        <v>18037</v>
      </c>
      <c r="B39" t="str">
        <v>Công an xã Kon Thụp  tỉnh Gia Lai</v>
      </c>
      <c r="C39" t="str">
        <v>-</v>
      </c>
      <c r="D39" t="str">
        <v>-</v>
      </c>
      <c r="E39" t="str">
        <v/>
      </c>
      <c r="F39" t="str">
        <v>-</v>
      </c>
      <c r="G39" t="str">
        <v>-</v>
      </c>
    </row>
    <row r="40">
      <c r="A40">
        <v>18038</v>
      </c>
      <c r="B40" t="str">
        <f>HYPERLINK("https://vksnd.gialai.gov.vn/VKSND-huyen-thi-xa-thanh-pho/vien-ksnd-huyen-mang-yang-truc-tiep-kiem-sat-tai-ubnd-va-cong-an-xa-kon-thup-2450.html", "UBND Ủy ban nhân dân xã Kon Thụp  tỉnh Gia Lai")</f>
        <v>UBND Ủy ban nhân dân xã Kon Thụp  tỉnh Gia Lai</v>
      </c>
      <c r="C40" t="str">
        <v>https://vksnd.gialai.gov.vn/VKSND-huyen-thi-xa-thanh-pho/vien-ksnd-huyen-mang-yang-truc-tiep-kiem-sat-tai-ubnd-va-cong-an-xa-kon-thup-2450.html</v>
      </c>
      <c r="D40" t="str">
        <v>-</v>
      </c>
      <c r="E40" t="str">
        <v>-</v>
      </c>
      <c r="F40" t="str">
        <v>-</v>
      </c>
      <c r="G40" t="str">
        <v>-</v>
      </c>
    </row>
    <row r="41">
      <c r="A41">
        <v>18039</v>
      </c>
      <c r="B41" t="str">
        <f>HYPERLINK("https://www.facebook.com/p/C%C3%B4ng-an-x%C3%A3-%C4%90%C3%AA-Ar-huy%E1%BB%87n-Mang-Yang-t%E1%BB%89nh-Gia-Lai-100063480699814/", "Công an xã Đê Ar  tỉnh Gia Lai")</f>
        <v>Công an xã Đê Ar  tỉnh Gia Lai</v>
      </c>
      <c r="C41" t="str">
        <v>https://www.facebook.com/p/C%C3%B4ng-an-x%C3%A3-%C4%90%C3%AA-Ar-huy%E1%BB%87n-Mang-Yang-t%E1%BB%89nh-Gia-Lai-100063480699814/</v>
      </c>
      <c r="D41" t="str">
        <v>-</v>
      </c>
      <c r="E41" t="str">
        <v/>
      </c>
      <c r="F41" t="str">
        <v>-</v>
      </c>
      <c r="G41" t="str">
        <v>-</v>
      </c>
    </row>
    <row r="42">
      <c r="A42">
        <v>18040</v>
      </c>
      <c r="B42" t="str">
        <f>HYPERLINK("https://mangyang.gialai.gov.vn/Xa-de-Ar", "UBND Ủy ban nhân dân xã Đê Ar  tỉnh Gia Lai")</f>
        <v>UBND Ủy ban nhân dân xã Đê Ar  tỉnh Gia Lai</v>
      </c>
      <c r="C42" t="str">
        <v>https://mangyang.gialai.gov.vn/Xa-de-Ar</v>
      </c>
      <c r="D42" t="str">
        <v>-</v>
      </c>
      <c r="E42" t="str">
        <v>-</v>
      </c>
      <c r="F42" t="str">
        <v>-</v>
      </c>
      <c r="G42" t="str">
        <v>-</v>
      </c>
    </row>
    <row r="43">
      <c r="A43">
        <v>18041</v>
      </c>
      <c r="B43" t="str">
        <v>Công an xã Kon Chiêng  tỉnh Gia Lai</v>
      </c>
      <c r="C43" t="str">
        <v>-</v>
      </c>
      <c r="D43" t="str">
        <v>-</v>
      </c>
      <c r="E43" t="str">
        <v/>
      </c>
      <c r="F43" t="str">
        <v>-</v>
      </c>
      <c r="G43" t="str">
        <v>-</v>
      </c>
    </row>
    <row r="44">
      <c r="A44">
        <v>18042</v>
      </c>
      <c r="B44" t="str">
        <f>HYPERLINK("https://mangyang.gialai.gov.vn/Xa-Kon-Chieng/Gioi-thieu/Qua-trinh-hinh-thanh-va-Phat-trien.aspx", "UBND Ủy ban nhân dân xã Kon Chiêng  tỉnh Gia Lai")</f>
        <v>UBND Ủy ban nhân dân xã Kon Chiêng  tỉnh Gia Lai</v>
      </c>
      <c r="C44" t="str">
        <v>https://mangyang.gialai.gov.vn/Xa-Kon-Chieng/Gioi-thieu/Qua-trinh-hinh-thanh-va-Phat-trien.aspx</v>
      </c>
      <c r="D44" t="str">
        <v>-</v>
      </c>
      <c r="E44" t="str">
        <v>-</v>
      </c>
      <c r="F44" t="str">
        <v>-</v>
      </c>
      <c r="G44" t="str">
        <v>-</v>
      </c>
    </row>
    <row r="45">
      <c r="A45">
        <v>18043</v>
      </c>
      <c r="B45" t="str">
        <v>Công an xã Đăk Trôi  tỉnh Gia Lai</v>
      </c>
      <c r="C45" t="str">
        <v>-</v>
      </c>
      <c r="D45" t="str">
        <v>-</v>
      </c>
      <c r="E45" t="str">
        <v/>
      </c>
      <c r="F45" t="str">
        <v>-</v>
      </c>
      <c r="G45" t="str">
        <v>-</v>
      </c>
    </row>
    <row r="46">
      <c r="A46">
        <v>18044</v>
      </c>
      <c r="B46" t="str">
        <f>HYPERLINK("https://mangyang.gialai.gov.vn/Xa-dak-troi/Trang-chu", "UBND Ủy ban nhân dân xã Đăk Trôi  tỉnh Gia Lai")</f>
        <v>UBND Ủy ban nhân dân xã Đăk Trôi  tỉnh Gia Lai</v>
      </c>
      <c r="C46" t="str">
        <v>https://mangyang.gialai.gov.vn/Xa-dak-troi/Trang-chu</v>
      </c>
      <c r="D46" t="str">
        <v>-</v>
      </c>
      <c r="E46" t="str">
        <v>-</v>
      </c>
      <c r="F46" t="str">
        <v>-</v>
      </c>
      <c r="G46" t="str">
        <v>-</v>
      </c>
    </row>
    <row r="47">
      <c r="A47">
        <v>18045</v>
      </c>
      <c r="B47" t="str">
        <v>Công an xã Chư Krêy  tỉnh Gia Lai</v>
      </c>
      <c r="C47" t="str">
        <v>-</v>
      </c>
      <c r="D47" t="str">
        <v>-</v>
      </c>
      <c r="E47" t="str">
        <v/>
      </c>
      <c r="F47" t="str">
        <v>-</v>
      </c>
      <c r="G47" t="str">
        <v>-</v>
      </c>
    </row>
    <row r="48">
      <c r="A48">
        <v>18046</v>
      </c>
      <c r="B48" t="str">
        <f>HYPERLINK(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, "UBND Ủy ban nhân dân xã Chư Krêy  tỉnh Gia Lai")</f>
        <v>UBND Ủy ban nhân dân xã Chư Krêy  tỉnh Gia Lai</v>
      </c>
      <c r="C48" t="str">
        <v>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</v>
      </c>
      <c r="D48" t="str">
        <v>-</v>
      </c>
      <c r="E48" t="str">
        <v>-</v>
      </c>
      <c r="F48" t="str">
        <v>-</v>
      </c>
      <c r="G48" t="str">
        <v>-</v>
      </c>
    </row>
    <row r="49">
      <c r="A49">
        <v>18047</v>
      </c>
      <c r="B49" t="str">
        <f>HYPERLINK("https://www.facebook.com/catgialai/", "Công an xã An Trung  tỉnh Gia Lai")</f>
        <v>Công an xã An Trung  tỉnh Gia Lai</v>
      </c>
      <c r="C49" t="str">
        <v>https://www.facebook.com/catgialai/</v>
      </c>
      <c r="D49" t="str">
        <v>-</v>
      </c>
      <c r="E49" t="str">
        <v/>
      </c>
      <c r="F49" t="str">
        <v>-</v>
      </c>
      <c r="G49" t="str">
        <v>-</v>
      </c>
    </row>
    <row r="50">
      <c r="A50">
        <v>18048</v>
      </c>
      <c r="B50" t="str">
        <f>HYPERLINK("https://kongchro.gialai.gov.vn/", "UBND Ủy ban nhân dân xã An Trung  tỉnh Gia Lai")</f>
        <v>UBND Ủy ban nhân dân xã An Trung  tỉnh Gia Lai</v>
      </c>
      <c r="C50" t="str">
        <v>https://kongchro.gialai.gov.vn/</v>
      </c>
      <c r="D50" t="str">
        <v>-</v>
      </c>
      <c r="E50" t="str">
        <v>-</v>
      </c>
      <c r="F50" t="str">
        <v>-</v>
      </c>
      <c r="G50" t="str">
        <v>-</v>
      </c>
    </row>
    <row r="51">
      <c r="A51">
        <v>18049</v>
      </c>
      <c r="B51" t="str">
        <v>Công an xã Kông Yang  tỉnh Gia Lai</v>
      </c>
      <c r="C51" t="str">
        <v>-</v>
      </c>
      <c r="D51" t="str">
        <v>-</v>
      </c>
      <c r="E51" t="str">
        <v/>
      </c>
      <c r="F51" t="str">
        <v>-</v>
      </c>
      <c r="G51" t="str">
        <v>-</v>
      </c>
    </row>
    <row r="52">
      <c r="A52">
        <v>18050</v>
      </c>
      <c r="B52" t="str">
        <f>HYPERLINK("https://kongchro.gialai.gov.vn/", "UBND Ủy ban nhân dân xã Kông Yang  tỉnh Gia Lai")</f>
        <v>UBND Ủy ban nhân dân xã Kông Yang  tỉnh Gia Lai</v>
      </c>
      <c r="C52" t="str">
        <v>https://kongchro.gialai.gov.vn/</v>
      </c>
      <c r="D52" t="str">
        <v>-</v>
      </c>
      <c r="E52" t="str">
        <v>-</v>
      </c>
      <c r="F52" t="str">
        <v>-</v>
      </c>
      <c r="G52" t="str">
        <v>-</v>
      </c>
    </row>
    <row r="53">
      <c r="A53">
        <v>18051</v>
      </c>
      <c r="B53" t="str">
        <v>Công an xã Đăk Tơ Pang  tỉnh Gia Lai</v>
      </c>
      <c r="C53" t="str">
        <v>-</v>
      </c>
      <c r="D53" t="str">
        <v>-</v>
      </c>
      <c r="E53" t="str">
        <v/>
      </c>
      <c r="F53" t="str">
        <v>-</v>
      </c>
      <c r="G53" t="str">
        <v>-</v>
      </c>
    </row>
    <row r="54">
      <c r="A54">
        <v>18052</v>
      </c>
      <c r="B54" t="str">
        <f>HYPERLINK("https://kongchro.gialai.gov.vn/Xa-%C4%90ak-To-Pang/Chuyen-muc/Thong-bao/Uy-ban-nhan-dan-xa-%C4%90ak-To-Pang-kien-toan-Ban-Chi-%C4%91.aspx", "UBND Ủy ban nhân dân xã Đăk Tơ Pang  tỉnh Gia Lai")</f>
        <v>UBND Ủy ban nhân dân xã Đăk Tơ Pang  tỉnh Gia Lai</v>
      </c>
      <c r="C54" t="str">
        <v>https://kongchro.gialai.gov.vn/Xa-%C4%90ak-To-Pang/Chuyen-muc/Thong-bao/Uy-ban-nhan-dan-xa-%C4%90ak-To-Pang-kien-toan-Ban-Chi-%C4%91.aspx</v>
      </c>
      <c r="D54" t="str">
        <v>-</v>
      </c>
      <c r="E54" t="str">
        <v>-</v>
      </c>
      <c r="F54" t="str">
        <v>-</v>
      </c>
      <c r="G54" t="str">
        <v>-</v>
      </c>
    </row>
    <row r="55">
      <c r="A55">
        <v>18053</v>
      </c>
      <c r="B55" t="str">
        <v>Công an xã SRó  tỉnh Gia Lai</v>
      </c>
      <c r="C55" t="str">
        <v>-</v>
      </c>
      <c r="D55" t="str">
        <v>-</v>
      </c>
      <c r="E55" t="str">
        <v/>
      </c>
      <c r="F55" t="str">
        <v>-</v>
      </c>
      <c r="G55" t="str">
        <v>-</v>
      </c>
    </row>
    <row r="56">
      <c r="A56">
        <v>18054</v>
      </c>
      <c r="B56" t="str">
        <f>HYPERLINK("https://kongchro.gialai.gov.vn/", "UBND Ủy ban nhân dân xã SRó  tỉnh Gia Lai")</f>
        <v>UBND Ủy ban nhân dân xã SRó  tỉnh Gia Lai</v>
      </c>
      <c r="C56" t="str">
        <v>https://kongchro.gialai.gov.vn/</v>
      </c>
      <c r="D56" t="str">
        <v>-</v>
      </c>
      <c r="E56" t="str">
        <v>-</v>
      </c>
      <c r="F56" t="str">
        <v>-</v>
      </c>
      <c r="G56" t="str">
        <v>-</v>
      </c>
    </row>
    <row r="57">
      <c r="A57">
        <v>18055</v>
      </c>
      <c r="B57" t="str">
        <f>HYPERLINK("https://www.facebook.com/693010041401309", "Công an xã Đắk Kơ Ning  tỉnh Gia Lai")</f>
        <v>Công an xã Đắk Kơ Ning  tỉnh Gia Lai</v>
      </c>
      <c r="C57" t="str">
        <v>https://www.facebook.com/693010041401309</v>
      </c>
      <c r="D57" t="str">
        <v>-</v>
      </c>
      <c r="E57" t="str">
        <v/>
      </c>
      <c r="F57" t="str">
        <v>-</v>
      </c>
      <c r="G57" t="str">
        <v>-</v>
      </c>
    </row>
    <row r="58">
      <c r="A58">
        <v>18056</v>
      </c>
      <c r="B58" t="str">
        <f>HYPERLINK("https://kongchro.gialai.gov.vn/Xa-%C4%90ak-Co-Ning/Tin-tuc.aspx?page=13", "UBND Ủy ban nhân dân xã Đắk Kơ Ning  tỉnh Gia Lai")</f>
        <v>UBND Ủy ban nhân dân xã Đắk Kơ Ning  tỉnh Gia Lai</v>
      </c>
      <c r="C58" t="str">
        <v>https://kongchro.gialai.gov.vn/Xa-%C4%90ak-Co-Ning/Tin-tuc.aspx?page=13</v>
      </c>
      <c r="D58" t="str">
        <v>-</v>
      </c>
      <c r="E58" t="str">
        <v>-</v>
      </c>
      <c r="F58" t="str">
        <v>-</v>
      </c>
      <c r="G58" t="str">
        <v>-</v>
      </c>
    </row>
    <row r="59">
      <c r="A59">
        <v>18057</v>
      </c>
      <c r="B59" t="str">
        <v>Công an xã Đăk Song  tỉnh Gia Lai</v>
      </c>
      <c r="C59" t="str">
        <v>-</v>
      </c>
      <c r="D59" t="str">
        <v>-</v>
      </c>
      <c r="E59" t="str">
        <v/>
      </c>
      <c r="F59" t="str">
        <v>-</v>
      </c>
      <c r="G59" t="str">
        <v>-</v>
      </c>
    </row>
    <row r="60">
      <c r="A60">
        <v>18058</v>
      </c>
      <c r="B60" t="str">
        <f>HYPERLINK("https://kongchro.gialai.gov.vn/Xa-%C4%90ak-Song/Gioi-thieu/Qua-trinh-hinh-thanh-va-Phat-trien.aspx", "UBND Ủy ban nhân dân xã Đăk Song  tỉnh Gia Lai")</f>
        <v>UBND Ủy ban nhân dân xã Đăk Song  tỉnh Gia Lai</v>
      </c>
      <c r="C60" t="str">
        <v>https://kongchro.gialai.gov.vn/Xa-%C4%90ak-Song/Gioi-thieu/Qua-trinh-hinh-thanh-va-Phat-trien.aspx</v>
      </c>
      <c r="D60" t="str">
        <v>-</v>
      </c>
      <c r="E60" t="str">
        <v>-</v>
      </c>
      <c r="F60" t="str">
        <v>-</v>
      </c>
      <c r="G60" t="str">
        <v>-</v>
      </c>
    </row>
    <row r="61">
      <c r="A61">
        <v>18059</v>
      </c>
      <c r="B61" t="str">
        <f>HYPERLINK("https://www.facebook.com/p/C%C3%B4ng-an-x%C3%A3-%C4%90%C4%83k-Pling-100049751771835/", "Công an xã Đăk Pling  tỉnh Gia Lai")</f>
        <v>Công an xã Đăk Pling  tỉnh Gia Lai</v>
      </c>
      <c r="C61" t="str">
        <v>https://www.facebook.com/p/C%C3%B4ng-an-x%C3%A3-%C4%90%C4%83k-Pling-100049751771835/</v>
      </c>
      <c r="D61" t="str">
        <v>-</v>
      </c>
      <c r="E61" t="str">
        <v/>
      </c>
      <c r="F61" t="str">
        <v>-</v>
      </c>
      <c r="G61" t="str">
        <v>-</v>
      </c>
    </row>
    <row r="62">
      <c r="A62">
        <v>18060</v>
      </c>
      <c r="B62" t="str">
        <f>HYPERLINK("https://kongchro.gialai.gov.vn/", "UBND Ủy ban nhân dân xã Đăk Pling  tỉnh Gia Lai")</f>
        <v>UBND Ủy ban nhân dân xã Đăk Pling  tỉnh Gia Lai</v>
      </c>
      <c r="C62" t="str">
        <v>https://kongchro.gialai.gov.vn/</v>
      </c>
      <c r="D62" t="str">
        <v>-</v>
      </c>
      <c r="E62" t="str">
        <v>-</v>
      </c>
      <c r="F62" t="str">
        <v>-</v>
      </c>
      <c r="G62" t="str">
        <v>-</v>
      </c>
    </row>
    <row r="63">
      <c r="A63">
        <v>18061</v>
      </c>
      <c r="B63" t="str">
        <v>Công an xã Yang Trung  tỉnh Gia Lai</v>
      </c>
      <c r="C63" t="str">
        <v>-</v>
      </c>
      <c r="D63" t="str">
        <v>-</v>
      </c>
      <c r="E63" t="str">
        <v/>
      </c>
      <c r="F63" t="str">
        <v>-</v>
      </c>
      <c r="G63" t="str">
        <v>-</v>
      </c>
    </row>
    <row r="64">
      <c r="A64">
        <v>18062</v>
      </c>
      <c r="B64" t="str">
        <f>HYPERLINK("https://kongchro.gialai.gov.vn/Xa-Yang-Trung/Tin-tuc/Hoat-%C4%91ong-xa/Thong-bao-Ve-viec-cong-khai-Ke-hoach-su-dung-%C4%91at-n.aspx", "UBND Ủy ban nhân dân xã Yang Trung  tỉnh Gia Lai")</f>
        <v>UBND Ủy ban nhân dân xã Yang Trung  tỉnh Gia Lai</v>
      </c>
      <c r="C64" t="str">
        <v>https://kongchro.gialai.gov.vn/Xa-Yang-Trung/Tin-tuc/Hoat-%C4%91ong-xa/Thong-bao-Ve-viec-cong-khai-Ke-hoach-su-dung-%C4%91at-n.aspx</v>
      </c>
      <c r="D64" t="str">
        <v>-</v>
      </c>
      <c r="E64" t="str">
        <v>-</v>
      </c>
      <c r="F64" t="str">
        <v>-</v>
      </c>
      <c r="G64" t="str">
        <v>-</v>
      </c>
    </row>
    <row r="65">
      <c r="A65">
        <v>18063</v>
      </c>
      <c r="B65" t="str">
        <f>HYPERLINK("https://www.facebook.com/conganhuyendakpo/", "Công an xã Đăk Pơ Pho  tỉnh Gia Lai")</f>
        <v>Công an xã Đăk Pơ Pho  tỉnh Gia Lai</v>
      </c>
      <c r="C65" t="str">
        <v>https://www.facebook.com/conganhuyendakpo/</v>
      </c>
      <c r="D65" t="str">
        <v>-</v>
      </c>
      <c r="E65" t="str">
        <v/>
      </c>
      <c r="F65" t="str">
        <v>-</v>
      </c>
      <c r="G65" t="str">
        <v>-</v>
      </c>
    </row>
    <row r="66">
      <c r="A66">
        <v>18064</v>
      </c>
      <c r="B66" t="str">
        <f>HYPERLINK("https://dakpo.gialai.gov.vn/Gioi-thieu/Co-cau-to-chuc/Cac-phong-ban-chuyen-mon.aspx", "UBND Ủy ban nhân dân xã Đăk Pơ Pho  tỉnh Gia Lai")</f>
        <v>UBND Ủy ban nhân dân xã Đăk Pơ Pho  tỉnh Gia Lai</v>
      </c>
      <c r="C66" t="str">
        <v>https://dakpo.gialai.gov.vn/Gioi-thieu/Co-cau-to-chuc/Cac-phong-ban-chuyen-mon.aspx</v>
      </c>
      <c r="D66" t="str">
        <v>-</v>
      </c>
      <c r="E66" t="str">
        <v>-</v>
      </c>
      <c r="F66" t="str">
        <v>-</v>
      </c>
      <c r="G66" t="str">
        <v>-</v>
      </c>
    </row>
    <row r="67">
      <c r="A67">
        <v>18065</v>
      </c>
      <c r="B67" t="str">
        <f>HYPERLINK("https://www.facebook.com/catgialai/", "Công an xã Ya Ma  tỉnh Gia Lai")</f>
        <v>Công an xã Ya Ma  tỉnh Gia Lai</v>
      </c>
      <c r="C67" t="str">
        <v>https://www.facebook.com/catgialai/</v>
      </c>
      <c r="D67" t="str">
        <v>-</v>
      </c>
      <c r="E67" t="str">
        <v/>
      </c>
      <c r="F67" t="str">
        <v>-</v>
      </c>
      <c r="G67" t="str">
        <v>-</v>
      </c>
    </row>
    <row r="68">
      <c r="A68">
        <v>18066</v>
      </c>
      <c r="B68" t="str">
        <f>HYPERLINK("https://kongchro.gialai.gov.vn/Xa-Ya-Ma/Tin-tuc.aspx", "UBND Ủy ban nhân dân xã Ya Ma  tỉnh Gia Lai")</f>
        <v>UBND Ủy ban nhân dân xã Ya Ma  tỉnh Gia Lai</v>
      </c>
      <c r="C68" t="str">
        <v>https://kongchro.gialai.gov.vn/Xa-Ya-Ma/Tin-tuc.aspx</v>
      </c>
      <c r="D68" t="str">
        <v>-</v>
      </c>
      <c r="E68" t="str">
        <v>-</v>
      </c>
      <c r="F68" t="str">
        <v>-</v>
      </c>
      <c r="G68" t="str">
        <v>-</v>
      </c>
    </row>
    <row r="69">
      <c r="A69">
        <v>18067</v>
      </c>
      <c r="B69" t="str">
        <f>HYPERLINK("https://www.facebook.com/catgialai/", "Công an xã Chơ Long  tỉnh Gia Lai")</f>
        <v>Công an xã Chơ Long  tỉnh Gia Lai</v>
      </c>
      <c r="C69" t="str">
        <v>https://www.facebook.com/catgialai/</v>
      </c>
      <c r="D69" t="str">
        <v>-</v>
      </c>
      <c r="E69" t="str">
        <v/>
      </c>
      <c r="F69" t="str">
        <v>-</v>
      </c>
      <c r="G69" t="str">
        <v>-</v>
      </c>
    </row>
    <row r="70">
      <c r="A70">
        <v>18068</v>
      </c>
      <c r="B70" t="str">
        <f>HYPERLINK("https://kongchro.gialai.gov.vn/", "UBND Ủy ban nhân dân xã Chơ Long  tỉnh Gia Lai")</f>
        <v>UBND Ủy ban nhân dân xã Chơ Long  tỉnh Gia Lai</v>
      </c>
      <c r="C70" t="str">
        <v>https://kongchro.gialai.gov.vn/</v>
      </c>
      <c r="D70" t="str">
        <v>-</v>
      </c>
      <c r="E70" t="str">
        <v>-</v>
      </c>
      <c r="F70" t="str">
        <v>-</v>
      </c>
      <c r="G70" t="str">
        <v>-</v>
      </c>
    </row>
    <row r="71">
      <c r="A71">
        <v>18069</v>
      </c>
      <c r="B71" t="str">
        <f>HYPERLINK("https://www.facebook.com/conganxanamyang/", "Công an xã Yang Nam  tỉnh Gia Lai")</f>
        <v>Công an xã Yang Nam  tỉnh Gia Lai</v>
      </c>
      <c r="C71" t="str">
        <v>https://www.facebook.com/conganxanamyang/</v>
      </c>
      <c r="D71" t="str">
        <v>-</v>
      </c>
      <c r="E71" t="str">
        <v/>
      </c>
      <c r="F71" t="str">
        <v>-</v>
      </c>
      <c r="G71" t="str">
        <v>-</v>
      </c>
    </row>
    <row r="72">
      <c r="A72">
        <v>18070</v>
      </c>
      <c r="B72" t="str">
        <f>HYPERLINK("https://vksnd.gialai.gov.vn/Cong-to-Kiem-sat/truc-tiep-kiem-sat-thi-hanh-an-hinh-su-tai-uy-ban-nhan-dan-xa-yang-nam-huyen-kong-chro-2240.html", "UBND Ủy ban nhân dân xã Yang Nam  tỉnh Gia Lai")</f>
        <v>UBND Ủy ban nhân dân xã Yang Nam  tỉnh Gia Lai</v>
      </c>
      <c r="C72" t="str">
        <v>https://vksnd.gialai.gov.vn/Cong-to-Kiem-sat/truc-tiep-kiem-sat-thi-hanh-an-hinh-su-tai-uy-ban-nhan-dan-xa-yang-nam-huyen-kong-chro-2240.html</v>
      </c>
      <c r="D72" t="str">
        <v>-</v>
      </c>
      <c r="E72" t="str">
        <v>-</v>
      </c>
      <c r="F72" t="str">
        <v>-</v>
      </c>
      <c r="G72" t="str">
        <v>-</v>
      </c>
    </row>
    <row r="73">
      <c r="A73">
        <v>18071</v>
      </c>
      <c r="B73" t="str">
        <v>Công an xã Ia Dơk  tỉnh Gia Lai</v>
      </c>
      <c r="C73" t="str">
        <v>-</v>
      </c>
      <c r="D73" t="str">
        <v>-</v>
      </c>
      <c r="E73" t="str">
        <v/>
      </c>
      <c r="F73" t="str">
        <v>-</v>
      </c>
      <c r="G73" t="str">
        <v>-</v>
      </c>
    </row>
    <row r="74">
      <c r="A74">
        <v>18072</v>
      </c>
      <c r="B74" t="str">
        <f>HYPERLINK("https://tracuudvc.gialai.gov.vn/dich-vu-cong-truc-tuyen?p_p_id=thutuchanhchinh_WAR_uniportalportlet&amp;p_p_lifecycle=0&amp;p_p_state=normal&amp;p_p_mode=view&amp;p_p_col_id=column-2&amp;p_p_col_count=1&amp;_thutuchanhchinh_WAR_uniportalportlet_iddonvi=H21.52.65&amp;_thutuchanhchinh_WAR_uniportalportlet_maThuTuc=1.001055.000.00.00.H21&amp;_thutuchanhchinh_WAR_uniportalportlet_jspPage=%2Fhtml%2Fthutuchanhchinh%2Fchitiettthc.jsp&amp;_thutuchanhchinh_WAR_uniportalportlet_idCoQuan=041", "UBND Ủy ban nhân dân xã Ia Dơk  tỉnh Gia Lai")</f>
        <v>UBND Ủy ban nhân dân xã Ia Dơk  tỉnh Gia Lai</v>
      </c>
      <c r="C74" t="str">
        <v>https://tracuudvc.gialai.gov.vn/dich-vu-cong-truc-tuyen?p_p_id=thutuchanhchinh_WAR_uniportalportlet&amp;p_p_lifecycle=0&amp;p_p_state=normal&amp;p_p_mode=view&amp;p_p_col_id=column-2&amp;p_p_col_count=1&amp;_thutuchanhchinh_WAR_uniportalportlet_iddonvi=H21.52.65&amp;_thutuchanhchinh_WAR_uniportalportlet_maThuTuc=1.001055.000.00.00.H21&amp;_thutuchanhchinh_WAR_uniportalportlet_jspPage=%2Fhtml%2Fthutuchanhchinh%2Fchitiettthc.jsp&amp;_thutuchanhchinh_WAR_uniportalportlet_idCoQuan=041</v>
      </c>
      <c r="D74" t="str">
        <v>-</v>
      </c>
      <c r="E74" t="str">
        <v>-</v>
      </c>
      <c r="F74" t="str">
        <v>-</v>
      </c>
      <c r="G74" t="str">
        <v>-</v>
      </c>
    </row>
    <row r="75">
      <c r="A75">
        <v>18073</v>
      </c>
      <c r="B75" t="str">
        <v>Công an xã Ia Krêl  tỉnh Gia Lai</v>
      </c>
      <c r="C75" t="str">
        <v>-</v>
      </c>
      <c r="D75" t="str">
        <v>-</v>
      </c>
      <c r="E75" t="str">
        <v/>
      </c>
      <c r="F75" t="str">
        <v>-</v>
      </c>
      <c r="G75" t="str">
        <v>-</v>
      </c>
    </row>
    <row r="76">
      <c r="A76">
        <v>18074</v>
      </c>
      <c r="B76" t="str">
        <f>HYPERLINK("https://ducco.gialai.gov.vn/Xa-Ia-Krel/Gioi-thieu/Thong-tin-lien-he.aspx", "UBND Ủy ban nhân dân xã Ia Krêl  tỉnh Gia Lai")</f>
        <v>UBND Ủy ban nhân dân xã Ia Krêl  tỉnh Gia Lai</v>
      </c>
      <c r="C76" t="str">
        <v>https://ducco.gialai.gov.vn/Xa-Ia-Krel/Gioi-thieu/Thong-tin-lien-he.aspx</v>
      </c>
      <c r="D76" t="str">
        <v>-</v>
      </c>
      <c r="E76" t="str">
        <v>-</v>
      </c>
      <c r="F76" t="str">
        <v>-</v>
      </c>
      <c r="G76" t="str">
        <v>-</v>
      </c>
    </row>
    <row r="77">
      <c r="A77">
        <v>18075</v>
      </c>
      <c r="B77" t="str">
        <v>Công an xã Ia Din  tỉnh Gia Lai</v>
      </c>
      <c r="C77" t="str">
        <v>-</v>
      </c>
      <c r="D77" t="str">
        <v>-</v>
      </c>
      <c r="E77" t="str">
        <v/>
      </c>
      <c r="F77" t="str">
        <v>-</v>
      </c>
      <c r="G77" t="str">
        <v>-</v>
      </c>
    </row>
    <row r="78">
      <c r="A78">
        <v>18076</v>
      </c>
      <c r="B78" t="str">
        <f>HYPERLINK("https://ducco.gialai.gov.vn/Xa-Ia-Din/Tin-Tuc/Hoat-%C4%91ong-%C4%91on-vi/8-19-2016-11-10-58-AM.aspx", "UBND Ủy ban nhân dân xã Ia Din  tỉnh Gia Lai")</f>
        <v>UBND Ủy ban nhân dân xã Ia Din  tỉnh Gia Lai</v>
      </c>
      <c r="C78" t="str">
        <v>https://ducco.gialai.gov.vn/Xa-Ia-Din/Tin-Tuc/Hoat-%C4%91ong-%C4%91on-vi/8-19-2016-11-10-58-AM.aspx</v>
      </c>
      <c r="D78" t="str">
        <v>-</v>
      </c>
      <c r="E78" t="str">
        <v>-</v>
      </c>
      <c r="F78" t="str">
        <v>-</v>
      </c>
      <c r="G78" t="str">
        <v>-</v>
      </c>
    </row>
    <row r="79">
      <c r="A79">
        <v>18077</v>
      </c>
      <c r="B79" t="str">
        <v>Công an xã Ia Kla  tỉnh Gia Lai</v>
      </c>
      <c r="C79" t="str">
        <v>-</v>
      </c>
      <c r="D79" t="str">
        <v>-</v>
      </c>
      <c r="E79" t="str">
        <v/>
      </c>
      <c r="F79" t="str">
        <v>-</v>
      </c>
      <c r="G79" t="str">
        <v>-</v>
      </c>
    </row>
    <row r="80">
      <c r="A80">
        <v>18078</v>
      </c>
      <c r="B80" t="str">
        <f>HYPERLINK("https://vksnd.gialai.gov.vn/Cong-to-Kiem-sat/duc-co-truc-tiep-kiem-sat-cong-tac-thi-hanh-an-hinh-su-tai-ubnd-xa-ia-kla-1421.html", "UBND Ủy ban nhân dân xã Ia Kla  tỉnh Gia Lai")</f>
        <v>UBND Ủy ban nhân dân xã Ia Kla  tỉnh Gia Lai</v>
      </c>
      <c r="C80" t="str">
        <v>https://vksnd.gialai.gov.vn/Cong-to-Kiem-sat/duc-co-truc-tiep-kiem-sat-cong-tac-thi-hanh-an-hinh-su-tai-ubnd-xa-ia-kla-1421.html</v>
      </c>
      <c r="D80" t="str">
        <v>-</v>
      </c>
      <c r="E80" t="str">
        <v>-</v>
      </c>
      <c r="F80" t="str">
        <v>-</v>
      </c>
      <c r="G80" t="str">
        <v>-</v>
      </c>
    </row>
    <row r="81">
      <c r="A81">
        <v>18079</v>
      </c>
      <c r="B81" t="str">
        <f>HYPERLINK("https://www.facebook.com/p/C%C3%B4ng-an-huy%E1%BB%87n-%C4%90%E1%BB%A9c-C%C6%A1-C%C3%B4ng-an-x%C3%A3-Ia-Dom-100064067769175/", "Công an xã Ia Dom  tỉnh Gia Lai")</f>
        <v>Công an xã Ia Dom  tỉnh Gia Lai</v>
      </c>
      <c r="C81" t="str">
        <v>https://www.facebook.com/p/C%C3%B4ng-an-huy%E1%BB%87n-%C4%90%E1%BB%A9c-C%C6%A1-C%C3%B4ng-an-x%C3%A3-Ia-Dom-100064067769175/</v>
      </c>
      <c r="D81" t="str">
        <v>-</v>
      </c>
      <c r="E81" t="str">
        <v/>
      </c>
      <c r="F81" t="str">
        <v>-</v>
      </c>
      <c r="G81" t="str">
        <v>-</v>
      </c>
    </row>
    <row r="82">
      <c r="A82">
        <v>18080</v>
      </c>
      <c r="B82" t="str">
        <f>HYPERLINK("https://www.iahdrai.kontum.gov.vn/", "UBND Ủy ban nhân dân xã Ia Dom  tỉnh Gia Lai")</f>
        <v>UBND Ủy ban nhân dân xã Ia Dom  tỉnh Gia Lai</v>
      </c>
      <c r="C82" t="str">
        <v>https://www.iahdrai.kontum.gov.vn/</v>
      </c>
      <c r="D82" t="str">
        <v>-</v>
      </c>
      <c r="E82" t="str">
        <v>-</v>
      </c>
      <c r="F82" t="str">
        <v>-</v>
      </c>
      <c r="G82" t="str">
        <v>-</v>
      </c>
    </row>
    <row r="83">
      <c r="A83">
        <v>18081</v>
      </c>
      <c r="B83" t="str">
        <f>HYPERLINK("https://www.facebook.com/p/C%C3%B4ng-an-x%C3%A3-Ia-Lang-huy%E1%BB%87n-%C4%90%E1%BB%A9c-C%C6%A1-t%E1%BB%89nh-Gia-Lai-100064850530526/", "Công an xã Ia Lang  tỉnh Gia Lai")</f>
        <v>Công an xã Ia Lang  tỉnh Gia Lai</v>
      </c>
      <c r="C83" t="str">
        <v>https://www.facebook.com/p/C%C3%B4ng-an-x%C3%A3-Ia-Lang-huy%E1%BB%87n-%C4%90%E1%BB%A9c-C%C6%A1-t%E1%BB%89nh-Gia-Lai-100064850530526/</v>
      </c>
      <c r="D83" t="str">
        <v>-</v>
      </c>
      <c r="E83" t="str">
        <v/>
      </c>
      <c r="F83" t="str">
        <v>-</v>
      </c>
      <c r="G83" t="str">
        <v>-</v>
      </c>
    </row>
    <row r="84">
      <c r="A84">
        <v>18082</v>
      </c>
      <c r="B84" t="str">
        <f>HYPERLINK("https://ducco.gialai.gov.vn/Xa-Ia-Lang/Tin-Tuc/Hoat-%C4%91ong-%C4%91on-vi/Uy-ban-nhan-dan-xa-Ia-Lang-to-chuc-Hoi-nghi-So-ket.aspx", "UBND Ủy ban nhân dân xã Ia Lang  tỉnh Gia Lai")</f>
        <v>UBND Ủy ban nhân dân xã Ia Lang  tỉnh Gia Lai</v>
      </c>
      <c r="C84" t="str">
        <v>https://ducco.gialai.gov.vn/Xa-Ia-Lang/Tin-Tuc/Hoat-%C4%91ong-%C4%91on-vi/Uy-ban-nhan-dan-xa-Ia-Lang-to-chuc-Hoi-nghi-So-ket.aspx</v>
      </c>
      <c r="D84" t="str">
        <v>-</v>
      </c>
      <c r="E84" t="str">
        <v>-</v>
      </c>
      <c r="F84" t="str">
        <v>-</v>
      </c>
      <c r="G84" t="str">
        <v>-</v>
      </c>
    </row>
    <row r="85">
      <c r="A85">
        <v>18083</v>
      </c>
      <c r="B85" t="str">
        <v>Công an xã Ia Kriêng  tỉnh Gia Lai</v>
      </c>
      <c r="C85" t="str">
        <v>-</v>
      </c>
      <c r="D85" t="str">
        <v>-</v>
      </c>
      <c r="E85" t="str">
        <v/>
      </c>
      <c r="F85" t="str">
        <v>-</v>
      </c>
      <c r="G85" t="str">
        <v>-</v>
      </c>
    </row>
    <row r="86">
      <c r="A86">
        <v>18084</v>
      </c>
      <c r="B86" t="str">
        <f>HYPERLINK("https://vksnd.gialai.gov.vn/Cong-to-Kiem-sat/duc-co-truc-tiep-kiem-sat-cong-tac-thi-hanh-an-hinh-su-tai-ubnd-xa-ia-krieng-1857.html", "UBND Ủy ban nhân dân xã Ia Kriêng  tỉnh Gia Lai")</f>
        <v>UBND Ủy ban nhân dân xã Ia Kriêng  tỉnh Gia Lai</v>
      </c>
      <c r="C86" t="str">
        <v>https://vksnd.gialai.gov.vn/Cong-to-Kiem-sat/duc-co-truc-tiep-kiem-sat-cong-tac-thi-hanh-an-hinh-su-tai-ubnd-xa-ia-krieng-1857.html</v>
      </c>
      <c r="D86" t="str">
        <v>-</v>
      </c>
      <c r="E86" t="str">
        <v>-</v>
      </c>
      <c r="F86" t="str">
        <v>-</v>
      </c>
      <c r="G86" t="str">
        <v>-</v>
      </c>
    </row>
    <row r="87">
      <c r="A87">
        <v>18085</v>
      </c>
      <c r="B87" t="str">
        <v>Công an xã Ia Pnôn  tỉnh Gia Lai</v>
      </c>
      <c r="C87" t="str">
        <v>-</v>
      </c>
      <c r="D87" t="str">
        <v>-</v>
      </c>
      <c r="E87" t="str">
        <v/>
      </c>
      <c r="F87" t="str">
        <v>-</v>
      </c>
      <c r="G87" t="str">
        <v>-</v>
      </c>
    </row>
    <row r="88">
      <c r="A88">
        <v>18086</v>
      </c>
      <c r="B88" t="str">
        <f>HYPERLINK("https://www.toaan.gov.vn/webcenter/portal/spc/news?selectedPage=31&amp;docType=TinBai&amp;mucHienThi=1000850", "UBND Ủy ban nhân dân xã Ia Pnôn  tỉnh Gia Lai")</f>
        <v>UBND Ủy ban nhân dân xã Ia Pnôn  tỉnh Gia Lai</v>
      </c>
      <c r="C88" t="str">
        <v>https://www.toaan.gov.vn/webcenter/portal/spc/news?selectedPage=31&amp;docType=TinBai&amp;mucHienThi=1000850</v>
      </c>
      <c r="D88" t="str">
        <v>-</v>
      </c>
      <c r="E88" t="str">
        <v>-</v>
      </c>
      <c r="F88" t="str">
        <v>-</v>
      </c>
      <c r="G88" t="str">
        <v>-</v>
      </c>
    </row>
    <row r="89">
      <c r="A89">
        <v>18087</v>
      </c>
      <c r="B89" t="str">
        <v>Công an xã Ia Nan  tỉnh Gia Lai</v>
      </c>
      <c r="C89" t="str">
        <v>-</v>
      </c>
      <c r="D89" t="str">
        <v>-</v>
      </c>
      <c r="E89" t="str">
        <v/>
      </c>
      <c r="F89" t="str">
        <v>-</v>
      </c>
      <c r="G89" t="str">
        <v>-</v>
      </c>
    </row>
    <row r="90">
      <c r="A90">
        <v>18088</v>
      </c>
      <c r="B90" t="str">
        <f>HYPERLINK("https://ducco.gialai.gov.vn/Xa-Ia-Nan/Gioi-thieu/Thong-tin-lien-he.aspx", "UBND Ủy ban nhân dân xã Ia Nan  tỉnh Gia Lai")</f>
        <v>UBND Ủy ban nhân dân xã Ia Nan  tỉnh Gia Lai</v>
      </c>
      <c r="C90" t="str">
        <v>https://ducco.gialai.gov.vn/Xa-Ia-Nan/Gioi-thieu/Thong-tin-lien-he.aspx</v>
      </c>
      <c r="D90" t="str">
        <v>-</v>
      </c>
      <c r="E90" t="str">
        <v>-</v>
      </c>
      <c r="F90" t="str">
        <v>-</v>
      </c>
      <c r="G90" t="str">
        <v>-</v>
      </c>
    </row>
    <row r="91">
      <c r="A91">
        <v>18089</v>
      </c>
      <c r="B91" t="str">
        <v>Công an xã Ia Kly  tỉnh Gia Lai</v>
      </c>
      <c r="C91" t="str">
        <v>-</v>
      </c>
      <c r="D91" t="str">
        <v>-</v>
      </c>
      <c r="E91" t="str">
        <v/>
      </c>
      <c r="F91" t="str">
        <v>-</v>
      </c>
      <c r="G91" t="str">
        <v>-</v>
      </c>
    </row>
    <row r="92">
      <c r="A92">
        <v>18090</v>
      </c>
      <c r="B92" t="str">
        <f>HYPERLINK("https://chuprong.gialai.gov.vn/Xa-Ia-Kly/Tin-tuc.aspx", "UBND Ủy ban nhân dân xã Ia Kly  tỉnh Gia Lai")</f>
        <v>UBND Ủy ban nhân dân xã Ia Kly  tỉnh Gia Lai</v>
      </c>
      <c r="C92" t="str">
        <v>https://chuprong.gialai.gov.vn/Xa-Ia-Kly/Tin-tuc.aspx</v>
      </c>
      <c r="D92" t="str">
        <v>-</v>
      </c>
      <c r="E92" t="str">
        <v>-</v>
      </c>
      <c r="F92" t="str">
        <v>-</v>
      </c>
      <c r="G92" t="str">
        <v>-</v>
      </c>
    </row>
    <row r="93">
      <c r="A93">
        <v>18091</v>
      </c>
      <c r="B93" t="str">
        <f>HYPERLINK("https://www.facebook.com/caxbinhgiao/", "Công an xã Bình Giáo  tỉnh Gia Lai")</f>
        <v>Công an xã Bình Giáo  tỉnh Gia Lai</v>
      </c>
      <c r="C93" t="str">
        <v>https://www.facebook.com/caxbinhgiao/</v>
      </c>
      <c r="D93" t="str">
        <v>-</v>
      </c>
      <c r="E93" t="str">
        <v/>
      </c>
      <c r="F93" t="str">
        <v>-</v>
      </c>
      <c r="G93" t="str">
        <v>-</v>
      </c>
    </row>
    <row r="94">
      <c r="A94">
        <v>18092</v>
      </c>
      <c r="B94" t="str">
        <f>HYPERLINK("https://chuprong.gialai.gov.vn/Xa-Binh-Giao/Tin-tuc.aspx", "UBND Ủy ban nhân dân xã Bình Giáo  tỉnh Gia Lai")</f>
        <v>UBND Ủy ban nhân dân xã Bình Giáo  tỉnh Gia Lai</v>
      </c>
      <c r="C94" t="str">
        <v>https://chuprong.gialai.gov.vn/Xa-Binh-Giao/Tin-tuc.aspx</v>
      </c>
      <c r="D94" t="str">
        <v>-</v>
      </c>
      <c r="E94" t="str">
        <v>-</v>
      </c>
      <c r="F94" t="str">
        <v>-</v>
      </c>
      <c r="G94" t="str">
        <v>-</v>
      </c>
    </row>
    <row r="95">
      <c r="A95">
        <v>18093</v>
      </c>
      <c r="B95" t="str">
        <f>HYPERLINK("https://www.facebook.com/p/C%C3%B4ng-an-x%C3%A3-Ia-Drang-huy%E1%BB%87n-Ch%C6%B0-Pr%C3%B4ng-t%E1%BB%89nh-Gia-Lai-100052877869691/", "Công an xã Ia Drăng  tỉnh Gia Lai")</f>
        <v>Công an xã Ia Drăng  tỉnh Gia Lai</v>
      </c>
      <c r="C95" t="str">
        <v>https://www.facebook.com/p/C%C3%B4ng-an-x%C3%A3-Ia-Drang-huy%E1%BB%87n-Ch%C6%B0-Pr%C3%B4ng-t%E1%BB%89nh-Gia-Lai-100052877869691/</v>
      </c>
      <c r="D95" t="str">
        <v>-</v>
      </c>
      <c r="E95" t="str">
        <v/>
      </c>
      <c r="F95" t="str">
        <v>-</v>
      </c>
      <c r="G95" t="str">
        <v>-</v>
      </c>
    </row>
    <row r="96">
      <c r="A96">
        <v>18094</v>
      </c>
      <c r="B96" t="str">
        <f>HYPERLINK("https://chuprong.gialai.gov.vn/Xa-Ia-Drang/Company.aspx", "UBND Ủy ban nhân dân xã Ia Drăng  tỉnh Gia Lai")</f>
        <v>UBND Ủy ban nhân dân xã Ia Drăng  tỉnh Gia Lai</v>
      </c>
      <c r="C96" t="str">
        <v>https://chuprong.gialai.gov.vn/Xa-Ia-Drang/Company.aspx</v>
      </c>
      <c r="D96" t="str">
        <v>-</v>
      </c>
      <c r="E96" t="str">
        <v>-</v>
      </c>
      <c r="F96" t="str">
        <v>-</v>
      </c>
      <c r="G96" t="str">
        <v>-</v>
      </c>
    </row>
    <row r="97">
      <c r="A97">
        <v>18095</v>
      </c>
      <c r="B97" t="str">
        <f>HYPERLINK("https://www.facebook.com/ConganThangHung/", "Công an xã Thăng Hưng  tỉnh Gia Lai")</f>
        <v>Công an xã Thăng Hưng  tỉnh Gia Lai</v>
      </c>
      <c r="C97" t="str">
        <v>https://www.facebook.com/ConganThangHung/</v>
      </c>
      <c r="D97" t="str">
        <v>-</v>
      </c>
      <c r="E97" t="str">
        <v/>
      </c>
      <c r="F97" t="str">
        <v>-</v>
      </c>
      <c r="G97" t="str">
        <v>-</v>
      </c>
    </row>
    <row r="98">
      <c r="A98">
        <v>18096</v>
      </c>
      <c r="B98" t="str">
        <f>HYPERLINK("https://chuprong.gialai.gov.vn/Xa-Thang-Hung/Gioi-thieu.aspx", "UBND Ủy ban nhân dân xã Thăng Hưng  tỉnh Gia Lai")</f>
        <v>UBND Ủy ban nhân dân xã Thăng Hưng  tỉnh Gia Lai</v>
      </c>
      <c r="C98" t="str">
        <v>https://chuprong.gialai.gov.vn/Xa-Thang-Hung/Gioi-thieu.aspx</v>
      </c>
      <c r="D98" t="str">
        <v>-</v>
      </c>
      <c r="E98" t="str">
        <v>-</v>
      </c>
      <c r="F98" t="str">
        <v>-</v>
      </c>
      <c r="G98" t="str">
        <v>-</v>
      </c>
    </row>
    <row r="99">
      <c r="A99">
        <v>18097</v>
      </c>
      <c r="B99" t="str">
        <f>HYPERLINK("https://www.facebook.com/kiencpr/", "Công an xã Bàu Cạn  tỉnh Gia Lai")</f>
        <v>Công an xã Bàu Cạn  tỉnh Gia Lai</v>
      </c>
      <c r="C99" t="str">
        <v>https://www.facebook.com/kiencpr/</v>
      </c>
      <c r="D99" t="str">
        <v>-</v>
      </c>
      <c r="E99" t="str">
        <v/>
      </c>
      <c r="F99" t="str">
        <v>-</v>
      </c>
      <c r="G99" t="str">
        <v>-</v>
      </c>
    </row>
    <row r="100">
      <c r="A100">
        <v>18098</v>
      </c>
      <c r="B100" t="str">
        <f>HYPERLINK("https://chuprong.gialai.gov.vn/Xa-Bau-Can/Company.aspx", "UBND Ủy ban nhân dân xã Bàu Cạn  tỉnh Gia Lai")</f>
        <v>UBND Ủy ban nhân dân xã Bàu Cạn  tỉnh Gia Lai</v>
      </c>
      <c r="C100" t="str">
        <v>https://chuprong.gialai.gov.vn/Xa-Bau-Can/Company.aspx</v>
      </c>
      <c r="D100" t="str">
        <v>-</v>
      </c>
      <c r="E100" t="str">
        <v>-</v>
      </c>
      <c r="F100" t="str">
        <v>-</v>
      </c>
      <c r="G100" t="str">
        <v>-</v>
      </c>
    </row>
    <row r="101">
      <c r="A101">
        <v>18099</v>
      </c>
      <c r="B101" t="str">
        <v>Công an xã Ia Phìn  tỉnh Gia Lai</v>
      </c>
      <c r="C101" t="str">
        <v>-</v>
      </c>
      <c r="D101" t="str">
        <v>-</v>
      </c>
      <c r="E101" t="str">
        <v/>
      </c>
      <c r="F101" t="str">
        <v>-</v>
      </c>
      <c r="G101" t="str">
        <v>-</v>
      </c>
    </row>
    <row r="102">
      <c r="A102">
        <v>18100</v>
      </c>
      <c r="B102" t="str">
        <f>HYPERLINK("https://chuprong.gialai.gov.vn/Xa-Ia-Phin/Gioi-thieu.aspx", "UBND Ủy ban nhân dân xã Ia Phìn  tỉnh Gia Lai")</f>
        <v>UBND Ủy ban nhân dân xã Ia Phìn  tỉnh Gia Lai</v>
      </c>
      <c r="C102" t="str">
        <v>https://chuprong.gialai.gov.vn/Xa-Ia-Phin/Gioi-thieu.aspx</v>
      </c>
      <c r="D102" t="str">
        <v>-</v>
      </c>
      <c r="E102" t="str">
        <v>-</v>
      </c>
      <c r="F102" t="str">
        <v>-</v>
      </c>
      <c r="G102" t="str">
        <v>-</v>
      </c>
    </row>
    <row r="103">
      <c r="A103">
        <v>18101</v>
      </c>
      <c r="B103" t="str">
        <f>HYPERLINK("https://www.facebook.com/p/C%C3%B4ng-an-x%C3%A3-Ia-B%C4%83ng-huy%E1%BB%87n-Ch%C6%B0-Pr%C3%B4ng-t%E1%BB%89nh-Gia-Lai-61553801365604/", "Công an xã Ia Băng  tỉnh Gia Lai")</f>
        <v>Công an xã Ia Băng  tỉnh Gia Lai</v>
      </c>
      <c r="C103" t="str">
        <v>https://www.facebook.com/p/C%C3%B4ng-an-x%C3%A3-Ia-B%C4%83ng-huy%E1%BB%87n-Ch%C6%B0-Pr%C3%B4ng-t%E1%BB%89nh-Gia-Lai-61553801365604/</v>
      </c>
      <c r="D103" t="str">
        <v>-</v>
      </c>
      <c r="E103" t="str">
        <v/>
      </c>
      <c r="F103" t="str">
        <v>-</v>
      </c>
      <c r="G103" t="str">
        <v>-</v>
      </c>
    </row>
    <row r="104">
      <c r="A104">
        <v>18102</v>
      </c>
      <c r="B104" t="str">
        <f>HYPERLINK("https://chuprong.gialai.gov.vn/Xa-Ia-Bang1/Company/kbang-office.aspx", "UBND Ủy ban nhân dân xã Ia Băng  tỉnh Gia Lai")</f>
        <v>UBND Ủy ban nhân dân xã Ia Băng  tỉnh Gia Lai</v>
      </c>
      <c r="C104" t="str">
        <v>https://chuprong.gialai.gov.vn/Xa-Ia-Bang1/Company/kbang-office.aspx</v>
      </c>
      <c r="D104" t="str">
        <v>-</v>
      </c>
      <c r="E104" t="str">
        <v>-</v>
      </c>
      <c r="F104" t="str">
        <v>-</v>
      </c>
      <c r="G104" t="str">
        <v>-</v>
      </c>
    </row>
    <row r="105">
      <c r="A105">
        <v>18103</v>
      </c>
      <c r="B105" t="str">
        <v>Công an xã Ia Tôr  tỉnh Gia Lai</v>
      </c>
      <c r="C105" t="str">
        <v>-</v>
      </c>
      <c r="D105" t="str">
        <v>-</v>
      </c>
      <c r="E105" t="str">
        <v/>
      </c>
      <c r="F105" t="str">
        <v>-</v>
      </c>
      <c r="G105" t="str">
        <v>-</v>
      </c>
    </row>
    <row r="106">
      <c r="A106">
        <v>18104</v>
      </c>
      <c r="B106" t="str">
        <f>HYPERLINK("https://vksnd.gialai.gov.vn/Phap-luat-Xa-hoi-26/Chi-hoi-Luat-gia-Vien-kiem-sat-nhan-dan-tinh-Gia-Lai-tro-giup-phap-ly-va-tuyen-truyen-phap-luat-tai-lang-O-xa-Ia-Tor-huyen-Chu-Prong-696.html", "UBND Ủy ban nhân dân xã Ia Tôr  tỉnh Gia Lai")</f>
        <v>UBND Ủy ban nhân dân xã Ia Tôr  tỉnh Gia Lai</v>
      </c>
      <c r="C106" t="str">
        <v>https://vksnd.gialai.gov.vn/Phap-luat-Xa-hoi-26/Chi-hoi-Luat-gia-Vien-kiem-sat-nhan-dan-tinh-Gia-Lai-tro-giup-phap-ly-va-tuyen-truyen-phap-luat-tai-lang-O-xa-Ia-Tor-huyen-Chu-Prong-696.html</v>
      </c>
      <c r="D106" t="str">
        <v>-</v>
      </c>
      <c r="E106" t="str">
        <v>-</v>
      </c>
      <c r="F106" t="str">
        <v>-</v>
      </c>
      <c r="G106" t="str">
        <v>-</v>
      </c>
    </row>
    <row r="107">
      <c r="A107">
        <v>18105</v>
      </c>
      <c r="B107" t="str">
        <f>HYPERLINK("https://www.facebook.com/doanthanhnien.1956/", "Công an xã Ia Boòng  tỉnh Gia Lai")</f>
        <v>Công an xã Ia Boòng  tỉnh Gia Lai</v>
      </c>
      <c r="C107" t="str">
        <v>https://www.facebook.com/doanthanhnien.1956/</v>
      </c>
      <c r="D107" t="str">
        <v>-</v>
      </c>
      <c r="E107" t="str">
        <v/>
      </c>
      <c r="F107" t="str">
        <v>-</v>
      </c>
      <c r="G107" t="str">
        <v>-</v>
      </c>
    </row>
    <row r="108">
      <c r="A108">
        <v>18106</v>
      </c>
      <c r="B108" t="str">
        <f>HYPERLINK("https://chuprong.gialai.gov.vn/Xa-Ia-Boong/Gioi-thieu/Thong-tin-lien-he.aspx", "UBND Ủy ban nhân dân xã Ia Boòng  tỉnh Gia Lai")</f>
        <v>UBND Ủy ban nhân dân xã Ia Boòng  tỉnh Gia Lai</v>
      </c>
      <c r="C108" t="str">
        <v>https://chuprong.gialai.gov.vn/Xa-Ia-Boong/Gioi-thieu/Thong-tin-lien-he.aspx</v>
      </c>
      <c r="D108" t="str">
        <v>-</v>
      </c>
      <c r="E108" t="str">
        <v>-</v>
      </c>
      <c r="F108" t="str">
        <v>-</v>
      </c>
      <c r="G108" t="str">
        <v>-</v>
      </c>
    </row>
    <row r="109">
      <c r="A109">
        <v>18107</v>
      </c>
      <c r="B109" t="str">
        <v>Công an xã Ia O  tỉnh Gia Lai</v>
      </c>
      <c r="C109" t="str">
        <v>-</v>
      </c>
      <c r="D109" t="str">
        <v>-</v>
      </c>
      <c r="E109" t="str">
        <v/>
      </c>
      <c r="F109" t="str">
        <v>-</v>
      </c>
      <c r="G109" t="str">
        <v>-</v>
      </c>
    </row>
    <row r="110">
      <c r="A110">
        <v>18108</v>
      </c>
      <c r="B110" t="str">
        <f>HYPERLINK("https://iagrai.gialai.gov.vn/xa-ia-o/Trang-chu", "UBND Ủy ban nhân dân xã Ia O  tỉnh Gia Lai")</f>
        <v>UBND Ủy ban nhân dân xã Ia O  tỉnh Gia Lai</v>
      </c>
      <c r="C110" t="str">
        <v>https://iagrai.gialai.gov.vn/xa-ia-o/Trang-chu</v>
      </c>
      <c r="D110" t="str">
        <v>-</v>
      </c>
      <c r="E110" t="str">
        <v>-</v>
      </c>
      <c r="F110" t="str">
        <v>-</v>
      </c>
      <c r="G110" t="str">
        <v>-</v>
      </c>
    </row>
    <row r="111">
      <c r="A111">
        <v>18109</v>
      </c>
      <c r="B111" t="str">
        <f>HYPERLINK("https://www.facebook.com/TuoitreConganVinhPhuc/", "Công an xã Ia Púch  tỉnh Gia Lai")</f>
        <v>Công an xã Ia Púch  tỉnh Gia Lai</v>
      </c>
      <c r="C111" t="str">
        <v>https://www.facebook.com/TuoitreConganVinhPhuc/</v>
      </c>
      <c r="D111" t="str">
        <v>-</v>
      </c>
      <c r="E111" t="str">
        <v/>
      </c>
      <c r="F111" t="str">
        <v>-</v>
      </c>
      <c r="G111" t="str">
        <v>-</v>
      </c>
    </row>
    <row r="112">
      <c r="A112">
        <v>18110</v>
      </c>
      <c r="B112" t="str">
        <f>HYPERLINK("https://chuprong.gialai.gov.vn/Gioi-thieu/To-chuc-bo-may/Cac-xa,-thi-tran.aspx", "UBND Ủy ban nhân dân xã Ia Púch  tỉnh Gia Lai")</f>
        <v>UBND Ủy ban nhân dân xã Ia Púch  tỉnh Gia Lai</v>
      </c>
      <c r="C112" t="str">
        <v>https://chuprong.gialai.gov.vn/Gioi-thieu/To-chuc-bo-may/Cac-xa,-thi-tran.aspx</v>
      </c>
      <c r="D112" t="str">
        <v>-</v>
      </c>
      <c r="E112" t="str">
        <v>-</v>
      </c>
      <c r="F112" t="str">
        <v>-</v>
      </c>
      <c r="G112" t="str">
        <v>-</v>
      </c>
    </row>
    <row r="113">
      <c r="A113">
        <v>18111</v>
      </c>
      <c r="B113" t="str">
        <f>HYPERLINK("https://www.facebook.com/people/C%C3%B4ng-an-x%C3%A3-Ia-Me/100063663866283/", "Công an xã Ia Me  tỉnh Gia Lai")</f>
        <v>Công an xã Ia Me  tỉnh Gia Lai</v>
      </c>
      <c r="C113" t="str">
        <v>https://www.facebook.com/people/C%C3%B4ng-an-x%C3%A3-Ia-Me/100063663866283/</v>
      </c>
      <c r="D113" t="str">
        <v>-</v>
      </c>
      <c r="E113" t="str">
        <v/>
      </c>
      <c r="F113" t="str">
        <v>-</v>
      </c>
      <c r="G113" t="str">
        <v>-</v>
      </c>
    </row>
    <row r="114">
      <c r="A114">
        <v>18112</v>
      </c>
      <c r="B114" t="str">
        <f>HYPERLINK("https://chuprong.gialai.gov.vn/Xa-Ia-Me/Gioi-thieu.aspx", "UBND Ủy ban nhân dân xã Ia Me  tỉnh Gia Lai")</f>
        <v>UBND Ủy ban nhân dân xã Ia Me  tỉnh Gia Lai</v>
      </c>
      <c r="C114" t="str">
        <v>https://chuprong.gialai.gov.vn/Xa-Ia-Me/Gioi-thieu.aspx</v>
      </c>
      <c r="D114" t="str">
        <v>-</v>
      </c>
      <c r="E114" t="str">
        <v>-</v>
      </c>
      <c r="F114" t="str">
        <v>-</v>
      </c>
      <c r="G114" t="str">
        <v>-</v>
      </c>
    </row>
    <row r="115">
      <c r="A115">
        <v>18113</v>
      </c>
      <c r="B115" t="str">
        <v>Công an xã Ia Vê  tỉnh Gia Lai</v>
      </c>
      <c r="C115" t="str">
        <v>-</v>
      </c>
      <c r="D115" t="str">
        <v>-</v>
      </c>
      <c r="E115" t="str">
        <v/>
      </c>
      <c r="F115" t="str">
        <v>-</v>
      </c>
      <c r="G115" t="str">
        <v>-</v>
      </c>
    </row>
    <row r="116">
      <c r="A116">
        <v>18114</v>
      </c>
      <c r="B116" t="str">
        <f>HYPERLINK("https://chuprong.gialai.gov.vn/Xa-Ia-Ve/Tin-tuc.aspx", "UBND Ủy ban nhân dân xã Ia Vê  tỉnh Gia Lai")</f>
        <v>UBND Ủy ban nhân dân xã Ia Vê  tỉnh Gia Lai</v>
      </c>
      <c r="C116" t="str">
        <v>https://chuprong.gialai.gov.vn/Xa-Ia-Ve/Tin-tuc.aspx</v>
      </c>
      <c r="D116" t="str">
        <v>-</v>
      </c>
      <c r="E116" t="str">
        <v>-</v>
      </c>
      <c r="F116" t="str">
        <v>-</v>
      </c>
      <c r="G116" t="str">
        <v>-</v>
      </c>
    </row>
    <row r="117">
      <c r="A117">
        <v>18115</v>
      </c>
      <c r="B117" t="str">
        <f>HYPERLINK("https://www.facebook.com/p/C%C3%B4ng-an-x%C3%A3-Ia-B%C4%83ng-huy%E1%BB%87n-Ch%C6%B0-Pr%C3%B4ng-t%E1%BB%89nh-Gia-Lai-61553801365604/", "Công an xã Ia Bang  tỉnh Gia Lai")</f>
        <v>Công an xã Ia Bang  tỉnh Gia Lai</v>
      </c>
      <c r="C117" t="str">
        <v>https://www.facebook.com/p/C%C3%B4ng-an-x%C3%A3-Ia-B%C4%83ng-huy%E1%BB%87n-Ch%C6%B0-Pr%C3%B4ng-t%E1%BB%89nh-Gia-Lai-61553801365604/</v>
      </c>
      <c r="D117" t="str">
        <v>-</v>
      </c>
      <c r="E117" t="str">
        <v/>
      </c>
      <c r="F117" t="str">
        <v>-</v>
      </c>
      <c r="G117" t="str">
        <v>-</v>
      </c>
    </row>
    <row r="118">
      <c r="A118">
        <v>18116</v>
      </c>
      <c r="B118" t="str">
        <f>HYPERLINK("https://chuprong.gialai.gov.vn/Xa-Ia-Bang1/Company/kbang-office.aspx", "UBND Ủy ban nhân dân xã Ia Bang  tỉnh Gia Lai")</f>
        <v>UBND Ủy ban nhân dân xã Ia Bang  tỉnh Gia Lai</v>
      </c>
      <c r="C118" t="str">
        <v>https://chuprong.gialai.gov.vn/Xa-Ia-Bang1/Company/kbang-office.aspx</v>
      </c>
      <c r="D118" t="str">
        <v>-</v>
      </c>
      <c r="E118" t="str">
        <v>-</v>
      </c>
      <c r="F118" t="str">
        <v>-</v>
      </c>
      <c r="G118" t="str">
        <v>-</v>
      </c>
    </row>
    <row r="119">
      <c r="A119">
        <v>18117</v>
      </c>
      <c r="B119" t="str">
        <f>HYPERLINK("https://www.facebook.com/p/C%C3%B4ng-an-x%C3%A3-Ia-Pia-100063821093976/", "Công an xã Ia Pia  tỉnh Gia Lai")</f>
        <v>Công an xã Ia Pia  tỉnh Gia Lai</v>
      </c>
      <c r="C119" t="str">
        <v>https://www.facebook.com/p/C%C3%B4ng-an-x%C3%A3-Ia-Pia-100063821093976/</v>
      </c>
      <c r="D119" t="str">
        <v>-</v>
      </c>
      <c r="E119" t="str">
        <v/>
      </c>
      <c r="F119" t="str">
        <v>-</v>
      </c>
      <c r="G119" t="str">
        <v>-</v>
      </c>
    </row>
    <row r="120">
      <c r="A120">
        <v>18118</v>
      </c>
      <c r="B120" t="str">
        <f>HYPERLINK("https://chuprong.gialai.gov.vn/Xa-Ia-Pia/Tin-tuc.aspx", "UBND Ủy ban nhân dân xã Ia Pia  tỉnh Gia Lai")</f>
        <v>UBND Ủy ban nhân dân xã Ia Pia  tỉnh Gia Lai</v>
      </c>
      <c r="C120" t="str">
        <v>https://chuprong.gialai.gov.vn/Xa-Ia-Pia/Tin-tuc.aspx</v>
      </c>
      <c r="D120" t="str">
        <v>-</v>
      </c>
      <c r="E120" t="str">
        <v>-</v>
      </c>
      <c r="F120" t="str">
        <v>-</v>
      </c>
      <c r="G120" t="str">
        <v>-</v>
      </c>
    </row>
    <row r="121">
      <c r="A121">
        <v>18119</v>
      </c>
      <c r="B121" t="str">
        <v>Công an xã Ia Ga  tỉnh Gia Lai</v>
      </c>
      <c r="C121" t="str">
        <v>-</v>
      </c>
      <c r="D121" t="str">
        <v>-</v>
      </c>
      <c r="E121" t="str">
        <v/>
      </c>
      <c r="F121" t="str">
        <v>-</v>
      </c>
      <c r="G121" t="str">
        <v>-</v>
      </c>
    </row>
    <row r="122">
      <c r="A122">
        <v>18120</v>
      </c>
      <c r="B122" t="str">
        <f>HYPERLINK("https://iagrai.gialai.gov.vn/", "UBND Ủy ban nhân dân xã Ia Ga  tỉnh Gia Lai")</f>
        <v>UBND Ủy ban nhân dân xã Ia Ga  tỉnh Gia Lai</v>
      </c>
      <c r="C122" t="str">
        <v>https://iagrai.gialai.gov.vn/</v>
      </c>
      <c r="D122" t="str">
        <v>-</v>
      </c>
      <c r="E122" t="str">
        <v>-</v>
      </c>
      <c r="F122" t="str">
        <v>-</v>
      </c>
      <c r="G122" t="str">
        <v>-</v>
      </c>
    </row>
    <row r="123">
      <c r="A123">
        <v>18121</v>
      </c>
      <c r="B123" t="str">
        <v>Công an xã Ia Lâu  tỉnh Gia Lai</v>
      </c>
      <c r="C123" t="str">
        <v>-</v>
      </c>
      <c r="D123" t="str">
        <v>-</v>
      </c>
      <c r="E123" t="str">
        <v/>
      </c>
      <c r="F123" t="str">
        <v>-</v>
      </c>
      <c r="G123" t="str">
        <v>-</v>
      </c>
    </row>
    <row r="124">
      <c r="A124">
        <v>18122</v>
      </c>
      <c r="B124" t="str">
        <f>HYPERLINK("https://chuprong.gialai.gov.vn/Xa-Ia-lau/Chuyen-muc/Website-cac-%C4%91on-vi.aspx", "UBND Ủy ban nhân dân xã Ia Lâu  tỉnh Gia Lai")</f>
        <v>UBND Ủy ban nhân dân xã Ia Lâu  tỉnh Gia Lai</v>
      </c>
      <c r="C124" t="str">
        <v>https://chuprong.gialai.gov.vn/Xa-Ia-lau/Chuyen-muc/Website-cac-%C4%91on-vi.aspx</v>
      </c>
      <c r="D124" t="str">
        <v>-</v>
      </c>
      <c r="E124" t="str">
        <v>-</v>
      </c>
      <c r="F124" t="str">
        <v>-</v>
      </c>
      <c r="G124" t="str">
        <v>-</v>
      </c>
    </row>
    <row r="125">
      <c r="A125">
        <v>18123</v>
      </c>
      <c r="B125" t="str">
        <v>Công an xã Ia Piơr  tỉnh Gia Lai</v>
      </c>
      <c r="C125" t="str">
        <v>-</v>
      </c>
      <c r="D125" t="str">
        <v>-</v>
      </c>
      <c r="E125" t="str">
        <v/>
      </c>
      <c r="F125" t="str">
        <v>-</v>
      </c>
      <c r="G125" t="str">
        <v>-</v>
      </c>
    </row>
    <row r="126">
      <c r="A126">
        <v>18124</v>
      </c>
      <c r="B126" t="str">
        <f>HYPERLINK("https://chuprong.gialai.gov.vn/Xa-Ia-Pior/Gioi-thieu/Co-cau-to-chuc-xa.aspx", "UBND Ủy ban nhân dân xã Ia Piơr  tỉnh Gia Lai")</f>
        <v>UBND Ủy ban nhân dân xã Ia Piơr  tỉnh Gia Lai</v>
      </c>
      <c r="C126" t="str">
        <v>https://chuprong.gialai.gov.vn/Xa-Ia-Pior/Gioi-thieu/Co-cau-to-chuc-xa.aspx</v>
      </c>
      <c r="D126" t="str">
        <v>-</v>
      </c>
      <c r="E126" t="str">
        <v>-</v>
      </c>
      <c r="F126" t="str">
        <v>-</v>
      </c>
      <c r="G126" t="str">
        <v>-</v>
      </c>
    </row>
    <row r="127">
      <c r="A127">
        <v>18125</v>
      </c>
      <c r="B127" t="str">
        <v>Công an xã Ia Mơ  tỉnh Gia Lai</v>
      </c>
      <c r="C127" t="str">
        <v>-</v>
      </c>
      <c r="D127" t="str">
        <v>-</v>
      </c>
      <c r="E127" t="str">
        <v/>
      </c>
      <c r="F127" t="str">
        <v>-</v>
      </c>
      <c r="G127" t="str">
        <v>-</v>
      </c>
    </row>
    <row r="128">
      <c r="A128">
        <v>18126</v>
      </c>
      <c r="B128" t="str">
        <f>HYPERLINK("https://chuprong.gialai.gov.vn/Xa-Ia-Mo/Tin-tuc.aspx", "UBND Ủy ban nhân dân xã Ia Mơ  tỉnh Gia Lai")</f>
        <v>UBND Ủy ban nhân dân xã Ia Mơ  tỉnh Gia Lai</v>
      </c>
      <c r="C128" t="str">
        <v>https://chuprong.gialai.gov.vn/Xa-Ia-Mo/Tin-tuc.aspx</v>
      </c>
      <c r="D128" t="str">
        <v>-</v>
      </c>
      <c r="E128" t="str">
        <v>-</v>
      </c>
      <c r="F128" t="str">
        <v>-</v>
      </c>
      <c r="G128" t="str">
        <v>-</v>
      </c>
    </row>
    <row r="129">
      <c r="A129">
        <v>18127</v>
      </c>
      <c r="B129" t="str">
        <f>HYPERLINK("https://www.facebook.com/p/C%C3%B4ng-an-x%C3%A3-Ia-Ti%C3%AAm-Ch%C6%B0-S%C3%AA-Gia-lai-100064389895947/", "Công an xã Ia Tiêm  tỉnh Gia Lai")</f>
        <v>Công an xã Ia Tiêm  tỉnh Gia Lai</v>
      </c>
      <c r="C129" t="str">
        <v>https://www.facebook.com/p/C%C3%B4ng-an-x%C3%A3-Ia-Ti%C3%AAm-Ch%C6%B0-S%C3%AA-Gia-lai-100064389895947/</v>
      </c>
      <c r="D129" t="str">
        <v>-</v>
      </c>
      <c r="E129" t="str">
        <v/>
      </c>
      <c r="F129" t="str">
        <v>-</v>
      </c>
      <c r="G129" t="str">
        <v>-</v>
      </c>
    </row>
    <row r="130">
      <c r="A130">
        <v>18128</v>
      </c>
      <c r="B130" t="str">
        <f>HYPERLINK("https://chuse.gialai.gov.vn/Xa-Ia-Tiem/Gioi-thieu/Co-cau-to-chuc.aspx", "UBND Ủy ban nhân dân xã Ia Tiêm  tỉnh Gia Lai")</f>
        <v>UBND Ủy ban nhân dân xã Ia Tiêm  tỉnh Gia Lai</v>
      </c>
      <c r="C130" t="str">
        <v>https://chuse.gialai.gov.vn/Xa-Ia-Tiem/Gioi-thieu/Co-cau-to-chuc.aspx</v>
      </c>
      <c r="D130" t="str">
        <v>-</v>
      </c>
      <c r="E130" t="str">
        <v>-</v>
      </c>
      <c r="F130" t="str">
        <v>-</v>
      </c>
      <c r="G130" t="str">
        <v>-</v>
      </c>
    </row>
    <row r="131">
      <c r="A131">
        <v>18129</v>
      </c>
      <c r="B131" t="str">
        <f>HYPERLINK("https://www.facebook.com/p/C%C3%B4ng-an-x%C3%A3-Ch%C6%B0-P%C6%A1ng-Ch%C6%B0-S%C3%AA-Gia-Lai-100076109475624/", "Công an xã Chư Pơng  tỉnh Gia Lai")</f>
        <v>Công an xã Chư Pơng  tỉnh Gia Lai</v>
      </c>
      <c r="C131" t="str">
        <v>https://www.facebook.com/p/C%C3%B4ng-an-x%C3%A3-Ch%C6%B0-P%C6%A1ng-Ch%C6%B0-S%C3%AA-Gia-Lai-100076109475624/</v>
      </c>
      <c r="D131" t="str">
        <v>-</v>
      </c>
      <c r="E131" t="str">
        <v/>
      </c>
      <c r="F131" t="str">
        <v>-</v>
      </c>
      <c r="G131" t="str">
        <v>-</v>
      </c>
    </row>
    <row r="132">
      <c r="A132">
        <v>18130</v>
      </c>
      <c r="B132" t="str">
        <f>HYPERLINK("https://tracuudvc.gialai.gov.vn/dich-vu-cong-truc-tuyen?p_p_id=thutuchanhchinh_WAR_uniportalportlet&amp;p_p_lifecycle=0&amp;p_p_state=normal&amp;p_p_mode=view&amp;p_p_col_id=column-2&amp;p_p_col_count=1&amp;_thutuchanhchinh_WAR_uniportalportlet_maThuTuc=1.011550.H21&amp;_thutuchanhchinh_WAR_uniportalportlet_jspPage=%2Fhtml%2Fthutuchanhchinh%2Fchitiettthc.jsp&amp;_thutuchanhchinh_WAR_uniportalportlet_idCoQuan=0", "UBND Ủy ban nhân dân xã Chư Pơng  tỉnh Gia Lai")</f>
        <v>UBND Ủy ban nhân dân xã Chư Pơng  tỉnh Gia Lai</v>
      </c>
      <c r="C132" t="str">
        <v>https://tracuudvc.gialai.gov.vn/dich-vu-cong-truc-tuyen?p_p_id=thutuchanhchinh_WAR_uniportalportlet&amp;p_p_lifecycle=0&amp;p_p_state=normal&amp;p_p_mode=view&amp;p_p_col_id=column-2&amp;p_p_col_count=1&amp;_thutuchanhchinh_WAR_uniportalportlet_maThuTuc=1.011550.H21&amp;_thutuchanhchinh_WAR_uniportalportlet_jspPage=%2Fhtml%2Fthutuchanhchinh%2Fchitiettthc.jsp&amp;_thutuchanhchinh_WAR_uniportalportlet_idCoQuan=0</v>
      </c>
      <c r="D132" t="str">
        <v>-</v>
      </c>
      <c r="E132" t="str">
        <v>-</v>
      </c>
      <c r="F132" t="str">
        <v>-</v>
      </c>
      <c r="G132" t="str">
        <v>-</v>
      </c>
    </row>
    <row r="133">
      <c r="A133">
        <v>18131</v>
      </c>
      <c r="B133" t="str">
        <f>HYPERLINK("https://www.facebook.com/p/C%C3%B4ng-An-x%C3%A3-Bar-M%C4%83ih-100068963984004/", "Công an xã Bar Măih  tỉnh Gia Lai")</f>
        <v>Công an xã Bar Măih  tỉnh Gia Lai</v>
      </c>
      <c r="C133" t="str">
        <v>https://www.facebook.com/p/C%C3%B4ng-An-x%C3%A3-Bar-M%C4%83ih-100068963984004/</v>
      </c>
      <c r="D133" t="str">
        <v>-</v>
      </c>
      <c r="E133" t="str">
        <v/>
      </c>
      <c r="F133" t="str">
        <v>-</v>
      </c>
      <c r="G133" t="str">
        <v>-</v>
      </c>
    </row>
    <row r="134">
      <c r="A134">
        <v>18132</v>
      </c>
      <c r="B134" t="str">
        <f>HYPERLINK("https://chuse.gialai.gov.vn/Xa-Bar-Maih/Gioi-thieu/Co-cau-to-chuc-(1).aspx", "UBND Ủy ban nhân dân xã Bar Măih  tỉnh Gia Lai")</f>
        <v>UBND Ủy ban nhân dân xã Bar Măih  tỉnh Gia Lai</v>
      </c>
      <c r="C134" t="str">
        <v>https://chuse.gialai.gov.vn/Xa-Bar-Maih/Gioi-thieu/Co-cau-to-chuc-(1).aspx</v>
      </c>
      <c r="D134" t="str">
        <v>-</v>
      </c>
      <c r="E134" t="str">
        <v>-</v>
      </c>
      <c r="F134" t="str">
        <v>-</v>
      </c>
      <c r="G134" t="str">
        <v>-</v>
      </c>
    </row>
    <row r="135">
      <c r="A135">
        <v>18133</v>
      </c>
      <c r="B135" t="str">
        <f>HYPERLINK("https://www.facebook.com/p/C%C3%B4ng-an-x%C3%A3-B%E1%BB%9D-Ngoong-100064235436284/", "Công an xã Bờ Ngoong  tỉnh Gia Lai")</f>
        <v>Công an xã Bờ Ngoong  tỉnh Gia Lai</v>
      </c>
      <c r="C135" t="str">
        <v>https://www.facebook.com/p/C%C3%B4ng-an-x%C3%A3-B%E1%BB%9D-Ngoong-100064235436284/</v>
      </c>
      <c r="D135" t="str">
        <v>-</v>
      </c>
      <c r="E135" t="str">
        <v/>
      </c>
      <c r="F135" t="str">
        <v>-</v>
      </c>
      <c r="G135" t="str">
        <v>-</v>
      </c>
    </row>
    <row r="136">
      <c r="A136">
        <v>18134</v>
      </c>
      <c r="B136" t="str">
        <f>HYPERLINK("https://chuse.gialai.gov.vn/Xa-Bo-Ngoong/Gioi-thieu.aspx", "UBND Ủy ban nhân dân xã Bờ Ngoong  tỉnh Gia Lai")</f>
        <v>UBND Ủy ban nhân dân xã Bờ Ngoong  tỉnh Gia Lai</v>
      </c>
      <c r="C136" t="str">
        <v>https://chuse.gialai.gov.vn/Xa-Bo-Ngoong/Gioi-thieu.aspx</v>
      </c>
      <c r="D136" t="str">
        <v>-</v>
      </c>
      <c r="E136" t="str">
        <v>-</v>
      </c>
      <c r="F136" t="str">
        <v>-</v>
      </c>
      <c r="G136" t="str">
        <v>-</v>
      </c>
    </row>
    <row r="137">
      <c r="A137">
        <v>18135</v>
      </c>
      <c r="B137" t="str">
        <f>HYPERLINK("https://www.facebook.com/p/C%C3%B4ng-an-x%C3%A3-Ia-Glai-100063058039027/", "Công an xã Ia Glai  tỉnh Gia Lai")</f>
        <v>Công an xã Ia Glai  tỉnh Gia Lai</v>
      </c>
      <c r="C137" t="str">
        <v>https://www.facebook.com/p/C%C3%B4ng-an-x%C3%A3-Ia-Glai-100063058039027/</v>
      </c>
      <c r="D137" t="str">
        <v>-</v>
      </c>
      <c r="E137" t="str">
        <v/>
      </c>
      <c r="F137" t="str">
        <v>-</v>
      </c>
      <c r="G137" t="str">
        <v>-</v>
      </c>
    </row>
    <row r="138">
      <c r="A138">
        <v>18136</v>
      </c>
      <c r="B138" t="str">
        <f>HYPERLINK("https://chuse.gialai.gov.vn/Xa-Ia-Glai/Gioi-thieu.aspx", "UBND Ủy ban nhân dân xã Ia Glai  tỉnh Gia Lai")</f>
        <v>UBND Ủy ban nhân dân xã Ia Glai  tỉnh Gia Lai</v>
      </c>
      <c r="C138" t="str">
        <v>https://chuse.gialai.gov.vn/Xa-Ia-Glai/Gioi-thieu.aspx</v>
      </c>
      <c r="D138" t="str">
        <v>-</v>
      </c>
      <c r="E138" t="str">
        <v>-</v>
      </c>
      <c r="F138" t="str">
        <v>-</v>
      </c>
      <c r="G138" t="str">
        <v>-</v>
      </c>
    </row>
    <row r="139">
      <c r="A139">
        <v>18137</v>
      </c>
      <c r="B139" t="str">
        <f>HYPERLINK("https://www.facebook.com/tuoitrecongansonla/", "Công an xã AL Bá  tỉnh Gia Lai")</f>
        <v>Công an xã AL Bá  tỉnh Gia Lai</v>
      </c>
      <c r="C139" t="str">
        <v>https://www.facebook.com/tuoitrecongansonla/</v>
      </c>
      <c r="D139" t="str">
        <v>-</v>
      </c>
      <c r="E139" t="str">
        <v/>
      </c>
      <c r="F139" t="str">
        <v>-</v>
      </c>
      <c r="G139" t="str">
        <v>-</v>
      </c>
    </row>
    <row r="140">
      <c r="A140">
        <v>18138</v>
      </c>
      <c r="B140" t="str">
        <f>HYPERLINK("https://chuse.gialai.gov.vn/Xa-Al-Ba/Gioi-thieu/Co-cau-to-chuc.aspx", "UBND Ủy ban nhân dân xã AL Bá  tỉnh Gia Lai")</f>
        <v>UBND Ủy ban nhân dân xã AL Bá  tỉnh Gia Lai</v>
      </c>
      <c r="C140" t="str">
        <v>https://chuse.gialai.gov.vn/Xa-Al-Ba/Gioi-thieu/Co-cau-to-chuc.aspx</v>
      </c>
      <c r="D140" t="str">
        <v>-</v>
      </c>
      <c r="E140" t="str">
        <v>-</v>
      </c>
      <c r="F140" t="str">
        <v>-</v>
      </c>
      <c r="G140" t="str">
        <v>-</v>
      </c>
    </row>
    <row r="141">
      <c r="A141">
        <v>18139</v>
      </c>
      <c r="B141" t="str">
        <v>Công an xã Kông HTok  tỉnh Gia Lai</v>
      </c>
      <c r="C141" t="str">
        <v>-</v>
      </c>
      <c r="D141" t="str">
        <v>-</v>
      </c>
      <c r="E141" t="str">
        <v/>
      </c>
      <c r="F141" t="str">
        <v>-</v>
      </c>
      <c r="G141" t="str">
        <v>-</v>
      </c>
    </row>
    <row r="142">
      <c r="A142">
        <v>18140</v>
      </c>
      <c r="B142" t="str">
        <f>HYPERLINK("https://chuse.gialai.gov.vn/Xa-Kong-Htok/Trang-chu.aspx", "UBND Ủy ban nhân dân xã Kông HTok  tỉnh Gia Lai")</f>
        <v>UBND Ủy ban nhân dân xã Kông HTok  tỉnh Gia Lai</v>
      </c>
      <c r="C142" t="str">
        <v>https://chuse.gialai.gov.vn/Xa-Kong-Htok/Trang-chu.aspx</v>
      </c>
      <c r="D142" t="str">
        <v>-</v>
      </c>
      <c r="E142" t="str">
        <v>-</v>
      </c>
      <c r="F142" t="str">
        <v>-</v>
      </c>
      <c r="G142" t="str">
        <v>-</v>
      </c>
    </row>
    <row r="143">
      <c r="A143">
        <v>18141</v>
      </c>
      <c r="B143" t="str">
        <f>HYPERLINK("https://www.facebook.com/ANTTAyunPa/", "Công an xã AYun  tỉnh Gia Lai")</f>
        <v>Công an xã AYun  tỉnh Gia Lai</v>
      </c>
      <c r="C143" t="str">
        <v>https://www.facebook.com/ANTTAyunPa/</v>
      </c>
      <c r="D143" t="str">
        <v>-</v>
      </c>
      <c r="E143" t="str">
        <v/>
      </c>
      <c r="F143" t="str">
        <v>-</v>
      </c>
      <c r="G143" t="str">
        <v>-</v>
      </c>
    </row>
    <row r="144">
      <c r="A144">
        <v>18142</v>
      </c>
      <c r="B144" t="str">
        <f>HYPERLINK("https://ayunpa.gialai.gov.vn/Home.aspx", "UBND Ủy ban nhân dân xã AYun  tỉnh Gia Lai")</f>
        <v>UBND Ủy ban nhân dân xã AYun  tỉnh Gia Lai</v>
      </c>
      <c r="C144" t="str">
        <v>https://ayunpa.gialai.gov.vn/Home.aspx</v>
      </c>
      <c r="D144" t="str">
        <v>-</v>
      </c>
      <c r="E144" t="str">
        <v>-</v>
      </c>
      <c r="F144" t="str">
        <v>-</v>
      </c>
      <c r="G144" t="str">
        <v>-</v>
      </c>
    </row>
    <row r="145">
      <c r="A145">
        <v>18143</v>
      </c>
      <c r="B145" t="str">
        <v>Công an xã Ia HLốp  tỉnh Gia Lai</v>
      </c>
      <c r="C145" t="str">
        <v>-</v>
      </c>
      <c r="D145" t="str">
        <v>-</v>
      </c>
      <c r="E145" t="str">
        <v/>
      </c>
      <c r="F145" t="str">
        <v>-</v>
      </c>
      <c r="G145" t="str">
        <v>-</v>
      </c>
    </row>
    <row r="146">
      <c r="A146">
        <v>18144</v>
      </c>
      <c r="B146" t="str">
        <f>HYPERLINK("https://chuse.gialai.gov.vn/Xa-Ia-Hlop/Gioi-thieu.aspx", "UBND Ủy ban nhân dân xã Ia HLốp  tỉnh Gia Lai")</f>
        <v>UBND Ủy ban nhân dân xã Ia HLốp  tỉnh Gia Lai</v>
      </c>
      <c r="C146" t="str">
        <v>https://chuse.gialai.gov.vn/Xa-Ia-Hlop/Gioi-thieu.aspx</v>
      </c>
      <c r="D146" t="str">
        <v>-</v>
      </c>
      <c r="E146" t="str">
        <v>-</v>
      </c>
      <c r="F146" t="str">
        <v>-</v>
      </c>
      <c r="G146" t="str">
        <v>-</v>
      </c>
    </row>
    <row r="147">
      <c r="A147">
        <v>18145</v>
      </c>
      <c r="B147" t="str">
        <f>HYPERLINK("https://www.facebook.com/p/C%C3%B4ng-an-x%C3%A3-IA-BLANG-huy%E1%BB%87n-Ch%C6%B0-S%C3%AA-100030897323665/", "Công an xã Ia Blang  tỉnh Gia Lai")</f>
        <v>Công an xã Ia Blang  tỉnh Gia Lai</v>
      </c>
      <c r="C147" t="str">
        <v>https://www.facebook.com/p/C%C3%B4ng-an-x%C3%A3-IA-BLANG-huy%E1%BB%87n-Ch%C6%B0-S%C3%AA-100030897323665/</v>
      </c>
      <c r="D147" t="str">
        <v>-</v>
      </c>
      <c r="E147" t="str">
        <v/>
      </c>
      <c r="F147" t="str">
        <v>-</v>
      </c>
      <c r="G147" t="str">
        <v>-</v>
      </c>
    </row>
    <row r="148">
      <c r="A148">
        <v>18146</v>
      </c>
      <c r="B148" t="str">
        <f>HYPERLINK("https://chuse.gialai.gov.vn/Xa-Ia-Blang/Trang-chu.aspx", "UBND Ủy ban nhân dân xã Ia Blang  tỉnh Gia Lai")</f>
        <v>UBND Ủy ban nhân dân xã Ia Blang  tỉnh Gia Lai</v>
      </c>
      <c r="C148" t="str">
        <v>https://chuse.gialai.gov.vn/Xa-Ia-Blang/Trang-chu.aspx</v>
      </c>
      <c r="D148" t="str">
        <v>-</v>
      </c>
      <c r="E148" t="str">
        <v>-</v>
      </c>
      <c r="F148" t="str">
        <v>-</v>
      </c>
      <c r="G148" t="str">
        <v>-</v>
      </c>
    </row>
    <row r="149">
      <c r="A149">
        <v>18147</v>
      </c>
      <c r="B149" t="str">
        <f>HYPERLINK("https://www.facebook.com/tuoitrecongansonla/", "Công an xã Dun  tỉnh Gia Lai")</f>
        <v>Công an xã Dun  tỉnh Gia Lai</v>
      </c>
      <c r="C149" t="str">
        <v>https://www.facebook.com/tuoitrecongansonla/</v>
      </c>
      <c r="D149" t="str">
        <v>-</v>
      </c>
      <c r="E149" t="str">
        <v/>
      </c>
      <c r="F149" t="str">
        <v>-</v>
      </c>
      <c r="G149" t="str">
        <v>-</v>
      </c>
    </row>
    <row r="150">
      <c r="A150">
        <v>18148</v>
      </c>
      <c r="B150" t="str">
        <f>HYPERLINK("https://chuse.gialai.gov.vn/Xa-Dun/Gioi-thieu.aspx", "UBND Ủy ban nhân dân xã Dun  tỉnh Gia Lai")</f>
        <v>UBND Ủy ban nhân dân xã Dun  tỉnh Gia Lai</v>
      </c>
      <c r="C150" t="str">
        <v>https://chuse.gialai.gov.vn/Xa-Dun/Gioi-thieu.aspx</v>
      </c>
      <c r="D150" t="str">
        <v>-</v>
      </c>
      <c r="E150" t="str">
        <v>-</v>
      </c>
      <c r="F150" t="str">
        <v>-</v>
      </c>
      <c r="G150" t="str">
        <v>-</v>
      </c>
    </row>
    <row r="151">
      <c r="A151">
        <v>18149</v>
      </c>
      <c r="B151" t="str">
        <f>HYPERLINK("https://www.facebook.com/p/%C4%90o%C3%A0n-x%C3%A3-Ia-Pal-huy%E1%BB%87n-Ch%C6%B0-S%C3%AA-t%E1%BB%89nh-Gia-Lai-100064949220111/", "Công an xã Ia Pal  tỉnh Gia Lai")</f>
        <v>Công an xã Ia Pal  tỉnh Gia Lai</v>
      </c>
      <c r="C151" t="str">
        <v>https://www.facebook.com/p/%C4%90o%C3%A0n-x%C3%A3-Ia-Pal-huy%E1%BB%87n-Ch%C6%B0-S%C3%AA-t%E1%BB%89nh-Gia-Lai-100064949220111/</v>
      </c>
      <c r="D151" t="str">
        <v>-</v>
      </c>
      <c r="E151" t="str">
        <v/>
      </c>
      <c r="F151" t="str">
        <v>-</v>
      </c>
      <c r="G151" t="str">
        <v>-</v>
      </c>
    </row>
    <row r="152">
      <c r="A152">
        <v>18150</v>
      </c>
      <c r="B152" t="str">
        <f>HYPERLINK("https://chuse.gialai.gov.vn/Xa-Ia-Pal/Gioi-thieu.aspx", "UBND Ủy ban nhân dân xã Ia Pal  tỉnh Gia Lai")</f>
        <v>UBND Ủy ban nhân dân xã Ia Pal  tỉnh Gia Lai</v>
      </c>
      <c r="C152" t="str">
        <v>https://chuse.gialai.gov.vn/Xa-Ia-Pal/Gioi-thieu.aspx</v>
      </c>
      <c r="D152" t="str">
        <v>-</v>
      </c>
      <c r="E152" t="str">
        <v>-</v>
      </c>
      <c r="F152" t="str">
        <v>-</v>
      </c>
      <c r="G152" t="str">
        <v>-</v>
      </c>
    </row>
    <row r="153">
      <c r="A153">
        <v>18151</v>
      </c>
      <c r="B153" t="str">
        <v>Công an xã H Bông  tỉnh Gia Lai</v>
      </c>
      <c r="C153" t="str">
        <v>-</v>
      </c>
      <c r="D153" t="str">
        <v>-</v>
      </c>
      <c r="E153" t="str">
        <v/>
      </c>
      <c r="F153" t="str">
        <v>-</v>
      </c>
      <c r="G153" t="str">
        <v>-</v>
      </c>
    </row>
    <row r="154">
      <c r="A154">
        <v>18152</v>
      </c>
      <c r="B154" t="str">
        <f>HYPERLINK("https://chuse.gialai.gov.vn/Xa-Hbong/Trang-chu.aspx", "UBND Ủy ban nhân dân xã H Bông  tỉnh Gia Lai")</f>
        <v>UBND Ủy ban nhân dân xã H Bông  tỉnh Gia Lai</v>
      </c>
      <c r="C154" t="str">
        <v>https://chuse.gialai.gov.vn/Xa-Hbong/Trang-chu.aspx</v>
      </c>
      <c r="D154" t="str">
        <v>-</v>
      </c>
      <c r="E154" t="str">
        <v>-</v>
      </c>
      <c r="F154" t="str">
        <v>-</v>
      </c>
      <c r="G154" t="str">
        <v>-</v>
      </c>
    </row>
    <row r="155">
      <c r="A155">
        <v>18153</v>
      </c>
      <c r="B155" t="str">
        <f>HYPERLINK("https://www.facebook.com/p/C%C3%B4ng-an-x%C3%A3-Ia-Le-100067592626384/", "Công an xã Ia Ko  tỉnh Gia Lai")</f>
        <v>Công an xã Ia Ko  tỉnh Gia Lai</v>
      </c>
      <c r="C155" t="str">
        <v>https://www.facebook.com/p/C%C3%B4ng-an-x%C3%A3-Ia-Le-100067592626384/</v>
      </c>
      <c r="D155" t="str">
        <v>-</v>
      </c>
      <c r="E155" t="str">
        <v/>
      </c>
      <c r="F155" t="str">
        <v>-</v>
      </c>
      <c r="G155" t="str">
        <v>-</v>
      </c>
    </row>
    <row r="156">
      <c r="A156">
        <v>18154</v>
      </c>
      <c r="B156" t="str">
        <f>HYPERLINK("https://chuse.gialai.gov.vn/Xa-Ia-Ko/Trang-chu.aspx", "UBND Ủy ban nhân dân xã Ia Ko  tỉnh Gia Lai")</f>
        <v>UBND Ủy ban nhân dân xã Ia Ko  tỉnh Gia Lai</v>
      </c>
      <c r="C156" t="str">
        <v>https://chuse.gialai.gov.vn/Xa-Ia-Ko/Trang-chu.aspx</v>
      </c>
      <c r="D156" t="str">
        <v>-</v>
      </c>
      <c r="E156" t="str">
        <v>-</v>
      </c>
      <c r="F156" t="str">
        <v>-</v>
      </c>
      <c r="G156" t="str">
        <v>-</v>
      </c>
    </row>
    <row r="157">
      <c r="A157">
        <v>18155</v>
      </c>
      <c r="B157" t="str">
        <f>HYPERLINK("https://www.facebook.com/Cong.an.xa.Ha.Tam/", "Công an xã Hà Tam  tỉnh Gia Lai")</f>
        <v>Công an xã Hà Tam  tỉnh Gia Lai</v>
      </c>
      <c r="C157" t="str">
        <v>https://www.facebook.com/Cong.an.xa.Ha.Tam/</v>
      </c>
      <c r="D157" t="str">
        <v>-</v>
      </c>
      <c r="E157" t="str">
        <v/>
      </c>
      <c r="F157" t="str">
        <v>-</v>
      </c>
      <c r="G157" t="str">
        <v>-</v>
      </c>
    </row>
    <row r="158">
      <c r="A158">
        <v>18156</v>
      </c>
      <c r="B158" t="str">
        <f>HYPERLINK("https://dakpo.gialai.gov.vn/Xa-Ha-Tam/Lien-he.aspx", "UBND Ủy ban nhân dân xã Hà Tam  tỉnh Gia Lai")</f>
        <v>UBND Ủy ban nhân dân xã Hà Tam  tỉnh Gia Lai</v>
      </c>
      <c r="C158" t="str">
        <v>https://dakpo.gialai.gov.vn/Xa-Ha-Tam/Lien-he.aspx</v>
      </c>
      <c r="D158" t="str">
        <v>-</v>
      </c>
      <c r="E158" t="str">
        <v>-</v>
      </c>
      <c r="F158" t="str">
        <v>-</v>
      </c>
      <c r="G158" t="str">
        <v>-</v>
      </c>
    </row>
    <row r="159">
      <c r="A159">
        <v>18157</v>
      </c>
      <c r="B159" t="str">
        <f>HYPERLINK("https://www.facebook.com/catgialai/", "Công an xã An Thành  tỉnh Gia Lai")</f>
        <v>Công an xã An Thành  tỉnh Gia Lai</v>
      </c>
      <c r="C159" t="str">
        <v>https://www.facebook.com/catgialai/</v>
      </c>
      <c r="D159" t="str">
        <v>-</v>
      </c>
      <c r="E159" t="str">
        <v/>
      </c>
      <c r="F159" t="str">
        <v>-</v>
      </c>
      <c r="G159" t="str">
        <v>-</v>
      </c>
    </row>
    <row r="160">
      <c r="A160">
        <v>18158</v>
      </c>
      <c r="B160" t="str">
        <f>HYPERLINK("https://gialai.gov.vn/", "UBND Ủy ban nhân dân xã An Thành  tỉnh Gia Lai")</f>
        <v>UBND Ủy ban nhân dân xã An Thành  tỉnh Gia Lai</v>
      </c>
      <c r="C160" t="str">
        <v>https://gialai.gov.vn/</v>
      </c>
      <c r="D160" t="str">
        <v>-</v>
      </c>
      <c r="E160" t="str">
        <v>-</v>
      </c>
      <c r="F160" t="str">
        <v>-</v>
      </c>
      <c r="G160" t="str">
        <v>-</v>
      </c>
    </row>
    <row r="161">
      <c r="A161">
        <v>18159</v>
      </c>
      <c r="B161" t="str">
        <v>Công an xã Yang Bắc  tỉnh Gia Lai</v>
      </c>
      <c r="C161" t="str">
        <v>-</v>
      </c>
      <c r="D161" t="str">
        <v>-</v>
      </c>
      <c r="E161" t="str">
        <v/>
      </c>
      <c r="F161" t="str">
        <v>-</v>
      </c>
      <c r="G161" t="str">
        <v>-</v>
      </c>
    </row>
    <row r="162">
      <c r="A162">
        <v>18160</v>
      </c>
      <c r="B162" t="str">
        <f>HYPERLINK("https://dakpo.gialai.gov.vn/Xa-Yang-Bac/Gioi-thieu.aspx", "UBND Ủy ban nhân dân xã Yang Bắc  tỉnh Gia Lai")</f>
        <v>UBND Ủy ban nhân dân xã Yang Bắc  tỉnh Gia Lai</v>
      </c>
      <c r="C162" t="str">
        <v>https://dakpo.gialai.gov.vn/Xa-Yang-Bac/Gioi-thieu.aspx</v>
      </c>
      <c r="D162" t="str">
        <v>-</v>
      </c>
      <c r="E162" t="str">
        <v>-</v>
      </c>
      <c r="F162" t="str">
        <v>-</v>
      </c>
      <c r="G162" t="str">
        <v>-</v>
      </c>
    </row>
    <row r="163">
      <c r="A163">
        <v>18161</v>
      </c>
      <c r="B163" t="str">
        <v>Công an xã Cư An  tỉnh Gia Lai</v>
      </c>
      <c r="C163" t="str">
        <v>-</v>
      </c>
      <c r="D163" t="str">
        <v>-</v>
      </c>
      <c r="E163" t="str">
        <v/>
      </c>
      <c r="F163" t="str">
        <v>-</v>
      </c>
      <c r="G163" t="str">
        <v>-</v>
      </c>
    </row>
    <row r="164">
      <c r="A164">
        <v>18162</v>
      </c>
      <c r="B164" t="str">
        <f>HYPERLINK("https://dakpo.gialai.gov.vn/Xa-Cu-An/Gioi-thieu/Co-cau-to-chuc.aspx", "UBND Ủy ban nhân dân xã Cư An  tỉnh Gia Lai")</f>
        <v>UBND Ủy ban nhân dân xã Cư An  tỉnh Gia Lai</v>
      </c>
      <c r="C164" t="str">
        <v>https://dakpo.gialai.gov.vn/Xa-Cu-An/Gioi-thieu/Co-cau-to-chuc.aspx</v>
      </c>
      <c r="D164" t="str">
        <v>-</v>
      </c>
      <c r="E164" t="str">
        <v>-</v>
      </c>
      <c r="F164" t="str">
        <v>-</v>
      </c>
      <c r="G164" t="str">
        <v>-</v>
      </c>
    </row>
    <row r="165">
      <c r="A165">
        <v>18163</v>
      </c>
      <c r="B165" t="str">
        <f>HYPERLINK("https://www.facebook.com/CaxTanSon/", "Công an xã Tân An  tỉnh Gia Lai")</f>
        <v>Công an xã Tân An  tỉnh Gia Lai</v>
      </c>
      <c r="C165" t="str">
        <v>https://www.facebook.com/CaxTanSon/</v>
      </c>
      <c r="D165" t="str">
        <v>-</v>
      </c>
      <c r="E165" t="str">
        <v/>
      </c>
      <c r="F165" t="str">
        <v>-</v>
      </c>
      <c r="G165" t="str">
        <v>-</v>
      </c>
    </row>
    <row r="166">
      <c r="A166">
        <v>18164</v>
      </c>
      <c r="B166" t="str">
        <f>HYPERLINK("https://dakdoa.gialai.gov.vn/Xa-Tan-Binh/Gioi-thieu/Qua-trinh-hinh-thanh-va-Phat-trien.aspx", "UBND Ủy ban nhân dân xã Tân An  tỉnh Gia Lai")</f>
        <v>UBND Ủy ban nhân dân xã Tân An  tỉnh Gia Lai</v>
      </c>
      <c r="C166" t="str">
        <v>https://dakdoa.gialai.gov.vn/Xa-Tan-Binh/Gioi-thieu/Qua-trinh-hinh-thanh-va-Phat-trien.aspx</v>
      </c>
      <c r="D166" t="str">
        <v>-</v>
      </c>
      <c r="E166" t="str">
        <v>-</v>
      </c>
      <c r="F166" t="str">
        <v>-</v>
      </c>
      <c r="G166" t="str">
        <v>-</v>
      </c>
    </row>
    <row r="167">
      <c r="A167">
        <v>18165</v>
      </c>
      <c r="B167" t="str">
        <v>Công an xã Phú An  tỉnh Gia Lai</v>
      </c>
      <c r="C167" t="str">
        <v>-</v>
      </c>
      <c r="D167" t="str">
        <v>-</v>
      </c>
      <c r="E167" t="str">
        <v/>
      </c>
      <c r="F167" t="str">
        <v>-</v>
      </c>
      <c r="G167" t="str">
        <v>-</v>
      </c>
    </row>
    <row r="168">
      <c r="A168">
        <v>18166</v>
      </c>
      <c r="B168" t="str">
        <f>HYPERLINK("https://vksnd.gialai.gov.vn/kien-nghi-phong-ngua-toi-pham/vien-ksnd-huyen-dak-po-kien-nghi-chu-tich-ubnd-xa-phu-an-trong-cong-tac-thi-hanh-an-hinh-su-2347.html", "UBND Ủy ban nhân dân xã Phú An  tỉnh Gia Lai")</f>
        <v>UBND Ủy ban nhân dân xã Phú An  tỉnh Gia Lai</v>
      </c>
      <c r="C168" t="str">
        <v>https://vksnd.gialai.gov.vn/kien-nghi-phong-ngua-toi-pham/vien-ksnd-huyen-dak-po-kien-nghi-chu-tich-ubnd-xa-phu-an-trong-cong-tac-thi-hanh-an-hinh-su-2347.html</v>
      </c>
      <c r="D168" t="str">
        <v>-</v>
      </c>
      <c r="E168" t="str">
        <v>-</v>
      </c>
      <c r="F168" t="str">
        <v>-</v>
      </c>
      <c r="G168" t="str">
        <v>-</v>
      </c>
    </row>
    <row r="169">
      <c r="A169">
        <v>18167</v>
      </c>
      <c r="B169" t="str">
        <f>HYPERLINK("https://www.facebook.com/tuoitredongthap/", "Công an xã Ya Hội  tỉnh Gia Lai")</f>
        <v>Công an xã Ya Hội  tỉnh Gia Lai</v>
      </c>
      <c r="C169" t="str">
        <v>https://www.facebook.com/tuoitredongthap/</v>
      </c>
      <c r="D169" t="str">
        <v>-</v>
      </c>
      <c r="E169" t="str">
        <v/>
      </c>
      <c r="F169" t="str">
        <v>-</v>
      </c>
      <c r="G169" t="str">
        <v>-</v>
      </c>
    </row>
    <row r="170">
      <c r="A170">
        <v>18168</v>
      </c>
      <c r="B170" t="str">
        <f>HYPERLINK("https://dakpo.gialai.gov.vn/Xa-Ya-Hoi/Tin-tuc/danh-sach-%C4%91oi-ngu-tuyen-truyen-vien-phap-luat-xa-Y.aspx", "UBND Ủy ban nhân dân xã Ya Hội  tỉnh Gia Lai")</f>
        <v>UBND Ủy ban nhân dân xã Ya Hội  tỉnh Gia Lai</v>
      </c>
      <c r="C170" t="str">
        <v>https://dakpo.gialai.gov.vn/Xa-Ya-Hoi/Tin-tuc/danh-sach-%C4%91oi-ngu-tuyen-truyen-vien-phap-luat-xa-Y.aspx</v>
      </c>
      <c r="D170" t="str">
        <v>-</v>
      </c>
      <c r="E170" t="str">
        <v>-</v>
      </c>
      <c r="F170" t="str">
        <v>-</v>
      </c>
      <c r="G170" t="str">
        <v>-</v>
      </c>
    </row>
    <row r="171">
      <c r="A171">
        <v>18169</v>
      </c>
      <c r="B171" t="str">
        <v>Công an xã Pờ Tó  tỉnh Gia Lai</v>
      </c>
      <c r="C171" t="str">
        <v>-</v>
      </c>
      <c r="D171" t="str">
        <v>-</v>
      </c>
      <c r="E171" t="str">
        <v/>
      </c>
      <c r="F171" t="str">
        <v>-</v>
      </c>
      <c r="G171" t="str">
        <v>-</v>
      </c>
    </row>
    <row r="172">
      <c r="A172">
        <v>18170</v>
      </c>
      <c r="B172" t="str">
        <f>HYPERLINK("https://iapa.gialai.gov.vn/Xa-Po-To/Company.aspx", "UBND Ủy ban nhân dân xã Pờ Tó  tỉnh Gia Lai")</f>
        <v>UBND Ủy ban nhân dân xã Pờ Tó  tỉnh Gia Lai</v>
      </c>
      <c r="C172" t="str">
        <v>https://iapa.gialai.gov.vn/Xa-Po-To/Company.aspx</v>
      </c>
      <c r="D172" t="str">
        <v>-</v>
      </c>
      <c r="E172" t="str">
        <v>-</v>
      </c>
      <c r="F172" t="str">
        <v>-</v>
      </c>
      <c r="G172" t="str">
        <v>-</v>
      </c>
    </row>
    <row r="173">
      <c r="A173">
        <v>18171</v>
      </c>
      <c r="B173" t="str">
        <v>Công an xã Chư Răng  tỉnh Gia Lai</v>
      </c>
      <c r="C173" t="str">
        <v>-</v>
      </c>
      <c r="D173" t="str">
        <v>-</v>
      </c>
      <c r="E173" t="str">
        <v/>
      </c>
      <c r="F173" t="str">
        <v>-</v>
      </c>
      <c r="G173" t="str">
        <v>-</v>
      </c>
    </row>
    <row r="174">
      <c r="A174">
        <v>18172</v>
      </c>
      <c r="B174" t="str">
        <f>HYPERLINK("https://iapa.gialai.gov.vn/Xa-Chu-Rang/Company/kbang-office.aspx", "UBND Ủy ban nhân dân xã Chư Răng  tỉnh Gia Lai")</f>
        <v>UBND Ủy ban nhân dân xã Chư Răng  tỉnh Gia Lai</v>
      </c>
      <c r="C174" t="str">
        <v>https://iapa.gialai.gov.vn/Xa-Chu-Rang/Company/kbang-office.aspx</v>
      </c>
      <c r="D174" t="str">
        <v>-</v>
      </c>
      <c r="E174" t="str">
        <v>-</v>
      </c>
      <c r="F174" t="str">
        <v>-</v>
      </c>
      <c r="G174" t="str">
        <v>-</v>
      </c>
    </row>
    <row r="175">
      <c r="A175">
        <v>18173</v>
      </c>
      <c r="B175" t="str">
        <v>Công an xã Ia KDăm  tỉnh Gia Lai</v>
      </c>
      <c r="C175" t="str">
        <v>-</v>
      </c>
      <c r="D175" t="str">
        <v>-</v>
      </c>
      <c r="E175" t="str">
        <v/>
      </c>
      <c r="F175" t="str">
        <v>-</v>
      </c>
      <c r="G175" t="str">
        <v>-</v>
      </c>
    </row>
    <row r="176">
      <c r="A176">
        <v>18174</v>
      </c>
      <c r="B176" t="str">
        <f>HYPERLINK("https://iapa.gialai.gov.vn/Xa-Ia-Kdam/Gioi-thieu/Qua-trinh-hinh-thanh-va-Phat-trien.aspx", "UBND Ủy ban nhân dân xã Ia KDăm  tỉnh Gia Lai")</f>
        <v>UBND Ủy ban nhân dân xã Ia KDăm  tỉnh Gia Lai</v>
      </c>
      <c r="C176" t="str">
        <v>https://iapa.gialai.gov.vn/Xa-Ia-Kdam/Gioi-thieu/Qua-trinh-hinh-thanh-va-Phat-trien.aspx</v>
      </c>
      <c r="D176" t="str">
        <v>-</v>
      </c>
      <c r="E176" t="str">
        <v>-</v>
      </c>
      <c r="F176" t="str">
        <v>-</v>
      </c>
      <c r="G176" t="str">
        <v>-</v>
      </c>
    </row>
    <row r="177">
      <c r="A177">
        <v>18175</v>
      </c>
      <c r="B177" t="str">
        <v>Công an xã Kim Tân  tỉnh Gia Lai</v>
      </c>
      <c r="C177" t="str">
        <v>-</v>
      </c>
      <c r="D177" t="str">
        <v>-</v>
      </c>
      <c r="E177" t="str">
        <v/>
      </c>
      <c r="F177" t="str">
        <v>-</v>
      </c>
      <c r="G177" t="str">
        <v>-</v>
      </c>
    </row>
    <row r="178">
      <c r="A178">
        <v>18176</v>
      </c>
      <c r="B178" t="str">
        <f>HYPERLINK("https://iapa.gialai.gov.vn/Xa-Kim-Tan/Chuyen-muc/Nong-thon-moi.aspx", "UBND Ủy ban nhân dân xã Kim Tân  tỉnh Gia Lai")</f>
        <v>UBND Ủy ban nhân dân xã Kim Tân  tỉnh Gia Lai</v>
      </c>
      <c r="C178" t="str">
        <v>https://iapa.gialai.gov.vn/Xa-Kim-Tan/Chuyen-muc/Nong-thon-moi.aspx</v>
      </c>
      <c r="D178" t="str">
        <v>-</v>
      </c>
      <c r="E178" t="str">
        <v>-</v>
      </c>
      <c r="F178" t="str">
        <v>-</v>
      </c>
      <c r="G178" t="str">
        <v>-</v>
      </c>
    </row>
    <row r="179">
      <c r="A179">
        <v>18177</v>
      </c>
      <c r="B179" t="str">
        <f>HYPERLINK("https://www.facebook.com/catgialai/", "Công an xã Chư Mố  tỉnh Gia Lai")</f>
        <v>Công an xã Chư Mố  tỉnh Gia Lai</v>
      </c>
      <c r="C179" t="str">
        <v>https://www.facebook.com/catgialai/</v>
      </c>
      <c r="D179" t="str">
        <v>-</v>
      </c>
      <c r="E179" t="str">
        <v/>
      </c>
      <c r="F179" t="str">
        <v>-</v>
      </c>
      <c r="G179" t="str">
        <v>-</v>
      </c>
    </row>
    <row r="180">
      <c r="A180">
        <v>18178</v>
      </c>
      <c r="B180" t="str">
        <f>HYPERLINK("https://iapa.gialai.gov.vn/Xa-Chu-Mo/Gioi-thieu/Co-cau-to-chuc-xa.aspx", "UBND Ủy ban nhân dân xã Chư Mố  tỉnh Gia Lai")</f>
        <v>UBND Ủy ban nhân dân xã Chư Mố  tỉnh Gia Lai</v>
      </c>
      <c r="C180" t="str">
        <v>https://iapa.gialai.gov.vn/Xa-Chu-Mo/Gioi-thieu/Co-cau-to-chuc-xa.aspx</v>
      </c>
      <c r="D180" t="str">
        <v>-</v>
      </c>
      <c r="E180" t="str">
        <v>-</v>
      </c>
      <c r="F180" t="str">
        <v>-</v>
      </c>
      <c r="G180" t="str">
        <v>-</v>
      </c>
    </row>
    <row r="181">
      <c r="A181">
        <v>18179</v>
      </c>
      <c r="B181" t="str">
        <f>HYPERLINK("https://www.facebook.com/iatul.tuoitre/", "Công an xã Ia Tul  tỉnh Gia Lai")</f>
        <v>Công an xã Ia Tul  tỉnh Gia Lai</v>
      </c>
      <c r="C181" t="str">
        <v>https://www.facebook.com/iatul.tuoitre/</v>
      </c>
      <c r="D181" t="str">
        <v>-</v>
      </c>
      <c r="E181" t="str">
        <v/>
      </c>
      <c r="F181" t="str">
        <v>-</v>
      </c>
      <c r="G181" t="str">
        <v>-</v>
      </c>
    </row>
    <row r="182">
      <c r="A182">
        <v>18180</v>
      </c>
      <c r="B182" t="str">
        <f>HYPERLINK("https://iapa.gialai.gov.vn/Xa-Ia-Tul/Gioi-thieu/Qua-trinh-hinh-thanh-va-Phat-trien.aspx", "UBND Ủy ban nhân dân xã Ia Tul  tỉnh Gia Lai")</f>
        <v>UBND Ủy ban nhân dân xã Ia Tul  tỉnh Gia Lai</v>
      </c>
      <c r="C182" t="str">
        <v>https://iapa.gialai.gov.vn/Xa-Ia-Tul/Gioi-thieu/Qua-trinh-hinh-thanh-va-Phat-trien.aspx</v>
      </c>
      <c r="D182" t="str">
        <v>-</v>
      </c>
      <c r="E182" t="str">
        <v>-</v>
      </c>
      <c r="F182" t="str">
        <v>-</v>
      </c>
      <c r="G182" t="str">
        <v>-</v>
      </c>
    </row>
    <row r="183">
      <c r="A183">
        <v>18181</v>
      </c>
      <c r="B183" t="str">
        <f>HYPERLINK("https://www.facebook.com/2752105258237348", "Công an xã Ia Ma Rơn  tỉnh Gia Lai")</f>
        <v>Công an xã Ia Ma Rơn  tỉnh Gia Lai</v>
      </c>
      <c r="C183" t="str">
        <v>https://www.facebook.com/2752105258237348</v>
      </c>
      <c r="D183" t="str">
        <v>-</v>
      </c>
      <c r="E183" t="str">
        <v/>
      </c>
      <c r="F183" t="str">
        <v>-</v>
      </c>
      <c r="G183" t="str">
        <v>-</v>
      </c>
    </row>
    <row r="184">
      <c r="A184">
        <v>18182</v>
      </c>
      <c r="B184" t="str">
        <f>HYPERLINK("https://iapa.gialai.gov.vn/Xa-Ia-Mron/Gioi-thieu/Co-cau-to-chuc-xa.aspx", "UBND Ủy ban nhân dân xã Ia Ma Rơn  tỉnh Gia Lai")</f>
        <v>UBND Ủy ban nhân dân xã Ia Ma Rơn  tỉnh Gia Lai</v>
      </c>
      <c r="C184" t="str">
        <v>https://iapa.gialai.gov.vn/Xa-Ia-Mron/Gioi-thieu/Co-cau-to-chuc-xa.aspx</v>
      </c>
      <c r="D184" t="str">
        <v>-</v>
      </c>
      <c r="E184" t="str">
        <v>-</v>
      </c>
      <c r="F184" t="str">
        <v>-</v>
      </c>
      <c r="G184" t="str">
        <v>-</v>
      </c>
    </row>
    <row r="185">
      <c r="A185">
        <v>18183</v>
      </c>
      <c r="B185" t="str">
        <v>Công an xã Ia Broăi  tỉnh Gia Lai</v>
      </c>
      <c r="C185" t="str">
        <v>-</v>
      </c>
      <c r="D185" t="str">
        <v>-</v>
      </c>
      <c r="E185" t="str">
        <v/>
      </c>
      <c r="F185" t="str">
        <v>-</v>
      </c>
      <c r="G185" t="str">
        <v>-</v>
      </c>
    </row>
    <row r="186">
      <c r="A186">
        <v>18184</v>
      </c>
      <c r="B186" t="str">
        <f>HYPERLINK("https://iapa.gialai.gov.vn/Xa-Ia-Broai/Tin-tuc/Hoat-%C4%91ong-xa/Ia-Broai-To-chuc-giao-luu-Bong-chuyen-nam-2023.aspx?page=3", "UBND Ủy ban nhân dân xã Ia Broăi  tỉnh Gia Lai")</f>
        <v>UBND Ủy ban nhân dân xã Ia Broăi  tỉnh Gia Lai</v>
      </c>
      <c r="C186" t="str">
        <v>https://iapa.gialai.gov.vn/Xa-Ia-Broai/Tin-tuc/Hoat-%C4%91ong-xa/Ia-Broai-To-chuc-giao-luu-Bong-chuyen-nam-2023.aspx?page=3</v>
      </c>
      <c r="D186" t="str">
        <v>-</v>
      </c>
      <c r="E186" t="str">
        <v>-</v>
      </c>
      <c r="F186" t="str">
        <v>-</v>
      </c>
      <c r="G186" t="str">
        <v>-</v>
      </c>
    </row>
    <row r="187">
      <c r="A187">
        <v>18185</v>
      </c>
      <c r="B187" t="str">
        <v>Công an xã Ia Trok  tỉnh Gia Lai</v>
      </c>
      <c r="C187" t="str">
        <v>-</v>
      </c>
      <c r="D187" t="str">
        <v>-</v>
      </c>
      <c r="E187" t="str">
        <v/>
      </c>
      <c r="F187" t="str">
        <v>-</v>
      </c>
      <c r="G187" t="str">
        <v>-</v>
      </c>
    </row>
    <row r="188">
      <c r="A188">
        <v>18186</v>
      </c>
      <c r="B188" t="str">
        <f>HYPERLINK("https://iapa.gialai.gov.vn/Xa-Ia-Trok/Tin-tuc.aspx", "UBND Ủy ban nhân dân xã Ia Trok  tỉnh Gia Lai")</f>
        <v>UBND Ủy ban nhân dân xã Ia Trok  tỉnh Gia Lai</v>
      </c>
      <c r="C188" t="str">
        <v>https://iapa.gialai.gov.vn/Xa-Ia-Trok/Tin-tuc.aspx</v>
      </c>
      <c r="D188" t="str">
        <v>-</v>
      </c>
      <c r="E188" t="str">
        <v>-</v>
      </c>
      <c r="F188" t="str">
        <v>-</v>
      </c>
      <c r="G188" t="str">
        <v>-</v>
      </c>
    </row>
    <row r="189">
      <c r="A189">
        <v>18187</v>
      </c>
      <c r="B189" t="str">
        <v>Công an xã Ia RSai  tỉnh Gia Lai</v>
      </c>
      <c r="C189" t="str">
        <v>-</v>
      </c>
      <c r="D189" t="str">
        <v>-</v>
      </c>
      <c r="E189" t="str">
        <v/>
      </c>
      <c r="F189" t="str">
        <v>-</v>
      </c>
      <c r="G189" t="str">
        <v>-</v>
      </c>
    </row>
    <row r="190">
      <c r="A190">
        <v>18188</v>
      </c>
      <c r="B190" t="str">
        <f>HYPERLINK("https://krongpa.gialai.gov.vn/xa-ia-rsai/Chuyen-muc/Bo-TTHC.aspx", "UBND Ủy ban nhân dân xã Ia RSai  tỉnh Gia Lai")</f>
        <v>UBND Ủy ban nhân dân xã Ia RSai  tỉnh Gia Lai</v>
      </c>
      <c r="C190" t="str">
        <v>https://krongpa.gialai.gov.vn/xa-ia-rsai/Chuyen-muc/Bo-TTHC.aspx</v>
      </c>
      <c r="D190" t="str">
        <v>-</v>
      </c>
      <c r="E190" t="str">
        <v>-</v>
      </c>
      <c r="F190" t="str">
        <v>-</v>
      </c>
      <c r="G190" t="str">
        <v>-</v>
      </c>
    </row>
    <row r="191">
      <c r="A191">
        <v>18189</v>
      </c>
      <c r="B191" t="str">
        <v>Công an xã Ia RSươm  tỉnh Gia Lai</v>
      </c>
      <c r="C191" t="str">
        <v>-</v>
      </c>
      <c r="D191" t="str">
        <v>-</v>
      </c>
      <c r="E191" t="str">
        <v/>
      </c>
      <c r="F191" t="str">
        <v>-</v>
      </c>
      <c r="G191" t="str">
        <v>-</v>
      </c>
    </row>
    <row r="192">
      <c r="A192">
        <v>18190</v>
      </c>
      <c r="B192" t="str">
        <f>HYPERLINK("https://krongpa.gialai.gov.vn/Xa-Ia-Rsuom/Tin-tuc.aspx", "UBND Ủy ban nhân dân xã Ia RSươm  tỉnh Gia Lai")</f>
        <v>UBND Ủy ban nhân dân xã Ia RSươm  tỉnh Gia Lai</v>
      </c>
      <c r="C192" t="str">
        <v>https://krongpa.gialai.gov.vn/Xa-Ia-Rsuom/Tin-tuc.aspx</v>
      </c>
      <c r="D192" t="str">
        <v>-</v>
      </c>
      <c r="E192" t="str">
        <v>-</v>
      </c>
      <c r="F192" t="str">
        <v>-</v>
      </c>
      <c r="G192" t="str">
        <v>-</v>
      </c>
    </row>
    <row r="193">
      <c r="A193">
        <v>18191</v>
      </c>
      <c r="B193" t="str">
        <f>HYPERLINK("https://www.facebook.com/ConganhuyenKrongPa/", "Công an xã Chư Gu  tỉnh Gia Lai")</f>
        <v>Công an xã Chư Gu  tỉnh Gia Lai</v>
      </c>
      <c r="C193" t="str">
        <v>https://www.facebook.com/ConganhuyenKrongPa/</v>
      </c>
      <c r="D193" t="str">
        <v>-</v>
      </c>
      <c r="E193" t="str">
        <v/>
      </c>
      <c r="F193" t="str">
        <v>-</v>
      </c>
      <c r="G193" t="str">
        <v>-</v>
      </c>
    </row>
    <row r="194">
      <c r="A194">
        <v>18192</v>
      </c>
      <c r="B194" t="str">
        <f>HYPERLINK("https://krongpa.gialai.gov.vn/Xa-Chu-Gu/Lien-he.aspx", "UBND Ủy ban nhân dân xã Chư Gu  tỉnh Gia Lai")</f>
        <v>UBND Ủy ban nhân dân xã Chư Gu  tỉnh Gia Lai</v>
      </c>
      <c r="C194" t="str">
        <v>https://krongpa.gialai.gov.vn/Xa-Chu-Gu/Lien-he.aspx</v>
      </c>
      <c r="D194" t="str">
        <v>-</v>
      </c>
      <c r="E194" t="str">
        <v>-</v>
      </c>
      <c r="F194" t="str">
        <v>-</v>
      </c>
      <c r="G194" t="str">
        <v>-</v>
      </c>
    </row>
    <row r="195">
      <c r="A195">
        <v>18193</v>
      </c>
      <c r="B195" t="str">
        <f>HYPERLINK("https://www.facebook.com/TuoitreConganCaoBang/?locale=bn_IN", "Công an xã Đất Bằng  tỉnh Gia Lai")</f>
        <v>Công an xã Đất Bằng  tỉnh Gia Lai</v>
      </c>
      <c r="C195" t="str">
        <v>https://www.facebook.com/TuoitreConganCaoBang/?locale=bn_IN</v>
      </c>
      <c r="D195" t="str">
        <v>-</v>
      </c>
      <c r="E195" t="str">
        <v/>
      </c>
      <c r="F195" t="str">
        <v>-</v>
      </c>
      <c r="G195" t="str">
        <v>-</v>
      </c>
    </row>
    <row r="196">
      <c r="A196">
        <v>18194</v>
      </c>
      <c r="B196" t="str">
        <f>HYPERLINK("https://krongpa.gialai.gov.vn/xa-dat-bang/Gioi-thieu.aspx", "UBND Ủy ban nhân dân xã Đất Bằng  tỉnh Gia Lai")</f>
        <v>UBND Ủy ban nhân dân xã Đất Bằng  tỉnh Gia Lai</v>
      </c>
      <c r="C196" t="str">
        <v>https://krongpa.gialai.gov.vn/xa-dat-bang/Gioi-thieu.aspx</v>
      </c>
      <c r="D196" t="str">
        <v>-</v>
      </c>
      <c r="E196" t="str">
        <v>-</v>
      </c>
      <c r="F196" t="str">
        <v>-</v>
      </c>
      <c r="G196" t="str">
        <v>-</v>
      </c>
    </row>
    <row r="197">
      <c r="A197">
        <v>18195</v>
      </c>
      <c r="B197" t="str">
        <v>Công an xã Ia Mláh  tỉnh Gia Lai</v>
      </c>
      <c r="C197" t="str">
        <v>-</v>
      </c>
      <c r="D197" t="str">
        <v>-</v>
      </c>
      <c r="E197" t="str">
        <v/>
      </c>
      <c r="F197" t="str">
        <v>-</v>
      </c>
      <c r="G197" t="str">
        <v>-</v>
      </c>
    </row>
    <row r="198">
      <c r="A198">
        <v>18196</v>
      </c>
      <c r="B198" t="str">
        <f>HYPERLINK(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, "UBND Ủy ban nhân dân xã Ia Mláh  tỉnh Gia Lai")</f>
        <v>UBND Ủy ban nhân dân xã Ia Mláh  tỉnh Gia Lai</v>
      </c>
      <c r="C198" t="str">
        <v>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</v>
      </c>
      <c r="D198" t="str">
        <v>-</v>
      </c>
      <c r="E198" t="str">
        <v>-</v>
      </c>
      <c r="F198" t="str">
        <v>-</v>
      </c>
      <c r="G198" t="str">
        <v>-</v>
      </c>
    </row>
    <row r="199">
      <c r="A199">
        <v>18197</v>
      </c>
      <c r="B199" t="str">
        <v>Công an xã Chư Drăng  tỉnh Gia Lai</v>
      </c>
      <c r="C199" t="str">
        <v>-</v>
      </c>
      <c r="D199" t="str">
        <v>-</v>
      </c>
      <c r="E199" t="str">
        <v/>
      </c>
      <c r="F199" t="str">
        <v>-</v>
      </c>
      <c r="G199" t="str">
        <v>-</v>
      </c>
    </row>
    <row r="200">
      <c r="A200">
        <v>18198</v>
      </c>
      <c r="B200" t="str">
        <f>HYPERLINK("https://krongpa.gialai.gov.vn/xa-chu-drang/Chuyen-muc/Bau-cu-%C4%90ai-bieu-quoc-hoi-khoa-XV-va-H%C4%90ND-cac-cap/Thong-tin-cuoc-bau-cu/Tieu-su-tom-tat-cua-ong-Ksor-Rok-ung-cu-%C4%91ai-bieu-h.aspx", "UBND Ủy ban nhân dân xã Chư Drăng  tỉnh Gia Lai")</f>
        <v>UBND Ủy ban nhân dân xã Chư Drăng  tỉnh Gia Lai</v>
      </c>
      <c r="C200" t="str">
        <v>https://krongpa.gialai.gov.vn/xa-chu-drang/Chuyen-muc/Bau-cu-%C4%90ai-bieu-quoc-hoi-khoa-XV-va-H%C4%90ND-cac-cap/Thong-tin-cuoc-bau-cu/Tieu-su-tom-tat-cua-ong-Ksor-Rok-ung-cu-%C4%91ai-bieu-h.aspx</v>
      </c>
      <c r="D200" t="str">
        <v>-</v>
      </c>
      <c r="E200" t="str">
        <v>-</v>
      </c>
      <c r="F200" t="str">
        <v>-</v>
      </c>
      <c r="G200" t="str">
        <v>-</v>
      </c>
    </row>
    <row r="201">
      <c r="A201">
        <v>18199</v>
      </c>
      <c r="B201" t="str">
        <v>Công an xã Phú Cần  tỉnh Gia Lai</v>
      </c>
      <c r="C201" t="str">
        <v>-</v>
      </c>
      <c r="D201" t="str">
        <v>-</v>
      </c>
      <c r="E201" t="str">
        <v/>
      </c>
      <c r="F201" t="str">
        <v>-</v>
      </c>
      <c r="G201" t="str">
        <v>-</v>
      </c>
    </row>
    <row r="202">
      <c r="A202">
        <v>18200</v>
      </c>
      <c r="B202" t="str">
        <f>HYPERLINK("https://krongpa.gialai.gov.vn/xa-phu-can/Gioi-thieu/Co-cau-to-chuc.aspx", "UBND Ủy ban nhân dân xã Phú Cần  tỉnh Gia Lai")</f>
        <v>UBND Ủy ban nhân dân xã Phú Cần  tỉnh Gia Lai</v>
      </c>
      <c r="C202" t="str">
        <v>https://krongpa.gialai.gov.vn/xa-phu-can/Gioi-thieu/Co-cau-to-chuc.aspx</v>
      </c>
      <c r="D202" t="str">
        <v>-</v>
      </c>
      <c r="E202" t="str">
        <v>-</v>
      </c>
      <c r="F202" t="str">
        <v>-</v>
      </c>
      <c r="G202" t="str">
        <v>-</v>
      </c>
    </row>
    <row r="203">
      <c r="A203">
        <v>18201</v>
      </c>
      <c r="B203" t="str">
        <f>HYPERLINK("https://www.facebook.com/ConganhuyenKrongPa/?locale=et_EE", "Công an xã Ia HDreh  tỉnh Gia Lai")</f>
        <v>Công an xã Ia HDreh  tỉnh Gia Lai</v>
      </c>
      <c r="C203" t="str">
        <v>https://www.facebook.com/ConganhuyenKrongPa/?locale=et_EE</v>
      </c>
      <c r="D203" t="str">
        <v>-</v>
      </c>
      <c r="E203" t="str">
        <v/>
      </c>
      <c r="F203" t="str">
        <v>-</v>
      </c>
      <c r="G203" t="str">
        <v>-</v>
      </c>
    </row>
    <row r="204">
      <c r="A204">
        <v>18202</v>
      </c>
      <c r="B204" t="str">
        <f>HYPERLINK("https://tracuudvc.gialai.gov.vn/dich-vu-cong-truc-tuyen?p_p_id=thutuchanhchinh_WAR_uniportalportlet&amp;p_p_lifecycle=0&amp;p_p_state=normal&amp;p_p_mode=view&amp;p_p_col_id=column-2&amp;p_p_col_count=1&amp;_thutuchanhchinh_WAR_uniportalportlet_iddonvi=H21.52.65&amp;_thutuchanhchinh_WAR_uniportalportlet_maThuTuc=1.001055.000.00.00.H21&amp;_thutuchanhchinh_WAR_uniportalportlet_jspPage=%2Fhtml%2Fthutuchanhchinh%2Fchitiettthc.jsp&amp;_thutuchanhchinh_WAR_uniportalportlet_idCoQuan=041", "UBND Ủy ban nhân dân xã Ia HDreh  tỉnh Gia Lai")</f>
        <v>UBND Ủy ban nhân dân xã Ia HDreh  tỉnh Gia Lai</v>
      </c>
      <c r="C204" t="str">
        <v>https://tracuudvc.gialai.gov.vn/dich-vu-cong-truc-tuyen?p_p_id=thutuchanhchinh_WAR_uniportalportlet&amp;p_p_lifecycle=0&amp;p_p_state=normal&amp;p_p_mode=view&amp;p_p_col_id=column-2&amp;p_p_col_count=1&amp;_thutuchanhchinh_WAR_uniportalportlet_iddonvi=H21.52.65&amp;_thutuchanhchinh_WAR_uniportalportlet_maThuTuc=1.001055.000.00.00.H21&amp;_thutuchanhchinh_WAR_uniportalportlet_jspPage=%2Fhtml%2Fthutuchanhchinh%2Fchitiettthc.jsp&amp;_thutuchanhchinh_WAR_uniportalportlet_idCoQuan=041</v>
      </c>
      <c r="D204" t="str">
        <v>-</v>
      </c>
      <c r="E204" t="str">
        <v>-</v>
      </c>
      <c r="F204" t="str">
        <v>-</v>
      </c>
      <c r="G204" t="str">
        <v>-</v>
      </c>
    </row>
    <row r="205">
      <c r="A205">
        <v>18203</v>
      </c>
      <c r="B205" t="str">
        <v>Công an xã Ia RMok  tỉnh Gia Lai</v>
      </c>
      <c r="C205" t="str">
        <v>-</v>
      </c>
      <c r="D205" t="str">
        <v>-</v>
      </c>
      <c r="E205" t="str">
        <v/>
      </c>
      <c r="F205" t="str">
        <v>-</v>
      </c>
      <c r="G205" t="str">
        <v>-</v>
      </c>
    </row>
    <row r="206">
      <c r="A206">
        <v>18204</v>
      </c>
      <c r="B206" t="str">
        <f>HYPERLINK("https://krongpa.gialai.gov.vn/Ia-Rmok/Chuyen-muc/Bau-cu-%C4%90ai-bieu-quoc-hoi-khoa-XV-va-H%C4%90ND-cac-cap/Thong-tin-cuoc-bau-cu/Tieu-su-tom-tat-cua-%C4%91ong-chi-Nay-Phoan-ung-cu-%C4%91ai.aspx?page=6", "UBND Ủy ban nhân dân xã Ia RMok  tỉnh Gia Lai")</f>
        <v>UBND Ủy ban nhân dân xã Ia RMok  tỉnh Gia Lai</v>
      </c>
      <c r="C206" t="str">
        <v>https://krongpa.gialai.gov.vn/Ia-Rmok/Chuyen-muc/Bau-cu-%C4%90ai-bieu-quoc-hoi-khoa-XV-va-H%C4%90ND-cac-cap/Thong-tin-cuoc-bau-cu/Tieu-su-tom-tat-cua-%C4%91ong-chi-Nay-Phoan-ung-cu-%C4%91ai.aspx?page=6</v>
      </c>
      <c r="D206" t="str">
        <v>-</v>
      </c>
      <c r="E206" t="str">
        <v>-</v>
      </c>
      <c r="F206" t="str">
        <v>-</v>
      </c>
      <c r="G206" t="str">
        <v>-</v>
      </c>
    </row>
    <row r="207">
      <c r="A207">
        <v>18205</v>
      </c>
      <c r="B207" t="str">
        <v>Công an xã Chư Ngọc  tỉnh Gia Lai</v>
      </c>
      <c r="C207" t="str">
        <v>-</v>
      </c>
      <c r="D207" t="str">
        <v>-</v>
      </c>
      <c r="E207" t="str">
        <v/>
      </c>
      <c r="F207" t="str">
        <v>-</v>
      </c>
      <c r="G207" t="str">
        <v>-</v>
      </c>
    </row>
    <row r="208">
      <c r="A208">
        <v>18206</v>
      </c>
      <c r="B208" t="str">
        <f>HYPERLINK("https://krongpa.gialai.gov.vn/Home.aspx", "UBND Ủy ban nhân dân xã Chư Ngọc  tỉnh Gia Lai")</f>
        <v>UBND Ủy ban nhân dân xã Chư Ngọc  tỉnh Gia Lai</v>
      </c>
      <c r="C208" t="str">
        <v>https://krongpa.gialai.gov.vn/Home.aspx</v>
      </c>
      <c r="D208" t="str">
        <v>-</v>
      </c>
      <c r="E208" t="str">
        <v>-</v>
      </c>
      <c r="F208" t="str">
        <v>-</v>
      </c>
      <c r="G208" t="str">
        <v>-</v>
      </c>
    </row>
    <row r="209">
      <c r="A209">
        <v>18207</v>
      </c>
      <c r="B209" t="str">
        <f>HYPERLINK("https://www.facebook.com/p/C%C3%B4ng-an-x%C3%A3-Uar-Kr%C3%B4ng-Pa-Gia-Lai-100083354889843/", "Công an xã Uar  tỉnh Gia Lai")</f>
        <v>Công an xã Uar  tỉnh Gia Lai</v>
      </c>
      <c r="C209" t="str">
        <v>https://www.facebook.com/p/C%C3%B4ng-an-x%C3%A3-Uar-Kr%C3%B4ng-Pa-Gia-Lai-100083354889843/</v>
      </c>
      <c r="D209" t="str">
        <v>-</v>
      </c>
      <c r="E209" t="str">
        <v/>
      </c>
      <c r="F209" t="str">
        <v>-</v>
      </c>
      <c r="G209" t="str">
        <v>-</v>
      </c>
    </row>
    <row r="210">
      <c r="A210">
        <v>18208</v>
      </c>
      <c r="B210" t="str">
        <f>HYPERLINK("https://krongpa.gialai.gov.vn/Home.aspx", "UBND Ủy ban nhân dân xã Uar  tỉnh Gia Lai")</f>
        <v>UBND Ủy ban nhân dân xã Uar  tỉnh Gia Lai</v>
      </c>
      <c r="C210" t="str">
        <v>https://krongpa.gialai.gov.vn/Home.aspx</v>
      </c>
      <c r="D210" t="str">
        <v>-</v>
      </c>
      <c r="E210" t="str">
        <v>-</v>
      </c>
      <c r="F210" t="str">
        <v>-</v>
      </c>
      <c r="G210" t="str">
        <v>-</v>
      </c>
    </row>
    <row r="211">
      <c r="A211">
        <v>18209</v>
      </c>
      <c r="B211" t="str">
        <f>HYPERLINK("https://www.facebook.com/905825633513093", "Công an xã Chư Rcăm  tỉnh Gia Lai")</f>
        <v>Công an xã Chư Rcăm  tỉnh Gia Lai</v>
      </c>
      <c r="C211" t="str">
        <v>https://www.facebook.com/905825633513093</v>
      </c>
      <c r="D211" t="str">
        <v>-</v>
      </c>
      <c r="E211" t="str">
        <v/>
      </c>
      <c r="F211" t="str">
        <v>-</v>
      </c>
      <c r="G211" t="str">
        <v>-</v>
      </c>
    </row>
    <row r="212">
      <c r="A212">
        <v>18210</v>
      </c>
      <c r="B212" t="str">
        <f>HYPERLINK("https://krongpa.gialai.gov.vn/Xa-Chu-Rcam/Tin-tuc/Hoat-%C4%91ong-xa/%C4%90ang-uy-xa-Chu-RCam-to-chuc-hoi-nghi-tiep-xuc,-%C4%91oi.aspx", "UBND Ủy ban nhân dân xã Chư Rcăm  tỉnh Gia Lai")</f>
        <v>UBND Ủy ban nhân dân xã Chư Rcăm  tỉnh Gia Lai</v>
      </c>
      <c r="C212" t="str">
        <v>https://krongpa.gialai.gov.vn/Xa-Chu-Rcam/Tin-tuc/Hoat-%C4%91ong-xa/%C4%90ang-uy-xa-Chu-RCam-to-chuc-hoi-nghi-tiep-xuc,-%C4%91oi.aspx</v>
      </c>
      <c r="D212" t="str">
        <v>-</v>
      </c>
      <c r="E212" t="str">
        <v>-</v>
      </c>
      <c r="F212" t="str">
        <v>-</v>
      </c>
      <c r="G212" t="str">
        <v>-</v>
      </c>
    </row>
    <row r="213">
      <c r="A213">
        <v>18211</v>
      </c>
      <c r="B213" t="str">
        <v>Công an xã Krông Năng  tỉnh Gia Lai</v>
      </c>
      <c r="C213" t="str">
        <v>-</v>
      </c>
      <c r="D213" t="str">
        <v>-</v>
      </c>
      <c r="E213" t="str">
        <v/>
      </c>
      <c r="F213" t="str">
        <v>-</v>
      </c>
      <c r="G213" t="str">
        <v>-</v>
      </c>
    </row>
    <row r="214">
      <c r="A214">
        <v>18212</v>
      </c>
      <c r="B214" t="str">
        <f>HYPERLINK("https://vksnd.gialai.gov.vn/VKSND-huyen-thi-xa-thanh-pho/vien-ksnd-huyen-krong-pa-truc-tiep-kiem-sat-cong-tac-thi-hanh-an-hinh-su-tai-ubnd-02-xa-2503.html", "UBND Ủy ban nhân dân xã Krông Năng  tỉnh Gia Lai")</f>
        <v>UBND Ủy ban nhân dân xã Krông Năng  tỉnh Gia Lai</v>
      </c>
      <c r="C214" t="str">
        <v>https://vksnd.gialai.gov.vn/VKSND-huyen-thi-xa-thanh-pho/vien-ksnd-huyen-krong-pa-truc-tiep-kiem-sat-cong-tac-thi-hanh-an-hinh-su-tai-ubnd-02-xa-2503.html</v>
      </c>
      <c r="D214" t="str">
        <v>-</v>
      </c>
      <c r="E214" t="str">
        <v>-</v>
      </c>
      <c r="F214" t="str">
        <v>-</v>
      </c>
      <c r="G214" t="str">
        <v>-</v>
      </c>
    </row>
    <row r="215">
      <c r="A215">
        <v>18213</v>
      </c>
      <c r="B215" t="str">
        <f>HYPERLINK("https://www.facebook.com/p/C%C3%B4ng-an-x%C3%A3-Ch%C6%B0-A-Thai-huy%E1%BB%87n-Ph%C3%BA-Thi%E1%BB%87n-100063752192417/", "Công an xã Chư A Thai  tỉnh Gia Lai")</f>
        <v>Công an xã Chư A Thai  tỉnh Gia Lai</v>
      </c>
      <c r="C215" t="str">
        <v>https://www.facebook.com/p/C%C3%B4ng-an-x%C3%A3-Ch%C6%B0-A-Thai-huy%E1%BB%87n-Ph%C3%BA-Thi%E1%BB%87n-100063752192417/</v>
      </c>
      <c r="D215" t="str">
        <v>-</v>
      </c>
      <c r="E215" t="str">
        <v/>
      </c>
      <c r="F215" t="str">
        <v>-</v>
      </c>
      <c r="G215" t="str">
        <v>-</v>
      </c>
    </row>
    <row r="216">
      <c r="A216">
        <v>18214</v>
      </c>
      <c r="B216" t="str">
        <f>HYPERLINK("https://phuthien.gialai.gov.vn/xa-chu-a-thai/Home.aspx", "UBND Ủy ban nhân dân xã Chư A Thai  tỉnh Gia Lai")</f>
        <v>UBND Ủy ban nhân dân xã Chư A Thai  tỉnh Gia Lai</v>
      </c>
      <c r="C216" t="str">
        <v>https://phuthien.gialai.gov.vn/xa-chu-a-thai/Home.aspx</v>
      </c>
      <c r="D216" t="str">
        <v>-</v>
      </c>
      <c r="E216" t="str">
        <v>-</v>
      </c>
      <c r="F216" t="str">
        <v>-</v>
      </c>
      <c r="G216" t="str">
        <v>-</v>
      </c>
    </row>
    <row r="217">
      <c r="A217">
        <v>18215</v>
      </c>
      <c r="B217" t="str">
        <f>HYPERLINK("https://www.facebook.com/caxayunha/", "Công an xã Ayun Hạ  tỉnh Gia Lai")</f>
        <v>Công an xã Ayun Hạ  tỉnh Gia Lai</v>
      </c>
      <c r="C217" t="str">
        <v>https://www.facebook.com/caxayunha/</v>
      </c>
      <c r="D217" t="str">
        <v>-</v>
      </c>
      <c r="E217" t="str">
        <v/>
      </c>
      <c r="F217" t="str">
        <v>-</v>
      </c>
      <c r="G217" t="str">
        <v>-</v>
      </c>
    </row>
    <row r="218">
      <c r="A218">
        <v>18216</v>
      </c>
      <c r="B218" t="str">
        <f>HYPERLINK("https://phuthien.gialai.gov.vn/xa-ayun-ha/Home.aspx", "UBND Ủy ban nhân dân xã Ayun Hạ  tỉnh Gia Lai")</f>
        <v>UBND Ủy ban nhân dân xã Ayun Hạ  tỉnh Gia Lai</v>
      </c>
      <c r="C218" t="str">
        <v>https://phuthien.gialai.gov.vn/xa-ayun-ha/Home.aspx</v>
      </c>
      <c r="D218" t="str">
        <v>-</v>
      </c>
      <c r="E218" t="str">
        <v>-</v>
      </c>
      <c r="F218" t="str">
        <v>-</v>
      </c>
      <c r="G218" t="str">
        <v>-</v>
      </c>
    </row>
    <row r="219">
      <c r="A219">
        <v>18217</v>
      </c>
      <c r="B219" t="str">
        <f>HYPERLINK("https://www.facebook.com/p/C%C3%B4ng-an-x%C3%A3-Ia-Ake-Ph%C3%BA-Thi%E1%BB%87n-100080453229075/", "Công an xã Ia Ake  tỉnh Gia Lai")</f>
        <v>Công an xã Ia Ake  tỉnh Gia Lai</v>
      </c>
      <c r="C219" t="str">
        <v>https://www.facebook.com/p/C%C3%B4ng-an-x%C3%A3-Ia-Ake-Ph%C3%BA-Thi%E1%BB%87n-100080453229075/</v>
      </c>
      <c r="D219" t="str">
        <v>-</v>
      </c>
      <c r="E219" t="str">
        <v/>
      </c>
      <c r="F219" t="str">
        <v>-</v>
      </c>
      <c r="G219" t="str">
        <v>-</v>
      </c>
    </row>
    <row r="220">
      <c r="A220">
        <v>18218</v>
      </c>
      <c r="B220" t="str">
        <f>HYPERLINK("https://phuthien.gialai.gov.vn/xa-Ia-Ake/Home.aspx", "UBND Ủy ban nhân dân xã Ia Ake  tỉnh Gia Lai")</f>
        <v>UBND Ủy ban nhân dân xã Ia Ake  tỉnh Gia Lai</v>
      </c>
      <c r="C220" t="str">
        <v>https://phuthien.gialai.gov.vn/xa-Ia-Ake/Home.aspx</v>
      </c>
      <c r="D220" t="str">
        <v>-</v>
      </c>
      <c r="E220" t="str">
        <v>-</v>
      </c>
      <c r="F220" t="str">
        <v>-</v>
      </c>
      <c r="G220" t="str">
        <v>-</v>
      </c>
    </row>
    <row r="221">
      <c r="A221">
        <v>18219</v>
      </c>
      <c r="B221" t="str">
        <f>HYPERLINK("https://www.facebook.com/conganxaiasolphuthien/", "Công an xã Ia Sol  tỉnh Gia Lai")</f>
        <v>Công an xã Ia Sol  tỉnh Gia Lai</v>
      </c>
      <c r="C221" t="str">
        <v>https://www.facebook.com/conganxaiasolphuthien/</v>
      </c>
      <c r="D221" t="str">
        <v>-</v>
      </c>
      <c r="E221" t="str">
        <v/>
      </c>
      <c r="F221" t="str">
        <v>-</v>
      </c>
      <c r="G221" t="str">
        <v>-</v>
      </c>
    </row>
    <row r="222">
      <c r="A222">
        <v>18220</v>
      </c>
      <c r="B222" t="str">
        <f>HYPERLINK("https://phuthien.gialai.gov.vn/xa-Ia-Sol/Home.aspx", "UBND Ủy ban nhân dân xã Ia Sol  tỉnh Gia Lai")</f>
        <v>UBND Ủy ban nhân dân xã Ia Sol  tỉnh Gia Lai</v>
      </c>
      <c r="C222" t="str">
        <v>https://phuthien.gialai.gov.vn/xa-Ia-Sol/Home.aspx</v>
      </c>
      <c r="D222" t="str">
        <v>-</v>
      </c>
      <c r="E222" t="str">
        <v>-</v>
      </c>
      <c r="F222" t="str">
        <v>-</v>
      </c>
      <c r="G222" t="str">
        <v>-</v>
      </c>
    </row>
    <row r="223">
      <c r="A223">
        <v>18221</v>
      </c>
      <c r="B223" t="str">
        <f>HYPERLINK("https://www.facebook.com/dtnphuthien/", "Công an xã Ia Piar  tỉnh Gia Lai")</f>
        <v>Công an xã Ia Piar  tỉnh Gia Lai</v>
      </c>
      <c r="C223" t="str">
        <v>https://www.facebook.com/dtnphuthien/</v>
      </c>
      <c r="D223" t="str">
        <v>-</v>
      </c>
      <c r="E223" t="str">
        <v/>
      </c>
      <c r="F223" t="str">
        <v>-</v>
      </c>
      <c r="G223" t="str">
        <v>-</v>
      </c>
    </row>
    <row r="224">
      <c r="A224">
        <v>18222</v>
      </c>
      <c r="B224" t="str">
        <f>HYPERLINK("https://phuthien.gialai.gov.vn/xa-Ia-Piar/Home.aspx", "UBND Ủy ban nhân dân xã Ia Piar  tỉnh Gia Lai")</f>
        <v>UBND Ủy ban nhân dân xã Ia Piar  tỉnh Gia Lai</v>
      </c>
      <c r="C224" t="str">
        <v>https://phuthien.gialai.gov.vn/xa-Ia-Piar/Home.aspx</v>
      </c>
      <c r="D224" t="str">
        <v>-</v>
      </c>
      <c r="E224" t="str">
        <v>-</v>
      </c>
      <c r="F224" t="str">
        <v>-</v>
      </c>
      <c r="G224" t="str">
        <v>-</v>
      </c>
    </row>
    <row r="225">
      <c r="A225">
        <v>18223</v>
      </c>
      <c r="B225" t="str">
        <f>HYPERLINK("https://www.facebook.com/p/C%C3%B4ng-an-X%C3%A3-Ia-Peng-Huy%E1%BB%87n-Ph%C3%BA-Thi%E1%BB%87n-100063858964986/", "Công an xã Ia Peng  tỉnh Gia Lai")</f>
        <v>Công an xã Ia Peng  tỉnh Gia Lai</v>
      </c>
      <c r="C225" t="str">
        <v>https://www.facebook.com/p/C%C3%B4ng-an-X%C3%A3-Ia-Peng-Huy%E1%BB%87n-Ph%C3%BA-Thi%E1%BB%87n-100063858964986/</v>
      </c>
      <c r="D225" t="str">
        <v>-</v>
      </c>
      <c r="E225" t="str">
        <v/>
      </c>
      <c r="F225" t="str">
        <v>-</v>
      </c>
      <c r="G225" t="str">
        <v>-</v>
      </c>
    </row>
    <row r="226">
      <c r="A226">
        <v>18224</v>
      </c>
      <c r="B226" t="str">
        <f>HYPERLINK("https://phuthien.gialai.gov.vn/xa-Ia-Peng/Gioi-thieu/Qua-trinh-hinh-thanh-va-Phat-trien.aspx", "UBND Ủy ban nhân dân xã Ia Peng  tỉnh Gia Lai")</f>
        <v>UBND Ủy ban nhân dân xã Ia Peng  tỉnh Gia Lai</v>
      </c>
      <c r="C226" t="str">
        <v>https://phuthien.gialai.gov.vn/xa-Ia-Peng/Gioi-thieu/Qua-trinh-hinh-thanh-va-Phat-trien.aspx</v>
      </c>
      <c r="D226" t="str">
        <v>-</v>
      </c>
      <c r="E226" t="str">
        <v>-</v>
      </c>
      <c r="F226" t="str">
        <v>-</v>
      </c>
      <c r="G226" t="str">
        <v>-</v>
      </c>
    </row>
    <row r="227">
      <c r="A227">
        <v>18225</v>
      </c>
      <c r="B227" t="str">
        <f>HYPERLINK("https://www.facebook.com/p/C%C3%B4ng-an-xa%CC%83-Chr%C3%B4h-P%C6%A1nan-Phu%CC%81-Thi%C3%AA%CC%A3n-Gia-Lai-100064670594686/", "Công an xã Chrôh Pơnan  tỉnh Gia Lai")</f>
        <v>Công an xã Chrôh Pơnan  tỉnh Gia Lai</v>
      </c>
      <c r="C227" t="str">
        <v>https://www.facebook.com/p/C%C3%B4ng-an-xa%CC%83-Chr%C3%B4h-P%C6%A1nan-Phu%CC%81-Thi%C3%AA%CC%A3n-Gia-Lai-100064670594686/</v>
      </c>
      <c r="D227" t="str">
        <v>-</v>
      </c>
      <c r="E227" t="str">
        <v/>
      </c>
      <c r="F227" t="str">
        <v>-</v>
      </c>
      <c r="G227" t="str">
        <v>-</v>
      </c>
    </row>
    <row r="228">
      <c r="A228">
        <v>18226</v>
      </c>
      <c r="B228" t="str">
        <f>HYPERLINK("https://phuthien.gialai.gov.vn/xa-chroh-ponan/Gioi-thieu/Qua-trinh-hinh-thanh-va-Phat-trien.aspx", "UBND Ủy ban nhân dân xã Chrôh Pơnan  tỉnh Gia Lai")</f>
        <v>UBND Ủy ban nhân dân xã Chrôh Pơnan  tỉnh Gia Lai</v>
      </c>
      <c r="C228" t="str">
        <v>https://phuthien.gialai.gov.vn/xa-chroh-ponan/Gioi-thieu/Qua-trinh-hinh-thanh-va-Phat-trien.aspx</v>
      </c>
      <c r="D228" t="str">
        <v>-</v>
      </c>
      <c r="E228" t="str">
        <v>-</v>
      </c>
      <c r="F228" t="str">
        <v>-</v>
      </c>
      <c r="G228" t="str">
        <v>-</v>
      </c>
    </row>
    <row r="229">
      <c r="A229">
        <v>18227</v>
      </c>
      <c r="B229" t="str">
        <f>HYPERLINK("https://www.facebook.com/p/C%C3%B4ng-an-x%C3%A3-Ia-Hiao-Ph%C3%BA-Thi%E1%BB%87n-100067831103691/", "Công an xã Ia Hiao  tỉnh Gia Lai")</f>
        <v>Công an xã Ia Hiao  tỉnh Gia Lai</v>
      </c>
      <c r="C229" t="str">
        <v>https://www.facebook.com/p/C%C3%B4ng-an-x%C3%A3-Ia-Hiao-Ph%C3%BA-Thi%E1%BB%87n-100067831103691/</v>
      </c>
      <c r="D229" t="str">
        <v>-</v>
      </c>
      <c r="E229" t="str">
        <v/>
      </c>
      <c r="F229" t="str">
        <v>-</v>
      </c>
      <c r="G229" t="str">
        <v>-</v>
      </c>
    </row>
    <row r="230">
      <c r="A230">
        <v>18228</v>
      </c>
      <c r="B230" t="str">
        <f>HYPERLINK("https://phuthien.gialai.gov.vn/xa-Ia-Hiao/Home.aspx", "UBND Ủy ban nhân dân xã Ia Hiao  tỉnh Gia Lai")</f>
        <v>UBND Ủy ban nhân dân xã Ia Hiao  tỉnh Gia Lai</v>
      </c>
      <c r="C230" t="str">
        <v>https://phuthien.gialai.gov.vn/xa-Ia-Hiao/Home.aspx</v>
      </c>
      <c r="D230" t="str">
        <v>-</v>
      </c>
      <c r="E230" t="str">
        <v>-</v>
      </c>
      <c r="F230" t="str">
        <v>-</v>
      </c>
      <c r="G230" t="str">
        <v>-</v>
      </c>
    </row>
    <row r="231">
      <c r="A231">
        <v>18229</v>
      </c>
      <c r="B231" t="str">
        <f>HYPERLINK("https://www.facebook.com/3632187620170282/", "Công an xã Ia Yeng  tỉnh Gia Lai")</f>
        <v>Công an xã Ia Yeng  tỉnh Gia Lai</v>
      </c>
      <c r="C231" t="str">
        <v>https://www.facebook.com/3632187620170282/</v>
      </c>
      <c r="D231" t="str">
        <v>-</v>
      </c>
      <c r="E231" t="str">
        <v/>
      </c>
      <c r="F231" t="str">
        <v>-</v>
      </c>
      <c r="G231" t="str">
        <v>-</v>
      </c>
    </row>
    <row r="232">
      <c r="A232">
        <v>18230</v>
      </c>
      <c r="B232" t="str">
        <f>HYPERLINK("https://phuthien.gialai.gov.vn/xa-ia-yeng/Home.aspx", "UBND Ủy ban nhân dân xã Ia Yeng  tỉnh Gia Lai")</f>
        <v>UBND Ủy ban nhân dân xã Ia Yeng  tỉnh Gia Lai</v>
      </c>
      <c r="C232" t="str">
        <v>https://phuthien.gialai.gov.vn/xa-ia-yeng/Home.aspx</v>
      </c>
      <c r="D232" t="str">
        <v>-</v>
      </c>
      <c r="E232" t="str">
        <v>-</v>
      </c>
      <c r="F232" t="str">
        <v>-</v>
      </c>
      <c r="G232" t="str">
        <v>-</v>
      </c>
    </row>
    <row r="233">
      <c r="A233">
        <v>18231</v>
      </c>
      <c r="B233" t="str">
        <f>HYPERLINK("https://www.facebook.com/p/C%C3%B4ng-an-x%C3%A3-Ia-Hr%C3%BA-100051158777042/", "Công an xã Ia Hrú  tỉnh Gia Lai")</f>
        <v>Công an xã Ia Hrú  tỉnh Gia Lai</v>
      </c>
      <c r="C233" t="str">
        <v>https://www.facebook.com/p/C%C3%B4ng-an-x%C3%A3-Ia-Hr%C3%BA-100051158777042/</v>
      </c>
      <c r="D233" t="str">
        <v>-</v>
      </c>
      <c r="E233" t="str">
        <v/>
      </c>
      <c r="F233" t="str">
        <v>-</v>
      </c>
      <c r="G233" t="str">
        <v>-</v>
      </c>
    </row>
    <row r="234">
      <c r="A234">
        <v>18232</v>
      </c>
      <c r="B234" t="str">
        <f>HYPERLINK("https://chupuh.gialai.gov.vn/xa-ia-hru/Tin-tuc.aspx?page=5", "UBND Ủy ban nhân dân xã Ia Hrú  tỉnh Gia Lai")</f>
        <v>UBND Ủy ban nhân dân xã Ia Hrú  tỉnh Gia Lai</v>
      </c>
      <c r="C234" t="str">
        <v>https://chupuh.gialai.gov.vn/xa-ia-hru/Tin-tuc.aspx?page=5</v>
      </c>
      <c r="D234" t="str">
        <v>-</v>
      </c>
      <c r="E234" t="str">
        <v>-</v>
      </c>
      <c r="F234" t="str">
        <v>-</v>
      </c>
      <c r="G234" t="str">
        <v>-</v>
      </c>
    </row>
    <row r="235">
      <c r="A235">
        <v>18233</v>
      </c>
      <c r="B235" t="str">
        <v>Công an xã Ia Rong  tỉnh Gia Lai</v>
      </c>
      <c r="C235" t="str">
        <v>-</v>
      </c>
      <c r="D235" t="str">
        <v>-</v>
      </c>
      <c r="E235" t="str">
        <v/>
      </c>
      <c r="F235" t="str">
        <v>-</v>
      </c>
      <c r="G235" t="str">
        <v>-</v>
      </c>
    </row>
    <row r="236">
      <c r="A236">
        <v>18234</v>
      </c>
      <c r="B236" t="str">
        <f>HYPERLINK("https://chupuh.gialai.gov.vn/Xa-Ia-Rong/Tin-tuc.aspx", "UBND Ủy ban nhân dân xã Ia Rong  tỉnh Gia Lai")</f>
        <v>UBND Ủy ban nhân dân xã Ia Rong  tỉnh Gia Lai</v>
      </c>
      <c r="C236" t="str">
        <v>https://chupuh.gialai.gov.vn/Xa-Ia-Rong/Tin-tuc.aspx</v>
      </c>
      <c r="D236" t="str">
        <v>-</v>
      </c>
      <c r="E236" t="str">
        <v>-</v>
      </c>
      <c r="F236" t="str">
        <v>-</v>
      </c>
      <c r="G236" t="str">
        <v>-</v>
      </c>
    </row>
    <row r="237">
      <c r="A237">
        <v>18235</v>
      </c>
      <c r="B237" t="str">
        <f>HYPERLINK("https://www.facebook.com/doantronghla/", "Công an xã Ia Dreng  tỉnh Gia Lai")</f>
        <v>Công an xã Ia Dreng  tỉnh Gia Lai</v>
      </c>
      <c r="C237" t="str">
        <v>https://www.facebook.com/doantronghla/</v>
      </c>
      <c r="D237" t="str">
        <v>-</v>
      </c>
      <c r="E237" t="str">
        <v/>
      </c>
      <c r="F237" t="str">
        <v>-</v>
      </c>
      <c r="G237" t="str">
        <v>-</v>
      </c>
    </row>
    <row r="238">
      <c r="A238">
        <v>18236</v>
      </c>
      <c r="B238" t="str">
        <f>HYPERLINK("https://chupuh.gialai.gov.vn/Xa-Ia-Dreng/Documents/Van-ban-huyen.aspx", "UBND Ủy ban nhân dân xã Ia Dreng  tỉnh Gia Lai")</f>
        <v>UBND Ủy ban nhân dân xã Ia Dreng  tỉnh Gia Lai</v>
      </c>
      <c r="C238" t="str">
        <v>https://chupuh.gialai.gov.vn/Xa-Ia-Dreng/Documents/Van-ban-huyen.aspx</v>
      </c>
      <c r="D238" t="str">
        <v>-</v>
      </c>
      <c r="E238" t="str">
        <v>-</v>
      </c>
      <c r="F238" t="str">
        <v>-</v>
      </c>
      <c r="G238" t="str">
        <v>-</v>
      </c>
    </row>
    <row r="239">
      <c r="A239">
        <v>18237</v>
      </c>
      <c r="B239" t="str">
        <f>HYPERLINK("https://www.facebook.com/doantronghla/", "Công an xã Ia Hla  tỉnh Gia Lai")</f>
        <v>Công an xã Ia Hla  tỉnh Gia Lai</v>
      </c>
      <c r="C239" t="str">
        <v>https://www.facebook.com/doantronghla/</v>
      </c>
      <c r="D239" t="str">
        <v>-</v>
      </c>
      <c r="E239" t="str">
        <v/>
      </c>
      <c r="F239" t="str">
        <v>-</v>
      </c>
      <c r="G239" t="str">
        <v>-</v>
      </c>
    </row>
    <row r="240">
      <c r="A240">
        <v>18238</v>
      </c>
      <c r="B240" t="str">
        <f>HYPERLINK("https://chupuh.gialai.gov.vn/Xa-Ia-Hla/Gioi-thieu/Co-cau-to-chuc.aspx", "UBND Ủy ban nhân dân xã Ia Hla  tỉnh Gia Lai")</f>
        <v>UBND Ủy ban nhân dân xã Ia Hla  tỉnh Gia Lai</v>
      </c>
      <c r="C240" t="str">
        <v>https://chupuh.gialai.gov.vn/Xa-Ia-Hla/Gioi-thieu/Co-cau-to-chuc.aspx</v>
      </c>
      <c r="D240" t="str">
        <v>-</v>
      </c>
      <c r="E240" t="str">
        <v>-</v>
      </c>
      <c r="F240" t="str">
        <v>-</v>
      </c>
      <c r="G240" t="str">
        <v>-</v>
      </c>
    </row>
    <row r="241">
      <c r="A241">
        <v>18239</v>
      </c>
      <c r="B241" t="str">
        <v>Công an xã Chư Don  tỉnh Gia Lai</v>
      </c>
      <c r="C241" t="str">
        <v>-</v>
      </c>
      <c r="D241" t="str">
        <v>-</v>
      </c>
      <c r="E241" t="str">
        <v/>
      </c>
      <c r="F241" t="str">
        <v>-</v>
      </c>
      <c r="G241" t="str">
        <v>-</v>
      </c>
    </row>
    <row r="242">
      <c r="A242">
        <v>18240</v>
      </c>
      <c r="B242" t="str">
        <f>HYPERLINK("https://chupuh.gialai.gov.vn/Xa-Chu-Don/Tin-tuc.aspx", "UBND Ủy ban nhân dân xã Chư Don  tỉnh Gia Lai")</f>
        <v>UBND Ủy ban nhân dân xã Chư Don  tỉnh Gia Lai</v>
      </c>
      <c r="C242" t="str">
        <v>https://chupuh.gialai.gov.vn/Xa-Chu-Don/Tin-tuc.aspx</v>
      </c>
      <c r="D242" t="str">
        <v>-</v>
      </c>
      <c r="E242" t="str">
        <v>-</v>
      </c>
      <c r="F242" t="str">
        <v>-</v>
      </c>
      <c r="G242" t="str">
        <v>-</v>
      </c>
    </row>
    <row r="243">
      <c r="A243">
        <v>18241</v>
      </c>
      <c r="B243" t="str">
        <f>HYPERLINK("https://www.facebook.com/p/C%C3%B4ng-an-x%C3%A3-Ia-Phang-Ch%C6%B0-P%C6%B0h-100063537790298/", "Công an xã Ia Phang  tỉnh Gia Lai")</f>
        <v>Công an xã Ia Phang  tỉnh Gia Lai</v>
      </c>
      <c r="C243" t="str">
        <v>https://www.facebook.com/p/C%C3%B4ng-an-x%C3%A3-Ia-Phang-Ch%C6%B0-P%C6%B0h-100063537790298/</v>
      </c>
      <c r="D243" t="str">
        <v>-</v>
      </c>
      <c r="E243" t="str">
        <v/>
      </c>
      <c r="F243" t="str">
        <v>-</v>
      </c>
      <c r="G243" t="str">
        <v>-</v>
      </c>
    </row>
    <row r="244">
      <c r="A244">
        <v>18242</v>
      </c>
      <c r="B244" t="str">
        <f>HYPERLINK("https://chupuh.gialai.gov.vn/Xa-Ia-Phang/Tin-tuc.aspx?page=2", "UBND Ủy ban nhân dân xã Ia Phang  tỉnh Gia Lai")</f>
        <v>UBND Ủy ban nhân dân xã Ia Phang  tỉnh Gia Lai</v>
      </c>
      <c r="C244" t="str">
        <v>https://chupuh.gialai.gov.vn/Xa-Ia-Phang/Tin-tuc.aspx?page=2</v>
      </c>
      <c r="D244" t="str">
        <v>-</v>
      </c>
      <c r="E244" t="str">
        <v>-</v>
      </c>
      <c r="F244" t="str">
        <v>-</v>
      </c>
      <c r="G244" t="str">
        <v>-</v>
      </c>
    </row>
    <row r="245">
      <c r="A245">
        <v>18243</v>
      </c>
      <c r="B245" t="str">
        <f>HYPERLINK("https://www.facebook.com/p/C%C3%B4ng-an-x%C3%A3-Ia-Le-100067592626384/", "Công an xã Ia Le  tỉnh Gia Lai")</f>
        <v>Công an xã Ia Le  tỉnh Gia Lai</v>
      </c>
      <c r="C245" t="str">
        <v>https://www.facebook.com/p/C%C3%B4ng-an-x%C3%A3-Ia-Le-100067592626384/</v>
      </c>
      <c r="D245" t="str">
        <v>-</v>
      </c>
      <c r="E245" t="str">
        <v/>
      </c>
      <c r="F245" t="str">
        <v>-</v>
      </c>
      <c r="G245" t="str">
        <v>-</v>
      </c>
    </row>
    <row r="246">
      <c r="A246">
        <v>18244</v>
      </c>
      <c r="B246" t="str">
        <f>HYPERLINK("https://chupuh.gialai.gov.vn/xa-ia-le/Tin-tuc/TinHoatDong.aspx", "UBND Ủy ban nhân dân xã Ia Le  tỉnh Gia Lai")</f>
        <v>UBND Ủy ban nhân dân xã Ia Le  tỉnh Gia Lai</v>
      </c>
      <c r="C246" t="str">
        <v>https://chupuh.gialai.gov.vn/xa-ia-le/Tin-tuc/TinHoatDong.aspx</v>
      </c>
      <c r="D246" t="str">
        <v>-</v>
      </c>
      <c r="E246" t="str">
        <v>-</v>
      </c>
      <c r="F246" t="str">
        <v>-</v>
      </c>
      <c r="G246" t="str">
        <v>-</v>
      </c>
    </row>
    <row r="247">
      <c r="A247">
        <v>18245</v>
      </c>
      <c r="B247" t="str">
        <v>Công an xã Ia BLứ  tỉnh Gia Lai</v>
      </c>
      <c r="C247" t="str">
        <v>-</v>
      </c>
      <c r="D247" t="str">
        <v>-</v>
      </c>
      <c r="E247" t="str">
        <v/>
      </c>
      <c r="F247" t="str">
        <v>-</v>
      </c>
      <c r="G247" t="str">
        <v>-</v>
      </c>
    </row>
    <row r="248">
      <c r="A248">
        <v>18246</v>
      </c>
      <c r="B248" t="str">
        <f>HYPERLINK("https://chupuh.gialai.gov.vn/Xa-Ia-Blu/Gioi-thieu/Thong-tin-lien-he.aspx", "UBND Ủy ban nhân dân xã Ia BLứ  tỉnh Gia Lai")</f>
        <v>UBND Ủy ban nhân dân xã Ia BLứ  tỉnh Gia Lai</v>
      </c>
      <c r="C248" t="str">
        <v>https://chupuh.gialai.gov.vn/Xa-Ia-Blu/Gioi-thieu/Thong-tin-lien-he.aspx</v>
      </c>
      <c r="D248" t="str">
        <v>-</v>
      </c>
      <c r="E248" t="str">
        <v>-</v>
      </c>
      <c r="F248" t="str">
        <v>-</v>
      </c>
      <c r="G248" t="str">
        <v>-</v>
      </c>
    </row>
    <row r="249">
      <c r="A249">
        <v>18247</v>
      </c>
      <c r="B249" t="str">
        <v>Công an phường Tân Lập  tỉnh Đắk Lắk</v>
      </c>
      <c r="C249" t="str">
        <v>-</v>
      </c>
      <c r="D249" t="str">
        <v>-</v>
      </c>
      <c r="E249" t="str">
        <v/>
      </c>
      <c r="F249" t="str">
        <v>-</v>
      </c>
      <c r="G249" t="str">
        <v>-</v>
      </c>
    </row>
    <row r="250">
      <c r="A250">
        <v>18248</v>
      </c>
      <c r="B250" t="str">
        <f>HYPERLINK("http://tuan.buonmathuot.daklak.gov.vn/dia-chi-va-so-dien-thoai-cua-21-xa-phuong-5.html", "UBND Ủy ban nhân dân phường Tân Lập  tỉnh Đắk Lắk")</f>
        <v>UBND Ủy ban nhân dân phường Tân Lập  tỉnh Đắk Lắk</v>
      </c>
      <c r="C250" t="str">
        <v>http://tuan.buonmathuot.daklak.gov.vn/dia-chi-va-so-dien-thoai-cua-21-xa-phuong-5.html</v>
      </c>
      <c r="D250" t="str">
        <v>-</v>
      </c>
      <c r="E250" t="str">
        <v>-</v>
      </c>
      <c r="F250" t="str">
        <v>-</v>
      </c>
      <c r="G250" t="str">
        <v>-</v>
      </c>
    </row>
    <row r="251">
      <c r="A251">
        <v>18249</v>
      </c>
      <c r="B251" t="str">
        <v>Công an phường Tân Hòa  tỉnh Đắk Lắk</v>
      </c>
      <c r="C251" t="str">
        <v>-</v>
      </c>
      <c r="D251" t="str">
        <v>-</v>
      </c>
      <c r="E251" t="str">
        <v/>
      </c>
      <c r="F251" t="str">
        <v>-</v>
      </c>
      <c r="G251" t="str">
        <v>-</v>
      </c>
    </row>
    <row r="252">
      <c r="A252">
        <v>18250</v>
      </c>
      <c r="B252" t="str">
        <f>HYPERLINK("http://tuan.buonmathuot.daklak.gov.vn/dia-chi-va-so-dien-thoai-cua-21-xa-phuong-5.html", "UBND Ủy ban nhân dân phường Tân Hòa  tỉnh Đắk Lắk")</f>
        <v>UBND Ủy ban nhân dân phường Tân Hòa  tỉnh Đắk Lắk</v>
      </c>
      <c r="C252" t="str">
        <v>http://tuan.buonmathuot.daklak.gov.vn/dia-chi-va-so-dien-thoai-cua-21-xa-phuong-5.html</v>
      </c>
      <c r="D252" t="str">
        <v>-</v>
      </c>
      <c r="E252" t="str">
        <v>-</v>
      </c>
      <c r="F252" t="str">
        <v>-</v>
      </c>
      <c r="G252" t="str">
        <v>-</v>
      </c>
    </row>
    <row r="253">
      <c r="A253">
        <v>18251</v>
      </c>
      <c r="B253" t="str">
        <v>Công an phường Tân An  tỉnh Đắk Lắk</v>
      </c>
      <c r="C253" t="str">
        <v>-</v>
      </c>
      <c r="D253" t="str">
        <v>-</v>
      </c>
      <c r="E253" t="str">
        <v/>
      </c>
      <c r="F253" t="str">
        <v>-</v>
      </c>
      <c r="G253" t="str">
        <v>-</v>
      </c>
    </row>
    <row r="254">
      <c r="A254">
        <v>18252</v>
      </c>
      <c r="B254" t="str">
        <f>HYPERLINK("http://tuan.buonmathuot.daklak.gov.vn/dia-chi-va-so-dien-thoai-cua-21-xa-phuong-5.html", "UBND Ủy ban nhân dân phường Tân An  tỉnh Đắk Lắk")</f>
        <v>UBND Ủy ban nhân dân phường Tân An  tỉnh Đắk Lắk</v>
      </c>
      <c r="C254" t="str">
        <v>http://tuan.buonmathuot.daklak.gov.vn/dia-chi-va-so-dien-thoai-cua-21-xa-phuong-5.html</v>
      </c>
      <c r="D254" t="str">
        <v>-</v>
      </c>
      <c r="E254" t="str">
        <v>-</v>
      </c>
      <c r="F254" t="str">
        <v>-</v>
      </c>
      <c r="G254" t="str">
        <v>-</v>
      </c>
    </row>
    <row r="255">
      <c r="A255">
        <v>18253</v>
      </c>
      <c r="B255" t="str">
        <f>HYPERLINK("https://www.facebook.com/p/C%C3%B4ng-an-Th%E1%BB%8B-x%C3%A3-Bu%C3%B4n-H%E1%BB%93-T%E1%BB%89nh-%C4%90%E1%BA%AFk-L%E1%BA%AFk-100069259687522/", "Công an phường Thống Nhất  tỉnh Đắk Lắk")</f>
        <v>Công an phường Thống Nhất  tỉnh Đắk Lắk</v>
      </c>
      <c r="C255" t="str">
        <v>https://www.facebook.com/p/C%C3%B4ng-an-Th%E1%BB%8B-x%C3%A3-Bu%C3%B4n-H%E1%BB%93-T%E1%BB%89nh-%C4%90%E1%BA%AFk-L%E1%BA%AFk-100069259687522/</v>
      </c>
      <c r="D255" t="str">
        <v>-</v>
      </c>
      <c r="E255" t="str">
        <v/>
      </c>
      <c r="F255" t="str">
        <v>-</v>
      </c>
      <c r="G255" t="str">
        <v>-</v>
      </c>
    </row>
    <row r="256">
      <c r="A256">
        <v>18254</v>
      </c>
      <c r="B256" t="str">
        <f>HYPERLINK("http://congan.daklak.gov.vn/-/phuong-thong-nhat-tp-buon-ma-thuot-hoan-thanh-cao-iem-thuc-hien-thu-nhan-ho-so-va-kich-hoat-tai-khoan-inh-danh-ien-tu", "UBND Ủy ban nhân dân phường Thống Nhất  tỉnh Đắk Lắk")</f>
        <v>UBND Ủy ban nhân dân phường Thống Nhất  tỉnh Đắk Lắk</v>
      </c>
      <c r="C256" t="str">
        <v>http://congan.daklak.gov.vn/-/phuong-thong-nhat-tp-buon-ma-thuot-hoan-thanh-cao-iem-thuc-hien-thu-nhan-ho-so-va-kich-hoat-tai-khoan-inh-danh-ien-tu</v>
      </c>
      <c r="D256" t="str">
        <v>-</v>
      </c>
      <c r="E256" t="str">
        <v>-</v>
      </c>
      <c r="F256" t="str">
        <v>-</v>
      </c>
      <c r="G256" t="str">
        <v>-</v>
      </c>
    </row>
    <row r="257">
      <c r="A257">
        <v>18255</v>
      </c>
      <c r="B257" t="str">
        <f>HYPERLINK("https://www.facebook.com/p/C%C3%B4ng-an-ph%C6%B0%E1%BB%9Dng-Th%C3%A0nh-Nh%E1%BA%A5t-Tp-Bu%C3%B4n-Ma-Thu%E1%BB%99t-100070685730137/", "Công an phường Thành Nhất  tỉnh Đắk Lắk")</f>
        <v>Công an phường Thành Nhất  tỉnh Đắk Lắk</v>
      </c>
      <c r="C257" t="str">
        <v>https://www.facebook.com/p/C%C3%B4ng-an-ph%C6%B0%E1%BB%9Dng-Th%C3%A0nh-Nh%E1%BA%A5t-Tp-Bu%C3%B4n-Ma-Thu%E1%BB%99t-100070685730137/</v>
      </c>
      <c r="D257" t="str">
        <v>-</v>
      </c>
      <c r="E257" t="str">
        <v/>
      </c>
      <c r="F257" t="str">
        <v>-</v>
      </c>
      <c r="G257" t="str">
        <v>-</v>
      </c>
    </row>
    <row r="258">
      <c r="A258">
        <v>18256</v>
      </c>
      <c r="B258" t="str">
        <f>HYPERLINK("http://tuan.buonmathuot.daklak.gov.vn/dia-chi-va-so-dien-thoai-cua-21-xa-phuong-5.html", "UBND Ủy ban nhân dân phường Thành Nhất  tỉnh Đắk Lắk")</f>
        <v>UBND Ủy ban nhân dân phường Thành Nhất  tỉnh Đắk Lắk</v>
      </c>
      <c r="C258" t="str">
        <v>http://tuan.buonmathuot.daklak.gov.vn/dia-chi-va-so-dien-thoai-cua-21-xa-phuong-5.html</v>
      </c>
      <c r="D258" t="str">
        <v>-</v>
      </c>
      <c r="E258" t="str">
        <v>-</v>
      </c>
      <c r="F258" t="str">
        <v>-</v>
      </c>
      <c r="G258" t="str">
        <v>-</v>
      </c>
    </row>
    <row r="259">
      <c r="A259">
        <v>18257</v>
      </c>
      <c r="B259" t="str">
        <v>Công an phường Thắng Lợi  tỉnh Đắk Lắk</v>
      </c>
      <c r="C259" t="str">
        <v>-</v>
      </c>
      <c r="D259" t="str">
        <v>-</v>
      </c>
      <c r="E259" t="str">
        <v/>
      </c>
      <c r="F259" t="str">
        <v>-</v>
      </c>
      <c r="G259" t="str">
        <v>-</v>
      </c>
    </row>
    <row r="260">
      <c r="A260">
        <v>18258</v>
      </c>
      <c r="B260" t="str">
        <f>HYPERLINK("http://thangloi.buonmathuot.daklak.gov.vn/", "UBND Ủy ban nhân dân phường Thắng Lợi  tỉnh Đắk Lắk")</f>
        <v>UBND Ủy ban nhân dân phường Thắng Lợi  tỉnh Đắk Lắk</v>
      </c>
      <c r="C260" t="str">
        <v>http://thangloi.buonmathuot.daklak.gov.vn/</v>
      </c>
      <c r="D260" t="str">
        <v>-</v>
      </c>
      <c r="E260" t="str">
        <v>-</v>
      </c>
      <c r="F260" t="str">
        <v>-</v>
      </c>
      <c r="G260" t="str">
        <v>-</v>
      </c>
    </row>
    <row r="261">
      <c r="A261">
        <v>18259</v>
      </c>
      <c r="B261" t="str">
        <f>HYPERLINK("https://www.facebook.com/p/%C4%90o%C3%A0n-Ph%C6%B0%E1%BB%9Dng-T%C3%82N-L%E1%BB%A2I-100063703710808/", "Công an phường Tân Lợi  tỉnh Đắk Lắk")</f>
        <v>Công an phường Tân Lợi  tỉnh Đắk Lắk</v>
      </c>
      <c r="C261" t="str">
        <v>https://www.facebook.com/p/%C4%90o%C3%A0n-Ph%C6%B0%E1%BB%9Dng-T%C3%82N-L%E1%BB%A2I-100063703710808/</v>
      </c>
      <c r="D261" t="str">
        <v>-</v>
      </c>
      <c r="E261" t="str">
        <v/>
      </c>
      <c r="F261" t="str">
        <v>-</v>
      </c>
      <c r="G261" t="str">
        <v>-</v>
      </c>
    </row>
    <row r="262">
      <c r="A262">
        <v>18260</v>
      </c>
      <c r="B262" t="str">
        <f>HYPERLINK("http://tuan.buonmathuot.daklak.gov.vn/dia-chi-va-so-dien-thoai-cua-21-xa-phuong-5.html", "UBND Ủy ban nhân dân phường Tân Lợi  tỉnh Đắk Lắk")</f>
        <v>UBND Ủy ban nhân dân phường Tân Lợi  tỉnh Đắk Lắk</v>
      </c>
      <c r="C262" t="str">
        <v>http://tuan.buonmathuot.daklak.gov.vn/dia-chi-va-so-dien-thoai-cua-21-xa-phuong-5.html</v>
      </c>
      <c r="D262" t="str">
        <v>-</v>
      </c>
      <c r="E262" t="str">
        <v>-</v>
      </c>
      <c r="F262" t="str">
        <v>-</v>
      </c>
      <c r="G262" t="str">
        <v>-</v>
      </c>
    </row>
    <row r="263">
      <c r="A263">
        <v>18261</v>
      </c>
      <c r="B263" t="str">
        <v>Công an phường Thành Công  tỉnh Đắk Lắk</v>
      </c>
      <c r="C263" t="str">
        <v>-</v>
      </c>
      <c r="D263" t="str">
        <v>-</v>
      </c>
      <c r="E263" t="str">
        <v/>
      </c>
      <c r="F263" t="str">
        <v>-</v>
      </c>
      <c r="G263" t="str">
        <v>-</v>
      </c>
    </row>
    <row r="264">
      <c r="A264">
        <v>18262</v>
      </c>
      <c r="B264" t="str">
        <f>HYPERLINK("https://tuongtaccongdan.daklak.gov.vn/articles/ubnd-phuong-thanh-cong-tp-buon-ma-thuot-tiep-nhan-va-xu-ly-phan-anh-cua-cong-dan-tren-dak-lak-truc-tuyen-10.html", "UBND Ủy ban nhân dân phường Thành Công  tỉnh Đắk Lắk")</f>
        <v>UBND Ủy ban nhân dân phường Thành Công  tỉnh Đắk Lắk</v>
      </c>
      <c r="C264" t="str">
        <v>https://tuongtaccongdan.daklak.gov.vn/articles/ubnd-phuong-thanh-cong-tp-buon-ma-thuot-tiep-nhan-va-xu-ly-phan-anh-cua-cong-dan-tren-dak-lak-truc-tuyen-10.html</v>
      </c>
      <c r="D264" t="str">
        <v>-</v>
      </c>
      <c r="E264" t="str">
        <v>-</v>
      </c>
      <c r="F264" t="str">
        <v>-</v>
      </c>
      <c r="G264" t="str">
        <v>-</v>
      </c>
    </row>
    <row r="265">
      <c r="A265">
        <v>18263</v>
      </c>
      <c r="B265" t="str">
        <v>Công an phường Tân Thành  tỉnh Đắk Lắk</v>
      </c>
      <c r="C265" t="str">
        <v>-</v>
      </c>
      <c r="D265" t="str">
        <v>-</v>
      </c>
      <c r="E265" t="str">
        <v/>
      </c>
      <c r="F265" t="str">
        <v>-</v>
      </c>
      <c r="G265" t="str">
        <v>-</v>
      </c>
    </row>
    <row r="266">
      <c r="A266">
        <v>18264</v>
      </c>
      <c r="B266" t="str">
        <f>HYPERLINK("http://tuan.buonmathuot.daklak.gov.vn/dia-chi-va-so-dien-thoai-cua-21-xa-phuong-5.html", "UBND Ủy ban nhân dân phường Tân Thành  tỉnh Đắk Lắk")</f>
        <v>UBND Ủy ban nhân dân phường Tân Thành  tỉnh Đắk Lắk</v>
      </c>
      <c r="C266" t="str">
        <v>http://tuan.buonmathuot.daklak.gov.vn/dia-chi-va-so-dien-thoai-cua-21-xa-phuong-5.html</v>
      </c>
      <c r="D266" t="str">
        <v>-</v>
      </c>
      <c r="E266" t="str">
        <v>-</v>
      </c>
      <c r="F266" t="str">
        <v>-</v>
      </c>
      <c r="G266" t="str">
        <v>-</v>
      </c>
    </row>
    <row r="267">
      <c r="A267">
        <v>18265</v>
      </c>
      <c r="B267" t="str">
        <f>HYPERLINK("https://www.facebook.com/p/Ph%C6%B0%C6%A1%CC%80ng-T%C3%A2n-Ti%C3%AA%CC%81n-Bu%C3%B4n-Ma-Thu%C3%B4%CC%A3t-%C4%90%C4%83k-L%C4%83k-100066711586389/", "Công an phường Tân Tiến  tỉnh Đắk Lắk")</f>
        <v>Công an phường Tân Tiến  tỉnh Đắk Lắk</v>
      </c>
      <c r="C267" t="str">
        <v>https://www.facebook.com/p/Ph%C6%B0%C6%A1%CC%80ng-T%C3%A2n-Ti%C3%AA%CC%81n-Bu%C3%B4n-Ma-Thu%C3%B4%CC%A3t-%C4%90%C4%83k-L%C4%83k-100066711586389/</v>
      </c>
      <c r="D267" t="str">
        <v>-</v>
      </c>
      <c r="E267" t="str">
        <v/>
      </c>
      <c r="F267" t="str">
        <v>-</v>
      </c>
      <c r="G267" t="str">
        <v>-</v>
      </c>
    </row>
    <row r="268">
      <c r="A268">
        <v>18266</v>
      </c>
      <c r="B268" t="str">
        <f>HYPERLINK("http://tuan.buonmathuot.daklak.gov.vn/dia-chi-va-so-dien-thoai-cua-21-xa-phuong-5.html", "UBND Ủy ban nhân dân phường Tân Tiến  tỉnh Đắk Lắk")</f>
        <v>UBND Ủy ban nhân dân phường Tân Tiến  tỉnh Đắk Lắk</v>
      </c>
      <c r="C268" t="str">
        <v>http://tuan.buonmathuot.daklak.gov.vn/dia-chi-va-so-dien-thoai-cua-21-xa-phuong-5.html</v>
      </c>
      <c r="D268" t="str">
        <v>-</v>
      </c>
      <c r="E268" t="str">
        <v>-</v>
      </c>
      <c r="F268" t="str">
        <v>-</v>
      </c>
      <c r="G268" t="str">
        <v>-</v>
      </c>
    </row>
    <row r="269">
      <c r="A269">
        <v>18267</v>
      </c>
      <c r="B269" t="str">
        <v>Công an phường Tự An  tỉnh Đắk Lắk</v>
      </c>
      <c r="C269" t="str">
        <v>-</v>
      </c>
      <c r="D269" t="str">
        <v>-</v>
      </c>
      <c r="E269" t="str">
        <v/>
      </c>
      <c r="F269" t="str">
        <v>-</v>
      </c>
      <c r="G269" t="str">
        <v>-</v>
      </c>
    </row>
    <row r="270">
      <c r="A270">
        <v>18268</v>
      </c>
      <c r="B270" t="str">
        <f>HYPERLINK("http://tuan.buonmathuot.daklak.gov.vn/co-cau-hanh-chinh-tuan-4368.html", "UBND Ủy ban nhân dân phường Tự An  tỉnh Đắk Lắk")</f>
        <v>UBND Ủy ban nhân dân phường Tự An  tỉnh Đắk Lắk</v>
      </c>
      <c r="C270" t="str">
        <v>http://tuan.buonmathuot.daklak.gov.vn/co-cau-hanh-chinh-tuan-4368.html</v>
      </c>
      <c r="D270" t="str">
        <v>-</v>
      </c>
      <c r="E270" t="str">
        <v>-</v>
      </c>
      <c r="F270" t="str">
        <v>-</v>
      </c>
      <c r="G270" t="str">
        <v>-</v>
      </c>
    </row>
    <row r="271">
      <c r="A271">
        <v>18269</v>
      </c>
      <c r="B271" t="str">
        <f>HYPERLINK("https://www.facebook.com/ubndxaeatieu/", "Công an phường Ea Tam  tỉnh Đắk Lắk")</f>
        <v>Công an phường Ea Tam  tỉnh Đắk Lắk</v>
      </c>
      <c r="C271" t="str">
        <v>https://www.facebook.com/ubndxaeatieu/</v>
      </c>
      <c r="D271" t="str">
        <v>-</v>
      </c>
      <c r="E271" t="str">
        <v/>
      </c>
      <c r="F271" t="str">
        <v>-</v>
      </c>
      <c r="G271" t="str">
        <v>-</v>
      </c>
    </row>
    <row r="272">
      <c r="A272">
        <v>18270</v>
      </c>
      <c r="B272" t="str">
        <f>HYPERLINK("http://tuan.buonmathuot.daklak.gov.vn/dia-chi-va-so-dien-thoai-cua-21-xa-phuong-5.html", "UBND Ủy ban nhân dân phường Ea Tam  tỉnh Đắk Lắk")</f>
        <v>UBND Ủy ban nhân dân phường Ea Tam  tỉnh Đắk Lắk</v>
      </c>
      <c r="C272" t="str">
        <v>http://tuan.buonmathuot.daklak.gov.vn/dia-chi-va-so-dien-thoai-cua-21-xa-phuong-5.html</v>
      </c>
      <c r="D272" t="str">
        <v>-</v>
      </c>
      <c r="E272" t="str">
        <v>-</v>
      </c>
      <c r="F272" t="str">
        <v>-</v>
      </c>
      <c r="G272" t="str">
        <v>-</v>
      </c>
    </row>
    <row r="273">
      <c r="A273">
        <v>18271</v>
      </c>
      <c r="B273" t="str">
        <v>Công an phường Khánh Xuân  tỉnh Đắk Lắk</v>
      </c>
      <c r="C273" t="str">
        <v>-</v>
      </c>
      <c r="D273" t="str">
        <v>-</v>
      </c>
      <c r="E273" t="str">
        <v/>
      </c>
      <c r="F273" t="str">
        <v>-</v>
      </c>
      <c r="G273" t="str">
        <v>-</v>
      </c>
    </row>
    <row r="274">
      <c r="A274">
        <v>18272</v>
      </c>
      <c r="B274" t="str">
        <f>HYPERLINK("http://tuan.buonmathuot.daklak.gov.vn/dia-chi-va-so-dien-thoai-cua-21-xa-phuong-5.html", "UBND Ủy ban nhân dân phường Khánh Xuân  tỉnh Đắk Lắk")</f>
        <v>UBND Ủy ban nhân dân phường Khánh Xuân  tỉnh Đắk Lắk</v>
      </c>
      <c r="C274" t="str">
        <v>http://tuan.buonmathuot.daklak.gov.vn/dia-chi-va-so-dien-thoai-cua-21-xa-phuong-5.html</v>
      </c>
      <c r="D274" t="str">
        <v>-</v>
      </c>
      <c r="E274" t="str">
        <v>-</v>
      </c>
      <c r="F274" t="str">
        <v>-</v>
      </c>
      <c r="G274" t="str">
        <v>-</v>
      </c>
    </row>
    <row r="275">
      <c r="A275">
        <v>18273</v>
      </c>
      <c r="B275" t="str">
        <f>HYPERLINK("https://www.facebook.com/p/ANTT-X%C3%A3-Ho%C3%A0-Thu%E1%BA%ADn-100076098257824/", "Công an xã Hòa Thuận  tỉnh Đắk Lắk")</f>
        <v>Công an xã Hòa Thuận  tỉnh Đắk Lắk</v>
      </c>
      <c r="C275" t="str">
        <v>https://www.facebook.com/p/ANTT-X%C3%A3-Ho%C3%A0-Thu%E1%BA%ADn-100076098257824/</v>
      </c>
      <c r="D275" t="str">
        <v>-</v>
      </c>
      <c r="E275" t="str">
        <v/>
      </c>
      <c r="F275" t="str">
        <v>-</v>
      </c>
      <c r="G275" t="str">
        <v>-</v>
      </c>
    </row>
    <row r="276">
      <c r="A276">
        <v>18274</v>
      </c>
      <c r="B276" t="str">
        <f>HYPERLINK("http://tuan.buonmathuot.daklak.gov.vn/dia-chi-va-so-dien-thoai-cua-21-xa-phuong-5.html", "UBND Ủy ban nhân dân xã Hòa Thuận  tỉnh Đắk Lắk")</f>
        <v>UBND Ủy ban nhân dân xã Hòa Thuận  tỉnh Đắk Lắk</v>
      </c>
      <c r="C276" t="str">
        <v>http://tuan.buonmathuot.daklak.gov.vn/dia-chi-va-so-dien-thoai-cua-21-xa-phuong-5.html</v>
      </c>
      <c r="D276" t="str">
        <v>-</v>
      </c>
      <c r="E276" t="str">
        <v>-</v>
      </c>
      <c r="F276" t="str">
        <v>-</v>
      </c>
      <c r="G276" t="str">
        <v>-</v>
      </c>
    </row>
    <row r="277">
      <c r="A277">
        <v>18275</v>
      </c>
      <c r="B277" t="str">
        <v>Công an xã Cư ÊBur  tỉnh Đắk Lắk</v>
      </c>
      <c r="C277" t="str">
        <v>-</v>
      </c>
      <c r="D277" t="str">
        <v>-</v>
      </c>
      <c r="E277" t="str">
        <v/>
      </c>
      <c r="F277" t="str">
        <v>-</v>
      </c>
      <c r="G277" t="str">
        <v>-</v>
      </c>
    </row>
    <row r="278">
      <c r="A278">
        <v>18276</v>
      </c>
      <c r="B278" t="str">
        <f>HYPERLINK("https://tnmt.daklak.gov.vn/bang-gia-va-quy-dinh-bang-gia-cac-loai-dat-ap-dung-tren-dia-ban-cac-huyen-thi-xa-thanh-pho-cua-tinh-dak-lak-giai-doan-2020-2024-1587.html", "UBND Ủy ban nhân dân xã Cư ÊBur  tỉnh Đắk Lắk")</f>
        <v>UBND Ủy ban nhân dân xã Cư ÊBur  tỉnh Đắk Lắk</v>
      </c>
      <c r="C278" t="str">
        <v>https://tnmt.daklak.gov.vn/bang-gia-va-quy-dinh-bang-gia-cac-loai-dat-ap-dung-tren-dia-ban-cac-huyen-thi-xa-thanh-pho-cua-tinh-dak-lak-giai-doan-2020-2024-1587.html</v>
      </c>
      <c r="D278" t="str">
        <v>-</v>
      </c>
      <c r="E278" t="str">
        <v>-</v>
      </c>
      <c r="F278" t="str">
        <v>-</v>
      </c>
      <c r="G278" t="str">
        <v>-</v>
      </c>
    </row>
    <row r="279">
      <c r="A279">
        <v>18277</v>
      </c>
      <c r="B279" t="str">
        <v>Công an xã Ea Tu  tỉnh Đắk Lắk</v>
      </c>
      <c r="C279" t="str">
        <v>-</v>
      </c>
      <c r="D279" t="str">
        <v>-</v>
      </c>
      <c r="E279" t="str">
        <v/>
      </c>
      <c r="F279" t="str">
        <v>-</v>
      </c>
      <c r="G279" t="str">
        <v>-</v>
      </c>
    </row>
    <row r="280">
      <c r="A280">
        <v>18278</v>
      </c>
      <c r="B280" t="str">
        <f>HYPERLINK("http://eatu.buonmathuot.daklak.gov.vn/uy-ban-nhan-dan-eatu-4303.html", "UBND Ủy ban nhân dân xã Ea Tu  tỉnh Đắk Lắk")</f>
        <v>UBND Ủy ban nhân dân xã Ea Tu  tỉnh Đắk Lắk</v>
      </c>
      <c r="C280" t="str">
        <v>http://eatu.buonmathuot.daklak.gov.vn/uy-ban-nhan-dan-eatu-4303.html</v>
      </c>
      <c r="D280" t="str">
        <v>-</v>
      </c>
      <c r="E280" t="str">
        <v>-</v>
      </c>
      <c r="F280" t="str">
        <v>-</v>
      </c>
      <c r="G280" t="str">
        <v>-</v>
      </c>
    </row>
    <row r="281">
      <c r="A281">
        <v>18279</v>
      </c>
      <c r="B281" t="str">
        <f>HYPERLINK("https://www.facebook.com/mattranhoathang/", "Công an xã Hòa Thắng  tỉnh Đắk Lắk")</f>
        <v>Công an xã Hòa Thắng  tỉnh Đắk Lắk</v>
      </c>
      <c r="C281" t="str">
        <v>https://www.facebook.com/mattranhoathang/</v>
      </c>
      <c r="D281" t="str">
        <v>-</v>
      </c>
      <c r="E281" t="str">
        <v/>
      </c>
      <c r="F281" t="str">
        <v>-</v>
      </c>
      <c r="G281" t="str">
        <v>-</v>
      </c>
    </row>
    <row r="282">
      <c r="A282">
        <v>18280</v>
      </c>
      <c r="B282" t="str">
        <f>HYPERLINK("https://congan.daklak.gov.vn/-/cong-an-xa-hoa-thang-ra-mat-mo-hinh-cong-truong-an-toan-giao-thong-", "UBND Ủy ban nhân dân xã Hòa Thắng  tỉnh Đắk Lắk")</f>
        <v>UBND Ủy ban nhân dân xã Hòa Thắng  tỉnh Đắk Lắk</v>
      </c>
      <c r="C282" t="str">
        <v>https://congan.daklak.gov.vn/-/cong-an-xa-hoa-thang-ra-mat-mo-hinh-cong-truong-an-toan-giao-thong-</v>
      </c>
      <c r="D282" t="str">
        <v>-</v>
      </c>
      <c r="E282" t="str">
        <v>-</v>
      </c>
      <c r="F282" t="str">
        <v>-</v>
      </c>
      <c r="G282" t="str">
        <v>-</v>
      </c>
    </row>
    <row r="283">
      <c r="A283">
        <v>18281</v>
      </c>
      <c r="B283" t="str">
        <v>Công an xã Ea Kao  tỉnh Đắk Lắk</v>
      </c>
      <c r="C283" t="str">
        <v>-</v>
      </c>
      <c r="D283" t="str">
        <v>-</v>
      </c>
      <c r="E283" t="str">
        <v/>
      </c>
      <c r="F283" t="str">
        <v>-</v>
      </c>
      <c r="G283" t="str">
        <v>-</v>
      </c>
    </row>
    <row r="284">
      <c r="A284">
        <v>18282</v>
      </c>
      <c r="B284" t="str">
        <f>HYPERLINK("http://tuan.buonmathuot.daklak.gov.vn/dia-chi-va-so-dien-thoai-cua-21-xa-phuong-5.html", "UBND Ủy ban nhân dân xã Ea Kao  tỉnh Đắk Lắk")</f>
        <v>UBND Ủy ban nhân dân xã Ea Kao  tỉnh Đắk Lắk</v>
      </c>
      <c r="C284" t="str">
        <v>http://tuan.buonmathuot.daklak.gov.vn/dia-chi-va-so-dien-thoai-cua-21-xa-phuong-5.html</v>
      </c>
      <c r="D284" t="str">
        <v>-</v>
      </c>
      <c r="E284" t="str">
        <v>-</v>
      </c>
      <c r="F284" t="str">
        <v>-</v>
      </c>
      <c r="G284" t="str">
        <v>-</v>
      </c>
    </row>
    <row r="285">
      <c r="A285">
        <v>18283</v>
      </c>
      <c r="B285" t="str">
        <v>Công an xã Hòa Phú  tỉnh Đắk Lắk</v>
      </c>
      <c r="C285" t="str">
        <v>-</v>
      </c>
      <c r="D285" t="str">
        <v>-</v>
      </c>
      <c r="E285" t="str">
        <v/>
      </c>
      <c r="F285" t="str">
        <v>-</v>
      </c>
      <c r="G285" t="str">
        <v>-</v>
      </c>
    </row>
    <row r="286">
      <c r="A286">
        <v>18284</v>
      </c>
      <c r="B286" t="str">
        <f>HYPERLINK("http://tuan.buonmathuot.daklak.gov.vn/dia-chi-va-so-dien-thoai-cua-21-xa-phuong-5.html", "UBND Ủy ban nhân dân xã Hòa Phú  tỉnh Đắk Lắk")</f>
        <v>UBND Ủy ban nhân dân xã Hòa Phú  tỉnh Đắk Lắk</v>
      </c>
      <c r="C286" t="str">
        <v>http://tuan.buonmathuot.daklak.gov.vn/dia-chi-va-so-dien-thoai-cua-21-xa-phuong-5.html</v>
      </c>
      <c r="D286" t="str">
        <v>-</v>
      </c>
      <c r="E286" t="str">
        <v>-</v>
      </c>
      <c r="F286" t="str">
        <v>-</v>
      </c>
      <c r="G286" t="str">
        <v>-</v>
      </c>
    </row>
    <row r="287">
      <c r="A287">
        <v>18285</v>
      </c>
      <c r="B287" t="str">
        <f>HYPERLINK("https://www.facebook.com/groups/572877767061812/", "Công an xã Hòa Khánh  tỉnh Đắk Lắk")</f>
        <v>Công an xã Hòa Khánh  tỉnh Đắk Lắk</v>
      </c>
      <c r="C287" t="str">
        <v>https://www.facebook.com/groups/572877767061812/</v>
      </c>
      <c r="D287" t="str">
        <v>-</v>
      </c>
      <c r="E287" t="str">
        <v/>
      </c>
      <c r="F287" t="str">
        <v>-</v>
      </c>
      <c r="G287" t="str">
        <v>-</v>
      </c>
    </row>
    <row r="288">
      <c r="A288">
        <v>18286</v>
      </c>
      <c r="B288" t="str">
        <f>HYPERLINK("http://tuan.buonmathuot.daklak.gov.vn/dia-chi-va-so-dien-thoai-cua-21-xa-phuong-5.html", "UBND Ủy ban nhân dân xã Hòa Khánh  tỉnh Đắk Lắk")</f>
        <v>UBND Ủy ban nhân dân xã Hòa Khánh  tỉnh Đắk Lắk</v>
      </c>
      <c r="C288" t="str">
        <v>http://tuan.buonmathuot.daklak.gov.vn/dia-chi-va-so-dien-thoai-cua-21-xa-phuong-5.html</v>
      </c>
      <c r="D288" t="str">
        <v>-</v>
      </c>
      <c r="E288" t="str">
        <v>-</v>
      </c>
      <c r="F288" t="str">
        <v>-</v>
      </c>
      <c r="G288" t="str">
        <v>-</v>
      </c>
    </row>
    <row r="289">
      <c r="A289">
        <v>18287</v>
      </c>
      <c r="B289" t="str">
        <v>Công an xã Hòa Xuân  tỉnh Đắk Lắk</v>
      </c>
      <c r="C289" t="str">
        <v>-</v>
      </c>
      <c r="D289" t="str">
        <v>-</v>
      </c>
      <c r="E289" t="str">
        <v/>
      </c>
      <c r="F289" t="str">
        <v>-</v>
      </c>
      <c r="G289" t="str">
        <v>-</v>
      </c>
    </row>
    <row r="290">
      <c r="A290">
        <v>18288</v>
      </c>
      <c r="B290" t="str">
        <f>HYPERLINK("http://tuan.buonmathuot.daklak.gov.vn/dia-chi-va-so-dien-thoai-cua-21-xa-phuong-5.html", "UBND Ủy ban nhân dân xã Hòa Xuân  tỉnh Đắk Lắk")</f>
        <v>UBND Ủy ban nhân dân xã Hòa Xuân  tỉnh Đắk Lắk</v>
      </c>
      <c r="C290" t="str">
        <v>http://tuan.buonmathuot.daklak.gov.vn/dia-chi-va-so-dien-thoai-cua-21-xa-phuong-5.html</v>
      </c>
      <c r="D290" t="str">
        <v>-</v>
      </c>
      <c r="E290" t="str">
        <v>-</v>
      </c>
      <c r="F290" t="str">
        <v>-</v>
      </c>
      <c r="G290" t="str">
        <v>-</v>
      </c>
    </row>
    <row r="291">
      <c r="A291">
        <v>18289</v>
      </c>
      <c r="B291" t="str">
        <f>HYPERLINK("https://www.facebook.com/p/C%C3%B4ng-an-Th%E1%BB%8B-x%C3%A3-Bu%C3%B4n-H%E1%BB%93-T%E1%BB%89nh-%C4%90%E1%BA%AFk-L%E1%BA%AFk-100069259687522/", "Công an phường An Lạc  tỉnh Đắk Lắk")</f>
        <v>Công an phường An Lạc  tỉnh Đắk Lắk</v>
      </c>
      <c r="C291" t="str">
        <v>https://www.facebook.com/p/C%C3%B4ng-an-Th%E1%BB%8B-x%C3%A3-Bu%C3%B4n-H%E1%BB%93-T%E1%BB%89nh-%C4%90%E1%BA%AFk-L%E1%BA%AFk-100069259687522/</v>
      </c>
      <c r="D291" t="str">
        <v>-</v>
      </c>
      <c r="E291" t="str">
        <v/>
      </c>
      <c r="F291" t="str">
        <v>-</v>
      </c>
      <c r="G291" t="str">
        <v>-</v>
      </c>
    </row>
    <row r="292">
      <c r="A292">
        <v>18290</v>
      </c>
      <c r="B292" t="str">
        <f>HYPERLINK("https://buonho.daklak.gov.vn/", "UBND Ủy ban nhân dân phường An Lạc  tỉnh Đắk Lắk")</f>
        <v>UBND Ủy ban nhân dân phường An Lạc  tỉnh Đắk Lắk</v>
      </c>
      <c r="C292" t="str">
        <v>https://buonho.daklak.gov.vn/</v>
      </c>
      <c r="D292" t="str">
        <v>-</v>
      </c>
      <c r="E292" t="str">
        <v>-</v>
      </c>
      <c r="F292" t="str">
        <v>-</v>
      </c>
      <c r="G292" t="str">
        <v>-</v>
      </c>
    </row>
    <row r="293">
      <c r="A293">
        <v>18291</v>
      </c>
      <c r="B293" t="str">
        <f>HYPERLINK("https://www.facebook.com/p/C%C3%B4ng-an-Th%E1%BB%8B-x%C3%A3-Bu%C3%B4n-H%E1%BB%93-T%E1%BB%89nh-%C4%90%E1%BA%AFk-L%E1%BA%AFk-100069259687522/", "Công an phường An Bình  tỉnh Đắk Lắk")</f>
        <v>Công an phường An Bình  tỉnh Đắk Lắk</v>
      </c>
      <c r="C293" t="str">
        <v>https://www.facebook.com/p/C%C3%B4ng-an-Th%E1%BB%8B-x%C3%A3-Bu%C3%B4n-H%E1%BB%93-T%E1%BB%89nh-%C4%90%E1%BA%AFk-L%E1%BA%AFk-100069259687522/</v>
      </c>
      <c r="D293" t="str">
        <v>-</v>
      </c>
      <c r="E293" t="str">
        <v/>
      </c>
      <c r="F293" t="str">
        <v>-</v>
      </c>
      <c r="G293" t="str">
        <v>-</v>
      </c>
    </row>
    <row r="294">
      <c r="A294">
        <v>18292</v>
      </c>
      <c r="B294" t="str">
        <f>HYPERLINK("https://buonho.daklak.gov.vn/", "UBND Ủy ban nhân dân phường An Bình  tỉnh Đắk Lắk")</f>
        <v>UBND Ủy ban nhân dân phường An Bình  tỉnh Đắk Lắk</v>
      </c>
      <c r="C294" t="str">
        <v>https://buonho.daklak.gov.vn/</v>
      </c>
      <c r="D294" t="str">
        <v>-</v>
      </c>
      <c r="E294" t="str">
        <v>-</v>
      </c>
      <c r="F294" t="str">
        <v>-</v>
      </c>
      <c r="G294" t="str">
        <v>-</v>
      </c>
    </row>
    <row r="295">
      <c r="A295">
        <v>18293</v>
      </c>
      <c r="B295" t="str">
        <f>HYPERLINK("https://www.facebook.com/p/C%C3%B4ng-an-Th%E1%BB%8B-x%C3%A3-Bu%C3%B4n-H%E1%BB%93-T%E1%BB%89nh-%C4%90%E1%BA%AFk-L%E1%BA%AFk-100069259687522/", "Công an phường Thiện An  tỉnh Đắk Lắk")</f>
        <v>Công an phường Thiện An  tỉnh Đắk Lắk</v>
      </c>
      <c r="C295" t="str">
        <v>https://www.facebook.com/p/C%C3%B4ng-an-Th%E1%BB%8B-x%C3%A3-Bu%C3%B4n-H%E1%BB%93-T%E1%BB%89nh-%C4%90%E1%BA%AFk-L%E1%BA%AFk-100069259687522/</v>
      </c>
      <c r="D295" t="str">
        <v>-</v>
      </c>
      <c r="E295" t="str">
        <v/>
      </c>
      <c r="F295" t="str">
        <v>-</v>
      </c>
      <c r="G295" t="str">
        <v>-</v>
      </c>
    </row>
    <row r="296">
      <c r="A296">
        <v>18294</v>
      </c>
      <c r="B296" t="str">
        <f>HYPERLINK("https://congbao.daklak.gov.vn/van-ban/quyet-dinh-so-37-2023-qd-ubnd-4591.html", "UBND Ủy ban nhân dân phường Thiện An  tỉnh Đắk Lắk")</f>
        <v>UBND Ủy ban nhân dân phường Thiện An  tỉnh Đắk Lắk</v>
      </c>
      <c r="C296" t="str">
        <v>https://congbao.daklak.gov.vn/van-ban/quyet-dinh-so-37-2023-qd-ubnd-4591.html</v>
      </c>
      <c r="D296" t="str">
        <v>-</v>
      </c>
      <c r="E296" t="str">
        <v>-</v>
      </c>
      <c r="F296" t="str">
        <v>-</v>
      </c>
      <c r="G296" t="str">
        <v>-</v>
      </c>
    </row>
    <row r="297">
      <c r="A297">
        <v>18295</v>
      </c>
      <c r="B297" t="str">
        <f>HYPERLINK("https://www.facebook.com/p/C%C3%B4ng-an-Th%E1%BB%8B-x%C3%A3-Bu%C3%B4n-H%E1%BB%93-T%E1%BB%89nh-%C4%90%E1%BA%AFk-L%E1%BA%AFk-100069259687522/", "Công an phường Đạt Hiếu  tỉnh Đắk Lắk")</f>
        <v>Công an phường Đạt Hiếu  tỉnh Đắk Lắk</v>
      </c>
      <c r="C297" t="str">
        <v>https://www.facebook.com/p/C%C3%B4ng-an-Th%E1%BB%8B-x%C3%A3-Bu%C3%B4n-H%E1%BB%93-T%E1%BB%89nh-%C4%90%E1%BA%AFk-L%E1%BA%AFk-100069259687522/</v>
      </c>
      <c r="D297" t="str">
        <v>-</v>
      </c>
      <c r="E297" t="str">
        <v/>
      </c>
      <c r="F297" t="str">
        <v>-</v>
      </c>
      <c r="G297" t="str">
        <v>-</v>
      </c>
    </row>
    <row r="298">
      <c r="A298">
        <v>18296</v>
      </c>
      <c r="B298" t="str">
        <f>HYPERLINK("https://buonho.daklak.gov.vn/lam-viec-voi-dang-uy-xa-cu-bao-va-phuong-dat-hieu-3760.html", "UBND Ủy ban nhân dân phường Đạt Hiếu  tỉnh Đắk Lắk")</f>
        <v>UBND Ủy ban nhân dân phường Đạt Hiếu  tỉnh Đắk Lắk</v>
      </c>
      <c r="C298" t="str">
        <v>https://buonho.daklak.gov.vn/lam-viec-voi-dang-uy-xa-cu-bao-va-phuong-dat-hieu-3760.html</v>
      </c>
      <c r="D298" t="str">
        <v>-</v>
      </c>
      <c r="E298" t="str">
        <v>-</v>
      </c>
      <c r="F298" t="str">
        <v>-</v>
      </c>
      <c r="G298" t="str">
        <v>-</v>
      </c>
    </row>
    <row r="299">
      <c r="A299">
        <v>18297</v>
      </c>
      <c r="B299" t="str">
        <f>HYPERLINK("https://www.facebook.com/p/C%C3%B4ng-an-Th%E1%BB%8B-x%C3%A3-Bu%C3%B4n-H%E1%BB%93-T%E1%BB%89nh-%C4%90%E1%BA%AFk-L%E1%BA%AFk-100069259687522/", "Công an phường Đoàn Kết  tỉnh Đắk Lắk")</f>
        <v>Công an phường Đoàn Kết  tỉnh Đắk Lắk</v>
      </c>
      <c r="C299" t="str">
        <v>https://www.facebook.com/p/C%C3%B4ng-an-Th%E1%BB%8B-x%C3%A3-Bu%C3%B4n-H%E1%BB%93-T%E1%BB%89nh-%C4%90%E1%BA%AFk-L%E1%BA%AFk-100069259687522/</v>
      </c>
      <c r="D299" t="str">
        <v>-</v>
      </c>
      <c r="E299" t="str">
        <v/>
      </c>
      <c r="F299" t="str">
        <v>-</v>
      </c>
      <c r="G299" t="str">
        <v>-</v>
      </c>
    </row>
    <row r="300">
      <c r="A300">
        <v>18298</v>
      </c>
      <c r="B300" t="str">
        <f>HYPERLINK("https://buonho.daklak.gov.vn/ket-luan-noi-dung-to-cao-doi-voi-ong-nguyen-manh-hung-chu-tich-ubnd-phuong-doan-ket-5258.html", "UBND Ủy ban nhân dân phường Đoàn Kết  tỉnh Đắk Lắk")</f>
        <v>UBND Ủy ban nhân dân phường Đoàn Kết  tỉnh Đắk Lắk</v>
      </c>
      <c r="C300" t="str">
        <v>https://buonho.daklak.gov.vn/ket-luan-noi-dung-to-cao-doi-voi-ong-nguyen-manh-hung-chu-tich-ubnd-phuong-doan-ket-5258.html</v>
      </c>
      <c r="D300" t="str">
        <v>-</v>
      </c>
      <c r="E300" t="str">
        <v>-</v>
      </c>
      <c r="F300" t="str">
        <v>-</v>
      </c>
      <c r="G300" t="str">
        <v>-</v>
      </c>
    </row>
    <row r="301">
      <c r="A301">
        <v>18299</v>
      </c>
      <c r="B301" t="str">
        <f>HYPERLINK("https://www.facebook.com/p/C%C3%B4ng-an-Th%E1%BB%8B-x%C3%A3-Bu%C3%B4n-H%E1%BB%93-T%E1%BB%89nh-%C4%90%E1%BA%AFk-L%E1%BA%AFk-100069259687522/", "Công an xã Ea Blang  tỉnh Đắk Lắk")</f>
        <v>Công an xã Ea Blang  tỉnh Đắk Lắk</v>
      </c>
      <c r="C301" t="str">
        <v>https://www.facebook.com/p/C%C3%B4ng-an-Th%E1%BB%8B-x%C3%A3-Bu%C3%B4n-H%E1%BB%93-T%E1%BB%89nh-%C4%90%E1%BA%AFk-L%E1%BA%AFk-100069259687522/</v>
      </c>
      <c r="D301" t="str">
        <v>-</v>
      </c>
      <c r="E301" t="str">
        <v/>
      </c>
      <c r="F301" t="str">
        <v>-</v>
      </c>
      <c r="G301" t="str">
        <v>-</v>
      </c>
    </row>
    <row r="302">
      <c r="A302">
        <v>18300</v>
      </c>
      <c r="B302" t="str">
        <f>HYPERLINK("https://buonho.daklak.gov.vn/xa-ea-blang-ky-niem-40-nam-thanh-lap-va-phat-hanh-sach-lich-su-dang-bo-5278.html", "UBND Ủy ban nhân dân xã Ea Blang  tỉnh Đắk Lắk")</f>
        <v>UBND Ủy ban nhân dân xã Ea Blang  tỉnh Đắk Lắk</v>
      </c>
      <c r="C302" t="str">
        <v>https://buonho.daklak.gov.vn/xa-ea-blang-ky-niem-40-nam-thanh-lap-va-phat-hanh-sach-lich-su-dang-bo-5278.html</v>
      </c>
      <c r="D302" t="str">
        <v>-</v>
      </c>
      <c r="E302" t="str">
        <v>-</v>
      </c>
      <c r="F302" t="str">
        <v>-</v>
      </c>
      <c r="G302" t="str">
        <v>-</v>
      </c>
    </row>
    <row r="303">
      <c r="A303">
        <v>18301</v>
      </c>
      <c r="B303" t="str">
        <f>HYPERLINK("https://www.facebook.com/p/C%C3%B4ng-an-Th%E1%BB%8B-x%C3%A3-Bu%C3%B4n-H%E1%BB%93-T%E1%BB%89nh-%C4%90%E1%BA%AFk-L%E1%BA%AFk-100069259687522/", "Công an xã Ea Drông  tỉnh Đắk Lắk")</f>
        <v>Công an xã Ea Drông  tỉnh Đắk Lắk</v>
      </c>
      <c r="C303" t="str">
        <v>https://www.facebook.com/p/C%C3%B4ng-an-Th%E1%BB%8B-x%C3%A3-Bu%C3%B4n-H%E1%BB%93-T%E1%BB%89nh-%C4%90%E1%BA%AFk-L%E1%BA%AFk-100069259687522/</v>
      </c>
      <c r="D303" t="str">
        <v>-</v>
      </c>
      <c r="E303" t="str">
        <v/>
      </c>
      <c r="F303" t="str">
        <v>-</v>
      </c>
      <c r="G303" t="str">
        <v>-</v>
      </c>
    </row>
    <row r="304">
      <c r="A304">
        <v>18302</v>
      </c>
      <c r="B304" t="str">
        <f>HYPERLINK("http://eadrong.cumgar.daklak.gov.vn/", "UBND Ủy ban nhân dân xã Ea Drông  tỉnh Đắk Lắk")</f>
        <v>UBND Ủy ban nhân dân xã Ea Drông  tỉnh Đắk Lắk</v>
      </c>
      <c r="C304" t="str">
        <v>http://eadrong.cumgar.daklak.gov.vn/</v>
      </c>
      <c r="D304" t="str">
        <v>-</v>
      </c>
      <c r="E304" t="str">
        <v>-</v>
      </c>
      <c r="F304" t="str">
        <v>-</v>
      </c>
      <c r="G304" t="str">
        <v>-</v>
      </c>
    </row>
    <row r="305">
      <c r="A305">
        <v>18303</v>
      </c>
      <c r="B305" t="str">
        <f>HYPERLINK("https://www.facebook.com/p/C%C3%B4ng-an-Th%E1%BB%8B-x%C3%A3-Bu%C3%B4n-H%E1%BB%93-T%E1%BB%89nh-%C4%90%E1%BA%AFk-L%E1%BA%AFk-100069259687522/", "Công an phường Thống Nhất  tỉnh Đắk Lắk")</f>
        <v>Công an phường Thống Nhất  tỉnh Đắk Lắk</v>
      </c>
      <c r="C305" t="str">
        <v>https://www.facebook.com/p/C%C3%B4ng-an-Th%E1%BB%8B-x%C3%A3-Bu%C3%B4n-H%E1%BB%93-T%E1%BB%89nh-%C4%90%E1%BA%AFk-L%E1%BA%AFk-100069259687522/</v>
      </c>
      <c r="D305" t="str">
        <v>-</v>
      </c>
      <c r="E305" t="str">
        <v/>
      </c>
      <c r="F305" t="str">
        <v>-</v>
      </c>
      <c r="G305" t="str">
        <v>-</v>
      </c>
    </row>
    <row r="306">
      <c r="A306">
        <v>18304</v>
      </c>
      <c r="B306" t="str">
        <f>HYPERLINK("http://congan.daklak.gov.vn/-/phuong-thong-nhat-tp-buon-ma-thuot-hoan-thanh-cao-iem-thuc-hien-thu-nhan-ho-so-va-kich-hoat-tai-khoan-inh-danh-ien-tu", "UBND Ủy ban nhân dân phường Thống Nhất  tỉnh Đắk Lắk")</f>
        <v>UBND Ủy ban nhân dân phường Thống Nhất  tỉnh Đắk Lắk</v>
      </c>
      <c r="C306" t="str">
        <v>http://congan.daklak.gov.vn/-/phuong-thong-nhat-tp-buon-ma-thuot-hoan-thanh-cao-iem-thuc-hien-thu-nhan-ho-so-va-kich-hoat-tai-khoan-inh-danh-ien-tu</v>
      </c>
      <c r="D306" t="str">
        <v>-</v>
      </c>
      <c r="E306" t="str">
        <v>-</v>
      </c>
      <c r="F306" t="str">
        <v>-</v>
      </c>
      <c r="G306" t="str">
        <v>-</v>
      </c>
    </row>
    <row r="307">
      <c r="A307">
        <v>18305</v>
      </c>
      <c r="B307" t="str">
        <v>Công an phường Bình Tân  tỉnh Đắk Lắk</v>
      </c>
      <c r="C307" t="str">
        <v>-</v>
      </c>
      <c r="D307" t="str">
        <v>-</v>
      </c>
      <c r="E307" t="str">
        <v/>
      </c>
      <c r="F307" t="str">
        <v>-</v>
      </c>
      <c r="G307" t="str">
        <v>-</v>
      </c>
    </row>
    <row r="308">
      <c r="A308">
        <v>18306</v>
      </c>
      <c r="B308" t="str">
        <f>HYPERLINK("https://buonho.daklak.gov.vn/cong-an-phuong-binh-tan-ra-mat-mo-hinh-diem-tieng-loa-an-ninh-va-to-chuc-dien-dan-cong-an-phuong-lang-nghe-y-kien-nhan-dan-3212.html", "UBND Ủy ban nhân dân phường Bình Tân  tỉnh Đắk Lắk")</f>
        <v>UBND Ủy ban nhân dân phường Bình Tân  tỉnh Đắk Lắk</v>
      </c>
      <c r="C308" t="str">
        <v>https://buonho.daklak.gov.vn/cong-an-phuong-binh-tan-ra-mat-mo-hinh-diem-tieng-loa-an-ninh-va-to-chuc-dien-dan-cong-an-phuong-lang-nghe-y-kien-nhan-dan-3212.html</v>
      </c>
      <c r="D308" t="str">
        <v>-</v>
      </c>
      <c r="E308" t="str">
        <v>-</v>
      </c>
      <c r="F308" t="str">
        <v>-</v>
      </c>
      <c r="G308" t="str">
        <v>-</v>
      </c>
    </row>
    <row r="309">
      <c r="A309">
        <v>18307</v>
      </c>
      <c r="B309" t="str">
        <f>HYPERLINK("https://www.facebook.com/p/C%C3%B4ng-an-Th%E1%BB%8B-x%C3%A3-Bu%C3%B4n-H%E1%BB%93-T%E1%BB%89nh-%C4%90%E1%BA%AFk-L%E1%BA%AFk-100069259687522/", "Công an xã Ea Siên  tỉnh Đắk Lắk")</f>
        <v>Công an xã Ea Siên  tỉnh Đắk Lắk</v>
      </c>
      <c r="C309" t="str">
        <v>https://www.facebook.com/p/C%C3%B4ng-an-Th%E1%BB%8B-x%C3%A3-Bu%C3%B4n-H%E1%BB%93-T%E1%BB%89nh-%C4%90%E1%BA%AFk-L%E1%BA%AFk-100069259687522/</v>
      </c>
      <c r="D309" t="str">
        <v>-</v>
      </c>
      <c r="E309" t="str">
        <v/>
      </c>
      <c r="F309" t="str">
        <v>-</v>
      </c>
      <c r="G309" t="str">
        <v>-</v>
      </c>
    </row>
    <row r="310">
      <c r="A310">
        <v>18308</v>
      </c>
      <c r="B310" t="str">
        <f>HYPERLINK("http://congan.daklak.gov.vn/-/cong-an-xa-ea-sien-thi-xa-buon-ho-nang-cao-hieu-qua-cua-luc-luong-dan-phong-tai-co-so-trong-cong-tac-am-bao-antt", "UBND Ủy ban nhân dân xã Ea Siên  tỉnh Đắk Lắk")</f>
        <v>UBND Ủy ban nhân dân xã Ea Siên  tỉnh Đắk Lắk</v>
      </c>
      <c r="C310" t="str">
        <v>http://congan.daklak.gov.vn/-/cong-an-xa-ea-sien-thi-xa-buon-ho-nang-cao-hieu-qua-cua-luc-luong-dan-phong-tai-co-so-trong-cong-tac-am-bao-antt</v>
      </c>
      <c r="D310" t="str">
        <v>-</v>
      </c>
      <c r="E310" t="str">
        <v>-</v>
      </c>
      <c r="F310" t="str">
        <v>-</v>
      </c>
      <c r="G310" t="str">
        <v>-</v>
      </c>
    </row>
    <row r="311">
      <c r="A311">
        <v>18309</v>
      </c>
      <c r="B311" t="str">
        <f>HYPERLINK("https://www.facebook.com/xabinhthuanthixabuonho/", "Công an xã Bình Thuận  tỉnh Đắk Lắk")</f>
        <v>Công an xã Bình Thuận  tỉnh Đắk Lắk</v>
      </c>
      <c r="C311" t="str">
        <v>https://www.facebook.com/xabinhthuanthixabuonho/</v>
      </c>
      <c r="D311" t="str">
        <v>-</v>
      </c>
      <c r="E311" t="str">
        <v/>
      </c>
      <c r="F311" t="str">
        <v>-</v>
      </c>
      <c r="G311" t="str">
        <v>-</v>
      </c>
    </row>
    <row r="312">
      <c r="A312">
        <v>18310</v>
      </c>
      <c r="B312" t="str">
        <f>HYPERLINK("https://buonho.daklak.gov.vn/uy-ban-nhan-dan-thi-xa-to-chuc-le-cong-bo-xa-binh-thuan-thi-xa-buon-ho-dat-chuan-nong-thon-moi-3408.html", "UBND Ủy ban nhân dân xã Bình Thuận  tỉnh Đắk Lắk")</f>
        <v>UBND Ủy ban nhân dân xã Bình Thuận  tỉnh Đắk Lắk</v>
      </c>
      <c r="C312" t="str">
        <v>https://buonho.daklak.gov.vn/uy-ban-nhan-dan-thi-xa-to-chuc-le-cong-bo-xa-binh-thuan-thi-xa-buon-ho-dat-chuan-nong-thon-moi-3408.html</v>
      </c>
      <c r="D312" t="str">
        <v>-</v>
      </c>
      <c r="E312" t="str">
        <v>-</v>
      </c>
      <c r="F312" t="str">
        <v>-</v>
      </c>
      <c r="G312" t="str">
        <v>-</v>
      </c>
    </row>
    <row r="313">
      <c r="A313">
        <v>18311</v>
      </c>
      <c r="B313" t="str">
        <v>Công an xã Cư Bao  tỉnh Đắk Lắk</v>
      </c>
      <c r="C313" t="str">
        <v>-</v>
      </c>
      <c r="D313" t="str">
        <v>-</v>
      </c>
      <c r="E313" t="str">
        <v/>
      </c>
      <c r="F313" t="str">
        <v>-</v>
      </c>
      <c r="G313" t="str">
        <v>-</v>
      </c>
    </row>
    <row r="314">
      <c r="A314">
        <v>18312</v>
      </c>
      <c r="B314" t="str">
        <f>HYPERLINK("https://cukuin.daklak.gov.vn/", "UBND Ủy ban nhân dân xã Cư Bao  tỉnh Đắk Lắk")</f>
        <v>UBND Ủy ban nhân dân xã Cư Bao  tỉnh Đắk Lắk</v>
      </c>
      <c r="C314" t="str">
        <v>https://cukuin.daklak.gov.vn/</v>
      </c>
      <c r="D314" t="str">
        <v>-</v>
      </c>
      <c r="E314" t="str">
        <v>-</v>
      </c>
      <c r="F314" t="str">
        <v>-</v>
      </c>
      <c r="G314" t="str">
        <v>-</v>
      </c>
    </row>
    <row r="315">
      <c r="A315">
        <v>18313</v>
      </c>
      <c r="B315" t="str">
        <v>Công an xã Ea H'leo  tỉnh Đắk Lắk</v>
      </c>
      <c r="C315" t="str">
        <v>-</v>
      </c>
      <c r="D315" t="str">
        <v>-</v>
      </c>
      <c r="E315" t="str">
        <v/>
      </c>
      <c r="F315" t="str">
        <v>-</v>
      </c>
      <c r="G315" t="str">
        <v>-</v>
      </c>
    </row>
    <row r="316">
      <c r="A316">
        <v>18314</v>
      </c>
      <c r="B316" t="str">
        <f>HYPERLINK("https://eahleo.daklak.gov.vn/", "UBND Ủy ban nhân dân xã Ea H'leo  tỉnh Đắk Lắk")</f>
        <v>UBND Ủy ban nhân dân xã Ea H'leo  tỉnh Đắk Lắk</v>
      </c>
      <c r="C316" t="str">
        <v>https://eahleo.daklak.gov.vn/</v>
      </c>
      <c r="D316" t="str">
        <v>-</v>
      </c>
      <c r="E316" t="str">
        <v>-</v>
      </c>
      <c r="F316" t="str">
        <v>-</v>
      </c>
      <c r="G316" t="str">
        <v>-</v>
      </c>
    </row>
    <row r="317">
      <c r="A317">
        <v>18315</v>
      </c>
      <c r="B317" t="str">
        <v>Công an xã Ea Sol  tỉnh Đắk Lắk</v>
      </c>
      <c r="C317" t="str">
        <v>-</v>
      </c>
      <c r="D317" t="str">
        <v>-</v>
      </c>
      <c r="E317" t="str">
        <v/>
      </c>
      <c r="F317" t="str">
        <v>-</v>
      </c>
      <c r="G317" t="str">
        <v>-</v>
      </c>
    </row>
    <row r="318">
      <c r="A318">
        <v>18316</v>
      </c>
      <c r="B318" t="str">
        <f>HYPERLINK("http://easol.eahleo.daklak.gov.vn/uy-ban-nhan-dan-2383.html", "UBND Ủy ban nhân dân xã Ea Sol  tỉnh Đắk Lắk")</f>
        <v>UBND Ủy ban nhân dân xã Ea Sol  tỉnh Đắk Lắk</v>
      </c>
      <c r="C318" t="str">
        <v>http://easol.eahleo.daklak.gov.vn/uy-ban-nhan-dan-2383.html</v>
      </c>
      <c r="D318" t="str">
        <v>-</v>
      </c>
      <c r="E318" t="str">
        <v>-</v>
      </c>
      <c r="F318" t="str">
        <v>-</v>
      </c>
      <c r="G318" t="str">
        <v>-</v>
      </c>
    </row>
    <row r="319">
      <c r="A319">
        <v>18317</v>
      </c>
      <c r="B319" t="str">
        <v>Công an xã Ea Ral  tỉnh Đắk Lắk</v>
      </c>
      <c r="C319" t="str">
        <v>-</v>
      </c>
      <c r="D319" t="str">
        <v>-</v>
      </c>
      <c r="E319" t="str">
        <v/>
      </c>
      <c r="F319" t="str">
        <v>-</v>
      </c>
      <c r="G319" t="str">
        <v>-</v>
      </c>
    </row>
    <row r="320">
      <c r="A320">
        <v>18318</v>
      </c>
      <c r="B320" t="str">
        <f>HYPERLINK("http://earal.eahleo.daklak.gov.vn/", "UBND Ủy ban nhân dân xã Ea Ral  tỉnh Đắk Lắk")</f>
        <v>UBND Ủy ban nhân dân xã Ea Ral  tỉnh Đắk Lắk</v>
      </c>
      <c r="C320" t="str">
        <v>http://earal.eahleo.daklak.gov.vn/</v>
      </c>
      <c r="D320" t="str">
        <v>-</v>
      </c>
      <c r="E320" t="str">
        <v>-</v>
      </c>
      <c r="F320" t="str">
        <v>-</v>
      </c>
      <c r="G320" t="str">
        <v>-</v>
      </c>
    </row>
    <row r="321">
      <c r="A321">
        <v>18319</v>
      </c>
      <c r="B321" t="str">
        <v>Công an xã Ea Wy  tỉnh Đắk Lắk</v>
      </c>
      <c r="C321" t="str">
        <v>-</v>
      </c>
      <c r="D321" t="str">
        <v>-</v>
      </c>
      <c r="E321" t="str">
        <v/>
      </c>
      <c r="F321" t="str">
        <v>-</v>
      </c>
      <c r="G321" t="str">
        <v>-</v>
      </c>
    </row>
    <row r="322">
      <c r="A322">
        <v>18320</v>
      </c>
      <c r="B322" t="str">
        <f>HYPERLINK("http://eawy.eahleo.daklak.gov.vn/", "UBND Ủy ban nhân dân xã Ea Wy  tỉnh Đắk Lắk")</f>
        <v>UBND Ủy ban nhân dân xã Ea Wy  tỉnh Đắk Lắk</v>
      </c>
      <c r="C322" t="str">
        <v>http://eawy.eahleo.daklak.gov.vn/</v>
      </c>
      <c r="D322" t="str">
        <v>-</v>
      </c>
      <c r="E322" t="str">
        <v>-</v>
      </c>
      <c r="F322" t="str">
        <v>-</v>
      </c>
      <c r="G322" t="str">
        <v>-</v>
      </c>
    </row>
    <row r="323">
      <c r="A323">
        <v>18321</v>
      </c>
      <c r="B323" t="str">
        <v>Công an xã Cư A Mung  tỉnh Đắk Lắk</v>
      </c>
      <c r="C323" t="str">
        <v>-</v>
      </c>
      <c r="D323" t="str">
        <v>-</v>
      </c>
      <c r="E323" t="str">
        <v/>
      </c>
      <c r="F323" t="str">
        <v>-</v>
      </c>
      <c r="G323" t="str">
        <v>-</v>
      </c>
    </row>
    <row r="324">
      <c r="A324">
        <v>18322</v>
      </c>
      <c r="B324" t="str">
        <f>HYPERLINK("http://cuamung.eahleo.daklak.gov.vn/", "UBND Ủy ban nhân dân xã Cư A Mung  tỉnh Đắk Lắk")</f>
        <v>UBND Ủy ban nhân dân xã Cư A Mung  tỉnh Đắk Lắk</v>
      </c>
      <c r="C324" t="str">
        <v>http://cuamung.eahleo.daklak.gov.vn/</v>
      </c>
      <c r="D324" t="str">
        <v>-</v>
      </c>
      <c r="E324" t="str">
        <v>-</v>
      </c>
      <c r="F324" t="str">
        <v>-</v>
      </c>
      <c r="G324" t="str">
        <v>-</v>
      </c>
    </row>
    <row r="325">
      <c r="A325">
        <v>18323</v>
      </c>
      <c r="B325" t="str">
        <v>Công an xã Cư Mốt  tỉnh Đắk Lắk</v>
      </c>
      <c r="C325" t="str">
        <v>-</v>
      </c>
      <c r="D325" t="str">
        <v>-</v>
      </c>
      <c r="E325" t="str">
        <v/>
      </c>
      <c r="F325" t="str">
        <v>-</v>
      </c>
      <c r="G325" t="str">
        <v>-</v>
      </c>
    </row>
    <row r="326">
      <c r="A326">
        <v>18324</v>
      </c>
      <c r="B326" t="str">
        <f>HYPERLINK("https://eahleo.daklak.gov.vn/danh-sach-phat-ngon-2241.html", "UBND Ủy ban nhân dân xã Cư Mốt  tỉnh Đắk Lắk")</f>
        <v>UBND Ủy ban nhân dân xã Cư Mốt  tỉnh Đắk Lắk</v>
      </c>
      <c r="C326" t="str">
        <v>https://eahleo.daklak.gov.vn/danh-sach-phat-ngon-2241.html</v>
      </c>
      <c r="D326" t="str">
        <v>-</v>
      </c>
      <c r="E326" t="str">
        <v>-</v>
      </c>
      <c r="F326" t="str">
        <v>-</v>
      </c>
      <c r="G326" t="str">
        <v>-</v>
      </c>
    </row>
    <row r="327">
      <c r="A327">
        <v>18325</v>
      </c>
      <c r="B327" t="str">
        <v>Công an xã Ea Hiao  tỉnh Đắk Lắk</v>
      </c>
      <c r="C327" t="str">
        <v>-</v>
      </c>
      <c r="D327" t="str">
        <v>-</v>
      </c>
      <c r="E327" t="str">
        <v/>
      </c>
      <c r="F327" t="str">
        <v>-</v>
      </c>
      <c r="G327" t="str">
        <v>-</v>
      </c>
    </row>
    <row r="328">
      <c r="A328">
        <v>18326</v>
      </c>
      <c r="B328" t="str">
        <f>HYPERLINK("https://eahleo.daklak.gov.vn/", "UBND Ủy ban nhân dân xã Ea Hiao  tỉnh Đắk Lắk")</f>
        <v>UBND Ủy ban nhân dân xã Ea Hiao  tỉnh Đắk Lắk</v>
      </c>
      <c r="C328" t="str">
        <v>https://eahleo.daklak.gov.vn/</v>
      </c>
      <c r="D328" t="str">
        <v>-</v>
      </c>
      <c r="E328" t="str">
        <v>-</v>
      </c>
      <c r="F328" t="str">
        <v>-</v>
      </c>
      <c r="G328" t="str">
        <v>-</v>
      </c>
    </row>
    <row r="329">
      <c r="A329">
        <v>18327</v>
      </c>
      <c r="B329" t="str">
        <v>Công an xã Ea Khal  tỉnh Đắk Lắk</v>
      </c>
      <c r="C329" t="str">
        <v>-</v>
      </c>
      <c r="D329" t="str">
        <v>-</v>
      </c>
      <c r="E329" t="str">
        <v/>
      </c>
      <c r="F329" t="str">
        <v>-</v>
      </c>
      <c r="G329" t="str">
        <v>-</v>
      </c>
    </row>
    <row r="330">
      <c r="A330">
        <v>18328</v>
      </c>
      <c r="B330" t="str">
        <f>HYPERLINK("http://eakhal.eahleo.daklak.gov.vn/", "UBND Ủy ban nhân dân xã Ea Khal  tỉnh Đắk Lắk")</f>
        <v>UBND Ủy ban nhân dân xã Ea Khal  tỉnh Đắk Lắk</v>
      </c>
      <c r="C330" t="str">
        <v>http://eakhal.eahleo.daklak.gov.vn/</v>
      </c>
      <c r="D330" t="str">
        <v>-</v>
      </c>
      <c r="E330" t="str">
        <v>-</v>
      </c>
      <c r="F330" t="str">
        <v>-</v>
      </c>
      <c r="G330" t="str">
        <v>-</v>
      </c>
    </row>
    <row r="331">
      <c r="A331">
        <v>18329</v>
      </c>
      <c r="B331" t="str">
        <v>Công an xã Dliê Yang  tỉnh Đắk Lắk</v>
      </c>
      <c r="C331" t="str">
        <v>-</v>
      </c>
      <c r="D331" t="str">
        <v>-</v>
      </c>
      <c r="E331" t="str">
        <v/>
      </c>
      <c r="F331" t="str">
        <v>-</v>
      </c>
      <c r="G331" t="str">
        <v>-</v>
      </c>
    </row>
    <row r="332">
      <c r="A332">
        <v>18330</v>
      </c>
      <c r="B332" t="str">
        <f>HYPERLINK("https://eahleo.daklak.gov.vn/ubnd-xa-dlie-yang-to-chuc-hoi-nghi-trao-doi-doi-thoai-giua-uy-ban-nhan-dan-xa-voi-nhan-dan-va-tuyen-truyen-pho-bien-phap-luat-nam-2024-8409.html", "UBND Ủy ban nhân dân xã Dliê Yang  tỉnh Đắk Lắk")</f>
        <v>UBND Ủy ban nhân dân xã Dliê Yang  tỉnh Đắk Lắk</v>
      </c>
      <c r="C332" t="str">
        <v>https://eahleo.daklak.gov.vn/ubnd-xa-dlie-yang-to-chuc-hoi-nghi-trao-doi-doi-thoai-giua-uy-ban-nhan-dan-xa-voi-nhan-dan-va-tuyen-truyen-pho-bien-phap-luat-nam-2024-8409.html</v>
      </c>
      <c r="D332" t="str">
        <v>-</v>
      </c>
      <c r="E332" t="str">
        <v>-</v>
      </c>
      <c r="F332" t="str">
        <v>-</v>
      </c>
      <c r="G332" t="str">
        <v>-</v>
      </c>
    </row>
    <row r="333">
      <c r="A333">
        <v>18331</v>
      </c>
      <c r="B333" t="str">
        <v>Công an xã Ea Tir  tỉnh Đắk Lắk</v>
      </c>
      <c r="C333" t="str">
        <v>-</v>
      </c>
      <c r="D333" t="str">
        <v>-</v>
      </c>
      <c r="E333" t="str">
        <v/>
      </c>
      <c r="F333" t="str">
        <v>-</v>
      </c>
      <c r="G333" t="str">
        <v>-</v>
      </c>
    </row>
    <row r="334">
      <c r="A334">
        <v>18332</v>
      </c>
      <c r="B334" t="str">
        <f>HYPERLINK("https://eahleo.daklak.gov.vn/danh-sach-phat-ngon-2241.html", "UBND Ủy ban nhân dân xã Ea Tir  tỉnh Đắk Lắk")</f>
        <v>UBND Ủy ban nhân dân xã Ea Tir  tỉnh Đắk Lắk</v>
      </c>
      <c r="C334" t="str">
        <v>https://eahleo.daklak.gov.vn/danh-sach-phat-ngon-2241.html</v>
      </c>
      <c r="D334" t="str">
        <v>-</v>
      </c>
      <c r="E334" t="str">
        <v>-</v>
      </c>
      <c r="F334" t="str">
        <v>-</v>
      </c>
      <c r="G334" t="str">
        <v>-</v>
      </c>
    </row>
    <row r="335">
      <c r="A335">
        <v>18333</v>
      </c>
      <c r="B335" t="str">
        <v>Công an xã Ea Nam  tỉnh Đắk Lắk</v>
      </c>
      <c r="C335" t="str">
        <v>-</v>
      </c>
      <c r="D335" t="str">
        <v>-</v>
      </c>
      <c r="E335" t="str">
        <v/>
      </c>
      <c r="F335" t="str">
        <v>-</v>
      </c>
      <c r="G335" t="str">
        <v>-</v>
      </c>
    </row>
    <row r="336">
      <c r="A336">
        <v>18334</v>
      </c>
      <c r="B336" t="str">
        <f>HYPERLINK("http://eanam.eahleo.daklak.gov.vn/", "UBND Ủy ban nhân dân xã Ea Nam  tỉnh Đắk Lắk")</f>
        <v>UBND Ủy ban nhân dân xã Ea Nam  tỉnh Đắk Lắk</v>
      </c>
      <c r="C336" t="str">
        <v>http://eanam.eahleo.daklak.gov.vn/</v>
      </c>
      <c r="D336" t="str">
        <v>-</v>
      </c>
      <c r="E336" t="str">
        <v>-</v>
      </c>
      <c r="F336" t="str">
        <v>-</v>
      </c>
      <c r="G336" t="str">
        <v>-</v>
      </c>
    </row>
    <row r="337">
      <c r="A337">
        <v>18335</v>
      </c>
      <c r="B337" t="str">
        <v>Công an xã Ia Lốp  tỉnh Đắk Lắk</v>
      </c>
      <c r="C337" t="str">
        <v>-</v>
      </c>
      <c r="D337" t="str">
        <v>-</v>
      </c>
      <c r="E337" t="str">
        <v/>
      </c>
      <c r="F337" t="str">
        <v>-</v>
      </c>
      <c r="G337" t="str">
        <v>-</v>
      </c>
    </row>
    <row r="338">
      <c r="A338">
        <v>18336</v>
      </c>
      <c r="B338" t="str">
        <f>HYPERLINK("https://easup.daklak.gov.vn/gap-go-tiep-xuc-truc-tiep-voi-nhan-dan-xa-bien-gioi-ia-lop-3358.html", "UBND Ủy ban nhân dân xã Ia Lốp  tỉnh Đắk Lắk")</f>
        <v>UBND Ủy ban nhân dân xã Ia Lốp  tỉnh Đắk Lắk</v>
      </c>
      <c r="C338" t="str">
        <v>https://easup.daklak.gov.vn/gap-go-tiep-xuc-truc-tiep-voi-nhan-dan-xa-bien-gioi-ia-lop-3358.html</v>
      </c>
      <c r="D338" t="str">
        <v>-</v>
      </c>
      <c r="E338" t="str">
        <v>-</v>
      </c>
      <c r="F338" t="str">
        <v>-</v>
      </c>
      <c r="G338" t="str">
        <v>-</v>
      </c>
    </row>
    <row r="339">
      <c r="A339">
        <v>18337</v>
      </c>
      <c r="B339" t="str">
        <f>HYPERLINK("https://www.facebook.com/groups/776611092531304/", "Công an xã Ia JLơi  tỉnh Đắk Lắk")</f>
        <v>Công an xã Ia JLơi  tỉnh Đắk Lắk</v>
      </c>
      <c r="C339" t="str">
        <v>https://www.facebook.com/groups/776611092531304/</v>
      </c>
      <c r="D339" t="str">
        <v>-</v>
      </c>
      <c r="E339" t="str">
        <v/>
      </c>
      <c r="F339" t="str">
        <v>-</v>
      </c>
      <c r="G339" t="str">
        <v>-</v>
      </c>
    </row>
    <row r="340">
      <c r="A340">
        <v>18338</v>
      </c>
      <c r="B340" t="str">
        <f>HYPERLINK("https://easup.daklak.gov.vn/dang-uy-xa-ia-jloi-tong-ket-cong-tac-dang-nam-2023-2913.html", "UBND Ủy ban nhân dân xã Ia JLơi  tỉnh Đắk Lắk")</f>
        <v>UBND Ủy ban nhân dân xã Ia JLơi  tỉnh Đắk Lắk</v>
      </c>
      <c r="C340" t="str">
        <v>https://easup.daklak.gov.vn/dang-uy-xa-ia-jloi-tong-ket-cong-tac-dang-nam-2023-2913.html</v>
      </c>
      <c r="D340" t="str">
        <v>-</v>
      </c>
      <c r="E340" t="str">
        <v>-</v>
      </c>
      <c r="F340" t="str">
        <v>-</v>
      </c>
      <c r="G340" t="str">
        <v>-</v>
      </c>
    </row>
    <row r="341">
      <c r="A341">
        <v>18339</v>
      </c>
      <c r="B341" t="str">
        <v>Công an xã Ea Rốk  tỉnh Đắk Lắk</v>
      </c>
      <c r="C341" t="str">
        <v>-</v>
      </c>
      <c r="D341" t="str">
        <v>-</v>
      </c>
      <c r="E341" t="str">
        <v/>
      </c>
      <c r="F341" t="str">
        <v>-</v>
      </c>
      <c r="G341" t="str">
        <v>-</v>
      </c>
    </row>
    <row r="342">
      <c r="A342">
        <v>18340</v>
      </c>
      <c r="B342" t="str">
        <f>HYPERLINK("https://easup.daklak.gov.vn/xa-ea-roc-2785.html", "UBND Ủy ban nhân dân xã Ea Rốk  tỉnh Đắk Lắk")</f>
        <v>UBND Ủy ban nhân dân xã Ea Rốk  tỉnh Đắk Lắk</v>
      </c>
      <c r="C342" t="str">
        <v>https://easup.daklak.gov.vn/xa-ea-roc-2785.html</v>
      </c>
      <c r="D342" t="str">
        <v>-</v>
      </c>
      <c r="E342" t="str">
        <v>-</v>
      </c>
      <c r="F342" t="str">
        <v>-</v>
      </c>
      <c r="G342" t="str">
        <v>-</v>
      </c>
    </row>
    <row r="343">
      <c r="A343">
        <v>18341</v>
      </c>
      <c r="B343" t="str">
        <v>Công an xã Ya Tờ Mốt  tỉnh Đắk Lắk</v>
      </c>
      <c r="C343" t="str">
        <v>-</v>
      </c>
      <c r="D343" t="str">
        <v>-</v>
      </c>
      <c r="E343" t="str">
        <v/>
      </c>
      <c r="F343" t="str">
        <v>-</v>
      </c>
      <c r="G343" t="str">
        <v>-</v>
      </c>
    </row>
    <row r="344">
      <c r="A344">
        <v>18342</v>
      </c>
      <c r="B344" t="str">
        <f>HYPERLINK("https://easup.daklak.gov.vn/uy-ban-nhan-dan-huyen-ea-sup-3036.html", "UBND Ủy ban nhân dân xã Ya Tờ Mốt  tỉnh Đắk Lắk")</f>
        <v>UBND Ủy ban nhân dân xã Ya Tờ Mốt  tỉnh Đắk Lắk</v>
      </c>
      <c r="C344" t="str">
        <v>https://easup.daklak.gov.vn/uy-ban-nhan-dan-huyen-ea-sup-3036.html</v>
      </c>
      <c r="D344" t="str">
        <v>-</v>
      </c>
      <c r="E344" t="str">
        <v>-</v>
      </c>
      <c r="F344" t="str">
        <v>-</v>
      </c>
      <c r="G344" t="str">
        <v>-</v>
      </c>
    </row>
    <row r="345">
      <c r="A345">
        <v>18343</v>
      </c>
      <c r="B345" t="str">
        <v>Công an xã Ia RVê  tỉnh Đắk Lắk</v>
      </c>
      <c r="C345" t="str">
        <v>-</v>
      </c>
      <c r="D345" t="str">
        <v>-</v>
      </c>
      <c r="E345" t="str">
        <v/>
      </c>
      <c r="F345" t="str">
        <v>-</v>
      </c>
      <c r="G345" t="str">
        <v>-</v>
      </c>
    </row>
    <row r="346">
      <c r="A346">
        <v>18344</v>
      </c>
      <c r="B346" t="str">
        <f>HYPERLINK("https://easup.daklak.gov.vn/uy-ban-nhan-dan-xa-ia-rve-tien-phong-trong-cong-tac-chuyen-doi-so-2463.html", "UBND Ủy ban nhân dân xã Ia RVê  tỉnh Đắk Lắk")</f>
        <v>UBND Ủy ban nhân dân xã Ia RVê  tỉnh Đắk Lắk</v>
      </c>
      <c r="C346" t="str">
        <v>https://easup.daklak.gov.vn/uy-ban-nhan-dan-xa-ia-rve-tien-phong-trong-cong-tac-chuyen-doi-so-2463.html</v>
      </c>
      <c r="D346" t="str">
        <v>-</v>
      </c>
      <c r="E346" t="str">
        <v>-</v>
      </c>
      <c r="F346" t="str">
        <v>-</v>
      </c>
      <c r="G346" t="str">
        <v>-</v>
      </c>
    </row>
    <row r="347">
      <c r="A347">
        <v>18345</v>
      </c>
      <c r="B347" t="str">
        <v>Công an xã Ea Lê  tỉnh Đắk Lắk</v>
      </c>
      <c r="C347" t="str">
        <v>-</v>
      </c>
      <c r="D347" t="str">
        <v>-</v>
      </c>
      <c r="E347" t="str">
        <v/>
      </c>
      <c r="F347" t="str">
        <v>-</v>
      </c>
      <c r="G347" t="str">
        <v>-</v>
      </c>
    </row>
    <row r="348">
      <c r="A348">
        <v>18346</v>
      </c>
      <c r="B348" t="str">
        <f>HYPERLINK("https://easup.daklak.gov.vn/", "UBND Ủy ban nhân dân xã Ea Lê  tỉnh Đắk Lắk")</f>
        <v>UBND Ủy ban nhân dân xã Ea Lê  tỉnh Đắk Lắk</v>
      </c>
      <c r="C348" t="str">
        <v>https://easup.daklak.gov.vn/</v>
      </c>
      <c r="D348" t="str">
        <v>-</v>
      </c>
      <c r="E348" t="str">
        <v>-</v>
      </c>
      <c r="F348" t="str">
        <v>-</v>
      </c>
      <c r="G348" t="str">
        <v>-</v>
      </c>
    </row>
    <row r="349">
      <c r="A349">
        <v>18347</v>
      </c>
      <c r="B349" t="str">
        <v>Công an xã Cư KBang  tỉnh Đắk Lắk</v>
      </c>
      <c r="C349" t="str">
        <v>-</v>
      </c>
      <c r="D349" t="str">
        <v>-</v>
      </c>
      <c r="E349" t="str">
        <v/>
      </c>
      <c r="F349" t="str">
        <v>-</v>
      </c>
      <c r="G349" t="str">
        <v>-</v>
      </c>
    </row>
    <row r="350">
      <c r="A350">
        <v>18348</v>
      </c>
      <c r="B350" t="str">
        <f>HYPERLINK("https://easup.daklak.gov.vn/xa-cu-kbang-11102016-2789.html", "UBND Ủy ban nhân dân xã Cư KBang  tỉnh Đắk Lắk")</f>
        <v>UBND Ủy ban nhân dân xã Cư KBang  tỉnh Đắk Lắk</v>
      </c>
      <c r="C350" t="str">
        <v>https://easup.daklak.gov.vn/xa-cu-kbang-11102016-2789.html</v>
      </c>
      <c r="D350" t="str">
        <v>-</v>
      </c>
      <c r="E350" t="str">
        <v>-</v>
      </c>
      <c r="F350" t="str">
        <v>-</v>
      </c>
      <c r="G350" t="str">
        <v>-</v>
      </c>
    </row>
    <row r="351">
      <c r="A351">
        <v>18349</v>
      </c>
      <c r="B351" t="str">
        <v>Công an xã Ea Bung  tỉnh Đắk Lắk</v>
      </c>
      <c r="C351" t="str">
        <v>-</v>
      </c>
      <c r="D351" t="str">
        <v>-</v>
      </c>
      <c r="E351" t="str">
        <v/>
      </c>
      <c r="F351" t="str">
        <v>-</v>
      </c>
      <c r="G351" t="str">
        <v>-</v>
      </c>
    </row>
    <row r="352">
      <c r="A352">
        <v>18350</v>
      </c>
      <c r="B352" t="str">
        <f>HYPERLINK("https://easup.daklak.gov.vn/", "UBND Ủy ban nhân dân xã Ea Bung  tỉnh Đắk Lắk")</f>
        <v>UBND Ủy ban nhân dân xã Ea Bung  tỉnh Đắk Lắk</v>
      </c>
      <c r="C352" t="str">
        <v>https://easup.daklak.gov.vn/</v>
      </c>
      <c r="D352" t="str">
        <v>-</v>
      </c>
      <c r="E352" t="str">
        <v>-</v>
      </c>
      <c r="F352" t="str">
        <v>-</v>
      </c>
      <c r="G352" t="str">
        <v>-</v>
      </c>
    </row>
    <row r="353">
      <c r="A353">
        <v>18351</v>
      </c>
      <c r="B353" t="str">
        <v>Công an xã Cư M'Lan  tỉnh Đắk Lắk</v>
      </c>
      <c r="C353" t="str">
        <v>-</v>
      </c>
      <c r="D353" t="str">
        <v>-</v>
      </c>
      <c r="E353" t="str">
        <v/>
      </c>
      <c r="F353" t="str">
        <v>-</v>
      </c>
      <c r="G353" t="str">
        <v>-</v>
      </c>
    </row>
    <row r="354">
      <c r="A354">
        <v>18352</v>
      </c>
      <c r="B354" t="str">
        <f>HYPERLINK("https://tnmt.daklak.gov.vn/CMS/Content/BangGiaDat/2020/9.%20Ea%20S%C3%BAp%20-%2022.2020.Q%C4%90-UBND.pdf", "UBND Ủy ban nhân dân xã Cư M'Lan  tỉnh Đắk Lắk")</f>
        <v>UBND Ủy ban nhân dân xã Cư M'Lan  tỉnh Đắk Lắk</v>
      </c>
      <c r="C354" t="str">
        <v>https://tnmt.daklak.gov.vn/CMS/Content/BangGiaDat/2020/9.%20Ea%20S%C3%BAp%20-%2022.2020.Q%C4%90-UBND.pdf</v>
      </c>
      <c r="D354" t="str">
        <v>-</v>
      </c>
      <c r="E354" t="str">
        <v>-</v>
      </c>
      <c r="F354" t="str">
        <v>-</v>
      </c>
      <c r="G354" t="str">
        <v>-</v>
      </c>
    </row>
    <row r="355">
      <c r="A355">
        <v>18353</v>
      </c>
      <c r="B355" t="str">
        <v>Công an xã Krông Na  tỉnh Đắk Lắk</v>
      </c>
      <c r="C355" t="str">
        <v>-</v>
      </c>
      <c r="D355" t="str">
        <v>-</v>
      </c>
      <c r="E355" t="str">
        <v/>
      </c>
      <c r="F355" t="str">
        <v>-</v>
      </c>
      <c r="G355" t="str">
        <v>-</v>
      </c>
    </row>
    <row r="356">
      <c r="A356">
        <v>18354</v>
      </c>
      <c r="B356" t="str">
        <f>HYPERLINK("https://krongana.daklak.gov.vn/", "UBND Ủy ban nhân dân xã Krông Na  tỉnh Đắk Lắk")</f>
        <v>UBND Ủy ban nhân dân xã Krông Na  tỉnh Đắk Lắk</v>
      </c>
      <c r="C356" t="str">
        <v>https://krongana.daklak.gov.vn/</v>
      </c>
      <c r="D356" t="str">
        <v>-</v>
      </c>
      <c r="E356" t="str">
        <v>-</v>
      </c>
      <c r="F356" t="str">
        <v>-</v>
      </c>
      <c r="G356" t="str">
        <v>-</v>
      </c>
    </row>
    <row r="357">
      <c r="A357">
        <v>18355</v>
      </c>
      <c r="B357" t="str">
        <v>Công an xã Ea Huar  tỉnh Đắk Lắk</v>
      </c>
      <c r="C357" t="str">
        <v>-</v>
      </c>
      <c r="D357" t="str">
        <v>-</v>
      </c>
      <c r="E357" t="str">
        <v/>
      </c>
      <c r="F357" t="str">
        <v>-</v>
      </c>
      <c r="G357" t="str">
        <v>-</v>
      </c>
    </row>
    <row r="358">
      <c r="A358">
        <v>18356</v>
      </c>
      <c r="B358" t="str">
        <f>HYPERLINK("http://buondon.daklak.gov.vn/cac-xa", "UBND Ủy ban nhân dân xã Ea Huar  tỉnh Đắk Lắk")</f>
        <v>UBND Ủy ban nhân dân xã Ea Huar  tỉnh Đắk Lắk</v>
      </c>
      <c r="C358" t="str">
        <v>http://buondon.daklak.gov.vn/cac-xa</v>
      </c>
      <c r="D358" t="str">
        <v>-</v>
      </c>
      <c r="E358" t="str">
        <v>-</v>
      </c>
      <c r="F358" t="str">
        <v>-</v>
      </c>
      <c r="G358" t="str">
        <v>-</v>
      </c>
    </row>
    <row r="359">
      <c r="A359">
        <v>18357</v>
      </c>
      <c r="B359" t="str">
        <v>Công an xã Ea Wer  tỉnh Đắk Lắk</v>
      </c>
      <c r="C359" t="str">
        <v>-</v>
      </c>
      <c r="D359" t="str">
        <v>-</v>
      </c>
      <c r="E359" t="str">
        <v/>
      </c>
      <c r="F359" t="str">
        <v>-</v>
      </c>
      <c r="G359" t="str">
        <v>-</v>
      </c>
    </row>
    <row r="360">
      <c r="A360">
        <v>18358</v>
      </c>
      <c r="B360" t="str">
        <f>HYPERLINK("http://buondon.daklak.gov.vn/cac-xa", "UBND Ủy ban nhân dân xã Ea Wer  tỉnh Đắk Lắk")</f>
        <v>UBND Ủy ban nhân dân xã Ea Wer  tỉnh Đắk Lắk</v>
      </c>
      <c r="C360" t="str">
        <v>http://buondon.daklak.gov.vn/cac-xa</v>
      </c>
      <c r="D360" t="str">
        <v>-</v>
      </c>
      <c r="E360" t="str">
        <v>-</v>
      </c>
      <c r="F360" t="str">
        <v>-</v>
      </c>
      <c r="G360" t="str">
        <v>-</v>
      </c>
    </row>
    <row r="361">
      <c r="A361">
        <v>18359</v>
      </c>
      <c r="B361" t="str">
        <v>Công an xã Tân Hoà  tỉnh Đắk Lắk</v>
      </c>
      <c r="C361" t="str">
        <v>-</v>
      </c>
      <c r="D361" t="str">
        <v>-</v>
      </c>
      <c r="E361" t="str">
        <v/>
      </c>
      <c r="F361" t="str">
        <v>-</v>
      </c>
      <c r="G361" t="str">
        <v>-</v>
      </c>
    </row>
    <row r="362">
      <c r="A362">
        <v>18360</v>
      </c>
      <c r="B362" t="str">
        <f>HYPERLINK("http://buondon.daklak.gov.vn/web/xa-tan-hoa", "UBND Ủy ban nhân dân xã Tân Hoà  tỉnh Đắk Lắk")</f>
        <v>UBND Ủy ban nhân dân xã Tân Hoà  tỉnh Đắk Lắk</v>
      </c>
      <c r="C362" t="str">
        <v>http://buondon.daklak.gov.vn/web/xa-tan-hoa</v>
      </c>
      <c r="D362" t="str">
        <v>-</v>
      </c>
      <c r="E362" t="str">
        <v>-</v>
      </c>
      <c r="F362" t="str">
        <v>-</v>
      </c>
      <c r="G362" t="str">
        <v>-</v>
      </c>
    </row>
    <row r="363">
      <c r="A363">
        <v>18361</v>
      </c>
      <c r="B363" t="str">
        <v>Công an xã Cuôr KNia  tỉnh Đắk Lắk</v>
      </c>
      <c r="C363" t="str">
        <v>-</v>
      </c>
      <c r="D363" t="str">
        <v>-</v>
      </c>
      <c r="E363" t="str">
        <v/>
      </c>
      <c r="F363" t="str">
        <v>-</v>
      </c>
      <c r="G363" t="str">
        <v>-</v>
      </c>
    </row>
    <row r="364">
      <c r="A364">
        <v>18362</v>
      </c>
      <c r="B364" t="str">
        <f>HYPERLINK("http://buondon.daklak.gov.vn/web/xa-cuor-knia", "UBND Ủy ban nhân dân xã Cuôr KNia  tỉnh Đắk Lắk")</f>
        <v>UBND Ủy ban nhân dân xã Cuôr KNia  tỉnh Đắk Lắk</v>
      </c>
      <c r="C364" t="str">
        <v>http://buondon.daklak.gov.vn/web/xa-cuor-knia</v>
      </c>
      <c r="D364" t="str">
        <v>-</v>
      </c>
      <c r="E364" t="str">
        <v>-</v>
      </c>
      <c r="F364" t="str">
        <v>-</v>
      </c>
      <c r="G364" t="str">
        <v>-</v>
      </c>
    </row>
    <row r="365">
      <c r="A365">
        <v>18363</v>
      </c>
      <c r="B365" t="str">
        <v>Công an xã Ea Bar  tỉnh Đắk Lắk</v>
      </c>
      <c r="C365" t="str">
        <v>-</v>
      </c>
      <c r="D365" t="str">
        <v>-</v>
      </c>
      <c r="E365" t="str">
        <v/>
      </c>
      <c r="F365" t="str">
        <v>-</v>
      </c>
      <c r="G365" t="str">
        <v>-</v>
      </c>
    </row>
    <row r="366">
      <c r="A366">
        <v>18364</v>
      </c>
      <c r="B366" t="str">
        <f>HYPERLINK("http://buondon.daklak.gov.vn/-/xa-ea-bar-cong-bo-nghi-quyet-cua-h-nd-tinh-ak-lak-ve-viec-sap-nhap-thon", "UBND Ủy ban nhân dân xã Ea Bar  tỉnh Đắk Lắk")</f>
        <v>UBND Ủy ban nhân dân xã Ea Bar  tỉnh Đắk Lắk</v>
      </c>
      <c r="C366" t="str">
        <v>http://buondon.daklak.gov.vn/-/xa-ea-bar-cong-bo-nghi-quyet-cua-h-nd-tinh-ak-lak-ve-viec-sap-nhap-thon</v>
      </c>
      <c r="D366" t="str">
        <v>-</v>
      </c>
      <c r="E366" t="str">
        <v>-</v>
      </c>
      <c r="F366" t="str">
        <v>-</v>
      </c>
      <c r="G366" t="str">
        <v>-</v>
      </c>
    </row>
    <row r="367">
      <c r="A367">
        <v>18365</v>
      </c>
      <c r="B367" t="str">
        <v>Công an xã Ea Nuôl  tỉnh Đắk Lắk</v>
      </c>
      <c r="C367" t="str">
        <v>-</v>
      </c>
      <c r="D367" t="str">
        <v>-</v>
      </c>
      <c r="E367" t="str">
        <v/>
      </c>
      <c r="F367" t="str">
        <v>-</v>
      </c>
      <c r="G367" t="str">
        <v>-</v>
      </c>
    </row>
    <row r="368">
      <c r="A368">
        <v>18366</v>
      </c>
      <c r="B368" t="str">
        <f>HYPERLINK("http://buondon.daklak.gov.vn/web/xa-ea-nuol/gioi-thieu-ve-xa", "UBND Ủy ban nhân dân xã Ea Nuôl  tỉnh Đắk Lắk")</f>
        <v>UBND Ủy ban nhân dân xã Ea Nuôl  tỉnh Đắk Lắk</v>
      </c>
      <c r="C368" t="str">
        <v>http://buondon.daklak.gov.vn/web/xa-ea-nuol/gioi-thieu-ve-xa</v>
      </c>
      <c r="D368" t="str">
        <v>-</v>
      </c>
      <c r="E368" t="str">
        <v>-</v>
      </c>
      <c r="F368" t="str">
        <v>-</v>
      </c>
      <c r="G368" t="str">
        <v>-</v>
      </c>
    </row>
    <row r="369">
      <c r="A369">
        <v>18367</v>
      </c>
      <c r="B369" t="str">
        <f>HYPERLINK("https://www.facebook.com/p/UBND-X%C3%A3-Qu%E1%BA%A3ng-Ti%E1%BA%BFn-100064286665614/", "Công an xã Quảng Tiến  tỉnh Đắk Lắk")</f>
        <v>Công an xã Quảng Tiến  tỉnh Đắk Lắk</v>
      </c>
      <c r="C369" t="str">
        <v>https://www.facebook.com/p/UBND-X%C3%A3-Qu%E1%BA%A3ng-Ti%E1%BA%BFn-100064286665614/</v>
      </c>
      <c r="D369" t="str">
        <v>-</v>
      </c>
      <c r="E369" t="str">
        <v/>
      </c>
      <c r="F369" t="str">
        <v>-</v>
      </c>
      <c r="G369" t="str">
        <v>-</v>
      </c>
    </row>
    <row r="370">
      <c r="A370">
        <v>18368</v>
      </c>
      <c r="B370" t="str">
        <f>HYPERLINK("http://quangtien.cumgar.daklak.gov.vn/", "UBND Ủy ban nhân dân xã Quảng Tiến  tỉnh Đắk Lắk")</f>
        <v>UBND Ủy ban nhân dân xã Quảng Tiến  tỉnh Đắk Lắk</v>
      </c>
      <c r="C370" t="str">
        <v>http://quangtien.cumgar.daklak.gov.vn/</v>
      </c>
      <c r="D370" t="str">
        <v>-</v>
      </c>
      <c r="E370" t="str">
        <v>-</v>
      </c>
      <c r="F370" t="str">
        <v>-</v>
      </c>
      <c r="G370" t="str">
        <v>-</v>
      </c>
    </row>
    <row r="371">
      <c r="A371">
        <v>18369</v>
      </c>
      <c r="B371" t="str">
        <v>Công an xã Ea Kuêh  tỉnh Đắk Lắk</v>
      </c>
      <c r="C371" t="str">
        <v>-</v>
      </c>
      <c r="D371" t="str">
        <v>-</v>
      </c>
      <c r="E371" t="str">
        <v/>
      </c>
      <c r="F371" t="str">
        <v>-</v>
      </c>
      <c r="G371" t="str">
        <v>-</v>
      </c>
    </row>
    <row r="372">
      <c r="A372">
        <v>18370</v>
      </c>
      <c r="B372" t="str">
        <f>HYPERLINK("https://cumgar.daklak.gov.vn/ubnd-cac-xa-thi-tran-4185.html", "UBND Ủy ban nhân dân xã Ea Kuêh  tỉnh Đắk Lắk")</f>
        <v>UBND Ủy ban nhân dân xã Ea Kuêh  tỉnh Đắk Lắk</v>
      </c>
      <c r="C372" t="str">
        <v>https://cumgar.daklak.gov.vn/ubnd-cac-xa-thi-tran-4185.html</v>
      </c>
      <c r="D372" t="str">
        <v>-</v>
      </c>
      <c r="E372" t="str">
        <v>-</v>
      </c>
      <c r="F372" t="str">
        <v>-</v>
      </c>
      <c r="G372" t="str">
        <v>-</v>
      </c>
    </row>
    <row r="373">
      <c r="A373">
        <v>18371</v>
      </c>
      <c r="B373" t="str">
        <v>Công an xã Ea Kiết  tỉnh Đắk Lắk</v>
      </c>
      <c r="C373" t="str">
        <v>-</v>
      </c>
      <c r="D373" t="str">
        <v>-</v>
      </c>
      <c r="E373" t="str">
        <v/>
      </c>
      <c r="F373" t="str">
        <v>-</v>
      </c>
      <c r="G373" t="str">
        <v>-</v>
      </c>
    </row>
    <row r="374">
      <c r="A374">
        <v>18372</v>
      </c>
      <c r="B374" t="str">
        <f>HYPERLINK("http://eakiet.cumgar.daklak.gov.vn/", "UBND Ủy ban nhân dân xã Ea Kiết  tỉnh Đắk Lắk")</f>
        <v>UBND Ủy ban nhân dân xã Ea Kiết  tỉnh Đắk Lắk</v>
      </c>
      <c r="C374" t="str">
        <v>http://eakiet.cumgar.daklak.gov.vn/</v>
      </c>
      <c r="D374" t="str">
        <v>-</v>
      </c>
      <c r="E374" t="str">
        <v>-</v>
      </c>
      <c r="F374" t="str">
        <v>-</v>
      </c>
      <c r="G374" t="str">
        <v>-</v>
      </c>
    </row>
    <row r="375">
      <c r="A375">
        <v>18373</v>
      </c>
      <c r="B375" t="str">
        <v>Công an xã Ea Tar  tỉnh Đắk Lắk</v>
      </c>
      <c r="C375" t="str">
        <v>-</v>
      </c>
      <c r="D375" t="str">
        <v>-</v>
      </c>
      <c r="E375" t="str">
        <v/>
      </c>
      <c r="F375" t="str">
        <v>-</v>
      </c>
      <c r="G375" t="str">
        <v>-</v>
      </c>
    </row>
    <row r="376">
      <c r="A376">
        <v>18374</v>
      </c>
      <c r="B376" t="str">
        <f>HYPERLINK("http://eatar.cumgar.daklak.gov.vn/", "UBND Ủy ban nhân dân xã Ea Tar  tỉnh Đắk Lắk")</f>
        <v>UBND Ủy ban nhân dân xã Ea Tar  tỉnh Đắk Lắk</v>
      </c>
      <c r="C376" t="str">
        <v>http://eatar.cumgar.daklak.gov.vn/</v>
      </c>
      <c r="D376" t="str">
        <v>-</v>
      </c>
      <c r="E376" t="str">
        <v>-</v>
      </c>
      <c r="F376" t="str">
        <v>-</v>
      </c>
      <c r="G376" t="str">
        <v>-</v>
      </c>
    </row>
    <row r="377">
      <c r="A377">
        <v>18375</v>
      </c>
      <c r="B377" t="str">
        <v>Công an xã Cư Dliê M'nông  tỉnh Đắk Lắk</v>
      </c>
      <c r="C377" t="str">
        <v>-</v>
      </c>
      <c r="D377" t="str">
        <v>-</v>
      </c>
      <c r="E377" t="str">
        <v/>
      </c>
      <c r="F377" t="str">
        <v>-</v>
      </c>
      <c r="G377" t="str">
        <v>-</v>
      </c>
    </row>
    <row r="378">
      <c r="A378">
        <v>18376</v>
      </c>
      <c r="B378" t="str">
        <f>HYPERLINK("http://cudliemnong.cumgar.daklak.gov.vn/", "UBND Ủy ban nhân dân xã Cư Dliê M'nông  tỉnh Đắk Lắk")</f>
        <v>UBND Ủy ban nhân dân xã Cư Dliê M'nông  tỉnh Đắk Lắk</v>
      </c>
      <c r="C378" t="str">
        <v>http://cudliemnong.cumgar.daklak.gov.vn/</v>
      </c>
      <c r="D378" t="str">
        <v>-</v>
      </c>
      <c r="E378" t="str">
        <v>-</v>
      </c>
      <c r="F378" t="str">
        <v>-</v>
      </c>
      <c r="G378" t="str">
        <v>-</v>
      </c>
    </row>
    <row r="379">
      <c r="A379">
        <v>18377</v>
      </c>
      <c r="B379" t="str">
        <v>Công an xã Ea H'đinh  tỉnh Đắk Lắk</v>
      </c>
      <c r="C379" t="str">
        <v>-</v>
      </c>
      <c r="D379" t="str">
        <v>-</v>
      </c>
      <c r="E379" t="str">
        <v/>
      </c>
      <c r="F379" t="str">
        <v>-</v>
      </c>
      <c r="G379" t="str">
        <v>-</v>
      </c>
    </row>
    <row r="380">
      <c r="A380">
        <v>18378</v>
      </c>
      <c r="B380" t="str">
        <f>HYPERLINK("http://eadrong.cumgar.daklak.gov.vn/san-pham/vien-nghe-mat-ong-8.html", "UBND Ủy ban nhân dân xã Ea H'đinh  tỉnh Đắk Lắk")</f>
        <v>UBND Ủy ban nhân dân xã Ea H'đinh  tỉnh Đắk Lắk</v>
      </c>
      <c r="C380" t="str">
        <v>http://eadrong.cumgar.daklak.gov.vn/san-pham/vien-nghe-mat-ong-8.html</v>
      </c>
      <c r="D380" t="str">
        <v>-</v>
      </c>
      <c r="E380" t="str">
        <v>-</v>
      </c>
      <c r="F380" t="str">
        <v>-</v>
      </c>
      <c r="G380" t="str">
        <v>-</v>
      </c>
    </row>
    <row r="381">
      <c r="A381">
        <v>18379</v>
      </c>
      <c r="B381" t="str">
        <v>Công an xã Ea Tul  tỉnh Đắk Lắk</v>
      </c>
      <c r="C381" t="str">
        <v>-</v>
      </c>
      <c r="D381" t="str">
        <v>-</v>
      </c>
      <c r="E381" t="str">
        <v/>
      </c>
      <c r="F381" t="str">
        <v>-</v>
      </c>
      <c r="G381" t="str">
        <v>-</v>
      </c>
    </row>
    <row r="382">
      <c r="A382">
        <v>18380</v>
      </c>
      <c r="B382" t="str">
        <f>HYPERLINK("https://cukuin.daklak.gov.vn/uy-ban-nhan-dan-xa-ea-bhok-5626.html", "UBND Ủy ban nhân dân xã Ea Tul  tỉnh Đắk Lắk")</f>
        <v>UBND Ủy ban nhân dân xã Ea Tul  tỉnh Đắk Lắk</v>
      </c>
      <c r="C382" t="str">
        <v>https://cukuin.daklak.gov.vn/uy-ban-nhan-dan-xa-ea-bhok-5626.html</v>
      </c>
      <c r="D382" t="str">
        <v>-</v>
      </c>
      <c r="E382" t="str">
        <v>-</v>
      </c>
      <c r="F382" t="str">
        <v>-</v>
      </c>
      <c r="G382" t="str">
        <v>-</v>
      </c>
    </row>
    <row r="383">
      <c r="A383">
        <v>18381</v>
      </c>
      <c r="B383" t="str">
        <v>Công an xã Ea KPam  tỉnh Đắk Lắk</v>
      </c>
      <c r="C383" t="str">
        <v>-</v>
      </c>
      <c r="D383" t="str">
        <v>-</v>
      </c>
      <c r="E383" t="str">
        <v/>
      </c>
      <c r="F383" t="str">
        <v>-</v>
      </c>
      <c r="G383" t="str">
        <v>-</v>
      </c>
    </row>
    <row r="384">
      <c r="A384">
        <v>18382</v>
      </c>
      <c r="B384" t="str">
        <f>HYPERLINK("http://eakpam.cumgar.daklak.gov.vn/", "UBND Ủy ban nhân dân xã Ea KPam  tỉnh Đắk Lắk")</f>
        <v>UBND Ủy ban nhân dân xã Ea KPam  tỉnh Đắk Lắk</v>
      </c>
      <c r="C384" t="str">
        <v>http://eakpam.cumgar.daklak.gov.vn/</v>
      </c>
      <c r="D384" t="str">
        <v>-</v>
      </c>
      <c r="E384" t="str">
        <v>-</v>
      </c>
      <c r="F384" t="str">
        <v>-</v>
      </c>
      <c r="G384" t="str">
        <v>-</v>
      </c>
    </row>
    <row r="385">
      <c r="A385">
        <v>18383</v>
      </c>
      <c r="B385" t="str">
        <v>Công an xã Ea M'DRóh  tỉnh Đắk Lắk</v>
      </c>
      <c r="C385" t="str">
        <v>-</v>
      </c>
      <c r="D385" t="str">
        <v>-</v>
      </c>
      <c r="E385" t="str">
        <v/>
      </c>
      <c r="F385" t="str">
        <v>-</v>
      </c>
      <c r="G385" t="str">
        <v>-</v>
      </c>
    </row>
    <row r="386">
      <c r="A386">
        <v>18384</v>
      </c>
      <c r="B386" t="str">
        <f>HYPERLINK("http://eamdroh.cumgar.daklak.gov.vn/", "UBND Ủy ban nhân dân xã Ea M'DRóh  tỉnh Đắk Lắk")</f>
        <v>UBND Ủy ban nhân dân xã Ea M'DRóh  tỉnh Đắk Lắk</v>
      </c>
      <c r="C386" t="str">
        <v>http://eamdroh.cumgar.daklak.gov.vn/</v>
      </c>
      <c r="D386" t="str">
        <v>-</v>
      </c>
      <c r="E386" t="str">
        <v>-</v>
      </c>
      <c r="F386" t="str">
        <v>-</v>
      </c>
      <c r="G386" t="str">
        <v>-</v>
      </c>
    </row>
    <row r="387">
      <c r="A387">
        <v>18385</v>
      </c>
      <c r="B387" t="str">
        <v>Công an xã Quảng Hiệp  tỉnh Đắk Lắk</v>
      </c>
      <c r="C387" t="str">
        <v>-</v>
      </c>
      <c r="D387" t="str">
        <v>-</v>
      </c>
      <c r="E387" t="str">
        <v/>
      </c>
      <c r="F387" t="str">
        <v>-</v>
      </c>
      <c r="G387" t="str">
        <v>-</v>
      </c>
    </row>
    <row r="388">
      <c r="A388">
        <v>18386</v>
      </c>
      <c r="B388" t="str">
        <f>HYPERLINK("https://cumgar.daklak.gov.vn/ubnd-cac-xa-thi-tran-4185.html", "UBND Ủy ban nhân dân xã Quảng Hiệp  tỉnh Đắk Lắk")</f>
        <v>UBND Ủy ban nhân dân xã Quảng Hiệp  tỉnh Đắk Lắk</v>
      </c>
      <c r="C388" t="str">
        <v>https://cumgar.daklak.gov.vn/ubnd-cac-xa-thi-tran-4185.html</v>
      </c>
      <c r="D388" t="str">
        <v>-</v>
      </c>
      <c r="E388" t="str">
        <v>-</v>
      </c>
      <c r="F388" t="str">
        <v>-</v>
      </c>
      <c r="G388" t="str">
        <v>-</v>
      </c>
    </row>
    <row r="389">
      <c r="A389">
        <v>18387</v>
      </c>
      <c r="B389" t="str">
        <v>Công an xã Cư M'gar  tỉnh Đắk Lắk</v>
      </c>
      <c r="C389" t="str">
        <v>-</v>
      </c>
      <c r="D389" t="str">
        <v>-</v>
      </c>
      <c r="E389" t="str">
        <v/>
      </c>
      <c r="F389" t="str">
        <v>-</v>
      </c>
      <c r="G389" t="str">
        <v>-</v>
      </c>
    </row>
    <row r="390">
      <c r="A390">
        <v>18388</v>
      </c>
      <c r="B390" t="str">
        <f>HYPERLINK("https://cumgar.daklak.gov.vn/", "UBND Ủy ban nhân dân xã Cư M'gar  tỉnh Đắk Lắk")</f>
        <v>UBND Ủy ban nhân dân xã Cư M'gar  tỉnh Đắk Lắk</v>
      </c>
      <c r="C390" t="str">
        <v>https://cumgar.daklak.gov.vn/</v>
      </c>
      <c r="D390" t="str">
        <v>-</v>
      </c>
      <c r="E390" t="str">
        <v>-</v>
      </c>
      <c r="F390" t="str">
        <v>-</v>
      </c>
      <c r="G390" t="str">
        <v>-</v>
      </c>
    </row>
    <row r="391">
      <c r="A391">
        <v>18389</v>
      </c>
      <c r="B391" t="str">
        <f>HYPERLINK("https://www.facebook.com/p/Tu%E1%BB%95i-tr%E1%BA%BB-x%C3%A3-%C4%90%E1%BA%AFk-Dr%C3%B4ng-100076435360059/?locale=nn_NO", "Công an xã Ea D'Rơng  tỉnh Đắk Lắk")</f>
        <v>Công an xã Ea D'Rơng  tỉnh Đắk Lắk</v>
      </c>
      <c r="C391" t="str">
        <v>https://www.facebook.com/p/Tu%E1%BB%95i-tr%E1%BA%BB-x%C3%A3-%C4%90%E1%BA%AFk-Dr%C3%B4ng-100076435360059/?locale=nn_NO</v>
      </c>
      <c r="D391" t="str">
        <v>-</v>
      </c>
      <c r="E391" t="str">
        <v/>
      </c>
      <c r="F391" t="str">
        <v>-</v>
      </c>
      <c r="G391" t="str">
        <v>-</v>
      </c>
    </row>
    <row r="392">
      <c r="A392">
        <v>18390</v>
      </c>
      <c r="B392" t="str">
        <f>HYPERLINK("https://tuongtaccongdan.daklak.gov.vn/articles/cong-bo-quy-hoach-35.html", "UBND Ủy ban nhân dân xã Ea D'Rơng  tỉnh Đắk Lắk")</f>
        <v>UBND Ủy ban nhân dân xã Ea D'Rơng  tỉnh Đắk Lắk</v>
      </c>
      <c r="C392" t="str">
        <v>https://tuongtaccongdan.daklak.gov.vn/articles/cong-bo-quy-hoach-35.html</v>
      </c>
      <c r="D392" t="str">
        <v>-</v>
      </c>
      <c r="E392" t="str">
        <v>-</v>
      </c>
      <c r="F392" t="str">
        <v>-</v>
      </c>
      <c r="G392" t="str">
        <v>-</v>
      </c>
    </row>
    <row r="393">
      <c r="A393">
        <v>18391</v>
      </c>
      <c r="B393" t="str">
        <v>Công an xã Ea M'nang  tỉnh Đắk Lắk</v>
      </c>
      <c r="C393" t="str">
        <v>-</v>
      </c>
      <c r="D393" t="str">
        <v>-</v>
      </c>
      <c r="E393" t="str">
        <v/>
      </c>
      <c r="F393" t="str">
        <v>-</v>
      </c>
      <c r="G393" t="str">
        <v>-</v>
      </c>
    </row>
    <row r="394">
      <c r="A394">
        <v>18392</v>
      </c>
      <c r="B394" t="str">
        <f>HYPERLINK("https://cumgar.daklak.gov.vn/", "UBND Ủy ban nhân dân xã Ea M'nang  tỉnh Đắk Lắk")</f>
        <v>UBND Ủy ban nhân dân xã Ea M'nang  tỉnh Đắk Lắk</v>
      </c>
      <c r="C394" t="str">
        <v>https://cumgar.daklak.gov.vn/</v>
      </c>
      <c r="D394" t="str">
        <v>-</v>
      </c>
      <c r="E394" t="str">
        <v>-</v>
      </c>
      <c r="F394" t="str">
        <v>-</v>
      </c>
      <c r="G394" t="str">
        <v>-</v>
      </c>
    </row>
    <row r="395">
      <c r="A395">
        <v>18393</v>
      </c>
      <c r="B395" t="str">
        <v>Công an xã Cư Suê  tỉnh Đắk Lắk</v>
      </c>
      <c r="C395" t="str">
        <v>-</v>
      </c>
      <c r="D395" t="str">
        <v>-</v>
      </c>
      <c r="E395" t="str">
        <v/>
      </c>
      <c r="F395" t="str">
        <v>-</v>
      </c>
      <c r="G395" t="str">
        <v>-</v>
      </c>
    </row>
    <row r="396">
      <c r="A396">
        <v>18394</v>
      </c>
      <c r="B396" t="str">
        <f>HYPERLINK("http://cusue.cumgar.daklak.gov.vn/", "UBND Ủy ban nhân dân xã Cư Suê  tỉnh Đắk Lắk")</f>
        <v>UBND Ủy ban nhân dân xã Cư Suê  tỉnh Đắk Lắk</v>
      </c>
      <c r="C396" t="str">
        <v>http://cusue.cumgar.daklak.gov.vn/</v>
      </c>
      <c r="D396" t="str">
        <v>-</v>
      </c>
      <c r="E396" t="str">
        <v>-</v>
      </c>
      <c r="F396" t="str">
        <v>-</v>
      </c>
      <c r="G396" t="str">
        <v>-</v>
      </c>
    </row>
    <row r="397">
      <c r="A397">
        <v>18395</v>
      </c>
      <c r="B397" t="str">
        <v>Công an xã Cuor Đăng  tỉnh Đắk Lắk</v>
      </c>
      <c r="C397" t="str">
        <v>-</v>
      </c>
      <c r="D397" t="str">
        <v>-</v>
      </c>
      <c r="E397" t="str">
        <v/>
      </c>
      <c r="F397" t="str">
        <v>-</v>
      </c>
      <c r="G397" t="str">
        <v>-</v>
      </c>
    </row>
    <row r="398">
      <c r="A398">
        <v>18396</v>
      </c>
      <c r="B398" t="str">
        <f>HYPERLINK("https://daklak.gov.vn/nong-thon-moi/-/asset_publisher/bDngMUmMrWIw/content/xa-cuor-ang-to-chuc-le-on-nhan-bang-cong-nhan-xa-at-chuan-nong-thon-moi-va-co-thi-ua-cua-tinh-ak-lak", "UBND Ủy ban nhân dân xã Cuor Đăng  tỉnh Đắk Lắk")</f>
        <v>UBND Ủy ban nhân dân xã Cuor Đăng  tỉnh Đắk Lắk</v>
      </c>
      <c r="C398" t="str">
        <v>https://daklak.gov.vn/nong-thon-moi/-/asset_publisher/bDngMUmMrWIw/content/xa-cuor-ang-to-chuc-le-on-nhan-bang-cong-nhan-xa-at-chuan-nong-thon-moi-va-co-thi-ua-cua-tinh-ak-lak</v>
      </c>
      <c r="D398" t="str">
        <v>-</v>
      </c>
      <c r="E398" t="str">
        <v>-</v>
      </c>
      <c r="F398" t="str">
        <v>-</v>
      </c>
      <c r="G398" t="str">
        <v>-</v>
      </c>
    </row>
    <row r="399">
      <c r="A399">
        <v>18397</v>
      </c>
      <c r="B399" t="str">
        <f>HYPERLINK("https://www.facebook.com/ubndxacune/", "Công an xã Cư Né  tỉnh Đắk Lắk")</f>
        <v>Công an xã Cư Né  tỉnh Đắk Lắk</v>
      </c>
      <c r="C399" t="str">
        <v>https://www.facebook.com/ubndxacune/</v>
      </c>
      <c r="D399" t="str">
        <v>-</v>
      </c>
      <c r="E399" t="str">
        <v/>
      </c>
      <c r="F399" t="str">
        <v>-</v>
      </c>
      <c r="G399" t="str">
        <v>-</v>
      </c>
    </row>
    <row r="400">
      <c r="A400">
        <v>18398</v>
      </c>
      <c r="B400" t="str">
        <f>HYPERLINK("http://cune.krongbuk.daklak.gov.vn/", "UBND Ủy ban nhân dân xã Cư Né  tỉnh Đắk Lắk")</f>
        <v>UBND Ủy ban nhân dân xã Cư Né  tỉnh Đắk Lắk</v>
      </c>
      <c r="C400" t="str">
        <v>http://cune.krongbuk.daklak.gov.vn/</v>
      </c>
      <c r="D400" t="str">
        <v>-</v>
      </c>
      <c r="E400" t="str">
        <v>-</v>
      </c>
      <c r="F400" t="str">
        <v>-</v>
      </c>
      <c r="G400" t="str">
        <v>-</v>
      </c>
    </row>
    <row r="401">
      <c r="A401">
        <v>18399</v>
      </c>
      <c r="B401" t="str">
        <v>Công an xã Chư KBô  tỉnh Đắk Lắk</v>
      </c>
      <c r="C401" t="str">
        <v>-</v>
      </c>
      <c r="D401" t="str">
        <v>-</v>
      </c>
      <c r="E401" t="str">
        <v/>
      </c>
      <c r="F401" t="str">
        <v>-</v>
      </c>
      <c r="G401" t="str">
        <v>-</v>
      </c>
    </row>
    <row r="402">
      <c r="A402">
        <v>18400</v>
      </c>
      <c r="B402" t="str">
        <f>HYPERLINK("https://dichvucong.daklak.gov.vn/dichvucong/hotline", "UBND Ủy ban nhân dân xã Chư KBô  tỉnh Đắk Lắk")</f>
        <v>UBND Ủy ban nhân dân xã Chư KBô  tỉnh Đắk Lắk</v>
      </c>
      <c r="C402" t="str">
        <v>https://dichvucong.daklak.gov.vn/dichvucong/hotline</v>
      </c>
      <c r="D402" t="str">
        <v>-</v>
      </c>
      <c r="E402" t="str">
        <v>-</v>
      </c>
      <c r="F402" t="str">
        <v>-</v>
      </c>
      <c r="G402" t="str">
        <v>-</v>
      </c>
    </row>
    <row r="403">
      <c r="A403">
        <v>18401</v>
      </c>
      <c r="B403" t="str">
        <v>Công an xã Cư Pơng  tỉnh Đắk Lắk</v>
      </c>
      <c r="C403" t="str">
        <v>-</v>
      </c>
      <c r="D403" t="str">
        <v>-</v>
      </c>
      <c r="E403" t="str">
        <v/>
      </c>
      <c r="F403" t="str">
        <v>-</v>
      </c>
      <c r="G403" t="str">
        <v>-</v>
      </c>
    </row>
    <row r="404">
      <c r="A404">
        <v>18402</v>
      </c>
      <c r="B404" t="str">
        <f>HYPERLINK("https://dbnd.daklak.gov.vn/thanh-lap-thi-tran-pong-drang-thuoc-huyen-krong-buk-tinh-dak-lak-1272.html", "UBND Ủy ban nhân dân xã Cư Pơng  tỉnh Đắk Lắk")</f>
        <v>UBND Ủy ban nhân dân xã Cư Pơng  tỉnh Đắk Lắk</v>
      </c>
      <c r="C404" t="str">
        <v>https://dbnd.daklak.gov.vn/thanh-lap-thi-tran-pong-drang-thuoc-huyen-krong-buk-tinh-dak-lak-1272.html</v>
      </c>
      <c r="D404" t="str">
        <v>-</v>
      </c>
      <c r="E404" t="str">
        <v>-</v>
      </c>
      <c r="F404" t="str">
        <v>-</v>
      </c>
      <c r="G404" t="str">
        <v>-</v>
      </c>
    </row>
    <row r="405">
      <c r="A405">
        <v>18403</v>
      </c>
      <c r="B405" t="str">
        <v>Công an xã Ea Sin  tỉnh Đắk Lắk</v>
      </c>
      <c r="C405" t="str">
        <v>-</v>
      </c>
      <c r="D405" t="str">
        <v>-</v>
      </c>
      <c r="E405" t="str">
        <v/>
      </c>
      <c r="F405" t="str">
        <v>-</v>
      </c>
      <c r="G405" t="str">
        <v>-</v>
      </c>
    </row>
    <row r="406">
      <c r="A406">
        <v>18404</v>
      </c>
      <c r="B406" t="str">
        <f>HYPERLINK("https://dichvucong.daklak.gov.vn/dichvucong/danhgiacongchuc?ma-co-quan=KP&amp;ma-don-vi=KRP_XEKC_UBND&amp;macoquan_cq=", "UBND Ủy ban nhân dân xã Ea Sin  tỉnh Đắk Lắk")</f>
        <v>UBND Ủy ban nhân dân xã Ea Sin  tỉnh Đắk Lắk</v>
      </c>
      <c r="C406" t="str">
        <v>https://dichvucong.daklak.gov.vn/dichvucong/danhgiacongchuc?ma-co-quan=KP&amp;ma-don-vi=KRP_XEKC_UBND&amp;macoquan_cq=</v>
      </c>
      <c r="D406" t="str">
        <v>-</v>
      </c>
      <c r="E406" t="str">
        <v>-</v>
      </c>
      <c r="F406" t="str">
        <v>-</v>
      </c>
      <c r="G406" t="str">
        <v>-</v>
      </c>
    </row>
    <row r="407">
      <c r="A407">
        <v>18405</v>
      </c>
      <c r="B407" t="str">
        <v>Công an xã Pơng Drang  tỉnh Đắk Lắk</v>
      </c>
      <c r="C407" t="str">
        <v>-</v>
      </c>
      <c r="D407" t="str">
        <v>-</v>
      </c>
      <c r="E407" t="str">
        <v/>
      </c>
      <c r="F407" t="str">
        <v>-</v>
      </c>
      <c r="G407" t="str">
        <v>-</v>
      </c>
    </row>
    <row r="408">
      <c r="A408">
        <v>18406</v>
      </c>
      <c r="B408" t="str">
        <f>HYPERLINK("https://dbnd.daklak.gov.vn/thanh-lap-thi-tran-pong-drang-thuoc-huyen-krong-buk-tinh-dak-lak-1272.html", "UBND Ủy ban nhân dân xã Pơng Drang  tỉnh Đắk Lắk")</f>
        <v>UBND Ủy ban nhân dân xã Pơng Drang  tỉnh Đắk Lắk</v>
      </c>
      <c r="C408" t="str">
        <v>https://dbnd.daklak.gov.vn/thanh-lap-thi-tran-pong-drang-thuoc-huyen-krong-buk-tinh-dak-lak-1272.html</v>
      </c>
      <c r="D408" t="str">
        <v>-</v>
      </c>
      <c r="E408" t="str">
        <v>-</v>
      </c>
      <c r="F408" t="str">
        <v>-</v>
      </c>
      <c r="G408" t="str">
        <v>-</v>
      </c>
    </row>
    <row r="409">
      <c r="A409">
        <v>18407</v>
      </c>
      <c r="B409" t="str">
        <v>Công an xã Tân Lập  tỉnh Đắk Lắk</v>
      </c>
      <c r="C409" t="str">
        <v>-</v>
      </c>
      <c r="D409" t="str">
        <v>-</v>
      </c>
      <c r="E409" t="str">
        <v/>
      </c>
      <c r="F409" t="str">
        <v>-</v>
      </c>
      <c r="G409" t="str">
        <v>-</v>
      </c>
    </row>
    <row r="410">
      <c r="A410">
        <v>18408</v>
      </c>
      <c r="B410" t="str">
        <f>HYPERLINK("http://tanlap.krongbuk.daklak.gov.vn/", "UBND Ủy ban nhân dân xã Tân Lập  tỉnh Đắk Lắk")</f>
        <v>UBND Ủy ban nhân dân xã Tân Lập  tỉnh Đắk Lắk</v>
      </c>
      <c r="C410" t="str">
        <v>http://tanlap.krongbuk.daklak.gov.vn/</v>
      </c>
      <c r="D410" t="str">
        <v>-</v>
      </c>
      <c r="E410" t="str">
        <v>-</v>
      </c>
      <c r="F410" t="str">
        <v>-</v>
      </c>
      <c r="G410" t="str">
        <v>-</v>
      </c>
    </row>
    <row r="411">
      <c r="A411">
        <v>18409</v>
      </c>
      <c r="B411" t="str">
        <v>Công an xã Ea Ngai  tỉnh Đắk Lắk</v>
      </c>
      <c r="C411" t="str">
        <v>-</v>
      </c>
      <c r="D411" t="str">
        <v>-</v>
      </c>
      <c r="E411" t="str">
        <v/>
      </c>
      <c r="F411" t="str">
        <v>-</v>
      </c>
      <c r="G411" t="str">
        <v>-</v>
      </c>
    </row>
    <row r="412">
      <c r="A412">
        <v>18410</v>
      </c>
      <c r="B412" t="str">
        <f>HYPERLINK("https://eahleo.daklak.gov.vn/uy-ban-nhan-dan-2383.html", "UBND Ủy ban nhân dân xã Ea Ngai  tỉnh Đắk Lắk")</f>
        <v>UBND Ủy ban nhân dân xã Ea Ngai  tỉnh Đắk Lắk</v>
      </c>
      <c r="C412" t="str">
        <v>https://eahleo.daklak.gov.vn/uy-ban-nhan-dan-2383.html</v>
      </c>
      <c r="D412" t="str">
        <v>-</v>
      </c>
      <c r="E412" t="str">
        <v>-</v>
      </c>
      <c r="F412" t="str">
        <v>-</v>
      </c>
      <c r="G412" t="str">
        <v>-</v>
      </c>
    </row>
    <row r="413">
      <c r="A413">
        <v>18411</v>
      </c>
      <c r="B413" t="str">
        <v>Công an xã ĐLiê Ya  tỉnh Đắk Lắk</v>
      </c>
      <c r="C413" t="str">
        <v>-</v>
      </c>
      <c r="D413" t="str">
        <v>-</v>
      </c>
      <c r="E413" t="str">
        <v/>
      </c>
      <c r="F413" t="str">
        <v>-</v>
      </c>
      <c r="G413" t="str">
        <v>-</v>
      </c>
    </row>
    <row r="414">
      <c r="A414">
        <v>18412</v>
      </c>
      <c r="B414" t="str">
        <f>HYPERLINK("https://dichvucong.daklak.gov.vn/dichvucong/danhgiacongchuc?ma-co-quan=KN&amp;ma-don-vi=KRN_XPL_UBND&amp;macoquan_cq=", "UBND Ủy ban nhân dân xã ĐLiê Ya  tỉnh Đắk Lắk")</f>
        <v>UBND Ủy ban nhân dân xã ĐLiê Ya  tỉnh Đắk Lắk</v>
      </c>
      <c r="C414" t="str">
        <v>https://dichvucong.daklak.gov.vn/dichvucong/danhgiacongchuc?ma-co-quan=KN&amp;ma-don-vi=KRN_XPL_UBND&amp;macoquan_cq=</v>
      </c>
      <c r="D414" t="str">
        <v>-</v>
      </c>
      <c r="E414" t="str">
        <v>-</v>
      </c>
      <c r="F414" t="str">
        <v>-</v>
      </c>
      <c r="G414" t="str">
        <v>-</v>
      </c>
    </row>
    <row r="415">
      <c r="A415">
        <v>18413</v>
      </c>
      <c r="B415" t="str">
        <f>HYPERLINK("https://www.facebook.com/EaTohHahe/", "Công an xã Ea Tóh  tỉnh Đắk Lắk")</f>
        <v>Công an xã Ea Tóh  tỉnh Đắk Lắk</v>
      </c>
      <c r="C415" t="str">
        <v>https://www.facebook.com/EaTohHahe/</v>
      </c>
      <c r="D415" t="str">
        <v>-</v>
      </c>
      <c r="E415" t="str">
        <v/>
      </c>
      <c r="F415" t="str">
        <v>-</v>
      </c>
      <c r="G415" t="str">
        <v>-</v>
      </c>
    </row>
    <row r="416">
      <c r="A416">
        <v>18414</v>
      </c>
      <c r="B416" t="str">
        <f>HYPERLINK("http://eatoh.krongnang.daklak.gov.vn/", "UBND Ủy ban nhân dân xã Ea Tóh  tỉnh Đắk Lắk")</f>
        <v>UBND Ủy ban nhân dân xã Ea Tóh  tỉnh Đắk Lắk</v>
      </c>
      <c r="C416" t="str">
        <v>http://eatoh.krongnang.daklak.gov.vn/</v>
      </c>
      <c r="D416" t="str">
        <v>-</v>
      </c>
      <c r="E416" t="str">
        <v>-</v>
      </c>
      <c r="F416" t="str">
        <v>-</v>
      </c>
      <c r="G416" t="str">
        <v>-</v>
      </c>
    </row>
    <row r="417">
      <c r="A417">
        <v>18415</v>
      </c>
      <c r="B417" t="str">
        <f>HYPERLINK("https://www.facebook.com/ubndxaeatieu/", "Công an xã Ea Tam  tỉnh Đắk Lắk")</f>
        <v>Công an xã Ea Tam  tỉnh Đắk Lắk</v>
      </c>
      <c r="C417" t="str">
        <v>https://www.facebook.com/ubndxaeatieu/</v>
      </c>
      <c r="D417" t="str">
        <v>-</v>
      </c>
      <c r="E417" t="str">
        <v/>
      </c>
      <c r="F417" t="str">
        <v>-</v>
      </c>
      <c r="G417" t="str">
        <v>-</v>
      </c>
    </row>
    <row r="418">
      <c r="A418">
        <v>18416</v>
      </c>
      <c r="B418" t="str">
        <f>HYPERLINK("https://daklak.gov.vn/krongnang", "UBND Ủy ban nhân dân xã Ea Tam  tỉnh Đắk Lắk")</f>
        <v>UBND Ủy ban nhân dân xã Ea Tam  tỉnh Đắk Lắk</v>
      </c>
      <c r="C418" t="str">
        <v>https://daklak.gov.vn/krongnang</v>
      </c>
      <c r="D418" t="str">
        <v>-</v>
      </c>
      <c r="E418" t="str">
        <v>-</v>
      </c>
      <c r="F418" t="str">
        <v>-</v>
      </c>
      <c r="G418" t="str">
        <v>-</v>
      </c>
    </row>
    <row r="419">
      <c r="A419">
        <v>18417</v>
      </c>
      <c r="B419" t="str">
        <v>Công an xã Phú Lộc  tỉnh Đắk Lắk</v>
      </c>
      <c r="C419" t="str">
        <v>-</v>
      </c>
      <c r="D419" t="str">
        <v>-</v>
      </c>
      <c r="E419" t="str">
        <v/>
      </c>
      <c r="F419" t="str">
        <v>-</v>
      </c>
      <c r="G419" t="str">
        <v>-</v>
      </c>
    </row>
    <row r="420">
      <c r="A420">
        <v>18418</v>
      </c>
      <c r="B420" t="str">
        <f>HYPERLINK("https://dichvucong.daklak.gov.vn/dichvucong/danhgiacongchuc?ma-co-quan=KN&amp;ma-don-vi=KRN_XPL_UBND&amp;macoquan_cq=", "UBND Ủy ban nhân dân xã Phú Lộc  tỉnh Đắk Lắk")</f>
        <v>UBND Ủy ban nhân dân xã Phú Lộc  tỉnh Đắk Lắk</v>
      </c>
      <c r="C420" t="str">
        <v>https://dichvucong.daklak.gov.vn/dichvucong/danhgiacongchuc?ma-co-quan=KN&amp;ma-don-vi=KRN_XPL_UBND&amp;macoquan_cq=</v>
      </c>
      <c r="D420" t="str">
        <v>-</v>
      </c>
      <c r="E420" t="str">
        <v>-</v>
      </c>
      <c r="F420" t="str">
        <v>-</v>
      </c>
      <c r="G420" t="str">
        <v>-</v>
      </c>
    </row>
    <row r="421">
      <c r="A421">
        <v>18419</v>
      </c>
      <c r="B421" t="str">
        <v>Công an xã Tam Giang  tỉnh Đắk Lắk</v>
      </c>
      <c r="C421" t="str">
        <v>-</v>
      </c>
      <c r="D421" t="str">
        <v>-</v>
      </c>
      <c r="E421" t="str">
        <v/>
      </c>
      <c r="F421" t="str">
        <v>-</v>
      </c>
      <c r="G421" t="str">
        <v>-</v>
      </c>
    </row>
    <row r="422">
      <c r="A422">
        <v>18420</v>
      </c>
      <c r="B422" t="str">
        <f>HYPERLINK("http://eapuk.krongnang.daklak.gov.vn/xa-tam-giang-don-bang-cong-nhan-xa-dat-chuan-nong-thon-moi-7604.html", "UBND Ủy ban nhân dân xã Tam Giang  tỉnh Đắk Lắk")</f>
        <v>UBND Ủy ban nhân dân xã Tam Giang  tỉnh Đắk Lắk</v>
      </c>
      <c r="C422" t="str">
        <v>http://eapuk.krongnang.daklak.gov.vn/xa-tam-giang-don-bang-cong-nhan-xa-dat-chuan-nong-thon-moi-7604.html</v>
      </c>
      <c r="D422" t="str">
        <v>-</v>
      </c>
      <c r="E422" t="str">
        <v>-</v>
      </c>
      <c r="F422" t="str">
        <v>-</v>
      </c>
      <c r="G422" t="str">
        <v>-</v>
      </c>
    </row>
    <row r="423">
      <c r="A423">
        <v>18421</v>
      </c>
      <c r="B423" t="str">
        <v>Công an xã Ea Puk  tỉnh Đắk Lắk</v>
      </c>
      <c r="C423" t="str">
        <v>-</v>
      </c>
      <c r="D423" t="str">
        <v>-</v>
      </c>
      <c r="E423" t="str">
        <v/>
      </c>
      <c r="F423" t="str">
        <v>-</v>
      </c>
      <c r="G423" t="str">
        <v>-</v>
      </c>
    </row>
    <row r="424">
      <c r="A424">
        <v>18422</v>
      </c>
      <c r="B424" t="str">
        <f>HYPERLINK("http://eapuk.krongnang.daklak.gov.vn/", "UBND Ủy ban nhân dân xã Ea Puk  tỉnh Đắk Lắk")</f>
        <v>UBND Ủy ban nhân dân xã Ea Puk  tỉnh Đắk Lắk</v>
      </c>
      <c r="C424" t="str">
        <v>http://eapuk.krongnang.daklak.gov.vn/</v>
      </c>
      <c r="D424" t="str">
        <v>-</v>
      </c>
      <c r="E424" t="str">
        <v>-</v>
      </c>
      <c r="F424" t="str">
        <v>-</v>
      </c>
      <c r="G424" t="str">
        <v>-</v>
      </c>
    </row>
    <row r="425">
      <c r="A425">
        <v>18423</v>
      </c>
      <c r="B425" t="str">
        <f>HYPERLINK("https://www.facebook.com/p/C%C3%B4ng-an-x%C3%A3-Ea-D%C4%83h-100063713584068/", "Công an xã Ea Dăh  tỉnh Đắk Lắk")</f>
        <v>Công an xã Ea Dăh  tỉnh Đắk Lắk</v>
      </c>
      <c r="C425" t="str">
        <v>https://www.facebook.com/p/C%C3%B4ng-an-x%C3%A3-Ea-D%C4%83h-100063713584068/</v>
      </c>
      <c r="D425" t="str">
        <v>-</v>
      </c>
      <c r="E425" t="str">
        <v/>
      </c>
      <c r="F425" t="str">
        <v>-</v>
      </c>
      <c r="G425" t="str">
        <v>-</v>
      </c>
    </row>
    <row r="426">
      <c r="A426">
        <v>18424</v>
      </c>
      <c r="B426" t="str">
        <f>HYPERLINK("https://daklak.gov.vn/krongnang", "UBND Ủy ban nhân dân xã Ea Dăh  tỉnh Đắk Lắk")</f>
        <v>UBND Ủy ban nhân dân xã Ea Dăh  tỉnh Đắk Lắk</v>
      </c>
      <c r="C426" t="str">
        <v>https://daklak.gov.vn/krongnang</v>
      </c>
      <c r="D426" t="str">
        <v>-</v>
      </c>
      <c r="E426" t="str">
        <v>-</v>
      </c>
      <c r="F426" t="str">
        <v>-</v>
      </c>
      <c r="G426" t="str">
        <v>-</v>
      </c>
    </row>
    <row r="427">
      <c r="A427">
        <v>18425</v>
      </c>
      <c r="B427" t="str">
        <v>Công an xã Ea Hồ  tỉnh Đắk Lắk</v>
      </c>
      <c r="C427" t="str">
        <v>-</v>
      </c>
      <c r="D427" t="str">
        <v>-</v>
      </c>
      <c r="E427" t="str">
        <v/>
      </c>
      <c r="F427" t="str">
        <v>-</v>
      </c>
      <c r="G427" t="str">
        <v>-</v>
      </c>
    </row>
    <row r="428">
      <c r="A428">
        <v>18426</v>
      </c>
      <c r="B428" t="str">
        <v>UBND Ủy ban nhân dân xã Ea Hồ  tỉnh Đắk Lắk</v>
      </c>
      <c r="C428" t="str">
        <v>-</v>
      </c>
      <c r="D428" t="str">
        <v>-</v>
      </c>
      <c r="E428" t="str">
        <v>-</v>
      </c>
      <c r="F428" t="str">
        <v>-</v>
      </c>
      <c r="G428" t="str">
        <v>-</v>
      </c>
    </row>
    <row r="429">
      <c r="A429">
        <v>18427</v>
      </c>
      <c r="B429" t="str">
        <v>Công an xã Phú Xuân  tỉnh Đắk Lắk</v>
      </c>
      <c r="C429" t="str">
        <v>-</v>
      </c>
      <c r="D429" t="str">
        <v>-</v>
      </c>
      <c r="E429" t="str">
        <v/>
      </c>
      <c r="F429" t="str">
        <v>-</v>
      </c>
      <c r="G429" t="str">
        <v>-</v>
      </c>
    </row>
    <row r="430">
      <c r="A430">
        <v>18428</v>
      </c>
      <c r="B430" t="str">
        <v>UBND Ủy ban nhân dân xã Phú Xuân  tỉnh Đắk Lắk</v>
      </c>
      <c r="C430" t="str">
        <v>-</v>
      </c>
      <c r="D430" t="str">
        <v>-</v>
      </c>
      <c r="E430" t="str">
        <v>-</v>
      </c>
      <c r="F430" t="str">
        <v>-</v>
      </c>
      <c r="G430" t="str">
        <v>-</v>
      </c>
    </row>
    <row r="431">
      <c r="A431">
        <v>18429</v>
      </c>
      <c r="B431" t="str">
        <v>Công an xã Cư Klông  tỉnh Đắk Lắk</v>
      </c>
      <c r="C431" t="str">
        <v>-</v>
      </c>
      <c r="D431" t="str">
        <v>-</v>
      </c>
      <c r="E431" t="str">
        <v/>
      </c>
      <c r="F431" t="str">
        <v>-</v>
      </c>
      <c r="G431" t="str">
        <v>-</v>
      </c>
    </row>
    <row r="432">
      <c r="A432">
        <v>18430</v>
      </c>
      <c r="B432" t="str">
        <v>UBND Ủy ban nhân dân xã Cư Klông  tỉnh Đắk Lắk</v>
      </c>
      <c r="C432" t="str">
        <v>-</v>
      </c>
      <c r="D432" t="str">
        <v>-</v>
      </c>
      <c r="E432" t="str">
        <v>-</v>
      </c>
      <c r="F432" t="str">
        <v>-</v>
      </c>
      <c r="G432" t="str">
        <v>-</v>
      </c>
    </row>
    <row r="433">
      <c r="A433">
        <v>18431</v>
      </c>
      <c r="B433" t="str">
        <v>Công an xã Ea Tân  tỉnh Đắk Lắk</v>
      </c>
      <c r="C433" t="str">
        <v>-</v>
      </c>
      <c r="D433" t="str">
        <v>-</v>
      </c>
      <c r="E433" t="str">
        <v/>
      </c>
      <c r="F433" t="str">
        <v>-</v>
      </c>
      <c r="G433" t="str">
        <v>-</v>
      </c>
    </row>
    <row r="434">
      <c r="A434">
        <v>18432</v>
      </c>
      <c r="B434" t="str">
        <f>HYPERLINK("https://daklak.gov.vn/krongnang", "UBND Ủy ban nhân dân xã Ea Tân  tỉnh Đắk Lắk")</f>
        <v>UBND Ủy ban nhân dân xã Ea Tân  tỉnh Đắk Lắk</v>
      </c>
      <c r="C434" t="str">
        <v>https://daklak.gov.vn/krongnang</v>
      </c>
      <c r="D434" t="str">
        <v>-</v>
      </c>
      <c r="E434" t="str">
        <v>-</v>
      </c>
      <c r="F434" t="str">
        <v>-</v>
      </c>
      <c r="G434" t="str">
        <v>-</v>
      </c>
    </row>
    <row r="435">
      <c r="A435">
        <v>18433</v>
      </c>
      <c r="B435" t="str">
        <v>Công an xã Ea Sô  tỉnh Đắk Lắk</v>
      </c>
      <c r="C435" t="str">
        <v>-</v>
      </c>
      <c r="D435" t="str">
        <v>-</v>
      </c>
      <c r="E435" t="str">
        <v/>
      </c>
      <c r="F435" t="str">
        <v>-</v>
      </c>
      <c r="G435" t="str">
        <v>-</v>
      </c>
    </row>
    <row r="436">
      <c r="A436">
        <v>18434</v>
      </c>
      <c r="B436" t="str">
        <f>HYPERLINK("https://eakar.daklak.gov.vn/", "UBND Ủy ban nhân dân xã Ea Sô  tỉnh Đắk Lắk")</f>
        <v>UBND Ủy ban nhân dân xã Ea Sô  tỉnh Đắk Lắk</v>
      </c>
      <c r="C436" t="str">
        <v>https://eakar.daklak.gov.vn/</v>
      </c>
      <c r="D436" t="str">
        <v>-</v>
      </c>
      <c r="E436" t="str">
        <v>-</v>
      </c>
      <c r="F436" t="str">
        <v>-</v>
      </c>
      <c r="G436" t="str">
        <v>-</v>
      </c>
    </row>
    <row r="437">
      <c r="A437">
        <v>18435</v>
      </c>
      <c r="B437" t="str">
        <v>Công an xã Ea Sar  tỉnh Đắk Lắk</v>
      </c>
      <c r="C437" t="str">
        <v>-</v>
      </c>
      <c r="D437" t="str">
        <v>-</v>
      </c>
      <c r="E437" t="str">
        <v/>
      </c>
      <c r="F437" t="str">
        <v>-</v>
      </c>
      <c r="G437" t="str">
        <v>-</v>
      </c>
    </row>
    <row r="438">
      <c r="A438">
        <v>18436</v>
      </c>
      <c r="B438" t="str">
        <f>HYPERLINK("https://eakar.daklak.gov.vn/9-xa-ea-sar-658.html", "UBND Ủy ban nhân dân xã Ea Sar  tỉnh Đắk Lắk")</f>
        <v>UBND Ủy ban nhân dân xã Ea Sar  tỉnh Đắk Lắk</v>
      </c>
      <c r="C438" t="str">
        <v>https://eakar.daklak.gov.vn/9-xa-ea-sar-658.html</v>
      </c>
      <c r="D438" t="str">
        <v>-</v>
      </c>
      <c r="E438" t="str">
        <v>-</v>
      </c>
      <c r="F438" t="str">
        <v>-</v>
      </c>
      <c r="G438" t="str">
        <v>-</v>
      </c>
    </row>
    <row r="439">
      <c r="A439">
        <v>18437</v>
      </c>
      <c r="B439" t="str">
        <v>Công an xã Xuân Phú  tỉnh Đắk Lắk</v>
      </c>
      <c r="C439" t="str">
        <v>-</v>
      </c>
      <c r="D439" t="str">
        <v>-</v>
      </c>
      <c r="E439" t="str">
        <v/>
      </c>
      <c r="F439" t="str">
        <v>-</v>
      </c>
      <c r="G439" t="str">
        <v>-</v>
      </c>
    </row>
    <row r="440">
      <c r="A440">
        <v>18438</v>
      </c>
      <c r="B440" t="str">
        <f>HYPERLINK("https://eakar.daklak.gov.vn/cong-bo-xa-xuan-phu-huyen-ea-kar-dat-chuan-nong-thon-moi-nam-2022-13498.html", "UBND Ủy ban nhân dân xã Xuân Phú  tỉnh Đắk Lắk")</f>
        <v>UBND Ủy ban nhân dân xã Xuân Phú  tỉnh Đắk Lắk</v>
      </c>
      <c r="C440" t="str">
        <v>https://eakar.daklak.gov.vn/cong-bo-xa-xuan-phu-huyen-ea-kar-dat-chuan-nong-thon-moi-nam-2022-13498.html</v>
      </c>
      <c r="D440" t="str">
        <v>-</v>
      </c>
      <c r="E440" t="str">
        <v>-</v>
      </c>
      <c r="F440" t="str">
        <v>-</v>
      </c>
      <c r="G440" t="str">
        <v>-</v>
      </c>
    </row>
    <row r="441">
      <c r="A441">
        <v>18439</v>
      </c>
      <c r="B441" t="str">
        <v>Công an xã Cư Huê  tỉnh Đắk Lắk</v>
      </c>
      <c r="C441" t="str">
        <v>-</v>
      </c>
      <c r="D441" t="str">
        <v>-</v>
      </c>
      <c r="E441" t="str">
        <v/>
      </c>
      <c r="F441" t="str">
        <v>-</v>
      </c>
      <c r="G441" t="str">
        <v>-</v>
      </c>
    </row>
    <row r="442">
      <c r="A442">
        <v>18440</v>
      </c>
      <c r="B442" t="str">
        <f>HYPERLINK("https://eakar.daklak.gov.vn/xa-cu-hue-huyen-ea-kar-chu-trong-huy-dong-suc-dan-xay-dung-nong-thon-moi-13061.html", "UBND Ủy ban nhân dân xã Cư Huê  tỉnh Đắk Lắk")</f>
        <v>UBND Ủy ban nhân dân xã Cư Huê  tỉnh Đắk Lắk</v>
      </c>
      <c r="C442" t="str">
        <v>https://eakar.daklak.gov.vn/xa-cu-hue-huyen-ea-kar-chu-trong-huy-dong-suc-dan-xay-dung-nong-thon-moi-13061.html</v>
      </c>
      <c r="D442" t="str">
        <v>-</v>
      </c>
      <c r="E442" t="str">
        <v>-</v>
      </c>
      <c r="F442" t="str">
        <v>-</v>
      </c>
      <c r="G442" t="str">
        <v>-</v>
      </c>
    </row>
    <row r="443">
      <c r="A443">
        <v>18441</v>
      </c>
      <c r="B443" t="str">
        <v>Công an xã Ea Tih  tỉnh Đắk Lắk</v>
      </c>
      <c r="C443" t="str">
        <v>-</v>
      </c>
      <c r="D443" t="str">
        <v>-</v>
      </c>
      <c r="E443" t="str">
        <v/>
      </c>
      <c r="F443" t="str">
        <v>-</v>
      </c>
      <c r="G443" t="str">
        <v>-</v>
      </c>
    </row>
    <row r="444">
      <c r="A444">
        <v>18442</v>
      </c>
      <c r="B444" t="str">
        <f>HYPERLINK("https://eakar.daklak.gov.vn/", "UBND Ủy ban nhân dân xã Ea Tih  tỉnh Đắk Lắk")</f>
        <v>UBND Ủy ban nhân dân xã Ea Tih  tỉnh Đắk Lắk</v>
      </c>
      <c r="C444" t="str">
        <v>https://eakar.daklak.gov.vn/</v>
      </c>
      <c r="D444" t="str">
        <v>-</v>
      </c>
      <c r="E444" t="str">
        <v>-</v>
      </c>
      <c r="F444" t="str">
        <v>-</v>
      </c>
      <c r="G444" t="str">
        <v>-</v>
      </c>
    </row>
    <row r="445">
      <c r="A445">
        <v>18443</v>
      </c>
      <c r="B445" t="str">
        <f>HYPERLINK("https://www.facebook.com/conganeadar/", "Công an xã Ea Đar  tỉnh Đắk Lắk")</f>
        <v>Công an xã Ea Đar  tỉnh Đắk Lắk</v>
      </c>
      <c r="C445" t="str">
        <v>https://www.facebook.com/conganeadar/</v>
      </c>
      <c r="D445" t="str">
        <v>-</v>
      </c>
      <c r="E445" t="str">
        <v/>
      </c>
      <c r="F445" t="str">
        <v>-</v>
      </c>
      <c r="G445" t="str">
        <v>-</v>
      </c>
    </row>
    <row r="446">
      <c r="A446">
        <v>18444</v>
      </c>
      <c r="B446" t="str">
        <f>HYPERLINK("https://eakar.daklak.gov.vn/", "UBND Ủy ban nhân dân xã Ea Đar  tỉnh Đắk Lắk")</f>
        <v>UBND Ủy ban nhân dân xã Ea Đar  tỉnh Đắk Lắk</v>
      </c>
      <c r="C446" t="str">
        <v>https://eakar.daklak.gov.vn/</v>
      </c>
      <c r="D446" t="str">
        <v>-</v>
      </c>
      <c r="E446" t="str">
        <v>-</v>
      </c>
      <c r="F446" t="str">
        <v>-</v>
      </c>
      <c r="G446" t="str">
        <v>-</v>
      </c>
    </row>
    <row r="447">
      <c r="A447">
        <v>18445</v>
      </c>
      <c r="B447" t="str">
        <f>HYPERLINK("https://www.facebook.com/p/%C4%90o%C3%A0n-Thanh-ni%C3%AAn-C%C3%B4ng-an-huy%E1%BB%87n-Ea-Kar-100064668496881/?locale=ps_AF", "Công an xã Ea Kmút  tỉnh Đắk Lắk")</f>
        <v>Công an xã Ea Kmút  tỉnh Đắk Lắk</v>
      </c>
      <c r="C447" t="str">
        <v>https://www.facebook.com/p/%C4%90o%C3%A0n-Thanh-ni%C3%AAn-C%C3%B4ng-an-huy%E1%BB%87n-Ea-Kar-100064668496881/?locale=ps_AF</v>
      </c>
      <c r="D447" t="str">
        <v>-</v>
      </c>
      <c r="E447" t="str">
        <v/>
      </c>
      <c r="F447" t="str">
        <v>-</v>
      </c>
      <c r="G447" t="str">
        <v>-</v>
      </c>
    </row>
    <row r="448">
      <c r="A448">
        <v>18446</v>
      </c>
      <c r="B448" t="str">
        <f>HYPERLINK("https://eakar.daklak.gov.vn/5-xa-ea-kmut-662.html", "UBND Ủy ban nhân dân xã Ea Kmút  tỉnh Đắk Lắk")</f>
        <v>UBND Ủy ban nhân dân xã Ea Kmút  tỉnh Đắk Lắk</v>
      </c>
      <c r="C448" t="str">
        <v>https://eakar.daklak.gov.vn/5-xa-ea-kmut-662.html</v>
      </c>
      <c r="D448" t="str">
        <v>-</v>
      </c>
      <c r="E448" t="str">
        <v>-</v>
      </c>
      <c r="F448" t="str">
        <v>-</v>
      </c>
      <c r="G448" t="str">
        <v>-</v>
      </c>
    </row>
    <row r="449">
      <c r="A449">
        <v>18447</v>
      </c>
      <c r="B449" t="str">
        <v>Công an xã Cư Ni  tỉnh Đắk Lắk</v>
      </c>
      <c r="C449" t="str">
        <v>-</v>
      </c>
      <c r="D449" t="str">
        <v>-</v>
      </c>
      <c r="E449" t="str">
        <v/>
      </c>
      <c r="F449" t="str">
        <v>-</v>
      </c>
      <c r="G449" t="str">
        <v>-</v>
      </c>
    </row>
    <row r="450">
      <c r="A450">
        <v>18448</v>
      </c>
      <c r="B450" t="str">
        <f>HYPERLINK("https://eakar.daklak.gov.vn/3-xa-cu-ni-664.html", "UBND Ủy ban nhân dân xã Cư Ni  tỉnh Đắk Lắk")</f>
        <v>UBND Ủy ban nhân dân xã Cư Ni  tỉnh Đắk Lắk</v>
      </c>
      <c r="C450" t="str">
        <v>https://eakar.daklak.gov.vn/3-xa-cu-ni-664.html</v>
      </c>
      <c r="D450" t="str">
        <v>-</v>
      </c>
      <c r="E450" t="str">
        <v>-</v>
      </c>
      <c r="F450" t="str">
        <v>-</v>
      </c>
      <c r="G450" t="str">
        <v>-</v>
      </c>
    </row>
    <row r="451">
      <c r="A451">
        <v>18449</v>
      </c>
      <c r="B451" t="str">
        <f>HYPERLINK("https://www.facebook.com/p/C%C3%B4ng-an-x%C3%A3-Ea-P%C4%83l-100066818206051/", "Công an xã Ea Păl  tỉnh Đắk Lắk")</f>
        <v>Công an xã Ea Păl  tỉnh Đắk Lắk</v>
      </c>
      <c r="C451" t="str">
        <v>https://www.facebook.com/p/C%C3%B4ng-an-x%C3%A3-Ea-P%C4%83l-100066818206051/</v>
      </c>
      <c r="D451" t="str">
        <v>-</v>
      </c>
      <c r="E451" t="str">
        <v/>
      </c>
      <c r="F451" t="str">
        <v>-</v>
      </c>
      <c r="G451" t="str">
        <v>-</v>
      </c>
    </row>
    <row r="452">
      <c r="A452">
        <v>18450</v>
      </c>
      <c r="B452" t="str">
        <f>HYPERLINK("https://eakar.daklak.gov.vn/12-xa-ea-pal-655.html", "UBND Ủy ban nhân dân xã Ea Păl  tỉnh Đắk Lắk")</f>
        <v>UBND Ủy ban nhân dân xã Ea Păl  tỉnh Đắk Lắk</v>
      </c>
      <c r="C452" t="str">
        <v>https://eakar.daklak.gov.vn/12-xa-ea-pal-655.html</v>
      </c>
      <c r="D452" t="str">
        <v>-</v>
      </c>
      <c r="E452" t="str">
        <v>-</v>
      </c>
      <c r="F452" t="str">
        <v>-</v>
      </c>
      <c r="G452" t="str">
        <v>-</v>
      </c>
    </row>
    <row r="453">
      <c r="A453">
        <v>18451</v>
      </c>
      <c r="B453" t="str">
        <v>Công an xã Cư Prông  tỉnh Đắk Lắk</v>
      </c>
      <c r="C453" t="str">
        <v>-</v>
      </c>
      <c r="D453" t="str">
        <v>-</v>
      </c>
      <c r="E453" t="str">
        <v/>
      </c>
      <c r="F453" t="str">
        <v>-</v>
      </c>
      <c r="G453" t="str">
        <v>-</v>
      </c>
    </row>
    <row r="454">
      <c r="A454">
        <v>18452</v>
      </c>
      <c r="B454" t="str">
        <f>HYPERLINK("http://cuprong.eakar.daklak.gov.vn/", "UBND Ủy ban nhân dân xã Cư Prông  tỉnh Đắk Lắk")</f>
        <v>UBND Ủy ban nhân dân xã Cư Prông  tỉnh Đắk Lắk</v>
      </c>
      <c r="C454" t="str">
        <v>http://cuprong.eakar.daklak.gov.vn/</v>
      </c>
      <c r="D454" t="str">
        <v>-</v>
      </c>
      <c r="E454" t="str">
        <v>-</v>
      </c>
      <c r="F454" t="str">
        <v>-</v>
      </c>
      <c r="G454" t="str">
        <v>-</v>
      </c>
    </row>
    <row r="455">
      <c r="A455">
        <v>18453</v>
      </c>
      <c r="B455" t="str">
        <f>HYPERLINK("https://www.facebook.com/CaxEaO/", "Công an xã Ea Ô  tỉnh Đắk Lắk")</f>
        <v>Công an xã Ea Ô  tỉnh Đắk Lắk</v>
      </c>
      <c r="C455" t="str">
        <v>https://www.facebook.com/CaxEaO/</v>
      </c>
      <c r="D455" t="str">
        <v>-</v>
      </c>
      <c r="E455" t="str">
        <v/>
      </c>
      <c r="F455" t="str">
        <v>-</v>
      </c>
      <c r="G455" t="str">
        <v>-</v>
      </c>
    </row>
    <row r="456">
      <c r="A456">
        <v>18454</v>
      </c>
      <c r="B456" t="str">
        <f>HYPERLINK("https://eakar.daklak.gov.vn/", "UBND Ủy ban nhân dân xã Ea Ô  tỉnh Đắk Lắk")</f>
        <v>UBND Ủy ban nhân dân xã Ea Ô  tỉnh Đắk Lắk</v>
      </c>
      <c r="C456" t="str">
        <v>https://eakar.daklak.gov.vn/</v>
      </c>
      <c r="D456" t="str">
        <v>-</v>
      </c>
      <c r="E456" t="str">
        <v>-</v>
      </c>
      <c r="F456" t="str">
        <v>-</v>
      </c>
      <c r="G456" t="str">
        <v>-</v>
      </c>
    </row>
    <row r="457">
      <c r="A457">
        <v>18455</v>
      </c>
      <c r="B457" t="str">
        <v>Công an xã Cư ELang  tỉnh Đắk Lắk</v>
      </c>
      <c r="C457" t="str">
        <v>-</v>
      </c>
      <c r="D457" t="str">
        <v>-</v>
      </c>
      <c r="E457" t="str">
        <v/>
      </c>
      <c r="F457" t="str">
        <v>-</v>
      </c>
      <c r="G457" t="str">
        <v>-</v>
      </c>
    </row>
    <row r="458">
      <c r="A458">
        <v>18456</v>
      </c>
      <c r="B458" t="str">
        <f>HYPERLINK("https://eakar.daklak.gov.vn/16-xa-cu-elang-651.html", "UBND Ủy ban nhân dân xã Cư ELang  tỉnh Đắk Lắk")</f>
        <v>UBND Ủy ban nhân dân xã Cư ELang  tỉnh Đắk Lắk</v>
      </c>
      <c r="C458" t="str">
        <v>https://eakar.daklak.gov.vn/16-xa-cu-elang-651.html</v>
      </c>
      <c r="D458" t="str">
        <v>-</v>
      </c>
      <c r="E458" t="str">
        <v>-</v>
      </c>
      <c r="F458" t="str">
        <v>-</v>
      </c>
      <c r="G458" t="str">
        <v>-</v>
      </c>
    </row>
    <row r="459">
      <c r="A459">
        <v>18457</v>
      </c>
      <c r="B459" t="str">
        <v>Công an xã Cư Bông  tỉnh Đắk Lắk</v>
      </c>
      <c r="C459" t="str">
        <v>-</v>
      </c>
      <c r="D459" t="str">
        <v>-</v>
      </c>
      <c r="E459" t="str">
        <v/>
      </c>
      <c r="F459" t="str">
        <v>-</v>
      </c>
      <c r="G459" t="str">
        <v>-</v>
      </c>
    </row>
    <row r="460">
      <c r="A460">
        <v>18458</v>
      </c>
      <c r="B460" t="str">
        <f>HYPERLINK("https://eakar.daklak.gov.vn/hdnd-xa-cu-bong-khoa-iv-nhiem-ky-2016-2021-to-chuc-ky-hop-chuyen-de-10918.html", "UBND Ủy ban nhân dân xã Cư Bông  tỉnh Đắk Lắk")</f>
        <v>UBND Ủy ban nhân dân xã Cư Bông  tỉnh Đắk Lắk</v>
      </c>
      <c r="C460" t="str">
        <v>https://eakar.daklak.gov.vn/hdnd-xa-cu-bong-khoa-iv-nhiem-ky-2016-2021-to-chuc-ky-hop-chuyen-de-10918.html</v>
      </c>
      <c r="D460" t="str">
        <v>-</v>
      </c>
      <c r="E460" t="str">
        <v>-</v>
      </c>
      <c r="F460" t="str">
        <v>-</v>
      </c>
      <c r="G460" t="str">
        <v>-</v>
      </c>
    </row>
    <row r="461">
      <c r="A461">
        <v>18459</v>
      </c>
      <c r="B461" t="str">
        <v>Công an xã Cư Jang  tỉnh Đắk Lắk</v>
      </c>
      <c r="C461" t="str">
        <v>-</v>
      </c>
      <c r="D461" t="str">
        <v>-</v>
      </c>
      <c r="E461" t="str">
        <v/>
      </c>
      <c r="F461" t="str">
        <v>-</v>
      </c>
      <c r="G461" t="str">
        <v>-</v>
      </c>
    </row>
    <row r="462">
      <c r="A462">
        <v>18460</v>
      </c>
      <c r="B462" t="str">
        <f>HYPERLINK("https://eakar.daklak.gov.vn/", "UBND Ủy ban nhân dân xã Cư Jang  tỉnh Đắk Lắk")</f>
        <v>UBND Ủy ban nhân dân xã Cư Jang  tỉnh Đắk Lắk</v>
      </c>
      <c r="C462" t="str">
        <v>https://eakar.daklak.gov.vn/</v>
      </c>
      <c r="D462" t="str">
        <v>-</v>
      </c>
      <c r="E462" t="str">
        <v>-</v>
      </c>
      <c r="F462" t="str">
        <v>-</v>
      </c>
      <c r="G462" t="str">
        <v>-</v>
      </c>
    </row>
    <row r="463">
      <c r="A463">
        <v>18461</v>
      </c>
      <c r="B463" t="str">
        <v>Công an xã Cư Prao  tỉnh Đắk Lắk</v>
      </c>
      <c r="C463" t="str">
        <v>-</v>
      </c>
      <c r="D463" t="str">
        <v>-</v>
      </c>
      <c r="E463" t="str">
        <v/>
      </c>
      <c r="F463" t="str">
        <v>-</v>
      </c>
      <c r="G463" t="str">
        <v>-</v>
      </c>
    </row>
    <row r="464">
      <c r="A464">
        <v>18462</v>
      </c>
      <c r="B464" t="str">
        <f>HYPERLINK("http://cuprao.mdrak.daklak.gov.vn/", "UBND Ủy ban nhân dân xã Cư Prao  tỉnh Đắk Lắk")</f>
        <v>UBND Ủy ban nhân dân xã Cư Prao  tỉnh Đắk Lắk</v>
      </c>
      <c r="C464" t="str">
        <v>http://cuprao.mdrak.daklak.gov.vn/</v>
      </c>
      <c r="D464" t="str">
        <v>-</v>
      </c>
      <c r="E464" t="str">
        <v>-</v>
      </c>
      <c r="F464" t="str">
        <v>-</v>
      </c>
      <c r="G464" t="str">
        <v>-</v>
      </c>
    </row>
    <row r="465">
      <c r="A465">
        <v>18463</v>
      </c>
      <c r="B465" t="str">
        <f>HYPERLINK("https://www.facebook.com/groups/CongDongXaEaPil/", "Công an xã Ea Pil  tỉnh Đắk Lắk")</f>
        <v>Công an xã Ea Pil  tỉnh Đắk Lắk</v>
      </c>
      <c r="C465" t="str">
        <v>https://www.facebook.com/groups/CongDongXaEaPil/</v>
      </c>
      <c r="D465" t="str">
        <v>-</v>
      </c>
      <c r="E465" t="str">
        <v/>
      </c>
      <c r="F465" t="str">
        <v>-</v>
      </c>
      <c r="G465" t="str">
        <v>-</v>
      </c>
    </row>
    <row r="466">
      <c r="A466">
        <v>18464</v>
      </c>
      <c r="B466" t="str">
        <f>HYPERLINK("http://eapil.mdrak.daklak.gov.vn/", "UBND Ủy ban nhân dân xã Ea Pil  tỉnh Đắk Lắk")</f>
        <v>UBND Ủy ban nhân dân xã Ea Pil  tỉnh Đắk Lắk</v>
      </c>
      <c r="C466" t="str">
        <v>http://eapil.mdrak.daklak.gov.vn/</v>
      </c>
      <c r="D466" t="str">
        <v>-</v>
      </c>
      <c r="E466" t="str">
        <v>-</v>
      </c>
      <c r="F466" t="str">
        <v>-</v>
      </c>
      <c r="G466" t="str">
        <v>-</v>
      </c>
    </row>
    <row r="467">
      <c r="A467">
        <v>18465</v>
      </c>
      <c r="B467" t="str">
        <v>Công an xã Ea Lai  tỉnh Đắk Lắk</v>
      </c>
      <c r="C467" t="str">
        <v>-</v>
      </c>
      <c r="D467" t="str">
        <v>-</v>
      </c>
      <c r="E467" t="str">
        <v/>
      </c>
      <c r="F467" t="str">
        <v>-</v>
      </c>
      <c r="G467" t="str">
        <v>-</v>
      </c>
    </row>
    <row r="468">
      <c r="A468">
        <v>18466</v>
      </c>
      <c r="B468" t="str">
        <f>HYPERLINK("http://eaphe.krongpac.daklak.gov.vn/", "UBND Ủy ban nhân dân xã Ea Lai  tỉnh Đắk Lắk")</f>
        <v>UBND Ủy ban nhân dân xã Ea Lai  tỉnh Đắk Lắk</v>
      </c>
      <c r="C468" t="str">
        <v>http://eaphe.krongpac.daklak.gov.vn/</v>
      </c>
      <c r="D468" t="str">
        <v>-</v>
      </c>
      <c r="E468" t="str">
        <v>-</v>
      </c>
      <c r="F468" t="str">
        <v>-</v>
      </c>
      <c r="G468" t="str">
        <v>-</v>
      </c>
    </row>
    <row r="469">
      <c r="A469">
        <v>18467</v>
      </c>
      <c r="B469" t="str">
        <f>HYPERLINK("https://www.facebook.com/groups/CongDongXaEaPil/", "Công an xã Ea H'MLay  tỉnh Đắk Lắk")</f>
        <v>Công an xã Ea H'MLay  tỉnh Đắk Lắk</v>
      </c>
      <c r="C469" t="str">
        <v>https://www.facebook.com/groups/CongDongXaEaPil/</v>
      </c>
      <c r="D469" t="str">
        <v>-</v>
      </c>
      <c r="E469" t="str">
        <v/>
      </c>
      <c r="F469" t="str">
        <v>-</v>
      </c>
      <c r="G469" t="str">
        <v>-</v>
      </c>
    </row>
    <row r="470">
      <c r="A470">
        <v>18468</v>
      </c>
      <c r="B470" t="str">
        <f>HYPERLINK("http://eahmlay.mdrak.daklak.gov.vn/", "UBND Ủy ban nhân dân xã Ea H'MLay  tỉnh Đắk Lắk")</f>
        <v>UBND Ủy ban nhân dân xã Ea H'MLay  tỉnh Đắk Lắk</v>
      </c>
      <c r="C470" t="str">
        <v>http://eahmlay.mdrak.daklak.gov.vn/</v>
      </c>
      <c r="D470" t="str">
        <v>-</v>
      </c>
      <c r="E470" t="str">
        <v>-</v>
      </c>
      <c r="F470" t="str">
        <v>-</v>
      </c>
      <c r="G470" t="str">
        <v>-</v>
      </c>
    </row>
    <row r="471">
      <c r="A471">
        <v>18469</v>
      </c>
      <c r="B471" t="str">
        <v>Công an xã Krông Jing  tỉnh Đắk Lắk</v>
      </c>
      <c r="C471" t="str">
        <v>-</v>
      </c>
      <c r="D471" t="str">
        <v>-</v>
      </c>
      <c r="E471" t="str">
        <v/>
      </c>
      <c r="F471" t="str">
        <v>-</v>
      </c>
      <c r="G471" t="str">
        <v>-</v>
      </c>
    </row>
    <row r="472">
      <c r="A472">
        <v>18470</v>
      </c>
      <c r="B472" t="str">
        <f>HYPERLINK("http://krongjing.mdrak.daklak.gov.vn/", "UBND Ủy ban nhân dân xã Krông Jing  tỉnh Đắk Lắk")</f>
        <v>UBND Ủy ban nhân dân xã Krông Jing  tỉnh Đắk Lắk</v>
      </c>
      <c r="C472" t="str">
        <v>http://krongjing.mdrak.daklak.gov.vn/</v>
      </c>
      <c r="D472" t="str">
        <v>-</v>
      </c>
      <c r="E472" t="str">
        <v>-</v>
      </c>
      <c r="F472" t="str">
        <v>-</v>
      </c>
      <c r="G472" t="str">
        <v>-</v>
      </c>
    </row>
    <row r="473">
      <c r="A473">
        <v>18471</v>
      </c>
      <c r="B473" t="str">
        <v>Công an xã Ea M' Doal  tỉnh Đắk Lắk</v>
      </c>
      <c r="C473" t="str">
        <v>-</v>
      </c>
      <c r="D473" t="str">
        <v>-</v>
      </c>
      <c r="E473" t="str">
        <v/>
      </c>
      <c r="F473" t="str">
        <v>-</v>
      </c>
      <c r="G473" t="str">
        <v>-</v>
      </c>
    </row>
    <row r="474">
      <c r="A474">
        <v>18472</v>
      </c>
      <c r="B474" t="str">
        <f>HYPERLINK("http://eamdoal.mdrak.daklak.gov.vn/", "UBND Ủy ban nhân dân xã Ea M' Doal  tỉnh Đắk Lắk")</f>
        <v>UBND Ủy ban nhân dân xã Ea M' Doal  tỉnh Đắk Lắk</v>
      </c>
      <c r="C474" t="str">
        <v>http://eamdoal.mdrak.daklak.gov.vn/</v>
      </c>
      <c r="D474" t="str">
        <v>-</v>
      </c>
      <c r="E474" t="str">
        <v>-</v>
      </c>
      <c r="F474" t="str">
        <v>-</v>
      </c>
      <c r="G474" t="str">
        <v>-</v>
      </c>
    </row>
    <row r="475">
      <c r="A475">
        <v>18473</v>
      </c>
      <c r="B475" t="str">
        <v>Công an xã Ea Riêng  tỉnh Đắk Lắk</v>
      </c>
      <c r="C475" t="str">
        <v>-</v>
      </c>
      <c r="D475" t="str">
        <v>-</v>
      </c>
      <c r="E475" t="str">
        <v/>
      </c>
      <c r="F475" t="str">
        <v>-</v>
      </c>
      <c r="G475" t="str">
        <v>-</v>
      </c>
    </row>
    <row r="476">
      <c r="A476">
        <v>18474</v>
      </c>
      <c r="B476" t="str">
        <f>HYPERLINK("http://eaknuec.krongpac.daklak.gov.vn/", "UBND Ủy ban nhân dân xã Ea Riêng  tỉnh Đắk Lắk")</f>
        <v>UBND Ủy ban nhân dân xã Ea Riêng  tỉnh Đắk Lắk</v>
      </c>
      <c r="C476" t="str">
        <v>http://eaknuec.krongpac.daklak.gov.vn/</v>
      </c>
      <c r="D476" t="str">
        <v>-</v>
      </c>
      <c r="E476" t="str">
        <v>-</v>
      </c>
      <c r="F476" t="str">
        <v>-</v>
      </c>
      <c r="G476" t="str">
        <v>-</v>
      </c>
    </row>
    <row r="477">
      <c r="A477">
        <v>18475</v>
      </c>
      <c r="B477" t="str">
        <v>Công an xã Cư M'ta  tỉnh Đắk Lắk</v>
      </c>
      <c r="C477" t="str">
        <v>-</v>
      </c>
      <c r="D477" t="str">
        <v>-</v>
      </c>
      <c r="E477" t="str">
        <v/>
      </c>
      <c r="F477" t="str">
        <v>-</v>
      </c>
      <c r="G477" t="str">
        <v>-</v>
      </c>
    </row>
    <row r="478">
      <c r="A478">
        <v>18476</v>
      </c>
      <c r="B478" t="str">
        <f>HYPERLINK("http://mdrak.daklak.gov.vn/BaiViet/Index/1018", "UBND Ủy ban nhân dân xã Cư M'ta  tỉnh Đắk Lắk")</f>
        <v>UBND Ủy ban nhân dân xã Cư M'ta  tỉnh Đắk Lắk</v>
      </c>
      <c r="C478" t="str">
        <v>http://mdrak.daklak.gov.vn/BaiViet/Index/1018</v>
      </c>
      <c r="D478" t="str">
        <v>-</v>
      </c>
      <c r="E478" t="str">
        <v>-</v>
      </c>
      <c r="F478" t="str">
        <v>-</v>
      </c>
      <c r="G478" t="str">
        <v>-</v>
      </c>
    </row>
    <row r="479">
      <c r="A479">
        <v>18477</v>
      </c>
      <c r="B479" t="str">
        <f>HYPERLINK("https://www.facebook.com/2515793055329196", "Công an xã Cư K Róa  tỉnh Đắk Lắk")</f>
        <v>Công an xã Cư K Róa  tỉnh Đắk Lắk</v>
      </c>
      <c r="C479" t="str">
        <v>https://www.facebook.com/2515793055329196</v>
      </c>
      <c r="D479" t="str">
        <v>-</v>
      </c>
      <c r="E479" t="str">
        <v/>
      </c>
      <c r="F479" t="str">
        <v>-</v>
      </c>
      <c r="G479" t="str">
        <v>-</v>
      </c>
    </row>
    <row r="480">
      <c r="A480">
        <v>18478</v>
      </c>
      <c r="B480" t="str">
        <f>HYPERLINK("https://daklak.gov.vn/tin-tuc-cac-so-ban-nganh/-/asset_publisher/bDngMUmMrWIw/content/thon-7-xa-cu-kroa-huyen-m-rak-iem-nong-ve-tinh-trang-sinh-nhieu-con", "UBND Ủy ban nhân dân xã Cư K Róa  tỉnh Đắk Lắk")</f>
        <v>UBND Ủy ban nhân dân xã Cư K Róa  tỉnh Đắk Lắk</v>
      </c>
      <c r="C480" t="str">
        <v>https://daklak.gov.vn/tin-tuc-cac-so-ban-nganh/-/asset_publisher/bDngMUmMrWIw/content/thon-7-xa-cu-kroa-huyen-m-rak-iem-nong-ve-tinh-trang-sinh-nhieu-con</v>
      </c>
      <c r="D480" t="str">
        <v>-</v>
      </c>
      <c r="E480" t="str">
        <v>-</v>
      </c>
      <c r="F480" t="str">
        <v>-</v>
      </c>
      <c r="G480" t="str">
        <v>-</v>
      </c>
    </row>
    <row r="481">
      <c r="A481">
        <v>18479</v>
      </c>
      <c r="B481" t="str">
        <v>Công an xã Krông Á  tỉnh Đắk Lắk</v>
      </c>
      <c r="C481" t="str">
        <v>-</v>
      </c>
      <c r="D481" t="str">
        <v>-</v>
      </c>
      <c r="E481" t="str">
        <v/>
      </c>
      <c r="F481" t="str">
        <v>-</v>
      </c>
      <c r="G481" t="str">
        <v>-</v>
      </c>
    </row>
    <row r="482">
      <c r="A482">
        <v>18480</v>
      </c>
      <c r="B482" t="str">
        <f>HYPERLINK("http://kronga.mdrak.daklak.gov.vn/", "UBND Ủy ban nhân dân xã Krông Á  tỉnh Đắk Lắk")</f>
        <v>UBND Ủy ban nhân dân xã Krông Á  tỉnh Đắk Lắk</v>
      </c>
      <c r="C482" t="str">
        <v>http://kronga.mdrak.daklak.gov.vn/</v>
      </c>
      <c r="D482" t="str">
        <v>-</v>
      </c>
      <c r="E482" t="str">
        <v>-</v>
      </c>
      <c r="F482" t="str">
        <v>-</v>
      </c>
      <c r="G482" t="str">
        <v>-</v>
      </c>
    </row>
    <row r="483">
      <c r="A483">
        <v>18481</v>
      </c>
      <c r="B483" t="str">
        <v>Công an xã Cư San  tỉnh Đắk Lắk</v>
      </c>
      <c r="C483" t="str">
        <v>-</v>
      </c>
      <c r="D483" t="str">
        <v>-</v>
      </c>
      <c r="E483" t="str">
        <v/>
      </c>
      <c r="F483" t="str">
        <v>-</v>
      </c>
      <c r="G483" t="str">
        <v>-</v>
      </c>
    </row>
    <row r="484">
      <c r="A484">
        <v>18482</v>
      </c>
      <c r="B484" t="str">
        <f>HYPERLINK("http://cusan.mdrak.daklak.gov.vn/", "UBND Ủy ban nhân dân xã Cư San  tỉnh Đắk Lắk")</f>
        <v>UBND Ủy ban nhân dân xã Cư San  tỉnh Đắk Lắk</v>
      </c>
      <c r="C484" t="str">
        <v>http://cusan.mdrak.daklak.gov.vn/</v>
      </c>
      <c r="D484" t="str">
        <v>-</v>
      </c>
      <c r="E484" t="str">
        <v>-</v>
      </c>
      <c r="F484" t="str">
        <v>-</v>
      </c>
      <c r="G484" t="str">
        <v>-</v>
      </c>
    </row>
    <row r="485">
      <c r="A485">
        <v>18483</v>
      </c>
      <c r="B485" t="str">
        <v>Công an xã Ea Trang  tỉnh Đắk Lắk</v>
      </c>
      <c r="C485" t="str">
        <v>-</v>
      </c>
      <c r="D485" t="str">
        <v>-</v>
      </c>
      <c r="E485" t="str">
        <v/>
      </c>
      <c r="F485" t="str">
        <v>-</v>
      </c>
      <c r="G485" t="str">
        <v>-</v>
      </c>
    </row>
    <row r="486">
      <c r="A486">
        <v>18484</v>
      </c>
      <c r="B486" t="str">
        <f>HYPERLINK("https://cukuin.daklak.gov.vn/uy-ban-nhan-dan-xa-ea-bhok-5626.html", "UBND Ủy ban nhân dân xã Ea Trang  tỉnh Đắk Lắk")</f>
        <v>UBND Ủy ban nhân dân xã Ea Trang  tỉnh Đắk Lắk</v>
      </c>
      <c r="C486" t="str">
        <v>https://cukuin.daklak.gov.vn/uy-ban-nhan-dan-xa-ea-bhok-5626.html</v>
      </c>
      <c r="D486" t="str">
        <v>-</v>
      </c>
      <c r="E486" t="str">
        <v>-</v>
      </c>
      <c r="F486" t="str">
        <v>-</v>
      </c>
      <c r="G486" t="str">
        <v>-</v>
      </c>
    </row>
    <row r="487">
      <c r="A487">
        <v>18485</v>
      </c>
      <c r="B487" t="str">
        <v>Công an xã Dang Kang  tỉnh Đắk Lắk</v>
      </c>
      <c r="C487" t="str">
        <v>-</v>
      </c>
      <c r="D487" t="str">
        <v>-</v>
      </c>
      <c r="E487" t="str">
        <v/>
      </c>
      <c r="F487" t="str">
        <v>-</v>
      </c>
      <c r="G487" t="str">
        <v>-</v>
      </c>
    </row>
    <row r="488">
      <c r="A488">
        <v>18486</v>
      </c>
      <c r="B488" t="str">
        <f>HYPERLINK("http://krongbong.daklak.gov.vn/", "UBND Ủy ban nhân dân xã Dang Kang  tỉnh Đắk Lắk")</f>
        <v>UBND Ủy ban nhân dân xã Dang Kang  tỉnh Đắk Lắk</v>
      </c>
      <c r="C488" t="str">
        <v>http://krongbong.daklak.gov.vn/</v>
      </c>
      <c r="D488" t="str">
        <v>-</v>
      </c>
      <c r="E488" t="str">
        <v>-</v>
      </c>
      <c r="F488" t="str">
        <v>-</v>
      </c>
      <c r="G488" t="str">
        <v>-</v>
      </c>
    </row>
    <row r="489">
      <c r="A489">
        <v>18487</v>
      </c>
      <c r="B489" t="str">
        <f>HYPERLINK("https://www.facebook.com/groups/1226579967352429/", "Công an xã Cư KTy  tỉnh Đắk Lắk")</f>
        <v>Công an xã Cư KTy  tỉnh Đắk Lắk</v>
      </c>
      <c r="C489" t="str">
        <v>https://www.facebook.com/groups/1226579967352429/</v>
      </c>
      <c r="D489" t="str">
        <v>-</v>
      </c>
      <c r="E489" t="str">
        <v/>
      </c>
      <c r="F489" t="str">
        <v>-</v>
      </c>
      <c r="G489" t="str">
        <v>-</v>
      </c>
    </row>
    <row r="490">
      <c r="A490">
        <v>18488</v>
      </c>
      <c r="B490" t="str">
        <f>HYPERLINK("http://krongbong.daklak.gov.vn/-/ngay-hoi-ai-oan-ket-toan-dan-toc-tai-thon-2-xa-cu-kty", "UBND Ủy ban nhân dân xã Cư KTy  tỉnh Đắk Lắk")</f>
        <v>UBND Ủy ban nhân dân xã Cư KTy  tỉnh Đắk Lắk</v>
      </c>
      <c r="C490" t="str">
        <v>http://krongbong.daklak.gov.vn/-/ngay-hoi-ai-oan-ket-toan-dan-toc-tai-thon-2-xa-cu-kty</v>
      </c>
      <c r="D490" t="str">
        <v>-</v>
      </c>
      <c r="E490" t="str">
        <v>-</v>
      </c>
      <c r="F490" t="str">
        <v>-</v>
      </c>
      <c r="G490" t="str">
        <v>-</v>
      </c>
    </row>
    <row r="491">
      <c r="A491">
        <v>18489</v>
      </c>
      <c r="B491" t="str">
        <v>Công an xã Hòa Thành  tỉnh Đắk Lắk</v>
      </c>
      <c r="C491" t="str">
        <v>-</v>
      </c>
      <c r="D491" t="str">
        <v>-</v>
      </c>
      <c r="E491" t="str">
        <v/>
      </c>
      <c r="F491" t="str">
        <v>-</v>
      </c>
      <c r="G491" t="str">
        <v>-</v>
      </c>
    </row>
    <row r="492">
      <c r="A492">
        <v>18490</v>
      </c>
      <c r="B492" t="str">
        <f>HYPERLINK("http://krongbong.daklak.gov.vn/-/ubnd-huyen-hop-trien-khai-mot-so-noi-dung-lien-quan-en-viec-sap-nhap-xa-hoa-tan-va-xa-hoa-thanh", "UBND Ủy ban nhân dân xã Hòa Thành  tỉnh Đắk Lắk")</f>
        <v>UBND Ủy ban nhân dân xã Hòa Thành  tỉnh Đắk Lắk</v>
      </c>
      <c r="C492" t="str">
        <v>http://krongbong.daklak.gov.vn/-/ubnd-huyen-hop-trien-khai-mot-so-noi-dung-lien-quan-en-viec-sap-nhap-xa-hoa-tan-va-xa-hoa-thanh</v>
      </c>
      <c r="D492" t="str">
        <v>-</v>
      </c>
      <c r="E492" t="str">
        <v>-</v>
      </c>
      <c r="F492" t="str">
        <v>-</v>
      </c>
      <c r="G492" t="str">
        <v>-</v>
      </c>
    </row>
    <row r="493">
      <c r="A493">
        <v>18491</v>
      </c>
      <c r="B493" t="str">
        <v>Công an xã Hòa Tân  tỉnh Đắk Lắk</v>
      </c>
      <c r="C493" t="str">
        <v>-</v>
      </c>
      <c r="D493" t="str">
        <v>-</v>
      </c>
      <c r="E493" t="str">
        <v/>
      </c>
      <c r="F493" t="str">
        <v>-</v>
      </c>
      <c r="G493" t="str">
        <v>-</v>
      </c>
    </row>
    <row r="494">
      <c r="A494">
        <v>18492</v>
      </c>
      <c r="B494" t="str">
        <f>HYPERLINK("http://krongbong.daklak.gov.vn/-/ubnd-huyen-hop-trien-khai-mot-so-noi-dung-lien-quan-en-viec-sap-nhap-xa-hoa-tan-va-xa-hoa-thanh", "UBND Ủy ban nhân dân xã Hòa Tân  tỉnh Đắk Lắk")</f>
        <v>UBND Ủy ban nhân dân xã Hòa Tân  tỉnh Đắk Lắk</v>
      </c>
      <c r="C494" t="str">
        <v>http://krongbong.daklak.gov.vn/-/ubnd-huyen-hop-trien-khai-mot-so-noi-dung-lien-quan-en-viec-sap-nhap-xa-hoa-tan-va-xa-hoa-thanh</v>
      </c>
      <c r="D494" t="str">
        <v>-</v>
      </c>
      <c r="E494" t="str">
        <v>-</v>
      </c>
      <c r="F494" t="str">
        <v>-</v>
      </c>
      <c r="G494" t="str">
        <v>-</v>
      </c>
    </row>
    <row r="495">
      <c r="A495">
        <v>18493</v>
      </c>
      <c r="B495" t="str">
        <v>Công an xã Hòa Phong  tỉnh Đắk Lắk</v>
      </c>
      <c r="C495" t="str">
        <v>-</v>
      </c>
      <c r="D495" t="str">
        <v>-</v>
      </c>
      <c r="E495" t="str">
        <v/>
      </c>
      <c r="F495" t="str">
        <v>-</v>
      </c>
      <c r="G495" t="str">
        <v>-</v>
      </c>
    </row>
    <row r="496">
      <c r="A496">
        <v>18494</v>
      </c>
      <c r="B496" t="str">
        <f>HYPERLINK("http://krongbong.daklak.gov.vn/-/trien-khai-thi-cong-xay-dung-cau-dan-sinh-thon-1-xa-hoa-phong", "UBND Ủy ban nhân dân xã Hòa Phong  tỉnh Đắk Lắk")</f>
        <v>UBND Ủy ban nhân dân xã Hòa Phong  tỉnh Đắk Lắk</v>
      </c>
      <c r="C496" t="str">
        <v>http://krongbong.daklak.gov.vn/-/trien-khai-thi-cong-xay-dung-cau-dan-sinh-thon-1-xa-hoa-phong</v>
      </c>
      <c r="D496" t="str">
        <v>-</v>
      </c>
      <c r="E496" t="str">
        <v>-</v>
      </c>
      <c r="F496" t="str">
        <v>-</v>
      </c>
      <c r="G496" t="str">
        <v>-</v>
      </c>
    </row>
    <row r="497">
      <c r="A497">
        <v>18495</v>
      </c>
      <c r="B497" t="str">
        <v>Công an xã Hòa Lễ  tỉnh Đắk Lắk</v>
      </c>
      <c r="C497" t="str">
        <v>-</v>
      </c>
      <c r="D497" t="str">
        <v>-</v>
      </c>
      <c r="E497" t="str">
        <v/>
      </c>
      <c r="F497" t="str">
        <v>-</v>
      </c>
      <c r="G497" t="str">
        <v>-</v>
      </c>
    </row>
    <row r="498">
      <c r="A498">
        <v>18496</v>
      </c>
      <c r="B498" t="str">
        <f>HYPERLINK("http://krongbong.daklak.gov.vn/xay-dung-nong-thon-moii/-/asset_publisher/HoZOBUYNQajq/content/xa-hoa-le-khoi-day-suc-manh-cong-ong-xay-dung-nong-thon-moi", "UBND Ủy ban nhân dân xã Hòa Lễ  tỉnh Đắk Lắk")</f>
        <v>UBND Ủy ban nhân dân xã Hòa Lễ  tỉnh Đắk Lắk</v>
      </c>
      <c r="C498" t="str">
        <v>http://krongbong.daklak.gov.vn/xay-dung-nong-thon-moii/-/asset_publisher/HoZOBUYNQajq/content/xa-hoa-le-khoi-day-suc-manh-cong-ong-xay-dung-nong-thon-moi</v>
      </c>
      <c r="D498" t="str">
        <v>-</v>
      </c>
      <c r="E498" t="str">
        <v>-</v>
      </c>
      <c r="F498" t="str">
        <v>-</v>
      </c>
      <c r="G498" t="str">
        <v>-</v>
      </c>
    </row>
    <row r="499">
      <c r="A499">
        <v>18497</v>
      </c>
      <c r="B499" t="str">
        <v>Công an xã Yang Reh  tỉnh Đắk Lắk</v>
      </c>
      <c r="C499" t="str">
        <v>-</v>
      </c>
      <c r="D499" t="str">
        <v>-</v>
      </c>
      <c r="E499" t="str">
        <v/>
      </c>
      <c r="F499" t="str">
        <v>-</v>
      </c>
      <c r="G499" t="str">
        <v>-</v>
      </c>
    </row>
    <row r="500">
      <c r="A500">
        <v>18498</v>
      </c>
      <c r="B500" t="str">
        <f>HYPERLINK("https://krongbong.daklak.gov.vn/-/-ang-bo-xa-yang-reh-to-chuc-ai-hoi-lan-thu-v-nhiem-ky-2020-2025", "UBND Ủy ban nhân dân xã Yang Reh  tỉnh Đắk Lắk")</f>
        <v>UBND Ủy ban nhân dân xã Yang Reh  tỉnh Đắk Lắk</v>
      </c>
      <c r="C500" t="str">
        <v>https://krongbong.daklak.gov.vn/-/-ang-bo-xa-yang-reh-to-chuc-ai-hoi-lan-thu-v-nhiem-ky-2020-2025</v>
      </c>
      <c r="D500" t="str">
        <v>-</v>
      </c>
      <c r="E500" t="str">
        <v>-</v>
      </c>
      <c r="F500" t="str">
        <v>-</v>
      </c>
      <c r="G500" t="str">
        <v>-</v>
      </c>
    </row>
    <row r="501">
      <c r="A501">
        <v>18499</v>
      </c>
      <c r="B501" t="str">
        <v>Công an xã Ea Trul  tỉnh Đắk Lắk</v>
      </c>
      <c r="C501" t="str">
        <v>-</v>
      </c>
      <c r="D501" t="str">
        <v>-</v>
      </c>
      <c r="E501" t="str">
        <v/>
      </c>
      <c r="F501" t="str">
        <v>-</v>
      </c>
      <c r="G501" t="str">
        <v>-</v>
      </c>
    </row>
    <row r="502">
      <c r="A502">
        <v>18500</v>
      </c>
      <c r="B502" t="str">
        <f>HYPERLINK("http://krongbong.daklak.gov.vn/-/ubnd-huyen-phe-chuan-ket-qua-mien-nhiem-phe-chuan-ket-qua-bau-cu-bo-sung-chuc-danh-chu-tich-ubnd-xa-ea-trul-khoa-xi-nhiem-ky-2016-2021", "UBND Ủy ban nhân dân xã Ea Trul  tỉnh Đắk Lắk")</f>
        <v>UBND Ủy ban nhân dân xã Ea Trul  tỉnh Đắk Lắk</v>
      </c>
      <c r="C502" t="str">
        <v>http://krongbong.daklak.gov.vn/-/ubnd-huyen-phe-chuan-ket-qua-mien-nhiem-phe-chuan-ket-qua-bau-cu-bo-sung-chuc-danh-chu-tich-ubnd-xa-ea-trul-khoa-xi-nhiem-ky-2016-2021</v>
      </c>
      <c r="D502" t="str">
        <v>-</v>
      </c>
      <c r="E502" t="str">
        <v>-</v>
      </c>
      <c r="F502" t="str">
        <v>-</v>
      </c>
      <c r="G502" t="str">
        <v>-</v>
      </c>
    </row>
    <row r="503">
      <c r="A503">
        <v>18501</v>
      </c>
      <c r="B503" t="str">
        <f>HYPERLINK("https://www.facebook.com/p/x%C3%A3-Khu%C3%AA-Ng%E1%BB%8Dc-%C4%90i%E1%BB%81n-huy%E1%BB%87n-Kr%C3%B4ng-B%C3%B4ng-61550829340671/", "Công an xã Khuê Ngọc Điền  tỉnh Đắk Lắk")</f>
        <v>Công an xã Khuê Ngọc Điền  tỉnh Đắk Lắk</v>
      </c>
      <c r="C503" t="str">
        <v>https://www.facebook.com/p/x%C3%A3-Khu%C3%AA-Ng%E1%BB%8Dc-%C4%90i%E1%BB%81n-huy%E1%BB%87n-Kr%C3%B4ng-B%C3%B4ng-61550829340671/</v>
      </c>
      <c r="D503" t="str">
        <v>-</v>
      </c>
      <c r="E503" t="str">
        <v/>
      </c>
      <c r="F503" t="str">
        <v>-</v>
      </c>
      <c r="G503" t="str">
        <v>-</v>
      </c>
    </row>
    <row r="504">
      <c r="A504">
        <v>18502</v>
      </c>
      <c r="B504" t="str">
        <f>HYPERLINK("http://krongbong.daklak.gov.vn/-/-ong-chi-le-van-long-chu-tich-ubnd-huyen-tham-chuc-tet-tai-xa-khue-ngoc-ien-va-thi-tran-krong-kmar", "UBND Ủy ban nhân dân xã Khuê Ngọc Điền  tỉnh Đắk Lắk")</f>
        <v>UBND Ủy ban nhân dân xã Khuê Ngọc Điền  tỉnh Đắk Lắk</v>
      </c>
      <c r="C504" t="str">
        <v>http://krongbong.daklak.gov.vn/-/-ong-chi-le-van-long-chu-tich-ubnd-huyen-tham-chuc-tet-tai-xa-khue-ngoc-ien-va-thi-tran-krong-kmar</v>
      </c>
      <c r="D504" t="str">
        <v>-</v>
      </c>
      <c r="E504" t="str">
        <v>-</v>
      </c>
      <c r="F504" t="str">
        <v>-</v>
      </c>
      <c r="G504" t="str">
        <v>-</v>
      </c>
    </row>
    <row r="505">
      <c r="A505">
        <v>18503</v>
      </c>
      <c r="B505" t="str">
        <v>Công an xã Cư Pui  tỉnh Đắk Lắk</v>
      </c>
      <c r="C505" t="str">
        <v>-</v>
      </c>
      <c r="D505" t="str">
        <v>-</v>
      </c>
      <c r="E505" t="str">
        <v/>
      </c>
      <c r="F505" t="str">
        <v>-</v>
      </c>
      <c r="G505" t="str">
        <v>-</v>
      </c>
    </row>
    <row r="506">
      <c r="A506">
        <v>18504</v>
      </c>
      <c r="B506" t="str">
        <f>HYPERLINK("http://krongbong.daklak.gov.vn/-/-ang-uy-xa-cu-pui-ra-mat-cuon-lich-su-ang-bo-xa-giai-oan-1954-2015", "UBND Ủy ban nhân dân xã Cư Pui  tỉnh Đắk Lắk")</f>
        <v>UBND Ủy ban nhân dân xã Cư Pui  tỉnh Đắk Lắk</v>
      </c>
      <c r="C506" t="str">
        <v>http://krongbong.daklak.gov.vn/-/-ang-uy-xa-cu-pui-ra-mat-cuon-lich-su-ang-bo-xa-giai-oan-1954-2015</v>
      </c>
      <c r="D506" t="str">
        <v>-</v>
      </c>
      <c r="E506" t="str">
        <v>-</v>
      </c>
      <c r="F506" t="str">
        <v>-</v>
      </c>
      <c r="G506" t="str">
        <v>-</v>
      </c>
    </row>
    <row r="507">
      <c r="A507">
        <v>18505</v>
      </c>
      <c r="B507" t="str">
        <v>Công an xã Hòa Sơn  tỉnh Đắk Lắk</v>
      </c>
      <c r="C507" t="str">
        <v>-</v>
      </c>
      <c r="D507" t="str">
        <v>-</v>
      </c>
      <c r="E507" t="str">
        <v/>
      </c>
      <c r="F507" t="str">
        <v>-</v>
      </c>
      <c r="G507" t="str">
        <v>-</v>
      </c>
    </row>
    <row r="508">
      <c r="A508">
        <v>18506</v>
      </c>
      <c r="B508" t="str">
        <f>HYPERLINK("http://krongbong.daklak.gov.vn/-/-ang-bo-xa-hoa-son-to-chuc-ai-hoi-ai-bieu-lan-thu-vi-nhiem-ky-2020-2025", "UBND Ủy ban nhân dân xã Hòa Sơn  tỉnh Đắk Lắk")</f>
        <v>UBND Ủy ban nhân dân xã Hòa Sơn  tỉnh Đắk Lắk</v>
      </c>
      <c r="C508" t="str">
        <v>http://krongbong.daklak.gov.vn/-/-ang-bo-xa-hoa-son-to-chuc-ai-hoi-ai-bieu-lan-thu-vi-nhiem-ky-2020-2025</v>
      </c>
      <c r="D508" t="str">
        <v>-</v>
      </c>
      <c r="E508" t="str">
        <v>-</v>
      </c>
      <c r="F508" t="str">
        <v>-</v>
      </c>
      <c r="G508" t="str">
        <v>-</v>
      </c>
    </row>
    <row r="509">
      <c r="A509">
        <v>18507</v>
      </c>
      <c r="B509" t="str">
        <v>Công an xã Cư Drăm  tỉnh Đắk Lắk</v>
      </c>
      <c r="C509" t="str">
        <v>-</v>
      </c>
      <c r="D509" t="str">
        <v>-</v>
      </c>
      <c r="E509" t="str">
        <v/>
      </c>
      <c r="F509" t="str">
        <v>-</v>
      </c>
      <c r="G509" t="str">
        <v>-</v>
      </c>
    </row>
    <row r="510">
      <c r="A510">
        <v>18508</v>
      </c>
      <c r="B510" t="str">
        <f>HYPERLINK("http://krongbong.daklak.gov.vn/trang-chu/-/asset_publisher/MMym0o78zRHx/content/no-luc-chuyen-oi-cay-trong-o-xa-cu-dram", "UBND Ủy ban nhân dân xã Cư Drăm  tỉnh Đắk Lắk")</f>
        <v>UBND Ủy ban nhân dân xã Cư Drăm  tỉnh Đắk Lắk</v>
      </c>
      <c r="C510" t="str">
        <v>http://krongbong.daklak.gov.vn/trang-chu/-/asset_publisher/MMym0o78zRHx/content/no-luc-chuyen-oi-cay-trong-o-xa-cu-dram</v>
      </c>
      <c r="D510" t="str">
        <v>-</v>
      </c>
      <c r="E510" t="str">
        <v>-</v>
      </c>
      <c r="F510" t="str">
        <v>-</v>
      </c>
      <c r="G510" t="str">
        <v>-</v>
      </c>
    </row>
    <row r="511">
      <c r="A511">
        <v>18509</v>
      </c>
      <c r="B511" t="str">
        <v>Công an xã Yang Mao  tỉnh Đắk Lắk</v>
      </c>
      <c r="C511" t="str">
        <v>-</v>
      </c>
      <c r="D511" t="str">
        <v>-</v>
      </c>
      <c r="E511" t="str">
        <v/>
      </c>
      <c r="F511" t="str">
        <v>-</v>
      </c>
      <c r="G511" t="str">
        <v>-</v>
      </c>
    </row>
    <row r="512">
      <c r="A512">
        <v>18510</v>
      </c>
      <c r="B512" t="str">
        <f>HYPERLINK("https://daklak.gov.vn/tin-tuc-cac-so-ban-nganh/-/asset_publisher/bDngMUmMrWIw/content/xa-yang-mao-krong-bong-giu-vung-ia-ban-trang-ma-tuy-", "UBND Ủy ban nhân dân xã Yang Mao  tỉnh Đắk Lắk")</f>
        <v>UBND Ủy ban nhân dân xã Yang Mao  tỉnh Đắk Lắk</v>
      </c>
      <c r="C512" t="str">
        <v>https://daklak.gov.vn/tin-tuc-cac-so-ban-nganh/-/asset_publisher/bDngMUmMrWIw/content/xa-yang-mao-krong-bong-giu-vung-ia-ban-trang-ma-tuy-</v>
      </c>
      <c r="D512" t="str">
        <v>-</v>
      </c>
      <c r="E512" t="str">
        <v>-</v>
      </c>
      <c r="F512" t="str">
        <v>-</v>
      </c>
      <c r="G512" t="str">
        <v>-</v>
      </c>
    </row>
    <row r="513">
      <c r="A513">
        <v>18511</v>
      </c>
      <c r="B513" t="str">
        <v>Công an xã KRông Búk  tỉnh Đắk Lắk</v>
      </c>
      <c r="C513" t="str">
        <v>-</v>
      </c>
      <c r="D513" t="str">
        <v>-</v>
      </c>
      <c r="E513" t="str">
        <v/>
      </c>
      <c r="F513" t="str">
        <v>-</v>
      </c>
      <c r="G513" t="str">
        <v>-</v>
      </c>
    </row>
    <row r="514">
      <c r="A514">
        <v>18512</v>
      </c>
      <c r="B514" t="str">
        <f>HYPERLINK("http://krongbuk.krongpac.daklak.gov.vn/", "UBND Ủy ban nhân dân xã KRông Búk  tỉnh Đắk Lắk")</f>
        <v>UBND Ủy ban nhân dân xã KRông Búk  tỉnh Đắk Lắk</v>
      </c>
      <c r="C514" t="str">
        <v>http://krongbuk.krongpac.daklak.gov.vn/</v>
      </c>
      <c r="D514" t="str">
        <v>-</v>
      </c>
      <c r="E514" t="str">
        <v>-</v>
      </c>
      <c r="F514" t="str">
        <v>-</v>
      </c>
      <c r="G514" t="str">
        <v>-</v>
      </c>
    </row>
    <row r="515">
      <c r="A515">
        <v>18513</v>
      </c>
      <c r="B515" t="str">
        <v>Công an xã Ea Kly  tỉnh Đắk Lắk</v>
      </c>
      <c r="C515" t="str">
        <v>-</v>
      </c>
      <c r="D515" t="str">
        <v>-</v>
      </c>
      <c r="E515" t="str">
        <v/>
      </c>
      <c r="F515" t="str">
        <v>-</v>
      </c>
      <c r="G515" t="str">
        <v>-</v>
      </c>
    </row>
    <row r="516">
      <c r="A516">
        <v>18514</v>
      </c>
      <c r="B516" t="str">
        <f>HYPERLINK("http://eakly.krongpac.daklak.gov.vn/", "UBND Ủy ban nhân dân xã Ea Kly  tỉnh Đắk Lắk")</f>
        <v>UBND Ủy ban nhân dân xã Ea Kly  tỉnh Đắk Lắk</v>
      </c>
      <c r="C516" t="str">
        <v>http://eakly.krongpac.daklak.gov.vn/</v>
      </c>
      <c r="D516" t="str">
        <v>-</v>
      </c>
      <c r="E516" t="str">
        <v>-</v>
      </c>
      <c r="F516" t="str">
        <v>-</v>
      </c>
      <c r="G516" t="str">
        <v>-</v>
      </c>
    </row>
    <row r="517">
      <c r="A517">
        <v>18515</v>
      </c>
      <c r="B517" t="str">
        <v>Công an xã Ea Kênh  tỉnh Đắk Lắk</v>
      </c>
      <c r="C517" t="str">
        <v>-</v>
      </c>
      <c r="D517" t="str">
        <v>-</v>
      </c>
      <c r="E517" t="str">
        <v/>
      </c>
      <c r="F517" t="str">
        <v>-</v>
      </c>
      <c r="G517" t="str">
        <v>-</v>
      </c>
    </row>
    <row r="518">
      <c r="A518">
        <v>18516</v>
      </c>
      <c r="B518" t="str">
        <f>HYPERLINK("http://eakenh.krongpac.daklak.gov.vn/", "UBND Ủy ban nhân dân xã Ea Kênh  tỉnh Đắk Lắk")</f>
        <v>UBND Ủy ban nhân dân xã Ea Kênh  tỉnh Đắk Lắk</v>
      </c>
      <c r="C518" t="str">
        <v>http://eakenh.krongpac.daklak.gov.vn/</v>
      </c>
      <c r="D518" t="str">
        <v>-</v>
      </c>
      <c r="E518" t="str">
        <v>-</v>
      </c>
      <c r="F518" t="str">
        <v>-</v>
      </c>
      <c r="G518" t="str">
        <v>-</v>
      </c>
    </row>
    <row r="519">
      <c r="A519">
        <v>18517</v>
      </c>
      <c r="B519" t="str">
        <v>Công an xã Ea Phê  tỉnh Đắk Lắk</v>
      </c>
      <c r="C519" t="str">
        <v>-</v>
      </c>
      <c r="D519" t="str">
        <v>-</v>
      </c>
      <c r="E519" t="str">
        <v/>
      </c>
      <c r="F519" t="str">
        <v>-</v>
      </c>
      <c r="G519" t="str">
        <v>-</v>
      </c>
    </row>
    <row r="520">
      <c r="A520">
        <v>18518</v>
      </c>
      <c r="B520" t="str">
        <f>HYPERLINK("http://eaphe.krongpac.daklak.gov.vn/", "UBND Ủy ban nhân dân xã Ea Phê  tỉnh Đắk Lắk")</f>
        <v>UBND Ủy ban nhân dân xã Ea Phê  tỉnh Đắk Lắk</v>
      </c>
      <c r="C520" t="str">
        <v>http://eaphe.krongpac.daklak.gov.vn/</v>
      </c>
      <c r="D520" t="str">
        <v>-</v>
      </c>
      <c r="E520" t="str">
        <v>-</v>
      </c>
      <c r="F520" t="str">
        <v>-</v>
      </c>
      <c r="G520" t="str">
        <v>-</v>
      </c>
    </row>
    <row r="521">
      <c r="A521">
        <v>18519</v>
      </c>
      <c r="B521" t="str">
        <v>Công an xã Ea KNuec  tỉnh Đắk Lắk</v>
      </c>
      <c r="C521" t="str">
        <v>-</v>
      </c>
      <c r="D521" t="str">
        <v>-</v>
      </c>
      <c r="E521" t="str">
        <v/>
      </c>
      <c r="F521" t="str">
        <v>-</v>
      </c>
      <c r="G521" t="str">
        <v>-</v>
      </c>
    </row>
    <row r="522">
      <c r="A522">
        <v>18520</v>
      </c>
      <c r="B522" t="str">
        <f>HYPERLINK("http://eaknuec.krongpac.daklak.gov.vn/", "UBND Ủy ban nhân dân xã Ea KNuec  tỉnh Đắk Lắk")</f>
        <v>UBND Ủy ban nhân dân xã Ea KNuec  tỉnh Đắk Lắk</v>
      </c>
      <c r="C522" t="str">
        <v>http://eaknuec.krongpac.daklak.gov.vn/</v>
      </c>
      <c r="D522" t="str">
        <v>-</v>
      </c>
      <c r="E522" t="str">
        <v>-</v>
      </c>
      <c r="F522" t="str">
        <v>-</v>
      </c>
      <c r="G522" t="str">
        <v>-</v>
      </c>
    </row>
    <row r="523">
      <c r="A523">
        <v>18521</v>
      </c>
      <c r="B523" t="str">
        <v>Công an xã Ea Yông  tỉnh Đắk Lắk</v>
      </c>
      <c r="C523" t="str">
        <v>-</v>
      </c>
      <c r="D523" t="str">
        <v>-</v>
      </c>
      <c r="E523" t="str">
        <v/>
      </c>
      <c r="F523" t="str">
        <v>-</v>
      </c>
      <c r="G523" t="str">
        <v>-</v>
      </c>
    </row>
    <row r="524">
      <c r="A524">
        <v>18522</v>
      </c>
      <c r="B524" t="str">
        <f>HYPERLINK("http://eayong.krongpac.daklak.gov.vn/", "UBND Ủy ban nhân dân xã Ea Yông  tỉnh Đắk Lắk")</f>
        <v>UBND Ủy ban nhân dân xã Ea Yông  tỉnh Đắk Lắk</v>
      </c>
      <c r="C524" t="str">
        <v>http://eayong.krongpac.daklak.gov.vn/</v>
      </c>
      <c r="D524" t="str">
        <v>-</v>
      </c>
      <c r="E524" t="str">
        <v>-</v>
      </c>
      <c r="F524" t="str">
        <v>-</v>
      </c>
      <c r="G524" t="str">
        <v>-</v>
      </c>
    </row>
    <row r="525">
      <c r="A525">
        <v>18523</v>
      </c>
      <c r="B525" t="str">
        <f>HYPERLINK("https://www.facebook.com/p/ANTT-X%C3%A3-Ho%C3%A0-Thu%E1%BA%ADn-100076098257824/?locale=ta_IN", "Công an xã Hòa An  tỉnh Đắk Lắk")</f>
        <v>Công an xã Hòa An  tỉnh Đắk Lắk</v>
      </c>
      <c r="C525" t="str">
        <v>https://www.facebook.com/p/ANTT-X%C3%A3-Ho%C3%A0-Thu%E1%BA%ADn-100076098257824/?locale=ta_IN</v>
      </c>
      <c r="D525" t="str">
        <v>-</v>
      </c>
      <c r="E525" t="str">
        <v/>
      </c>
      <c r="F525" t="str">
        <v>-</v>
      </c>
      <c r="G525" t="str">
        <v>-</v>
      </c>
    </row>
    <row r="526">
      <c r="A526">
        <v>18524</v>
      </c>
      <c r="B526" t="str">
        <f>HYPERLINK("http://hoaan.krongpac.daklak.gov.vn/", "UBND Ủy ban nhân dân xã Hòa An  tỉnh Đắk Lắk")</f>
        <v>UBND Ủy ban nhân dân xã Hòa An  tỉnh Đắk Lắk</v>
      </c>
      <c r="C526" t="str">
        <v>http://hoaan.krongpac.daklak.gov.vn/</v>
      </c>
      <c r="D526" t="str">
        <v>-</v>
      </c>
      <c r="E526" t="str">
        <v>-</v>
      </c>
      <c r="F526" t="str">
        <v>-</v>
      </c>
      <c r="G526" t="str">
        <v>-</v>
      </c>
    </row>
    <row r="527">
      <c r="A527">
        <v>18525</v>
      </c>
      <c r="B527" t="str">
        <v>Công an xã Ea Kuăng  tỉnh Đắk Lắk</v>
      </c>
      <c r="C527" t="str">
        <v>-</v>
      </c>
      <c r="D527" t="str">
        <v>-</v>
      </c>
      <c r="E527" t="str">
        <v/>
      </c>
      <c r="F527" t="str">
        <v>-</v>
      </c>
      <c r="G527" t="str">
        <v>-</v>
      </c>
    </row>
    <row r="528">
      <c r="A528">
        <v>18526</v>
      </c>
      <c r="B528" t="str">
        <f>HYPERLINK("http://eakuang.krongpac.daklak.gov.vn/", "UBND Ủy ban nhân dân xã Ea Kuăng  tỉnh Đắk Lắk")</f>
        <v>UBND Ủy ban nhân dân xã Ea Kuăng  tỉnh Đắk Lắk</v>
      </c>
      <c r="C528" t="str">
        <v>http://eakuang.krongpac.daklak.gov.vn/</v>
      </c>
      <c r="D528" t="str">
        <v>-</v>
      </c>
      <c r="E528" t="str">
        <v>-</v>
      </c>
      <c r="F528" t="str">
        <v>-</v>
      </c>
      <c r="G528" t="str">
        <v>-</v>
      </c>
    </row>
    <row r="529">
      <c r="A529">
        <v>18527</v>
      </c>
      <c r="B529" t="str">
        <v>Công an xã Hòa Đông  tỉnh Đắk Lắk</v>
      </c>
      <c r="C529" t="str">
        <v>-</v>
      </c>
      <c r="D529" t="str">
        <v>-</v>
      </c>
      <c r="E529" t="str">
        <v/>
      </c>
      <c r="F529" t="str">
        <v>-</v>
      </c>
      <c r="G529" t="str">
        <v>-</v>
      </c>
    </row>
    <row r="530">
      <c r="A530">
        <v>18528</v>
      </c>
      <c r="B530" t="str">
        <f>HYPERLINK("http://hoadong.krongpac.daklak.gov.vn/", "UBND Ủy ban nhân dân xã Hòa Đông  tỉnh Đắk Lắk")</f>
        <v>UBND Ủy ban nhân dân xã Hòa Đông  tỉnh Đắk Lắk</v>
      </c>
      <c r="C530" t="str">
        <v>http://hoadong.krongpac.daklak.gov.vn/</v>
      </c>
      <c r="D530" t="str">
        <v>-</v>
      </c>
      <c r="E530" t="str">
        <v>-</v>
      </c>
      <c r="F530" t="str">
        <v>-</v>
      </c>
      <c r="G530" t="str">
        <v>-</v>
      </c>
    </row>
    <row r="531">
      <c r="A531">
        <v>18529</v>
      </c>
      <c r="B531" t="str">
        <v>Công an xã Ea Hiu  tỉnh Đắk Lắk</v>
      </c>
      <c r="C531" t="str">
        <v>-</v>
      </c>
      <c r="D531" t="str">
        <v>-</v>
      </c>
      <c r="E531" t="str">
        <v/>
      </c>
      <c r="F531" t="str">
        <v>-</v>
      </c>
      <c r="G531" t="str">
        <v>-</v>
      </c>
    </row>
    <row r="532">
      <c r="A532">
        <v>18530</v>
      </c>
      <c r="B532" t="str">
        <f>HYPERLINK("http://eahiu.krongpac.daklak.gov.vn/", "UBND Ủy ban nhân dân xã Ea Hiu  tỉnh Đắk Lắk")</f>
        <v>UBND Ủy ban nhân dân xã Ea Hiu  tỉnh Đắk Lắk</v>
      </c>
      <c r="C532" t="str">
        <v>http://eahiu.krongpac.daklak.gov.vn/</v>
      </c>
      <c r="D532" t="str">
        <v>-</v>
      </c>
      <c r="E532" t="str">
        <v>-</v>
      </c>
      <c r="F532" t="str">
        <v>-</v>
      </c>
      <c r="G532" t="str">
        <v>-</v>
      </c>
    </row>
    <row r="533">
      <c r="A533">
        <v>18531</v>
      </c>
      <c r="B533" t="str">
        <v>Công an xã Hòa Tiến  tỉnh Đắk Lắk</v>
      </c>
      <c r="C533" t="str">
        <v>-</v>
      </c>
      <c r="D533" t="str">
        <v>-</v>
      </c>
      <c r="E533" t="str">
        <v/>
      </c>
      <c r="F533" t="str">
        <v>-</v>
      </c>
      <c r="G533" t="str">
        <v>-</v>
      </c>
    </row>
    <row r="534">
      <c r="A534">
        <v>18532</v>
      </c>
      <c r="B534" t="str">
        <f>HYPERLINK("https://dichvucong.daklak.gov.vn/dichvucong/danhgiacongchuc?ma-co-quan=KP&amp;ma-don-vi=KRP_XHT_UBND&amp;macoquan_cq=", "UBND Ủy ban nhân dân xã Hòa Tiến  tỉnh Đắk Lắk")</f>
        <v>UBND Ủy ban nhân dân xã Hòa Tiến  tỉnh Đắk Lắk</v>
      </c>
      <c r="C534" t="str">
        <v>https://dichvucong.daklak.gov.vn/dichvucong/danhgiacongchuc?ma-co-quan=KP&amp;ma-don-vi=KRP_XHT_UBND&amp;macoquan_cq=</v>
      </c>
      <c r="D534" t="str">
        <v>-</v>
      </c>
      <c r="E534" t="str">
        <v>-</v>
      </c>
      <c r="F534" t="str">
        <v>-</v>
      </c>
      <c r="G534" t="str">
        <v>-</v>
      </c>
    </row>
    <row r="535">
      <c r="A535">
        <v>18533</v>
      </c>
      <c r="B535" t="str">
        <v>Công an xã Tân Tiến  tỉnh Đắk Lắk</v>
      </c>
      <c r="C535" t="str">
        <v>-</v>
      </c>
      <c r="D535" t="str">
        <v>-</v>
      </c>
      <c r="E535" t="str">
        <v/>
      </c>
      <c r="F535" t="str">
        <v>-</v>
      </c>
      <c r="G535" t="str">
        <v>-</v>
      </c>
    </row>
    <row r="536">
      <c r="A536">
        <v>18534</v>
      </c>
      <c r="B536" t="str">
        <f>HYPERLINK("http://tantien.krongpac.daklak.gov.vn/", "UBND Ủy ban nhân dân xã Tân Tiến  tỉnh Đắk Lắk")</f>
        <v>UBND Ủy ban nhân dân xã Tân Tiến  tỉnh Đắk Lắk</v>
      </c>
      <c r="C536" t="str">
        <v>http://tantien.krongpac.daklak.gov.vn/</v>
      </c>
      <c r="D536" t="str">
        <v>-</v>
      </c>
      <c r="E536" t="str">
        <v>-</v>
      </c>
      <c r="F536" t="str">
        <v>-</v>
      </c>
      <c r="G536" t="str">
        <v>-</v>
      </c>
    </row>
    <row r="537">
      <c r="A537">
        <v>18535</v>
      </c>
      <c r="B537" t="str">
        <v>Công an xã Vụ Bổn  tỉnh Đắk Lắk</v>
      </c>
      <c r="C537" t="str">
        <v>-</v>
      </c>
      <c r="D537" t="str">
        <v>-</v>
      </c>
      <c r="E537" t="str">
        <v/>
      </c>
      <c r="F537" t="str">
        <v>-</v>
      </c>
      <c r="G537" t="str">
        <v>-</v>
      </c>
    </row>
    <row r="538">
      <c r="A538">
        <v>18536</v>
      </c>
      <c r="B538" t="str">
        <f>HYPERLINK("http://vubon.krongpac.daklak.gov.vn/", "UBND Ủy ban nhân dân xã Vụ Bổn  tỉnh Đắk Lắk")</f>
        <v>UBND Ủy ban nhân dân xã Vụ Bổn  tỉnh Đắk Lắk</v>
      </c>
      <c r="C538" t="str">
        <v>http://vubon.krongpac.daklak.gov.vn/</v>
      </c>
      <c r="D538" t="str">
        <v>-</v>
      </c>
      <c r="E538" t="str">
        <v>-</v>
      </c>
      <c r="F538" t="str">
        <v>-</v>
      </c>
      <c r="G538" t="str">
        <v>-</v>
      </c>
    </row>
    <row r="539">
      <c r="A539">
        <v>18537</v>
      </c>
      <c r="B539" t="str">
        <v>Công an xã Ea Uy  tỉnh Đắk Lắk</v>
      </c>
      <c r="C539" t="str">
        <v>-</v>
      </c>
      <c r="D539" t="str">
        <v>-</v>
      </c>
      <c r="E539" t="str">
        <v/>
      </c>
      <c r="F539" t="str">
        <v>-</v>
      </c>
      <c r="G539" t="str">
        <v>-</v>
      </c>
    </row>
    <row r="540">
      <c r="A540">
        <v>18538</v>
      </c>
      <c r="B540" t="str">
        <f>HYPERLINK("http://eauy.krongpac.daklak.gov.vn/", "UBND Ủy ban nhân dân xã Ea Uy  tỉnh Đắk Lắk")</f>
        <v>UBND Ủy ban nhân dân xã Ea Uy  tỉnh Đắk Lắk</v>
      </c>
      <c r="C540" t="str">
        <v>http://eauy.krongpac.daklak.gov.vn/</v>
      </c>
      <c r="D540" t="str">
        <v>-</v>
      </c>
      <c r="E540" t="str">
        <v>-</v>
      </c>
      <c r="F540" t="str">
        <v>-</v>
      </c>
      <c r="G540" t="str">
        <v>-</v>
      </c>
    </row>
    <row r="541">
      <c r="A541">
        <v>18539</v>
      </c>
      <c r="B541" t="str">
        <v>Công an xã Ea Yiêng  tỉnh Đắk Lắk</v>
      </c>
      <c r="C541" t="str">
        <v>-</v>
      </c>
      <c r="D541" t="str">
        <v>-</v>
      </c>
      <c r="E541" t="str">
        <v/>
      </c>
      <c r="F541" t="str">
        <v>-</v>
      </c>
      <c r="G541" t="str">
        <v>-</v>
      </c>
    </row>
    <row r="542">
      <c r="A542">
        <v>18540</v>
      </c>
      <c r="B542" t="str">
        <f>HYPERLINK("https://dichvucong.daklak.gov.vn/dichvucong/danhgiacongchuc?ma-co-quan=KP&amp;ma-don-vi=KRP_XEYG_UBND&amp;macoquan_cq=", "UBND Ủy ban nhân dân xã Ea Yiêng  tỉnh Đắk Lắk")</f>
        <v>UBND Ủy ban nhân dân xã Ea Yiêng  tỉnh Đắk Lắk</v>
      </c>
      <c r="C542" t="str">
        <v>https://dichvucong.daklak.gov.vn/dichvucong/danhgiacongchuc?ma-co-quan=KP&amp;ma-don-vi=KRP_XEYG_UBND&amp;macoquan_cq=</v>
      </c>
      <c r="D542" t="str">
        <v>-</v>
      </c>
      <c r="E542" t="str">
        <v>-</v>
      </c>
      <c r="F542" t="str">
        <v>-</v>
      </c>
      <c r="G542" t="str">
        <v>-</v>
      </c>
    </row>
    <row r="543">
      <c r="A543">
        <v>18541</v>
      </c>
      <c r="B543" t="str">
        <f>HYPERLINK("https://www.facebook.com/p/C%C3%B4ng-an-x%C3%A3-Dray-S%C3%A1p-huy%E1%BB%87n-Kr%C3%B4ng-Ana-100080416472888/", "Công an xã Dray Sáp  tỉnh Đắk Lắk")</f>
        <v>Công an xã Dray Sáp  tỉnh Đắk Lắk</v>
      </c>
      <c r="C543" t="str">
        <v>https://www.facebook.com/p/C%C3%B4ng-an-x%C3%A3-Dray-S%C3%A1p-huy%E1%BB%87n-Kr%C3%B4ng-Ana-100080416472888/</v>
      </c>
      <c r="D543" t="str">
        <v>-</v>
      </c>
      <c r="E543" t="str">
        <v/>
      </c>
      <c r="F543" t="str">
        <v>-</v>
      </c>
      <c r="G543" t="str">
        <v>-</v>
      </c>
    </row>
    <row r="544">
      <c r="A544">
        <v>18542</v>
      </c>
      <c r="B544" t="str">
        <f>HYPERLINK("http://draysap.krongana.daklak.gov.vn/", "UBND Ủy ban nhân dân xã Dray Sáp  tỉnh Đắk Lắk")</f>
        <v>UBND Ủy ban nhân dân xã Dray Sáp  tỉnh Đắk Lắk</v>
      </c>
      <c r="C544" t="str">
        <v>http://draysap.krongana.daklak.gov.vn/</v>
      </c>
      <c r="D544" t="str">
        <v>-</v>
      </c>
      <c r="E544" t="str">
        <v>-</v>
      </c>
      <c r="F544" t="str">
        <v>-</v>
      </c>
      <c r="G544" t="str">
        <v>-</v>
      </c>
    </row>
    <row r="545">
      <c r="A545">
        <v>18543</v>
      </c>
      <c r="B545" t="str">
        <v>Công an xã Vụ Bổn  tỉnh Đắk Lắk</v>
      </c>
      <c r="C545" t="str">
        <v>-</v>
      </c>
      <c r="D545" t="str">
        <v>-</v>
      </c>
      <c r="E545" t="str">
        <v/>
      </c>
      <c r="F545" t="str">
        <v>-</v>
      </c>
      <c r="G545" t="str">
        <v>-</v>
      </c>
    </row>
    <row r="546">
      <c r="A546">
        <v>18544</v>
      </c>
      <c r="B546" t="str">
        <f>HYPERLINK("http://vubon.krongpac.daklak.gov.vn/", "UBND Ủy ban nhân dân xã Vụ Bổn  tỉnh Đắk Lắk")</f>
        <v>UBND Ủy ban nhân dân xã Vụ Bổn  tỉnh Đắk Lắk</v>
      </c>
      <c r="C546" t="str">
        <v>http://vubon.krongpac.daklak.gov.vn/</v>
      </c>
      <c r="D546" t="str">
        <v>-</v>
      </c>
      <c r="E546" t="str">
        <v>-</v>
      </c>
      <c r="F546" t="str">
        <v>-</v>
      </c>
      <c r="G546" t="str">
        <v>-</v>
      </c>
    </row>
    <row r="547">
      <c r="A547">
        <v>18545</v>
      </c>
      <c r="B547" t="str">
        <v>Công an xã Ea Bông  tỉnh Đắk Lắk</v>
      </c>
      <c r="C547" t="str">
        <v>-</v>
      </c>
      <c r="D547" t="str">
        <v>-</v>
      </c>
      <c r="E547" t="str">
        <v/>
      </c>
      <c r="F547" t="str">
        <v>-</v>
      </c>
      <c r="G547" t="str">
        <v>-</v>
      </c>
    </row>
    <row r="548">
      <c r="A548">
        <v>18546</v>
      </c>
      <c r="B548" t="str">
        <f>HYPERLINK("https://krongana.daklak.gov.vn/xa-ea-bong-1556.html", "UBND Ủy ban nhân dân xã Ea Bông  tỉnh Đắk Lắk")</f>
        <v>UBND Ủy ban nhân dân xã Ea Bông  tỉnh Đắk Lắk</v>
      </c>
      <c r="C548" t="str">
        <v>https://krongana.daklak.gov.vn/xa-ea-bong-1556.html</v>
      </c>
      <c r="D548" t="str">
        <v>-</v>
      </c>
      <c r="E548" t="str">
        <v>-</v>
      </c>
      <c r="F548" t="str">
        <v>-</v>
      </c>
      <c r="G548" t="str">
        <v>-</v>
      </c>
    </row>
    <row r="549">
      <c r="A549">
        <v>18547</v>
      </c>
      <c r="B549" t="str">
        <v>Công an xã Băng A Drênh  tỉnh Đắk Lắk</v>
      </c>
      <c r="C549" t="str">
        <v>-</v>
      </c>
      <c r="D549" t="str">
        <v>-</v>
      </c>
      <c r="E549" t="str">
        <v/>
      </c>
      <c r="F549" t="str">
        <v>-</v>
      </c>
      <c r="G549" t="str">
        <v>-</v>
      </c>
    </row>
    <row r="550">
      <c r="A550">
        <v>18548</v>
      </c>
      <c r="B550" t="str">
        <f>HYPERLINK("https://krongana.daklak.gov.vn/ubnd-xa-bang-a-drenh-to-chuc-hoi-nghi-so-ket-cong-tac-phat-trien-kinh-te-xa-hoi-dam-bao-quoc-phong-an-ninh-va-cong-tac-cai-cach-hanh-chinh-quy-i2023-6696.html", "UBND Ủy ban nhân dân xã Băng A Drênh  tỉnh Đắk Lắk")</f>
        <v>UBND Ủy ban nhân dân xã Băng A Drênh  tỉnh Đắk Lắk</v>
      </c>
      <c r="C550" t="str">
        <v>https://krongana.daklak.gov.vn/ubnd-xa-bang-a-drenh-to-chuc-hoi-nghi-so-ket-cong-tac-phat-trien-kinh-te-xa-hoi-dam-bao-quoc-phong-an-ninh-va-cong-tac-cai-cach-hanh-chinh-quy-i2023-6696.html</v>
      </c>
      <c r="D550" t="str">
        <v>-</v>
      </c>
      <c r="E550" t="str">
        <v>-</v>
      </c>
      <c r="F550" t="str">
        <v>-</v>
      </c>
      <c r="G550" t="str">
        <v>-</v>
      </c>
    </row>
    <row r="551">
      <c r="A551">
        <v>18549</v>
      </c>
      <c r="B551" t="str">
        <v>Công an xã Dur KMăl  tỉnh Đắk Lắk</v>
      </c>
      <c r="C551" t="str">
        <v>-</v>
      </c>
      <c r="D551" t="str">
        <v>-</v>
      </c>
      <c r="E551" t="str">
        <v/>
      </c>
      <c r="F551" t="str">
        <v>-</v>
      </c>
      <c r="G551" t="str">
        <v>-</v>
      </c>
    </row>
    <row r="552">
      <c r="A552">
        <v>18550</v>
      </c>
      <c r="B552" t="str">
        <f>HYPERLINK("https://krongana.daklak.gov.vn/xa-dur-kmal-1553.html", "UBND Ủy ban nhân dân xã Dur KMăl  tỉnh Đắk Lắk")</f>
        <v>UBND Ủy ban nhân dân xã Dur KMăl  tỉnh Đắk Lắk</v>
      </c>
      <c r="C552" t="str">
        <v>https://krongana.daklak.gov.vn/xa-dur-kmal-1553.html</v>
      </c>
      <c r="D552" t="str">
        <v>-</v>
      </c>
      <c r="E552" t="str">
        <v>-</v>
      </c>
      <c r="F552" t="str">
        <v>-</v>
      </c>
      <c r="G552" t="str">
        <v>-</v>
      </c>
    </row>
    <row r="553">
      <c r="A553">
        <v>18551</v>
      </c>
      <c r="B553" t="str">
        <v>Công an xã Bình Hòa  tỉnh Đắk Lắk</v>
      </c>
      <c r="C553" t="str">
        <v>-</v>
      </c>
      <c r="D553" t="str">
        <v>-</v>
      </c>
      <c r="E553" t="str">
        <v/>
      </c>
      <c r="F553" t="str">
        <v>-</v>
      </c>
      <c r="G553" t="str">
        <v>-</v>
      </c>
    </row>
    <row r="554">
      <c r="A554">
        <v>18552</v>
      </c>
      <c r="B554" t="str">
        <f>HYPERLINK("https://krongana.daklak.gov.vn/xa-binh-hoa-1554.html", "UBND Ủy ban nhân dân xã Bình Hòa  tỉnh Đắk Lắk")</f>
        <v>UBND Ủy ban nhân dân xã Bình Hòa  tỉnh Đắk Lắk</v>
      </c>
      <c r="C554" t="str">
        <v>https://krongana.daklak.gov.vn/xa-binh-hoa-1554.html</v>
      </c>
      <c r="D554" t="str">
        <v>-</v>
      </c>
      <c r="E554" t="str">
        <v>-</v>
      </c>
      <c r="F554" t="str">
        <v>-</v>
      </c>
      <c r="G554" t="str">
        <v>-</v>
      </c>
    </row>
    <row r="555">
      <c r="A555">
        <v>18553</v>
      </c>
      <c r="B555" t="str">
        <v>Công an xã Quảng Điền  tỉnh Đắk Lắk</v>
      </c>
      <c r="C555" t="str">
        <v>-</v>
      </c>
      <c r="D555" t="str">
        <v>-</v>
      </c>
      <c r="E555" t="str">
        <v/>
      </c>
      <c r="F555" t="str">
        <v>-</v>
      </c>
      <c r="G555" t="str">
        <v>-</v>
      </c>
    </row>
    <row r="556">
      <c r="A556">
        <v>18554</v>
      </c>
      <c r="B556" t="str">
        <f>HYPERLINK("https://quangdien.krongana.daklak.gov.vn/", "UBND Ủy ban nhân dân xã Quảng Điền  tỉnh Đắk Lắk")</f>
        <v>UBND Ủy ban nhân dân xã Quảng Điền  tỉnh Đắk Lắk</v>
      </c>
      <c r="C556" t="str">
        <v>https://quangdien.krongana.daklak.gov.vn/</v>
      </c>
      <c r="D556" t="str">
        <v>-</v>
      </c>
      <c r="E556" t="str">
        <v>-</v>
      </c>
      <c r="F556" t="str">
        <v>-</v>
      </c>
      <c r="G556" t="str">
        <v>-</v>
      </c>
    </row>
    <row r="557">
      <c r="A557">
        <v>18555</v>
      </c>
      <c r="B557" t="str">
        <v>Công an xã Yang Tao  tỉnh Đắk Lắk</v>
      </c>
      <c r="C557" t="str">
        <v>-</v>
      </c>
      <c r="D557" t="str">
        <v>-</v>
      </c>
      <c r="E557" t="str">
        <v/>
      </c>
      <c r="F557" t="str">
        <v>-</v>
      </c>
      <c r="G557" t="str">
        <v>-</v>
      </c>
    </row>
    <row r="558">
      <c r="A558">
        <v>18556</v>
      </c>
      <c r="B558" t="str">
        <f>HYPERLINK("http://lak.daklak.gov.vn/", "UBND Ủy ban nhân dân xã Yang Tao  tỉnh Đắk Lắk")</f>
        <v>UBND Ủy ban nhân dân xã Yang Tao  tỉnh Đắk Lắk</v>
      </c>
      <c r="C558" t="str">
        <v>http://lak.daklak.gov.vn/</v>
      </c>
      <c r="D558" t="str">
        <v>-</v>
      </c>
      <c r="E558" t="str">
        <v>-</v>
      </c>
      <c r="F558" t="str">
        <v>-</v>
      </c>
      <c r="G558" t="str">
        <v>-</v>
      </c>
    </row>
    <row r="559">
      <c r="A559">
        <v>18557</v>
      </c>
      <c r="B559" t="str">
        <v>Công an xã Bông Krang  tỉnh Đắk Lắk</v>
      </c>
      <c r="C559" t="str">
        <v>-</v>
      </c>
      <c r="D559" t="str">
        <v>-</v>
      </c>
      <c r="E559" t="str">
        <v/>
      </c>
      <c r="F559" t="str">
        <v>-</v>
      </c>
      <c r="G559" t="str">
        <v>-</v>
      </c>
    </row>
    <row r="560">
      <c r="A560">
        <v>18558</v>
      </c>
      <c r="B560" t="str">
        <f>HYPERLINK("http://bongkrang.lak.daklak.gov.vn/", "UBND Ủy ban nhân dân xã Bông Krang  tỉnh Đắk Lắk")</f>
        <v>UBND Ủy ban nhân dân xã Bông Krang  tỉnh Đắk Lắk</v>
      </c>
      <c r="C560" t="str">
        <v>http://bongkrang.lak.daklak.gov.vn/</v>
      </c>
      <c r="D560" t="str">
        <v>-</v>
      </c>
      <c r="E560" t="str">
        <v>-</v>
      </c>
      <c r="F560" t="str">
        <v>-</v>
      </c>
      <c r="G560" t="str">
        <v>-</v>
      </c>
    </row>
    <row r="561">
      <c r="A561">
        <v>18559</v>
      </c>
      <c r="B561" t="str">
        <v>Công an xã Đắk Liêng  tỉnh Đắk Lắk</v>
      </c>
      <c r="C561" t="str">
        <v>-</v>
      </c>
      <c r="D561" t="str">
        <v>-</v>
      </c>
      <c r="E561" t="str">
        <v/>
      </c>
      <c r="F561" t="str">
        <v>-</v>
      </c>
      <c r="G561" t="str">
        <v>-</v>
      </c>
    </row>
    <row r="562">
      <c r="A562">
        <v>18560</v>
      </c>
      <c r="B562" t="str">
        <f>HYPERLINK("http://daklieng.lak.daklak.gov.vn/", "UBND Ủy ban nhân dân xã Đắk Liêng  tỉnh Đắk Lắk")</f>
        <v>UBND Ủy ban nhân dân xã Đắk Liêng  tỉnh Đắk Lắk</v>
      </c>
      <c r="C562" t="str">
        <v>http://daklieng.lak.daklak.gov.vn/</v>
      </c>
      <c r="D562" t="str">
        <v>-</v>
      </c>
      <c r="E562" t="str">
        <v>-</v>
      </c>
      <c r="F562" t="str">
        <v>-</v>
      </c>
      <c r="G562" t="str">
        <v>-</v>
      </c>
    </row>
    <row r="563">
      <c r="A563">
        <v>18561</v>
      </c>
      <c r="B563" t="str">
        <v>Công an xã Buôn Triết  tỉnh Đắk Lắk</v>
      </c>
      <c r="C563" t="str">
        <v>-</v>
      </c>
      <c r="D563" t="str">
        <v>-</v>
      </c>
      <c r="E563" t="str">
        <v/>
      </c>
      <c r="F563" t="str">
        <v>-</v>
      </c>
      <c r="G563" t="str">
        <v>-</v>
      </c>
    </row>
    <row r="564">
      <c r="A564">
        <v>18562</v>
      </c>
      <c r="B564" t="str">
        <f>HYPERLINK("http://lak.daklak.gov.vn/", "UBND Ủy ban nhân dân xã Buôn Triết  tỉnh Đắk Lắk")</f>
        <v>UBND Ủy ban nhân dân xã Buôn Triết  tỉnh Đắk Lắk</v>
      </c>
      <c r="C564" t="str">
        <v>http://lak.daklak.gov.vn/</v>
      </c>
      <c r="D564" t="str">
        <v>-</v>
      </c>
      <c r="E564" t="str">
        <v>-</v>
      </c>
      <c r="F564" t="str">
        <v>-</v>
      </c>
      <c r="G564" t="str">
        <v>-</v>
      </c>
    </row>
    <row r="565">
      <c r="A565">
        <v>18563</v>
      </c>
      <c r="B565" t="str">
        <v>Công an xã Buôn Tría  tỉnh Đắk Lắk</v>
      </c>
      <c r="C565" t="str">
        <v>-</v>
      </c>
      <c r="D565" t="str">
        <v>-</v>
      </c>
      <c r="E565" t="str">
        <v/>
      </c>
      <c r="F565" t="str">
        <v>-</v>
      </c>
      <c r="G565" t="str">
        <v>-</v>
      </c>
    </row>
    <row r="566">
      <c r="A566">
        <v>18564</v>
      </c>
      <c r="B566" t="str">
        <v>UBND Ủy ban nhân dân xã Buôn Tría  tỉnh Đắk Lắk</v>
      </c>
      <c r="C566" t="str">
        <v>-</v>
      </c>
      <c r="D566" t="str">
        <v>-</v>
      </c>
      <c r="E566" t="str">
        <v>-</v>
      </c>
      <c r="F566" t="str">
        <v>-</v>
      </c>
      <c r="G566" t="str">
        <v>-</v>
      </c>
    </row>
    <row r="567">
      <c r="A567">
        <v>18565</v>
      </c>
      <c r="B567" t="str">
        <v>Công an xã Đắk Phơi  tỉnh Đắk Lắk</v>
      </c>
      <c r="C567" t="str">
        <v>-</v>
      </c>
      <c r="D567" t="str">
        <v>-</v>
      </c>
      <c r="E567" t="str">
        <v/>
      </c>
      <c r="F567" t="str">
        <v>-</v>
      </c>
      <c r="G567" t="str">
        <v>-</v>
      </c>
    </row>
    <row r="568">
      <c r="A568">
        <v>18566</v>
      </c>
      <c r="B568" t="str">
        <v>UBND Ủy ban nhân dân xã Đắk Phơi  tỉnh Đắk Lắk</v>
      </c>
      <c r="C568" t="str">
        <v>-</v>
      </c>
      <c r="D568" t="str">
        <v>-</v>
      </c>
      <c r="E568" t="str">
        <v>-</v>
      </c>
      <c r="F568" t="str">
        <v>-</v>
      </c>
      <c r="G568" t="str">
        <v>-</v>
      </c>
    </row>
    <row r="569">
      <c r="A569">
        <v>18567</v>
      </c>
      <c r="B569" t="str">
        <v>Công an xã Đắk Nuê  tỉnh Đắk Lắk</v>
      </c>
      <c r="C569" t="str">
        <v>-</v>
      </c>
      <c r="D569" t="str">
        <v>-</v>
      </c>
      <c r="E569" t="str">
        <v/>
      </c>
      <c r="F569" t="str">
        <v>-</v>
      </c>
      <c r="G569" t="str">
        <v>-</v>
      </c>
    </row>
    <row r="570">
      <c r="A570">
        <v>18568</v>
      </c>
      <c r="B570" t="str">
        <v>UBND Ủy ban nhân dân xã Đắk Nuê  tỉnh Đắk Lắk</v>
      </c>
      <c r="C570" t="str">
        <v>-</v>
      </c>
      <c r="D570" t="str">
        <v>-</v>
      </c>
      <c r="E570" t="str">
        <v>-</v>
      </c>
      <c r="F570" t="str">
        <v>-</v>
      </c>
      <c r="G570" t="str">
        <v>-</v>
      </c>
    </row>
    <row r="571">
      <c r="A571">
        <v>18569</v>
      </c>
      <c r="B571" t="str">
        <v>Công an xã Krông Nô  tỉnh Đắk Lắk</v>
      </c>
      <c r="C571" t="str">
        <v>-</v>
      </c>
      <c r="D571" t="str">
        <v>-</v>
      </c>
      <c r="E571" t="str">
        <v/>
      </c>
      <c r="F571" t="str">
        <v>-</v>
      </c>
      <c r="G571" t="str">
        <v>-</v>
      </c>
    </row>
    <row r="572">
      <c r="A572">
        <v>18570</v>
      </c>
      <c r="B572" t="str">
        <v>UBND Ủy ban nhân dân xã Krông Nô  tỉnh Đắk Lắk</v>
      </c>
      <c r="C572" t="str">
        <v>-</v>
      </c>
      <c r="D572" t="str">
        <v>-</v>
      </c>
      <c r="E572" t="str">
        <v>-</v>
      </c>
      <c r="F572" t="str">
        <v>-</v>
      </c>
      <c r="G572" t="str">
        <v>-</v>
      </c>
    </row>
    <row r="573">
      <c r="A573">
        <v>18571</v>
      </c>
      <c r="B573" t="str">
        <v>Công an xã Nam Ka  tỉnh Đắk Lắk</v>
      </c>
      <c r="C573" t="str">
        <v>-</v>
      </c>
      <c r="D573" t="str">
        <v>-</v>
      </c>
      <c r="E573" t="str">
        <v/>
      </c>
      <c r="F573" t="str">
        <v>-</v>
      </c>
      <c r="G573" t="str">
        <v>-</v>
      </c>
    </row>
    <row r="574">
      <c r="A574">
        <v>18572</v>
      </c>
      <c r="B574" t="str">
        <v>UBND Ủy ban nhân dân xã Nam Ka  tỉnh Đắk Lắk</v>
      </c>
      <c r="C574" t="str">
        <v>-</v>
      </c>
      <c r="D574" t="str">
        <v>-</v>
      </c>
      <c r="E574" t="str">
        <v>-</v>
      </c>
      <c r="F574" t="str">
        <v>-</v>
      </c>
      <c r="G574" t="str">
        <v>-</v>
      </c>
    </row>
    <row r="575">
      <c r="A575">
        <v>18573</v>
      </c>
      <c r="B575" t="str">
        <v>Công an xã Ea R'Bin  tỉnh Đắk Lắk</v>
      </c>
      <c r="C575" t="str">
        <v>-</v>
      </c>
      <c r="D575" t="str">
        <v>-</v>
      </c>
      <c r="E575" t="str">
        <v/>
      </c>
      <c r="F575" t="str">
        <v>-</v>
      </c>
      <c r="G575" t="str">
        <v>-</v>
      </c>
    </row>
    <row r="576">
      <c r="A576">
        <v>18574</v>
      </c>
      <c r="B576" t="str">
        <v>UBND Ủy ban nhân dân xã Ea R'Bin  tỉnh Đắk Lắk</v>
      </c>
      <c r="C576" t="str">
        <v>-</v>
      </c>
      <c r="D576" t="str">
        <v>-</v>
      </c>
      <c r="E576" t="str">
        <v>-</v>
      </c>
      <c r="F576" t="str">
        <v>-</v>
      </c>
      <c r="G576" t="str">
        <v>-</v>
      </c>
    </row>
    <row r="577">
      <c r="A577">
        <v>18575</v>
      </c>
      <c r="B577" t="str">
        <v>Công an xã Ea Ning  tỉnh Đắk Lắk</v>
      </c>
      <c r="C577" t="str">
        <v>-</v>
      </c>
      <c r="D577" t="str">
        <v>-</v>
      </c>
      <c r="E577" t="str">
        <v/>
      </c>
      <c r="F577" t="str">
        <v>-</v>
      </c>
      <c r="G577" t="str">
        <v>-</v>
      </c>
    </row>
    <row r="578">
      <c r="A578">
        <v>18576</v>
      </c>
      <c r="B578" t="str">
        <v>UBND Ủy ban nhân dân xã Ea Ning  tỉnh Đắk Lắk</v>
      </c>
      <c r="C578" t="str">
        <v>-</v>
      </c>
      <c r="D578" t="str">
        <v>-</v>
      </c>
      <c r="E578" t="str">
        <v>-</v>
      </c>
      <c r="F578" t="str">
        <v>-</v>
      </c>
      <c r="G578" t="str">
        <v>-</v>
      </c>
    </row>
    <row r="579">
      <c r="A579">
        <v>18577</v>
      </c>
      <c r="B579" t="str">
        <v>Công an xã Cư Ê Wi  tỉnh Đắk Lắk</v>
      </c>
      <c r="C579" t="str">
        <v>-</v>
      </c>
      <c r="D579" t="str">
        <v>-</v>
      </c>
      <c r="E579" t="str">
        <v/>
      </c>
      <c r="F579" t="str">
        <v>-</v>
      </c>
      <c r="G579" t="str">
        <v>-</v>
      </c>
    </row>
    <row r="580">
      <c r="A580">
        <v>18578</v>
      </c>
      <c r="B580" t="str">
        <v>UBND Ủy ban nhân dân xã Cư Ê Wi  tỉnh Đắk Lắk</v>
      </c>
      <c r="C580" t="str">
        <v>-</v>
      </c>
      <c r="D580" t="str">
        <v>-</v>
      </c>
      <c r="E580" t="str">
        <v>-</v>
      </c>
      <c r="F580" t="str">
        <v>-</v>
      </c>
      <c r="G580" t="str">
        <v>-</v>
      </c>
    </row>
    <row r="581">
      <c r="A581">
        <v>18579</v>
      </c>
      <c r="B581" t="str">
        <v>Công an xã Ea Ktur  tỉnh Đắk Lắk</v>
      </c>
      <c r="C581" t="str">
        <v>-</v>
      </c>
      <c r="D581" t="str">
        <v>-</v>
      </c>
      <c r="E581" t="str">
        <v/>
      </c>
      <c r="F581" t="str">
        <v>-</v>
      </c>
      <c r="G581" t="str">
        <v>-</v>
      </c>
    </row>
    <row r="582">
      <c r="A582">
        <v>18580</v>
      </c>
      <c r="B582" t="str">
        <v>UBND Ủy ban nhân dân xã Ea Ktur  tỉnh Đắk Lắk</v>
      </c>
      <c r="C582" t="str">
        <v>-</v>
      </c>
      <c r="D582" t="str">
        <v>-</v>
      </c>
      <c r="E582" t="str">
        <v>-</v>
      </c>
      <c r="F582" t="str">
        <v>-</v>
      </c>
      <c r="G582" t="str">
        <v>-</v>
      </c>
    </row>
    <row r="583">
      <c r="A583">
        <v>18581</v>
      </c>
      <c r="B583" t="str">
        <v>Công an xã Ea Tiêu  tỉnh Đắk Lắk</v>
      </c>
      <c r="C583" t="str">
        <v>-</v>
      </c>
      <c r="D583" t="str">
        <v>-</v>
      </c>
      <c r="E583" t="str">
        <v/>
      </c>
      <c r="F583" t="str">
        <v>-</v>
      </c>
      <c r="G583" t="str">
        <v>-</v>
      </c>
    </row>
    <row r="584">
      <c r="A584">
        <v>18582</v>
      </c>
      <c r="B584" t="str">
        <v>UBND Ủy ban nhân dân xã Ea Tiêu  tỉnh Đắk Lắk</v>
      </c>
      <c r="C584" t="str">
        <v>-</v>
      </c>
      <c r="D584" t="str">
        <v>-</v>
      </c>
      <c r="E584" t="str">
        <v>-</v>
      </c>
      <c r="F584" t="str">
        <v>-</v>
      </c>
      <c r="G584" t="str">
        <v>-</v>
      </c>
    </row>
    <row r="585">
      <c r="A585">
        <v>18583</v>
      </c>
      <c r="B585" t="str">
        <v>Công an xã Ea BHốk  tỉnh Đắk Lắk</v>
      </c>
      <c r="C585" t="str">
        <v>-</v>
      </c>
      <c r="D585" t="str">
        <v>-</v>
      </c>
      <c r="E585" t="str">
        <v/>
      </c>
      <c r="F585" t="str">
        <v>-</v>
      </c>
      <c r="G585" t="str">
        <v>-</v>
      </c>
    </row>
    <row r="586">
      <c r="A586">
        <v>18584</v>
      </c>
      <c r="B586" t="str">
        <v>UBND Ủy ban nhân dân xã Ea BHốk  tỉnh Đắk Lắk</v>
      </c>
      <c r="C586" t="str">
        <v>-</v>
      </c>
      <c r="D586" t="str">
        <v>-</v>
      </c>
      <c r="E586" t="str">
        <v>-</v>
      </c>
      <c r="F586" t="str">
        <v>-</v>
      </c>
      <c r="G586" t="str">
        <v>-</v>
      </c>
    </row>
    <row r="587">
      <c r="A587">
        <v>18585</v>
      </c>
      <c r="B587" t="str">
        <v>Công an xã Ea Hu  tỉnh Đắk Lắk</v>
      </c>
      <c r="C587" t="str">
        <v>-</v>
      </c>
      <c r="D587" t="str">
        <v>-</v>
      </c>
      <c r="E587" t="str">
        <v/>
      </c>
      <c r="F587" t="str">
        <v>-</v>
      </c>
      <c r="G587" t="str">
        <v>-</v>
      </c>
    </row>
    <row r="588">
      <c r="A588">
        <v>18586</v>
      </c>
      <c r="B588" t="str">
        <v>UBND Ủy ban nhân dân xã Ea Hu  tỉnh Đắk Lắk</v>
      </c>
      <c r="C588" t="str">
        <v>-</v>
      </c>
      <c r="D588" t="str">
        <v>-</v>
      </c>
      <c r="E588" t="str">
        <v>-</v>
      </c>
      <c r="F588" t="str">
        <v>-</v>
      </c>
      <c r="G588" t="str">
        <v>-</v>
      </c>
    </row>
    <row r="589">
      <c r="A589">
        <v>18587</v>
      </c>
      <c r="B589" t="str">
        <v>Công an xã Dray Bhăng  tỉnh Đắk Lắk</v>
      </c>
      <c r="C589" t="str">
        <v>-</v>
      </c>
      <c r="D589" t="str">
        <v>-</v>
      </c>
      <c r="E589" t="str">
        <v/>
      </c>
      <c r="F589" t="str">
        <v>-</v>
      </c>
      <c r="G589" t="str">
        <v>-</v>
      </c>
    </row>
    <row r="590">
      <c r="A590">
        <v>18588</v>
      </c>
      <c r="B590" t="str">
        <v>UBND Ủy ban nhân dân xã Dray Bhăng  tỉnh Đắk Lắk</v>
      </c>
      <c r="C590" t="str">
        <v>-</v>
      </c>
      <c r="D590" t="str">
        <v>-</v>
      </c>
      <c r="E590" t="str">
        <v>-</v>
      </c>
      <c r="F590" t="str">
        <v>-</v>
      </c>
      <c r="G590" t="str">
        <v>-</v>
      </c>
    </row>
    <row r="591">
      <c r="A591">
        <v>18589</v>
      </c>
      <c r="B591" t="str">
        <v>Công an xã Hòa Hiệp  tỉnh Đắk Lắk</v>
      </c>
      <c r="C591" t="str">
        <v>-</v>
      </c>
      <c r="D591" t="str">
        <v>-</v>
      </c>
      <c r="E591" t="str">
        <v/>
      </c>
      <c r="F591" t="str">
        <v>-</v>
      </c>
      <c r="G591" t="str">
        <v>-</v>
      </c>
    </row>
    <row r="592">
      <c r="A592">
        <v>18590</v>
      </c>
      <c r="B592" t="str">
        <v>UBND Ủy ban nhân dân xã Hòa Hiệp  tỉnh Đắk Lắk</v>
      </c>
      <c r="C592" t="str">
        <v>-</v>
      </c>
      <c r="D592" t="str">
        <v>-</v>
      </c>
      <c r="E592" t="str">
        <v>-</v>
      </c>
      <c r="F592" t="str">
        <v>-</v>
      </c>
      <c r="G592" t="str">
        <v>-</v>
      </c>
    </row>
    <row r="593">
      <c r="A593">
        <v>18591</v>
      </c>
      <c r="B593" t="str">
        <v>Công an phường Nghĩa Đức  tỉnh Đắk Nông</v>
      </c>
      <c r="C593" t="str">
        <v>-</v>
      </c>
      <c r="D593" t="str">
        <v>-</v>
      </c>
      <c r="E593" t="str">
        <v/>
      </c>
      <c r="F593" t="str">
        <v>-</v>
      </c>
      <c r="G593" t="str">
        <v>-</v>
      </c>
    </row>
    <row r="594">
      <c r="A594">
        <v>18592</v>
      </c>
      <c r="B594" t="str">
        <f>HYPERLINK("http://gianghia.daknong.gov.vn/uy-ban-nhan-dan-nghia-duc/", "UBND Ủy ban nhân dân phường Nghĩa Đức  tỉnh Đắk Nông")</f>
        <v>UBND Ủy ban nhân dân phường Nghĩa Đức  tỉnh Đắk Nông</v>
      </c>
      <c r="C594" t="str">
        <v>http://gianghia.daknong.gov.vn/uy-ban-nhan-dan-nghia-duc/</v>
      </c>
      <c r="D594" t="str">
        <v>-</v>
      </c>
      <c r="E594" t="str">
        <v>-</v>
      </c>
      <c r="F594" t="str">
        <v>-</v>
      </c>
      <c r="G594" t="str">
        <v>-</v>
      </c>
    </row>
    <row r="595">
      <c r="A595">
        <v>18593</v>
      </c>
      <c r="B595" t="str">
        <v>Công an phường Nghĩa Thành  tỉnh Đắk Nông</v>
      </c>
      <c r="C595" t="str">
        <v>-</v>
      </c>
      <c r="D595" t="str">
        <v>-</v>
      </c>
      <c r="E595" t="str">
        <v/>
      </c>
      <c r="F595" t="str">
        <v>-</v>
      </c>
      <c r="G595" t="str">
        <v>-</v>
      </c>
    </row>
    <row r="596">
      <c r="A596">
        <v>18594</v>
      </c>
      <c r="B596" t="str">
        <v>UBND Ủy ban nhân dân phường Nghĩa Thành  tỉnh Đắk Nông</v>
      </c>
      <c r="C596" t="str">
        <v>-</v>
      </c>
      <c r="D596" t="str">
        <v>-</v>
      </c>
      <c r="E596" t="str">
        <v>-</v>
      </c>
      <c r="F596" t="str">
        <v>-</v>
      </c>
      <c r="G596" t="str">
        <v>-</v>
      </c>
    </row>
    <row r="597">
      <c r="A597">
        <v>18595</v>
      </c>
      <c r="B597" t="str">
        <v>Công an phường Nghĩa Phú  tỉnh Đắk Nông</v>
      </c>
      <c r="C597" t="str">
        <v>-</v>
      </c>
      <c r="D597" t="str">
        <v>-</v>
      </c>
      <c r="E597" t="str">
        <v/>
      </c>
      <c r="F597" t="str">
        <v>-</v>
      </c>
      <c r="G597" t="str">
        <v>-</v>
      </c>
    </row>
    <row r="598">
      <c r="A598">
        <v>18596</v>
      </c>
      <c r="B598" t="str">
        <f>HYPERLINK("http://gianghia.daknong.gov.vn/uy-ban-nhan-dan-nghia-phu/", "UBND Ủy ban nhân dân phường Nghĩa Phú  tỉnh Đắk Nông")</f>
        <v>UBND Ủy ban nhân dân phường Nghĩa Phú  tỉnh Đắk Nông</v>
      </c>
      <c r="C598" t="str">
        <v>http://gianghia.daknong.gov.vn/uy-ban-nhan-dan-nghia-phu/</v>
      </c>
      <c r="D598" t="str">
        <v>-</v>
      </c>
      <c r="E598" t="str">
        <v>-</v>
      </c>
      <c r="F598" t="str">
        <v>-</v>
      </c>
      <c r="G598" t="str">
        <v>-</v>
      </c>
    </row>
    <row r="599">
      <c r="A599">
        <v>18597</v>
      </c>
      <c r="B599" t="str">
        <v>Công an phường Nghĩa Tân  tỉnh Đắk Nông</v>
      </c>
      <c r="C599" t="str">
        <v>-</v>
      </c>
      <c r="D599" t="str">
        <v>-</v>
      </c>
      <c r="E599" t="str">
        <v/>
      </c>
      <c r="F599" t="str">
        <v>-</v>
      </c>
      <c r="G599" t="str">
        <v>-</v>
      </c>
    </row>
    <row r="600">
      <c r="A600">
        <v>18598</v>
      </c>
      <c r="B600" t="str">
        <f>HYPERLINK("http://nghiatan.gianghia.daknong.gov.vn/", "UBND Ủy ban nhân dân phường Nghĩa Tân  tỉnh Đắk Nông")</f>
        <v>UBND Ủy ban nhân dân phường Nghĩa Tân  tỉnh Đắk Nông</v>
      </c>
      <c r="C600" t="str">
        <v>http://nghiatan.gianghia.daknong.gov.vn/</v>
      </c>
      <c r="D600" t="str">
        <v>-</v>
      </c>
      <c r="E600" t="str">
        <v>-</v>
      </c>
      <c r="F600" t="str">
        <v>-</v>
      </c>
      <c r="G600" t="str">
        <v>-</v>
      </c>
    </row>
    <row r="601">
      <c r="A601">
        <v>18599</v>
      </c>
      <c r="B601" t="str">
        <v>Công an phường Nghĩa Trung  tỉnh Đắk Nông</v>
      </c>
      <c r="C601" t="str">
        <v>-</v>
      </c>
      <c r="D601" t="str">
        <v>-</v>
      </c>
      <c r="E601" t="str">
        <v/>
      </c>
      <c r="F601" t="str">
        <v>-</v>
      </c>
      <c r="G601" t="str">
        <v>-</v>
      </c>
    </row>
    <row r="602">
      <c r="A602">
        <v>18600</v>
      </c>
      <c r="B602" t="str">
        <f>HYPERLINK("http://nghiatrung.gianghia.daknong.gov.vn/", "UBND Ủy ban nhân dân phường Nghĩa Trung  tỉnh Đắk Nông")</f>
        <v>UBND Ủy ban nhân dân phường Nghĩa Trung  tỉnh Đắk Nông</v>
      </c>
      <c r="C602" t="str">
        <v>http://nghiatrung.gianghia.daknong.gov.vn/</v>
      </c>
      <c r="D602" t="str">
        <v>-</v>
      </c>
      <c r="E602" t="str">
        <v>-</v>
      </c>
      <c r="F602" t="str">
        <v>-</v>
      </c>
      <c r="G602" t="str">
        <v>-</v>
      </c>
    </row>
    <row r="603">
      <c r="A603">
        <v>18601</v>
      </c>
      <c r="B603" t="str">
        <v>Công an xã Đăk R'Moan  tỉnh Đắk Nông</v>
      </c>
      <c r="C603" t="str">
        <v>-</v>
      </c>
      <c r="D603" t="str">
        <v>-</v>
      </c>
      <c r="E603" t="str">
        <v/>
      </c>
      <c r="F603" t="str">
        <v>-</v>
      </c>
      <c r="G603" t="str">
        <v>-</v>
      </c>
    </row>
    <row r="604">
      <c r="A604">
        <v>18602</v>
      </c>
      <c r="B604" t="str">
        <f>HYPERLINK("http://dakrmoan.gianghia.daknong.gov.vn/", "UBND Ủy ban nhân dân xã Đăk R'Moan  tỉnh Đắk Nông")</f>
        <v>UBND Ủy ban nhân dân xã Đăk R'Moan  tỉnh Đắk Nông</v>
      </c>
      <c r="C604" t="str">
        <v>http://dakrmoan.gianghia.daknong.gov.vn/</v>
      </c>
      <c r="D604" t="str">
        <v>-</v>
      </c>
      <c r="E604" t="str">
        <v>-</v>
      </c>
      <c r="F604" t="str">
        <v>-</v>
      </c>
      <c r="G604" t="str">
        <v>-</v>
      </c>
    </row>
    <row r="605">
      <c r="A605">
        <v>18603</v>
      </c>
      <c r="B605" t="str">
        <f>HYPERLINK("https://www.facebook.com/tinhdoandaknong/", "Công an xã Quảng Thành  tỉnh Đắk Nông")</f>
        <v>Công an xã Quảng Thành  tỉnh Đắk Nông</v>
      </c>
      <c r="C605" t="str">
        <v>https://www.facebook.com/tinhdoandaknong/</v>
      </c>
      <c r="D605" t="str">
        <v>-</v>
      </c>
      <c r="E605" t="str">
        <v/>
      </c>
      <c r="F605" t="str">
        <v>-</v>
      </c>
      <c r="G605" t="str">
        <v>-</v>
      </c>
    </row>
    <row r="606">
      <c r="A606">
        <v>18604</v>
      </c>
      <c r="B606" t="str">
        <f>HYPERLINK("http://gianghia.daknong.gov.vn/uy-ban-nhan-dan-quang-thanh/", "UBND Ủy ban nhân dân xã Quảng Thành  tỉnh Đắk Nông")</f>
        <v>UBND Ủy ban nhân dân xã Quảng Thành  tỉnh Đắk Nông</v>
      </c>
      <c r="C606" t="str">
        <v>http://gianghia.daknong.gov.vn/uy-ban-nhan-dan-quang-thanh/</v>
      </c>
      <c r="D606" t="str">
        <v>-</v>
      </c>
      <c r="E606" t="str">
        <v>-</v>
      </c>
      <c r="F606" t="str">
        <v>-</v>
      </c>
      <c r="G606" t="str">
        <v>-</v>
      </c>
    </row>
    <row r="607">
      <c r="A607">
        <v>18605</v>
      </c>
      <c r="B607" t="str">
        <v>Công an xã Đắk Nia  tỉnh Đắk Nông</v>
      </c>
      <c r="C607" t="str">
        <v>-</v>
      </c>
      <c r="D607" t="str">
        <v>-</v>
      </c>
      <c r="E607" t="str">
        <v/>
      </c>
      <c r="F607" t="str">
        <v>-</v>
      </c>
      <c r="G607" t="str">
        <v>-</v>
      </c>
    </row>
    <row r="608">
      <c r="A608">
        <v>18606</v>
      </c>
      <c r="B608" t="str">
        <f>HYPERLINK("http://daknia.gianghia.daknong.gov.vn/", "UBND Ủy ban nhân dân xã Đắk Nia  tỉnh Đắk Nông")</f>
        <v>UBND Ủy ban nhân dân xã Đắk Nia  tỉnh Đắk Nông</v>
      </c>
      <c r="C608" t="str">
        <v>http://daknia.gianghia.daknong.gov.vn/</v>
      </c>
      <c r="D608" t="str">
        <v>-</v>
      </c>
      <c r="E608" t="str">
        <v>-</v>
      </c>
      <c r="F608" t="str">
        <v>-</v>
      </c>
      <c r="G608" t="str">
        <v>-</v>
      </c>
    </row>
    <row r="609">
      <c r="A609">
        <v>18607</v>
      </c>
      <c r="B609" t="str">
        <f>HYPERLINK("https://www.facebook.com/tinhdoandaknong/", "Công an xã Quảng Sơn  tỉnh Đắk Nông")</f>
        <v>Công an xã Quảng Sơn  tỉnh Đắk Nông</v>
      </c>
      <c r="C609" t="str">
        <v>https://www.facebook.com/tinhdoandaknong/</v>
      </c>
      <c r="D609" t="str">
        <v>-</v>
      </c>
      <c r="E609" t="str">
        <v/>
      </c>
      <c r="F609" t="str">
        <v>-</v>
      </c>
      <c r="G609" t="str">
        <v>-</v>
      </c>
    </row>
    <row r="610">
      <c r="A610">
        <v>18608</v>
      </c>
      <c r="B610" t="str">
        <f>HYPERLINK("https://quangson.dakglong.daknong.gov.vn/", "UBND Ủy ban nhân dân xã Quảng Sơn  tỉnh Đắk Nông")</f>
        <v>UBND Ủy ban nhân dân xã Quảng Sơn  tỉnh Đắk Nông</v>
      </c>
      <c r="C610" t="str">
        <v>https://quangson.dakglong.daknong.gov.vn/</v>
      </c>
      <c r="D610" t="str">
        <v>-</v>
      </c>
      <c r="E610" t="str">
        <v>-</v>
      </c>
      <c r="F610" t="str">
        <v>-</v>
      </c>
      <c r="G610" t="str">
        <v>-</v>
      </c>
    </row>
    <row r="611">
      <c r="A611">
        <v>18609</v>
      </c>
      <c r="B611" t="str">
        <v>Công an xã Quảng Hoà  tỉnh Đắk Nông</v>
      </c>
      <c r="C611" t="str">
        <v>-</v>
      </c>
      <c r="D611" t="str">
        <v>-</v>
      </c>
      <c r="E611" t="str">
        <v/>
      </c>
      <c r="F611" t="str">
        <v>-</v>
      </c>
      <c r="G611" t="str">
        <v>-</v>
      </c>
    </row>
    <row r="612">
      <c r="A612">
        <v>18610</v>
      </c>
      <c r="B612" t="str">
        <f>HYPERLINK("https://quanghoa.dakglong.daknong.gov.vn/", "UBND Ủy ban nhân dân xã Quảng Hoà  tỉnh Đắk Nông")</f>
        <v>UBND Ủy ban nhân dân xã Quảng Hoà  tỉnh Đắk Nông</v>
      </c>
      <c r="C612" t="str">
        <v>https://quanghoa.dakglong.daknong.gov.vn/</v>
      </c>
      <c r="D612" t="str">
        <v>-</v>
      </c>
      <c r="E612" t="str">
        <v>-</v>
      </c>
      <c r="F612" t="str">
        <v>-</v>
      </c>
      <c r="G612" t="str">
        <v>-</v>
      </c>
    </row>
    <row r="613">
      <c r="A613">
        <v>18611</v>
      </c>
      <c r="B613" t="str">
        <v>Công an xã Đắk Ha  tỉnh Đắk Nông</v>
      </c>
      <c r="C613" t="str">
        <v>-</v>
      </c>
      <c r="D613" t="str">
        <v>-</v>
      </c>
      <c r="E613" t="str">
        <v/>
      </c>
      <c r="F613" t="str">
        <v>-</v>
      </c>
      <c r="G613" t="str">
        <v>-</v>
      </c>
    </row>
    <row r="614">
      <c r="A614">
        <v>18612</v>
      </c>
      <c r="B614" t="str">
        <f>HYPERLINK("https://dakglong.daknong.gov.vn/", "UBND Ủy ban nhân dân xã Đắk Ha  tỉnh Đắk Nông")</f>
        <v>UBND Ủy ban nhân dân xã Đắk Ha  tỉnh Đắk Nông</v>
      </c>
      <c r="C614" t="str">
        <v>https://dakglong.daknong.gov.vn/</v>
      </c>
      <c r="D614" t="str">
        <v>-</v>
      </c>
      <c r="E614" t="str">
        <v>-</v>
      </c>
      <c r="F614" t="str">
        <v>-</v>
      </c>
      <c r="G614" t="str">
        <v>-</v>
      </c>
    </row>
    <row r="615">
      <c r="A615">
        <v>18613</v>
      </c>
      <c r="B615" t="str">
        <v>Công an xã Đắk R'Măng  tỉnh Đắk Nông</v>
      </c>
      <c r="C615" t="str">
        <v>-</v>
      </c>
      <c r="D615" t="str">
        <v>-</v>
      </c>
      <c r="E615" t="str">
        <v/>
      </c>
      <c r="F615" t="str">
        <v>-</v>
      </c>
      <c r="G615" t="str">
        <v>-</v>
      </c>
    </row>
    <row r="616">
      <c r="A616">
        <v>18614</v>
      </c>
      <c r="B616" t="str">
        <f>HYPERLINK("https://dakglong.daknong.gov.vn/phong-ban/ubnd-xa-dak-rmang/", "UBND Ủy ban nhân dân xã Đắk R'Măng  tỉnh Đắk Nông")</f>
        <v>UBND Ủy ban nhân dân xã Đắk R'Măng  tỉnh Đắk Nông</v>
      </c>
      <c r="C616" t="str">
        <v>https://dakglong.daknong.gov.vn/phong-ban/ubnd-xa-dak-rmang/</v>
      </c>
      <c r="D616" t="str">
        <v>-</v>
      </c>
      <c r="E616" t="str">
        <v>-</v>
      </c>
      <c r="F616" t="str">
        <v>-</v>
      </c>
      <c r="G616" t="str">
        <v>-</v>
      </c>
    </row>
    <row r="617">
      <c r="A617">
        <v>18615</v>
      </c>
      <c r="B617" t="str">
        <v>Công an xã Quảng Khê  tỉnh Đắk Nông</v>
      </c>
      <c r="C617" t="str">
        <v>-</v>
      </c>
      <c r="D617" t="str">
        <v>-</v>
      </c>
      <c r="E617" t="str">
        <v/>
      </c>
      <c r="F617" t="str">
        <v>-</v>
      </c>
      <c r="G617" t="str">
        <v>-</v>
      </c>
    </row>
    <row r="618">
      <c r="A618">
        <v>18616</v>
      </c>
      <c r="B618" t="str">
        <f>HYPERLINK("https://quangkhe.dakglong.daknong.gov.vn/", "UBND Ủy ban nhân dân xã Quảng Khê  tỉnh Đắk Nông")</f>
        <v>UBND Ủy ban nhân dân xã Quảng Khê  tỉnh Đắk Nông</v>
      </c>
      <c r="C618" t="str">
        <v>https://quangkhe.dakglong.daknong.gov.vn/</v>
      </c>
      <c r="D618" t="str">
        <v>-</v>
      </c>
      <c r="E618" t="str">
        <v>-</v>
      </c>
      <c r="F618" t="str">
        <v>-</v>
      </c>
      <c r="G618" t="str">
        <v>-</v>
      </c>
    </row>
    <row r="619">
      <c r="A619">
        <v>18617</v>
      </c>
      <c r="B619" t="str">
        <f>HYPERLINK("https://www.facebook.com/p/Tu%E1%BB%95i-tr%E1%BA%BB-x%C3%A3-%C4%90%E1%BA%AFk-Plao-100079770561479/", "Công an xã Đắk Plao  tỉnh Đắk Nông")</f>
        <v>Công an xã Đắk Plao  tỉnh Đắk Nông</v>
      </c>
      <c r="C619" t="str">
        <v>https://www.facebook.com/p/Tu%E1%BB%95i-tr%E1%BA%BB-x%C3%A3-%C4%90%E1%BA%AFk-Plao-100079770561479/</v>
      </c>
      <c r="D619" t="str">
        <v>-</v>
      </c>
      <c r="E619" t="str">
        <v/>
      </c>
      <c r="F619" t="str">
        <v>-</v>
      </c>
      <c r="G619" t="str">
        <v>-</v>
      </c>
    </row>
    <row r="620">
      <c r="A620">
        <v>18618</v>
      </c>
      <c r="B620" t="str">
        <f>HYPERLINK("https://dakglong.daknong.gov.vn/phong-ban/ubnd-xa-dak-plao/", "UBND Ủy ban nhân dân xã Đắk Plao  tỉnh Đắk Nông")</f>
        <v>UBND Ủy ban nhân dân xã Đắk Plao  tỉnh Đắk Nông</v>
      </c>
      <c r="C620" t="str">
        <v>https://dakglong.daknong.gov.vn/phong-ban/ubnd-xa-dak-plao/</v>
      </c>
      <c r="D620" t="str">
        <v>-</v>
      </c>
      <c r="E620" t="str">
        <v>-</v>
      </c>
      <c r="F620" t="str">
        <v>-</v>
      </c>
      <c r="G620" t="str">
        <v>-</v>
      </c>
    </row>
    <row r="621">
      <c r="A621">
        <v>18619</v>
      </c>
      <c r="B621" t="str">
        <v>Công an xã Đắk Som  tỉnh Đắk Nông</v>
      </c>
      <c r="C621" t="str">
        <v>-</v>
      </c>
      <c r="D621" t="str">
        <v>-</v>
      </c>
      <c r="E621" t="str">
        <v/>
      </c>
      <c r="F621" t="str">
        <v>-</v>
      </c>
      <c r="G621" t="str">
        <v>-</v>
      </c>
    </row>
    <row r="622">
      <c r="A622">
        <v>18620</v>
      </c>
      <c r="B622" t="str">
        <f>HYPERLINK("https://dakglong.daknong.gov.vn/phong-ban/ubnd-xa-dak-som/", "UBND Ủy ban nhân dân xã Đắk Som  tỉnh Đắk Nông")</f>
        <v>UBND Ủy ban nhân dân xã Đắk Som  tỉnh Đắk Nông</v>
      </c>
      <c r="C622" t="str">
        <v>https://dakglong.daknong.gov.vn/phong-ban/ubnd-xa-dak-som/</v>
      </c>
      <c r="D622" t="str">
        <v>-</v>
      </c>
      <c r="E622" t="str">
        <v>-</v>
      </c>
      <c r="F622" t="str">
        <v>-</v>
      </c>
      <c r="G622" t="str">
        <v>-</v>
      </c>
    </row>
    <row r="623">
      <c r="A623">
        <v>18621</v>
      </c>
      <c r="B623" t="str">
        <v>Công an xã Đắk Wil  tỉnh Đắk Nông</v>
      </c>
      <c r="C623" t="str">
        <v>-</v>
      </c>
      <c r="D623" t="str">
        <v>-</v>
      </c>
      <c r="E623" t="str">
        <v/>
      </c>
      <c r="F623" t="str">
        <v>-</v>
      </c>
      <c r="G623" t="str">
        <v>-</v>
      </c>
    </row>
    <row r="624">
      <c r="A624">
        <v>18622</v>
      </c>
      <c r="B624" t="str">
        <f>HYPERLINK("https://cujut.daknong.gov.vn/", "UBND Ủy ban nhân dân xã Đắk Wil  tỉnh Đắk Nông")</f>
        <v>UBND Ủy ban nhân dân xã Đắk Wil  tỉnh Đắk Nông</v>
      </c>
      <c r="C624" t="str">
        <v>https://cujut.daknong.gov.vn/</v>
      </c>
      <c r="D624" t="str">
        <v>-</v>
      </c>
      <c r="E624" t="str">
        <v>-</v>
      </c>
      <c r="F624" t="str">
        <v>-</v>
      </c>
      <c r="G624" t="str">
        <v>-</v>
      </c>
    </row>
    <row r="625">
      <c r="A625">
        <v>18623</v>
      </c>
      <c r="B625" t="str">
        <v>Công an xã Ea Pô  tỉnh Đắk Nông</v>
      </c>
      <c r="C625" t="str">
        <v>-</v>
      </c>
      <c r="D625" t="str">
        <v>-</v>
      </c>
      <c r="E625" t="str">
        <v/>
      </c>
      <c r="F625" t="str">
        <v>-</v>
      </c>
      <c r="G625" t="str">
        <v>-</v>
      </c>
    </row>
    <row r="626">
      <c r="A626">
        <v>18624</v>
      </c>
      <c r="B626" t="str">
        <f>HYPERLINK("http://eapo.cujut.daknong.gov.vn/", "UBND Ủy ban nhân dân xã Ea Pô  tỉnh Đắk Nông")</f>
        <v>UBND Ủy ban nhân dân xã Ea Pô  tỉnh Đắk Nông</v>
      </c>
      <c r="C626" t="str">
        <v>http://eapo.cujut.daknong.gov.vn/</v>
      </c>
      <c r="D626" t="str">
        <v>-</v>
      </c>
      <c r="E626" t="str">
        <v>-</v>
      </c>
      <c r="F626" t="str">
        <v>-</v>
      </c>
      <c r="G626" t="str">
        <v>-</v>
      </c>
    </row>
    <row r="627">
      <c r="A627">
        <v>18625</v>
      </c>
      <c r="B627" t="str">
        <f>HYPERLINK("https://www.facebook.com/tinhdoandaknong/", "Công an xã Nam Dong  tỉnh Đắk Nông")</f>
        <v>Công an xã Nam Dong  tỉnh Đắk Nông</v>
      </c>
      <c r="C627" t="str">
        <v>https://www.facebook.com/tinhdoandaknong/</v>
      </c>
      <c r="D627" t="str">
        <v>-</v>
      </c>
      <c r="E627" t="str">
        <v/>
      </c>
      <c r="F627" t="str">
        <v>-</v>
      </c>
      <c r="G627" t="str">
        <v>-</v>
      </c>
    </row>
    <row r="628">
      <c r="A628">
        <v>18626</v>
      </c>
      <c r="B628" t="str">
        <f>HYPERLINK("https://namdong.cujut.daknong.gov.vn/", "UBND Ủy ban nhân dân xã Nam Dong  tỉnh Đắk Nông")</f>
        <v>UBND Ủy ban nhân dân xã Nam Dong  tỉnh Đắk Nông</v>
      </c>
      <c r="C628" t="str">
        <v>https://namdong.cujut.daknong.gov.vn/</v>
      </c>
      <c r="D628" t="str">
        <v>-</v>
      </c>
      <c r="E628" t="str">
        <v>-</v>
      </c>
      <c r="F628" t="str">
        <v>-</v>
      </c>
      <c r="G628" t="str">
        <v>-</v>
      </c>
    </row>
    <row r="629">
      <c r="A629">
        <v>18627</v>
      </c>
      <c r="B629" t="str">
        <v>Công an xã Đắk DRông  tỉnh Đắk Nông</v>
      </c>
      <c r="C629" t="str">
        <v>-</v>
      </c>
      <c r="D629" t="str">
        <v>-</v>
      </c>
      <c r="E629" t="str">
        <v/>
      </c>
      <c r="F629" t="str">
        <v>-</v>
      </c>
      <c r="G629" t="str">
        <v>-</v>
      </c>
    </row>
    <row r="630">
      <c r="A630">
        <v>18628</v>
      </c>
      <c r="B630" t="str">
        <f>HYPERLINK("https://dakdrong.cujut.daknong.gov.vn/", "UBND Ủy ban nhân dân xã Đắk DRông  tỉnh Đắk Nông")</f>
        <v>UBND Ủy ban nhân dân xã Đắk DRông  tỉnh Đắk Nông</v>
      </c>
      <c r="C630" t="str">
        <v>https://dakdrong.cujut.daknong.gov.vn/</v>
      </c>
      <c r="D630" t="str">
        <v>-</v>
      </c>
      <c r="E630" t="str">
        <v>-</v>
      </c>
      <c r="F630" t="str">
        <v>-</v>
      </c>
      <c r="G630" t="str">
        <v>-</v>
      </c>
    </row>
    <row r="631">
      <c r="A631">
        <v>18629</v>
      </c>
      <c r="B631" t="str">
        <v>Công an xã Tâm Thắng  tỉnh Đắk Nông</v>
      </c>
      <c r="C631" t="str">
        <v>-</v>
      </c>
      <c r="D631" t="str">
        <v>-</v>
      </c>
      <c r="E631" t="str">
        <v/>
      </c>
      <c r="F631" t="str">
        <v>-</v>
      </c>
      <c r="G631" t="str">
        <v>-</v>
      </c>
    </row>
    <row r="632">
      <c r="A632">
        <v>18630</v>
      </c>
      <c r="B632" t="str">
        <f>HYPERLINK("http://tamthang.cujut.daknong.gov.vn/", "UBND Ủy ban nhân dân xã Tâm Thắng  tỉnh Đắk Nông")</f>
        <v>UBND Ủy ban nhân dân xã Tâm Thắng  tỉnh Đắk Nông</v>
      </c>
      <c r="C632" t="str">
        <v>http://tamthang.cujut.daknong.gov.vn/</v>
      </c>
      <c r="D632" t="str">
        <v>-</v>
      </c>
      <c r="E632" t="str">
        <v>-</v>
      </c>
      <c r="F632" t="str">
        <v>-</v>
      </c>
      <c r="G632" t="str">
        <v>-</v>
      </c>
    </row>
    <row r="633">
      <c r="A633">
        <v>18631</v>
      </c>
      <c r="B633" t="str">
        <v>Công an xã Cư Knia  tỉnh Đắk Nông</v>
      </c>
      <c r="C633" t="str">
        <v>-</v>
      </c>
      <c r="D633" t="str">
        <v>-</v>
      </c>
      <c r="E633" t="str">
        <v/>
      </c>
      <c r="F633" t="str">
        <v>-</v>
      </c>
      <c r="G633" t="str">
        <v>-</v>
      </c>
    </row>
    <row r="634">
      <c r="A634">
        <v>18632</v>
      </c>
      <c r="B634" t="str">
        <f>HYPERLINK("http://cdn.daknong.gov.vn/cu-jut-files/tr__l_i___n__ng_n_.pdf", "UBND Ủy ban nhân dân xã Cư Knia  tỉnh Đắk Nông")</f>
        <v>UBND Ủy ban nhân dân xã Cư Knia  tỉnh Đắk Nông</v>
      </c>
      <c r="C634" t="str">
        <v>http://cdn.daknong.gov.vn/cu-jut-files/tr__l_i___n__ng_n_.pdf</v>
      </c>
      <c r="D634" t="str">
        <v>-</v>
      </c>
      <c r="E634" t="str">
        <v>-</v>
      </c>
      <c r="F634" t="str">
        <v>-</v>
      </c>
      <c r="G634" t="str">
        <v>-</v>
      </c>
    </row>
    <row r="635">
      <c r="A635">
        <v>18633</v>
      </c>
      <c r="B635" t="str">
        <v>Công an xã Trúc Sơn  tỉnh Đắk Nông</v>
      </c>
      <c r="C635" t="str">
        <v>-</v>
      </c>
      <c r="D635" t="str">
        <v>-</v>
      </c>
      <c r="E635" t="str">
        <v/>
      </c>
      <c r="F635" t="str">
        <v>-</v>
      </c>
      <c r="G635" t="str">
        <v>-</v>
      </c>
    </row>
    <row r="636">
      <c r="A636">
        <v>18634</v>
      </c>
      <c r="B636" t="str">
        <f>HYPERLINK("http://trucson.cujut.daknong.gov.vn/", "UBND Ủy ban nhân dân xã Trúc Sơn  tỉnh Đắk Nông")</f>
        <v>UBND Ủy ban nhân dân xã Trúc Sơn  tỉnh Đắk Nông</v>
      </c>
      <c r="C636" t="str">
        <v>http://trucson.cujut.daknong.gov.vn/</v>
      </c>
      <c r="D636" t="str">
        <v>-</v>
      </c>
      <c r="E636" t="str">
        <v>-</v>
      </c>
      <c r="F636" t="str">
        <v>-</v>
      </c>
      <c r="G636" t="str">
        <v>-</v>
      </c>
    </row>
    <row r="637">
      <c r="A637">
        <v>18635</v>
      </c>
      <c r="B637" t="str">
        <v>Công an xã  Đắk Lao  tỉnh Đắk Nông</v>
      </c>
      <c r="C637" t="str">
        <v>-</v>
      </c>
      <c r="D637" t="str">
        <v>-</v>
      </c>
      <c r="E637" t="str">
        <v/>
      </c>
      <c r="F637" t="str">
        <v>-</v>
      </c>
      <c r="G637" t="str">
        <v>-</v>
      </c>
    </row>
    <row r="638">
      <c r="A638">
        <v>18636</v>
      </c>
      <c r="B638" t="str">
        <f>HYPERLINK("http://daklao.dakmil.daknong.gov.vn/", "UBND Ủy ban nhân dân xã  Đắk Lao  tỉnh Đắk Nông")</f>
        <v>UBND Ủy ban nhân dân xã  Đắk Lao  tỉnh Đắk Nông</v>
      </c>
      <c r="C638" t="str">
        <v>http://daklao.dakmil.daknong.gov.vn/</v>
      </c>
      <c r="D638" t="str">
        <v>-</v>
      </c>
      <c r="E638" t="str">
        <v>-</v>
      </c>
      <c r="F638" t="str">
        <v>-</v>
      </c>
      <c r="G638" t="str">
        <v>-</v>
      </c>
    </row>
    <row r="639">
      <c r="A639">
        <v>18637</v>
      </c>
      <c r="B639" t="str">
        <v>Công an xã Đắk R'La  tỉnh Đắk Nông</v>
      </c>
      <c r="C639" t="str">
        <v>-</v>
      </c>
      <c r="D639" t="str">
        <v>-</v>
      </c>
      <c r="E639" t="str">
        <v/>
      </c>
      <c r="F639" t="str">
        <v>-</v>
      </c>
      <c r="G639" t="str">
        <v>-</v>
      </c>
    </row>
    <row r="640">
      <c r="A640">
        <v>18638</v>
      </c>
      <c r="B640" t="str">
        <f>HYPERLINK("http://dakrla.dakmil.daknong.gov.vn/", "UBND Ủy ban nhân dân xã Đắk R'La  tỉnh Đắk Nông")</f>
        <v>UBND Ủy ban nhân dân xã Đắk R'La  tỉnh Đắk Nông</v>
      </c>
      <c r="C640" t="str">
        <v>http://dakrla.dakmil.daknong.gov.vn/</v>
      </c>
      <c r="D640" t="str">
        <v>-</v>
      </c>
      <c r="E640" t="str">
        <v>-</v>
      </c>
      <c r="F640" t="str">
        <v>-</v>
      </c>
      <c r="G640" t="str">
        <v>-</v>
      </c>
    </row>
    <row r="641">
      <c r="A641">
        <v>18639</v>
      </c>
      <c r="B641" t="str">
        <v>Công an xã Đắk Gằn  tỉnh Đắk Nông</v>
      </c>
      <c r="C641" t="str">
        <v>-</v>
      </c>
      <c r="D641" t="str">
        <v>-</v>
      </c>
      <c r="E641" t="str">
        <v/>
      </c>
      <c r="F641" t="str">
        <v>-</v>
      </c>
      <c r="G641" t="str">
        <v>-</v>
      </c>
    </row>
    <row r="642">
      <c r="A642">
        <v>18640</v>
      </c>
      <c r="B642" t="str">
        <f>HYPERLINK("http://dakgan.dakmil.daknong.gov.vn/", "UBND Ủy ban nhân dân xã Đắk Gằn  tỉnh Đắk Nông")</f>
        <v>UBND Ủy ban nhân dân xã Đắk Gằn  tỉnh Đắk Nông</v>
      </c>
      <c r="C642" t="str">
        <v>http://dakgan.dakmil.daknong.gov.vn/</v>
      </c>
      <c r="D642" t="str">
        <v>-</v>
      </c>
      <c r="E642" t="str">
        <v>-</v>
      </c>
      <c r="F642" t="str">
        <v>-</v>
      </c>
      <c r="G642" t="str">
        <v>-</v>
      </c>
    </row>
    <row r="643">
      <c r="A643">
        <v>18641</v>
      </c>
      <c r="B643" t="str">
        <f>HYPERLINK("https://www.facebook.com/ANTTDucmanh/", "Công an xã Đức Mạnh  tỉnh Đắk Nông")</f>
        <v>Công an xã Đức Mạnh  tỉnh Đắk Nông</v>
      </c>
      <c r="C643" t="str">
        <v>https://www.facebook.com/ANTTDucmanh/</v>
      </c>
      <c r="D643" t="str">
        <v>-</v>
      </c>
      <c r="E643" t="str">
        <v/>
      </c>
      <c r="F643" t="str">
        <v>-</v>
      </c>
      <c r="G643" t="str">
        <v>-</v>
      </c>
    </row>
    <row r="644">
      <c r="A644">
        <v>18642</v>
      </c>
      <c r="B644" t="str">
        <f>HYPERLINK("http://dakmil.daknong.gov.vn/tin-tuc-2/kinh-te-do-thi/doan-cong-tac-cua-huyen-dak-mil-lam-viec-tai-xa-duc-manh-de-nam-bat-tinh-hinh-trien-khai-thuc-hien-chuong-trinh-muc-tieu.html", "UBND Ủy ban nhân dân xã Đức Mạnh  tỉnh Đắk Nông")</f>
        <v>UBND Ủy ban nhân dân xã Đức Mạnh  tỉnh Đắk Nông</v>
      </c>
      <c r="C644" t="str">
        <v>http://dakmil.daknong.gov.vn/tin-tuc-2/kinh-te-do-thi/doan-cong-tac-cua-huyen-dak-mil-lam-viec-tai-xa-duc-manh-de-nam-bat-tinh-hinh-trien-khai-thuc-hien-chuong-trinh-muc-tieu.html</v>
      </c>
      <c r="D644" t="str">
        <v>-</v>
      </c>
      <c r="E644" t="str">
        <v>-</v>
      </c>
      <c r="F644" t="str">
        <v>-</v>
      </c>
      <c r="G644" t="str">
        <v>-</v>
      </c>
    </row>
    <row r="645">
      <c r="A645">
        <v>18643</v>
      </c>
      <c r="B645" t="str">
        <v>Công an xã Đắk N'Drót  tỉnh Đắk Nông</v>
      </c>
      <c r="C645" t="str">
        <v>-</v>
      </c>
      <c r="D645" t="str">
        <v>-</v>
      </c>
      <c r="E645" t="str">
        <v/>
      </c>
      <c r="F645" t="str">
        <v>-</v>
      </c>
      <c r="G645" t="str">
        <v>-</v>
      </c>
    </row>
    <row r="646">
      <c r="A646">
        <v>18644</v>
      </c>
      <c r="B646" t="str">
        <f>HYPERLINK("https://dichvucong.daknong.gov.vn/dichvucong/danhgiacongchuc?ma-co-quan=UBNDHDM&amp;ma-don-vi=UBNDXDGDML", "UBND Ủy ban nhân dân xã Đắk N'Drót  tỉnh Đắk Nông")</f>
        <v>UBND Ủy ban nhân dân xã Đắk N'Drót  tỉnh Đắk Nông</v>
      </c>
      <c r="C646" t="str">
        <v>https://dichvucong.daknong.gov.vn/dichvucong/danhgiacongchuc?ma-co-quan=UBNDHDM&amp;ma-don-vi=UBNDXDGDML</v>
      </c>
      <c r="D646" t="str">
        <v>-</v>
      </c>
      <c r="E646" t="str">
        <v>-</v>
      </c>
      <c r="F646" t="str">
        <v>-</v>
      </c>
      <c r="G646" t="str">
        <v>-</v>
      </c>
    </row>
    <row r="647">
      <c r="A647">
        <v>18645</v>
      </c>
      <c r="B647" t="str">
        <f>HYPERLINK("https://www.facebook.com/p/Tr%E1%BA%A1m-Y-t%E1%BA%BF-X%C3%A3-Long-S%C6%A1n-%C4%90%E1%BA%AFk-Mil-100037893407722/", "Công an xã Long Sơn  tỉnh Đắk Nông")</f>
        <v>Công an xã Long Sơn  tỉnh Đắk Nông</v>
      </c>
      <c r="C647" t="str">
        <v>https://www.facebook.com/p/Tr%E1%BA%A1m-Y-t%E1%BA%BF-X%C3%A3-Long-S%C6%A1n-%C4%90%E1%BA%AFk-Mil-100037893407722/</v>
      </c>
      <c r="D647" t="str">
        <v>-</v>
      </c>
      <c r="E647" t="str">
        <v/>
      </c>
      <c r="F647" t="str">
        <v>-</v>
      </c>
      <c r="G647" t="str">
        <v>-</v>
      </c>
    </row>
    <row r="648">
      <c r="A648">
        <v>18646</v>
      </c>
      <c r="B648" t="str">
        <f>HYPERLINK("http://longson.dakmil.daknong.gov.vn/hoat-dong-co-so/uy-ban-nhan-dan-xa-long-son-to-chuc-hoi-nghi-trao-doi-doi-thoai-voi-nhan-dan-nam-2023-432170", "UBND Ủy ban nhân dân xã Long Sơn  tỉnh Đắk Nông")</f>
        <v>UBND Ủy ban nhân dân xã Long Sơn  tỉnh Đắk Nông</v>
      </c>
      <c r="C648" t="str">
        <v>http://longson.dakmil.daknong.gov.vn/hoat-dong-co-so/uy-ban-nhan-dan-xa-long-son-to-chuc-hoi-nghi-trao-doi-doi-thoai-voi-nhan-dan-nam-2023-432170</v>
      </c>
      <c r="D648" t="str">
        <v>-</v>
      </c>
      <c r="E648" t="str">
        <v>-</v>
      </c>
      <c r="F648" t="str">
        <v>-</v>
      </c>
      <c r="G648" t="str">
        <v>-</v>
      </c>
    </row>
    <row r="649">
      <c r="A649">
        <v>18647</v>
      </c>
      <c r="B649" t="str">
        <v>Công an xã Đắk Sắk  tỉnh Đắk Nông</v>
      </c>
      <c r="C649" t="str">
        <v>-</v>
      </c>
      <c r="D649" t="str">
        <v>-</v>
      </c>
      <c r="E649" t="str">
        <v/>
      </c>
      <c r="F649" t="str">
        <v>-</v>
      </c>
      <c r="G649" t="str">
        <v>-</v>
      </c>
    </row>
    <row r="650">
      <c r="A650">
        <v>18648</v>
      </c>
      <c r="B650" t="str">
        <f>HYPERLINK("https://dakmil.daknong.gov.vn/", "UBND Ủy ban nhân dân xã Đắk Sắk  tỉnh Đắk Nông")</f>
        <v>UBND Ủy ban nhân dân xã Đắk Sắk  tỉnh Đắk Nông</v>
      </c>
      <c r="C650" t="str">
        <v>https://dakmil.daknong.gov.vn/</v>
      </c>
      <c r="D650" t="str">
        <v>-</v>
      </c>
      <c r="E650" t="str">
        <v>-</v>
      </c>
      <c r="F650" t="str">
        <v>-</v>
      </c>
      <c r="G650" t="str">
        <v>-</v>
      </c>
    </row>
    <row r="651">
      <c r="A651">
        <v>18649</v>
      </c>
      <c r="B651" t="str">
        <v>Công an xã Thuận An  tỉnh Đắk Nông</v>
      </c>
      <c r="C651" t="str">
        <v>-</v>
      </c>
      <c r="D651" t="str">
        <v>-</v>
      </c>
      <c r="E651" t="str">
        <v/>
      </c>
      <c r="F651" t="str">
        <v>-</v>
      </c>
      <c r="G651" t="str">
        <v>-</v>
      </c>
    </row>
    <row r="652">
      <c r="A652">
        <v>18650</v>
      </c>
      <c r="B652" t="str">
        <f>HYPERLINK("http://thuanan.dakmil.daknong.gov.vn/", "UBND Ủy ban nhân dân xã Thuận An  tỉnh Đắk Nông")</f>
        <v>UBND Ủy ban nhân dân xã Thuận An  tỉnh Đắk Nông</v>
      </c>
      <c r="C652" t="str">
        <v>http://thuanan.dakmil.daknong.gov.vn/</v>
      </c>
      <c r="D652" t="str">
        <v>-</v>
      </c>
      <c r="E652" t="str">
        <v>-</v>
      </c>
      <c r="F652" t="str">
        <v>-</v>
      </c>
      <c r="G652" t="str">
        <v>-</v>
      </c>
    </row>
    <row r="653">
      <c r="A653">
        <v>18651</v>
      </c>
      <c r="B653" t="str">
        <v>Công an xã Đức Minh  tỉnh Đắk Nông</v>
      </c>
      <c r="C653" t="str">
        <v>-</v>
      </c>
      <c r="D653" t="str">
        <v>-</v>
      </c>
      <c r="E653" t="str">
        <v/>
      </c>
      <c r="F653" t="str">
        <v>-</v>
      </c>
      <c r="G653" t="str">
        <v>-</v>
      </c>
    </row>
    <row r="654">
      <c r="A654">
        <v>18652</v>
      </c>
      <c r="B654" t="str">
        <f>HYPERLINK("http://ducminh.dakmil.daknong.gov.vn/", "UBND Ủy ban nhân dân xã Đức Minh  tỉnh Đắk Nông")</f>
        <v>UBND Ủy ban nhân dân xã Đức Minh  tỉnh Đắk Nông</v>
      </c>
      <c r="C654" t="str">
        <v>http://ducminh.dakmil.daknong.gov.vn/</v>
      </c>
      <c r="D654" t="str">
        <v>-</v>
      </c>
      <c r="E654" t="str">
        <v>-</v>
      </c>
      <c r="F654" t="str">
        <v>-</v>
      </c>
      <c r="G654" t="str">
        <v>-</v>
      </c>
    </row>
    <row r="655">
      <c r="A655">
        <v>18653</v>
      </c>
      <c r="B655" t="str">
        <v>Công an xã Đắk Sôr  tỉnh Đắk Nông</v>
      </c>
      <c r="C655" t="str">
        <v>-</v>
      </c>
      <c r="D655" t="str">
        <v>-</v>
      </c>
      <c r="E655" t="str">
        <v/>
      </c>
      <c r="F655" t="str">
        <v>-</v>
      </c>
      <c r="G655" t="str">
        <v>-</v>
      </c>
    </row>
    <row r="656">
      <c r="A656">
        <v>18654</v>
      </c>
      <c r="B656" t="str">
        <f>HYPERLINK("http://daksor.krongno.daknong.gov.vn/", "UBND Ủy ban nhân dân xã Đắk Sôr  tỉnh Đắk Nông")</f>
        <v>UBND Ủy ban nhân dân xã Đắk Sôr  tỉnh Đắk Nông</v>
      </c>
      <c r="C656" t="str">
        <v>http://daksor.krongno.daknong.gov.vn/</v>
      </c>
      <c r="D656" t="str">
        <v>-</v>
      </c>
      <c r="E656" t="str">
        <v>-</v>
      </c>
      <c r="F656" t="str">
        <v>-</v>
      </c>
      <c r="G656" t="str">
        <v>-</v>
      </c>
    </row>
    <row r="657">
      <c r="A657">
        <v>18655</v>
      </c>
      <c r="B657" t="str">
        <f>HYPERLINK("https://www.facebook.com/2341976356130081", "Công an xã Nam Xuân  tỉnh Đắk Nông")</f>
        <v>Công an xã Nam Xuân  tỉnh Đắk Nông</v>
      </c>
      <c r="C657" t="str">
        <v>https://www.facebook.com/2341976356130081</v>
      </c>
      <c r="D657" t="str">
        <v>-</v>
      </c>
      <c r="E657" t="str">
        <v/>
      </c>
      <c r="F657" t="str">
        <v>-</v>
      </c>
      <c r="G657" t="str">
        <v>-</v>
      </c>
    </row>
    <row r="658">
      <c r="A658">
        <v>18656</v>
      </c>
      <c r="B658" t="str">
        <f>HYPERLINK("http://namxuan.krongno.daknong.gov.vn/", "UBND Ủy ban nhân dân xã Nam Xuân  tỉnh Đắk Nông")</f>
        <v>UBND Ủy ban nhân dân xã Nam Xuân  tỉnh Đắk Nông</v>
      </c>
      <c r="C658" t="str">
        <v>http://namxuan.krongno.daknong.gov.vn/</v>
      </c>
      <c r="D658" t="str">
        <v>-</v>
      </c>
      <c r="E658" t="str">
        <v>-</v>
      </c>
      <c r="F658" t="str">
        <v>-</v>
      </c>
      <c r="G658" t="str">
        <v>-</v>
      </c>
    </row>
    <row r="659">
      <c r="A659">
        <v>18657</v>
      </c>
      <c r="B659" t="str">
        <v>Công an xã Buôn Choah  tỉnh Đắk Nông</v>
      </c>
      <c r="C659" t="str">
        <v>-</v>
      </c>
      <c r="D659" t="str">
        <v>-</v>
      </c>
      <c r="E659" t="str">
        <v/>
      </c>
      <c r="F659" t="str">
        <v>-</v>
      </c>
      <c r="G659" t="str">
        <v>-</v>
      </c>
    </row>
    <row r="660">
      <c r="A660">
        <v>18658</v>
      </c>
      <c r="B660" t="str">
        <f>HYPERLINK("http://buonchoah.krongno.daknong.gov.vn/", "UBND Ủy ban nhân dân xã Buôn Choah  tỉnh Đắk Nông")</f>
        <v>UBND Ủy ban nhân dân xã Buôn Choah  tỉnh Đắk Nông</v>
      </c>
      <c r="C660" t="str">
        <v>http://buonchoah.krongno.daknong.gov.vn/</v>
      </c>
      <c r="D660" t="str">
        <v>-</v>
      </c>
      <c r="E660" t="str">
        <v>-</v>
      </c>
      <c r="F660" t="str">
        <v>-</v>
      </c>
      <c r="G660" t="str">
        <v>-</v>
      </c>
    </row>
    <row r="661">
      <c r="A661">
        <v>18659</v>
      </c>
      <c r="B661" t="str">
        <v>Công an xã Nam Đà  tỉnh Đắk Nông</v>
      </c>
      <c r="C661" t="str">
        <v>-</v>
      </c>
      <c r="D661" t="str">
        <v>-</v>
      </c>
      <c r="E661" t="str">
        <v/>
      </c>
      <c r="F661" t="str">
        <v>-</v>
      </c>
      <c r="G661" t="str">
        <v>-</v>
      </c>
    </row>
    <row r="662">
      <c r="A662">
        <v>18660</v>
      </c>
      <c r="B662" t="str">
        <f>HYPERLINK("http://namda.krongno.daknong.gov.vn/", "UBND Ủy ban nhân dân xã Nam Đà  tỉnh Đắk Nông")</f>
        <v>UBND Ủy ban nhân dân xã Nam Đà  tỉnh Đắk Nông</v>
      </c>
      <c r="C662" t="str">
        <v>http://namda.krongno.daknong.gov.vn/</v>
      </c>
      <c r="D662" t="str">
        <v>-</v>
      </c>
      <c r="E662" t="str">
        <v>-</v>
      </c>
      <c r="F662" t="str">
        <v>-</v>
      </c>
      <c r="G662" t="str">
        <v>-</v>
      </c>
    </row>
    <row r="663">
      <c r="A663">
        <v>18661</v>
      </c>
      <c r="B663" t="str">
        <v>Công an xã Tân Thành  tỉnh Đắk Nông</v>
      </c>
      <c r="C663" t="str">
        <v>-</v>
      </c>
      <c r="D663" t="str">
        <v>-</v>
      </c>
      <c r="E663" t="str">
        <v/>
      </c>
      <c r="F663" t="str">
        <v>-</v>
      </c>
      <c r="G663" t="str">
        <v>-</v>
      </c>
    </row>
    <row r="664">
      <c r="A664">
        <v>18662</v>
      </c>
      <c r="B664" t="str">
        <f>HYPERLINK("http://tanthanh.krongno.daknong.gov.vn/co-cau-to-chuc/uy-ban-nhan-dan-xa-tan-thanh-486424", "UBND Ủy ban nhân dân xã Tân Thành  tỉnh Đắk Nông")</f>
        <v>UBND Ủy ban nhân dân xã Tân Thành  tỉnh Đắk Nông</v>
      </c>
      <c r="C664" t="str">
        <v>http://tanthanh.krongno.daknong.gov.vn/co-cau-to-chuc/uy-ban-nhan-dan-xa-tan-thanh-486424</v>
      </c>
      <c r="D664" t="str">
        <v>-</v>
      </c>
      <c r="E664" t="str">
        <v>-</v>
      </c>
      <c r="F664" t="str">
        <v>-</v>
      </c>
      <c r="G664" t="str">
        <v>-</v>
      </c>
    </row>
    <row r="665">
      <c r="A665">
        <v>18663</v>
      </c>
      <c r="B665" t="str">
        <v>Công an xã Đắk Drô  tỉnh Đắk Nông</v>
      </c>
      <c r="C665" t="str">
        <v>-</v>
      </c>
      <c r="D665" t="str">
        <v>-</v>
      </c>
      <c r="E665" t="str">
        <v/>
      </c>
      <c r="F665" t="str">
        <v>-</v>
      </c>
      <c r="G665" t="str">
        <v>-</v>
      </c>
    </row>
    <row r="666">
      <c r="A666">
        <v>18664</v>
      </c>
      <c r="B666" t="str">
        <f>HYPERLINK("http://dakdro.krongno.daknong.gov.vn/", "UBND Ủy ban nhân dân xã Đắk Drô  tỉnh Đắk Nông")</f>
        <v>UBND Ủy ban nhân dân xã Đắk Drô  tỉnh Đắk Nông</v>
      </c>
      <c r="C666" t="str">
        <v>http://dakdro.krongno.daknong.gov.vn/</v>
      </c>
      <c r="D666" t="str">
        <v>-</v>
      </c>
      <c r="E666" t="str">
        <v>-</v>
      </c>
      <c r="F666" t="str">
        <v>-</v>
      </c>
      <c r="G666" t="str">
        <v>-</v>
      </c>
    </row>
    <row r="667">
      <c r="A667">
        <v>18665</v>
      </c>
      <c r="B667" t="str">
        <f>HYPERLINK("https://www.facebook.com/tinhdoandaknong/", "Công an xã Nâm Nung  tỉnh Đắk Nông")</f>
        <v>Công an xã Nâm Nung  tỉnh Đắk Nông</v>
      </c>
      <c r="C667" t="str">
        <v>https://www.facebook.com/tinhdoandaknong/</v>
      </c>
      <c r="D667" t="str">
        <v>-</v>
      </c>
      <c r="E667" t="str">
        <v/>
      </c>
      <c r="F667" t="str">
        <v>-</v>
      </c>
      <c r="G667" t="str">
        <v>-</v>
      </c>
    </row>
    <row r="668">
      <c r="A668">
        <v>18666</v>
      </c>
      <c r="B668" t="str">
        <f>HYPERLINK("http://namnung.krongno.daknong.gov.vn/", "UBND Ủy ban nhân dân xã Nâm Nung  tỉnh Đắk Nông")</f>
        <v>UBND Ủy ban nhân dân xã Nâm Nung  tỉnh Đắk Nông</v>
      </c>
      <c r="C668" t="str">
        <v>http://namnung.krongno.daknong.gov.vn/</v>
      </c>
      <c r="D668" t="str">
        <v>-</v>
      </c>
      <c r="E668" t="str">
        <v>-</v>
      </c>
      <c r="F668" t="str">
        <v>-</v>
      </c>
      <c r="G668" t="str">
        <v>-</v>
      </c>
    </row>
    <row r="669">
      <c r="A669">
        <v>18667</v>
      </c>
      <c r="B669" t="str">
        <v>Công an xã Đức Xuyên  tỉnh Đắk Nông</v>
      </c>
      <c r="C669" t="str">
        <v>-</v>
      </c>
      <c r="D669" t="str">
        <v>-</v>
      </c>
      <c r="E669" t="str">
        <v/>
      </c>
      <c r="F669" t="str">
        <v>-</v>
      </c>
      <c r="G669" t="str">
        <v>-</v>
      </c>
    </row>
    <row r="670">
      <c r="A670">
        <v>18668</v>
      </c>
      <c r="B670" t="str">
        <f>HYPERLINK("http://ducxuyen.krongno.daknong.gov.vn/", "UBND Ủy ban nhân dân xã Đức Xuyên  tỉnh Đắk Nông")</f>
        <v>UBND Ủy ban nhân dân xã Đức Xuyên  tỉnh Đắk Nông</v>
      </c>
      <c r="C670" t="str">
        <v>http://ducxuyen.krongno.daknong.gov.vn/</v>
      </c>
      <c r="D670" t="str">
        <v>-</v>
      </c>
      <c r="E670" t="str">
        <v>-</v>
      </c>
      <c r="F670" t="str">
        <v>-</v>
      </c>
      <c r="G670" t="str">
        <v>-</v>
      </c>
    </row>
    <row r="671">
      <c r="A671">
        <v>18669</v>
      </c>
      <c r="B671" t="str">
        <v>Công an xã Đắk Nang  tỉnh Đắk Nông</v>
      </c>
      <c r="C671" t="str">
        <v>-</v>
      </c>
      <c r="D671" t="str">
        <v>-</v>
      </c>
      <c r="E671" t="str">
        <v/>
      </c>
      <c r="F671" t="str">
        <v>-</v>
      </c>
      <c r="G671" t="str">
        <v>-</v>
      </c>
    </row>
    <row r="672">
      <c r="A672">
        <v>18670</v>
      </c>
      <c r="B672" t="str">
        <f>HYPERLINK("https://dakglong.daknong.gov.vn/", "UBND Ủy ban nhân dân xã Đắk Nang  tỉnh Đắk Nông")</f>
        <v>UBND Ủy ban nhân dân xã Đắk Nang  tỉnh Đắk Nông</v>
      </c>
      <c r="C672" t="str">
        <v>https://dakglong.daknong.gov.vn/</v>
      </c>
      <c r="D672" t="str">
        <v>-</v>
      </c>
      <c r="E672" t="str">
        <v>-</v>
      </c>
      <c r="F672" t="str">
        <v>-</v>
      </c>
      <c r="G672" t="str">
        <v>-</v>
      </c>
    </row>
    <row r="673">
      <c r="A673">
        <v>18671</v>
      </c>
      <c r="B673" t="str">
        <v>Công an xã Quảng Phú  tỉnh Đắk Nông</v>
      </c>
      <c r="C673" t="str">
        <v>-</v>
      </c>
      <c r="D673" t="str">
        <v>-</v>
      </c>
      <c r="E673" t="str">
        <v/>
      </c>
      <c r="F673" t="str">
        <v>-</v>
      </c>
      <c r="G673" t="str">
        <v>-</v>
      </c>
    </row>
    <row r="674">
      <c r="A674">
        <v>18672</v>
      </c>
      <c r="B674" t="str">
        <f>HYPERLINK("https://krongno.daknong.gov.vn/upload/102504/20231024/02-Tb-Lich_TCD_Quan_Phu_06e73.pdf", "UBND Ủy ban nhân dân xã Quảng Phú  tỉnh Đắk Nông")</f>
        <v>UBND Ủy ban nhân dân xã Quảng Phú  tỉnh Đắk Nông</v>
      </c>
      <c r="C674" t="str">
        <v>https://krongno.daknong.gov.vn/upload/102504/20231024/02-Tb-Lich_TCD_Quan_Phu_06e73.pdf</v>
      </c>
      <c r="D674" t="str">
        <v>-</v>
      </c>
      <c r="E674" t="str">
        <v>-</v>
      </c>
      <c r="F674" t="str">
        <v>-</v>
      </c>
      <c r="G674" t="str">
        <v>-</v>
      </c>
    </row>
    <row r="675">
      <c r="A675">
        <v>18673</v>
      </c>
      <c r="B675" t="str">
        <v>Công an xã Nâm N'Đir  tỉnh Đắk Nông</v>
      </c>
      <c r="C675" t="str">
        <v>-</v>
      </c>
      <c r="D675" t="str">
        <v>-</v>
      </c>
      <c r="E675" t="str">
        <v/>
      </c>
      <c r="F675" t="str">
        <v>-</v>
      </c>
      <c r="G675" t="str">
        <v>-</v>
      </c>
    </row>
    <row r="676">
      <c r="A676">
        <v>18674</v>
      </c>
      <c r="B676" t="str">
        <f>HYPERLINK("http://namndir.krongno.daknong.gov.vn/", "UBND Ủy ban nhân dân xã Nâm N'Đir  tỉnh Đắk Nông")</f>
        <v>UBND Ủy ban nhân dân xã Nâm N'Đir  tỉnh Đắk Nông</v>
      </c>
      <c r="C676" t="str">
        <v>http://namndir.krongno.daknong.gov.vn/</v>
      </c>
      <c r="D676" t="str">
        <v>-</v>
      </c>
      <c r="E676" t="str">
        <v>-</v>
      </c>
      <c r="F676" t="str">
        <v>-</v>
      </c>
      <c r="G676" t="str">
        <v>-</v>
      </c>
    </row>
    <row r="677">
      <c r="A677">
        <v>18675</v>
      </c>
      <c r="B677" t="str">
        <v>Công an xã Đắk Môl  tỉnh Đắk Nông</v>
      </c>
      <c r="C677" t="str">
        <v>-</v>
      </c>
      <c r="D677" t="str">
        <v>-</v>
      </c>
      <c r="E677" t="str">
        <v/>
      </c>
      <c r="F677" t="str">
        <v>-</v>
      </c>
      <c r="G677" t="str">
        <v>-</v>
      </c>
    </row>
    <row r="678">
      <c r="A678">
        <v>18676</v>
      </c>
      <c r="B678" t="str">
        <f>HYPERLINK("https://daksong.daknong.gov.vn/", "UBND Ủy ban nhân dân xã Đắk Môl  tỉnh Đắk Nông")</f>
        <v>UBND Ủy ban nhân dân xã Đắk Môl  tỉnh Đắk Nông</v>
      </c>
      <c r="C678" t="str">
        <v>https://daksong.daknong.gov.vn/</v>
      </c>
      <c r="D678" t="str">
        <v>-</v>
      </c>
      <c r="E678" t="str">
        <v>-</v>
      </c>
      <c r="F678" t="str">
        <v>-</v>
      </c>
      <c r="G678" t="str">
        <v>-</v>
      </c>
    </row>
    <row r="679">
      <c r="A679">
        <v>18677</v>
      </c>
      <c r="B679" t="str">
        <v>Công an xã Đắk Hòa  tỉnh Đắk Nông</v>
      </c>
      <c r="C679" t="str">
        <v>-</v>
      </c>
      <c r="D679" t="str">
        <v>-</v>
      </c>
      <c r="E679" t="str">
        <v/>
      </c>
      <c r="F679" t="str">
        <v>-</v>
      </c>
      <c r="G679" t="str">
        <v>-</v>
      </c>
    </row>
    <row r="680">
      <c r="A680">
        <v>18678</v>
      </c>
      <c r="B680" t="str">
        <f>HYPERLINK("http://dakhoa.daksong.daknong.gov.vn/", "UBND Ủy ban nhân dân xã Đắk Hòa  tỉnh Đắk Nông")</f>
        <v>UBND Ủy ban nhân dân xã Đắk Hòa  tỉnh Đắk Nông</v>
      </c>
      <c r="C680" t="str">
        <v>http://dakhoa.daksong.daknong.gov.vn/</v>
      </c>
      <c r="D680" t="str">
        <v>-</v>
      </c>
      <c r="E680" t="str">
        <v>-</v>
      </c>
      <c r="F680" t="str">
        <v>-</v>
      </c>
      <c r="G680" t="str">
        <v>-</v>
      </c>
    </row>
    <row r="681">
      <c r="A681">
        <v>18679</v>
      </c>
      <c r="B681" t="str">
        <v>Công an xã Nam Bình  tỉnh Đắk Nông</v>
      </c>
      <c r="C681" t="str">
        <v>-</v>
      </c>
      <c r="D681" t="str">
        <v>-</v>
      </c>
      <c r="E681" t="str">
        <v/>
      </c>
      <c r="F681" t="str">
        <v>-</v>
      </c>
      <c r="G681" t="str">
        <v>-</v>
      </c>
    </row>
    <row r="682">
      <c r="A682">
        <v>18680</v>
      </c>
      <c r="B682" t="str">
        <f>HYPERLINK("http://nambinh.daksong.daknong.gov.vn/", "UBND Ủy ban nhân dân xã Nam Bình  tỉnh Đắk Nông")</f>
        <v>UBND Ủy ban nhân dân xã Nam Bình  tỉnh Đắk Nông</v>
      </c>
      <c r="C682" t="str">
        <v>http://nambinh.daksong.daknong.gov.vn/</v>
      </c>
      <c r="D682" t="str">
        <v>-</v>
      </c>
      <c r="E682" t="str">
        <v>-</v>
      </c>
      <c r="F682" t="str">
        <v>-</v>
      </c>
      <c r="G682" t="str">
        <v>-</v>
      </c>
    </row>
    <row r="683">
      <c r="A683">
        <v>18681</v>
      </c>
      <c r="B683" t="str">
        <v>Công an xã Thuận Hà  tỉnh Đắk Nông</v>
      </c>
      <c r="C683" t="str">
        <v>-</v>
      </c>
      <c r="D683" t="str">
        <v>-</v>
      </c>
      <c r="E683" t="str">
        <v/>
      </c>
      <c r="F683" t="str">
        <v>-</v>
      </c>
      <c r="G683" t="str">
        <v>-</v>
      </c>
    </row>
    <row r="684">
      <c r="A684">
        <v>18682</v>
      </c>
      <c r="B684" t="str">
        <f>HYPERLINK("http://thuanha.daksong.daknong.gov.vn/", "UBND Ủy ban nhân dân xã Thuận Hà  tỉnh Đắk Nông")</f>
        <v>UBND Ủy ban nhân dân xã Thuận Hà  tỉnh Đắk Nông</v>
      </c>
      <c r="C684" t="str">
        <v>http://thuanha.daksong.daknong.gov.vn/</v>
      </c>
      <c r="D684" t="str">
        <v>-</v>
      </c>
      <c r="E684" t="str">
        <v>-</v>
      </c>
      <c r="F684" t="str">
        <v>-</v>
      </c>
      <c r="G684" t="str">
        <v>-</v>
      </c>
    </row>
    <row r="685">
      <c r="A685">
        <v>18683</v>
      </c>
      <c r="B685" t="str">
        <v>Công an xã Thuận Hạnh  tỉnh Đắk Nông</v>
      </c>
      <c r="C685" t="str">
        <v>-</v>
      </c>
      <c r="D685" t="str">
        <v>-</v>
      </c>
      <c r="E685" t="str">
        <v/>
      </c>
      <c r="F685" t="str">
        <v>-</v>
      </c>
      <c r="G685" t="str">
        <v>-</v>
      </c>
    </row>
    <row r="686">
      <c r="A686">
        <v>18684</v>
      </c>
      <c r="B686" t="str">
        <f>HYPERLINK("http://thuanhanh.daksong.daknong.gov.vn/", "UBND Ủy ban nhân dân xã Thuận Hạnh  tỉnh Đắk Nông")</f>
        <v>UBND Ủy ban nhân dân xã Thuận Hạnh  tỉnh Đắk Nông</v>
      </c>
      <c r="C686" t="str">
        <v>http://thuanhanh.daksong.daknong.gov.vn/</v>
      </c>
      <c r="D686" t="str">
        <v>-</v>
      </c>
      <c r="E686" t="str">
        <v>-</v>
      </c>
      <c r="F686" t="str">
        <v>-</v>
      </c>
      <c r="G686" t="str">
        <v>-</v>
      </c>
    </row>
    <row r="687">
      <c r="A687">
        <v>18685</v>
      </c>
      <c r="B687" t="str">
        <f>HYPERLINK("https://www.facebook.com/groups/1179294772414766/", "Công an xã Đắk N'Dung  tỉnh Đắk Nông")</f>
        <v>Công an xã Đắk N'Dung  tỉnh Đắk Nông</v>
      </c>
      <c r="C687" t="str">
        <v>https://www.facebook.com/groups/1179294772414766/</v>
      </c>
      <c r="D687" t="str">
        <v>-</v>
      </c>
      <c r="E687" t="str">
        <v/>
      </c>
      <c r="F687" t="str">
        <v>-</v>
      </c>
      <c r="G687" t="str">
        <v>-</v>
      </c>
    </row>
    <row r="688">
      <c r="A688">
        <v>18686</v>
      </c>
      <c r="B688" t="str">
        <f>HYPERLINK("http://dakndrung.daksong.daknong.gov.vn/", "UBND Ủy ban nhân dân xã Đắk N'Dung  tỉnh Đắk Nông")</f>
        <v>UBND Ủy ban nhân dân xã Đắk N'Dung  tỉnh Đắk Nông</v>
      </c>
      <c r="C688" t="str">
        <v>http://dakndrung.daksong.daknong.gov.vn/</v>
      </c>
      <c r="D688" t="str">
        <v>-</v>
      </c>
      <c r="E688" t="str">
        <v>-</v>
      </c>
      <c r="F688" t="str">
        <v>-</v>
      </c>
      <c r="G688" t="str">
        <v>-</v>
      </c>
    </row>
    <row r="689">
      <c r="A689">
        <v>18687</v>
      </c>
      <c r="B689" t="str">
        <f>HYPERLINK("https://www.facebook.com/2422363151402867", "Công an xã Nâm N'Jang  tỉnh Đắk Nông")</f>
        <v>Công an xã Nâm N'Jang  tỉnh Đắk Nông</v>
      </c>
      <c r="C689" t="str">
        <v>https://www.facebook.com/2422363151402867</v>
      </c>
      <c r="D689" t="str">
        <v>-</v>
      </c>
      <c r="E689" t="str">
        <v/>
      </c>
      <c r="F689" t="str">
        <v>-</v>
      </c>
      <c r="G689" t="str">
        <v>-</v>
      </c>
    </row>
    <row r="690">
      <c r="A690">
        <v>18688</v>
      </c>
      <c r="B690" t="str">
        <f>HYPERLINK("http://namnjang.daksong.daknong.gov.vn/", "UBND Ủy ban nhân dân xã Nâm N'Jang  tỉnh Đắk Nông")</f>
        <v>UBND Ủy ban nhân dân xã Nâm N'Jang  tỉnh Đắk Nông</v>
      </c>
      <c r="C690" t="str">
        <v>http://namnjang.daksong.daknong.gov.vn/</v>
      </c>
      <c r="D690" t="str">
        <v>-</v>
      </c>
      <c r="E690" t="str">
        <v>-</v>
      </c>
      <c r="F690" t="str">
        <v>-</v>
      </c>
      <c r="G690" t="str">
        <v>-</v>
      </c>
    </row>
    <row r="691">
      <c r="A691">
        <v>18689</v>
      </c>
      <c r="B691" t="str">
        <f>HYPERLINK("https://www.facebook.com/groups/2284781051760216/", "Công an xã Trường Xuân  tỉnh Đắk Nông")</f>
        <v>Công an xã Trường Xuân  tỉnh Đắk Nông</v>
      </c>
      <c r="C691" t="str">
        <v>https://www.facebook.com/groups/2284781051760216/</v>
      </c>
      <c r="D691" t="str">
        <v>-</v>
      </c>
      <c r="E691" t="str">
        <v/>
      </c>
      <c r="F691" t="str">
        <v>-</v>
      </c>
      <c r="G691" t="str">
        <v>-</v>
      </c>
    </row>
    <row r="692">
      <c r="A692">
        <v>18690</v>
      </c>
      <c r="B692" t="str">
        <f>HYPERLINK("http://truongxuan.daksong.daknong.gov.vn/", "UBND Ủy ban nhân dân xã Trường Xuân  tỉnh Đắk Nông")</f>
        <v>UBND Ủy ban nhân dân xã Trường Xuân  tỉnh Đắk Nông</v>
      </c>
      <c r="C692" t="str">
        <v>http://truongxuan.daksong.daknong.gov.vn/</v>
      </c>
      <c r="D692" t="str">
        <v>-</v>
      </c>
      <c r="E692" t="str">
        <v>-</v>
      </c>
      <c r="F692" t="str">
        <v>-</v>
      </c>
      <c r="G692" t="str">
        <v>-</v>
      </c>
    </row>
    <row r="693">
      <c r="A693">
        <v>18691</v>
      </c>
      <c r="B693" t="str">
        <v>Công an xã Quảng Tín  tỉnh Đắk Nông</v>
      </c>
      <c r="C693" t="str">
        <v>-</v>
      </c>
      <c r="D693" t="str">
        <v>-</v>
      </c>
      <c r="E693" t="str">
        <v/>
      </c>
      <c r="F693" t="str">
        <v>-</v>
      </c>
      <c r="G693" t="str">
        <v>-</v>
      </c>
    </row>
    <row r="694">
      <c r="A694">
        <v>18692</v>
      </c>
      <c r="B694" t="str">
        <f>HYPERLINK("http://quangtin.dakrlap.daknong.gov.vn/", "UBND Ủy ban nhân dân xã Quảng Tín  tỉnh Đắk Nông")</f>
        <v>UBND Ủy ban nhân dân xã Quảng Tín  tỉnh Đắk Nông</v>
      </c>
      <c r="C694" t="str">
        <v>http://quangtin.dakrlap.daknong.gov.vn/</v>
      </c>
      <c r="D694" t="str">
        <v>-</v>
      </c>
      <c r="E694" t="str">
        <v>-</v>
      </c>
      <c r="F694" t="str">
        <v>-</v>
      </c>
      <c r="G694" t="str">
        <v>-</v>
      </c>
    </row>
    <row r="695">
      <c r="A695">
        <v>18693</v>
      </c>
      <c r="B695" t="str">
        <v>Công an xã Đắk Wer  tỉnh Đắk Nông</v>
      </c>
      <c r="C695" t="str">
        <v>-</v>
      </c>
      <c r="D695" t="str">
        <v>-</v>
      </c>
      <c r="E695" t="str">
        <v/>
      </c>
      <c r="F695" t="str">
        <v>-</v>
      </c>
      <c r="G695" t="str">
        <v>-</v>
      </c>
    </row>
    <row r="696">
      <c r="A696">
        <v>18694</v>
      </c>
      <c r="B696" t="str">
        <f>HYPERLINK("http://dakrlap.daknong.gov.vn/tiep-cong-dan-cac-xa-thi-tran/xa-dak-wer/", "UBND Ủy ban nhân dân xã Đắk Wer  tỉnh Đắk Nông")</f>
        <v>UBND Ủy ban nhân dân xã Đắk Wer  tỉnh Đắk Nông</v>
      </c>
      <c r="C696" t="str">
        <v>http://dakrlap.daknong.gov.vn/tiep-cong-dan-cac-xa-thi-tran/xa-dak-wer/</v>
      </c>
      <c r="D696" t="str">
        <v>-</v>
      </c>
      <c r="E696" t="str">
        <v>-</v>
      </c>
      <c r="F696" t="str">
        <v>-</v>
      </c>
      <c r="G696" t="str">
        <v>-</v>
      </c>
    </row>
    <row r="697">
      <c r="A697">
        <v>18695</v>
      </c>
      <c r="B697" t="str">
        <f>HYPERLINK("https://www.facebook.com/xanhanco.dakrlap/", "Công an xã Nhân Cơ  tỉnh Đắk Nông")</f>
        <v>Công an xã Nhân Cơ  tỉnh Đắk Nông</v>
      </c>
      <c r="C697" t="str">
        <v>https://www.facebook.com/xanhanco.dakrlap/</v>
      </c>
      <c r="D697" t="str">
        <v>-</v>
      </c>
      <c r="E697" t="str">
        <v/>
      </c>
      <c r="F697" t="str">
        <v>-</v>
      </c>
      <c r="G697" t="str">
        <v>-</v>
      </c>
    </row>
    <row r="698">
      <c r="A698">
        <v>18696</v>
      </c>
      <c r="B698" t="str">
        <f>HYPERLINK("http://nhanco.dakrlap.daknong.gov.vn/", "UBND Ủy ban nhân dân xã Nhân Cơ  tỉnh Đắk Nông")</f>
        <v>UBND Ủy ban nhân dân xã Nhân Cơ  tỉnh Đắk Nông</v>
      </c>
      <c r="C698" t="str">
        <v>http://nhanco.dakrlap.daknong.gov.vn/</v>
      </c>
      <c r="D698" t="str">
        <v>-</v>
      </c>
      <c r="E698" t="str">
        <v>-</v>
      </c>
      <c r="F698" t="str">
        <v>-</v>
      </c>
      <c r="G698" t="str">
        <v>-</v>
      </c>
    </row>
    <row r="699">
      <c r="A699">
        <v>18697</v>
      </c>
      <c r="B699" t="str">
        <f>HYPERLINK("https://www.facebook.com/reel/1485976328950649/", "Công an xã Kiến Thành  tỉnh Đắk Nông")</f>
        <v>Công an xã Kiến Thành  tỉnh Đắk Nông</v>
      </c>
      <c r="C699" t="str">
        <v>https://www.facebook.com/reel/1485976328950649/</v>
      </c>
      <c r="D699" t="str">
        <v>-</v>
      </c>
      <c r="E699" t="str">
        <v/>
      </c>
      <c r="F699" t="str">
        <v>-</v>
      </c>
      <c r="G699" t="str">
        <v>-</v>
      </c>
    </row>
    <row r="700">
      <c r="A700">
        <v>18698</v>
      </c>
      <c r="B700" t="str">
        <f>HYPERLINK("http://kienthanh.dakrlap.daknong.gov.vn/", "UBND Ủy ban nhân dân xã Kiến Thành  tỉnh Đắk Nông")</f>
        <v>UBND Ủy ban nhân dân xã Kiến Thành  tỉnh Đắk Nông</v>
      </c>
      <c r="C700" t="str">
        <v>http://kienthanh.dakrlap.daknong.gov.vn/</v>
      </c>
      <c r="D700" t="str">
        <v>-</v>
      </c>
      <c r="E700" t="str">
        <v>-</v>
      </c>
      <c r="F700" t="str">
        <v>-</v>
      </c>
      <c r="G700" t="str">
        <v>-</v>
      </c>
    </row>
    <row r="701">
      <c r="A701">
        <v>18699</v>
      </c>
      <c r="B701" t="str">
        <v>Công an xã Nghĩa Thắng  tỉnh Đắk Nông</v>
      </c>
      <c r="C701" t="str">
        <v>-</v>
      </c>
      <c r="D701" t="str">
        <v>-</v>
      </c>
      <c r="E701" t="str">
        <v/>
      </c>
      <c r="F701" t="str">
        <v>-</v>
      </c>
      <c r="G701" t="str">
        <v>-</v>
      </c>
    </row>
    <row r="702">
      <c r="A702">
        <v>18700</v>
      </c>
      <c r="B702" t="str">
        <f>HYPERLINK("http://nghiathang.dakrlap.daknong.gov.vn/", "UBND Ủy ban nhân dân xã Nghĩa Thắng  tỉnh Đắk Nông")</f>
        <v>UBND Ủy ban nhân dân xã Nghĩa Thắng  tỉnh Đắk Nông</v>
      </c>
      <c r="C702" t="str">
        <v>http://nghiathang.dakrlap.daknong.gov.vn/</v>
      </c>
      <c r="D702" t="str">
        <v>-</v>
      </c>
      <c r="E702" t="str">
        <v>-</v>
      </c>
      <c r="F702" t="str">
        <v>-</v>
      </c>
      <c r="G702" t="str">
        <v>-</v>
      </c>
    </row>
    <row r="703">
      <c r="A703">
        <v>18701</v>
      </c>
      <c r="B703" t="str">
        <v>Công an xã Đạo Nghĩa  tỉnh Đắk Nông</v>
      </c>
      <c r="C703" t="str">
        <v>-</v>
      </c>
      <c r="D703" t="str">
        <v>-</v>
      </c>
      <c r="E703" t="str">
        <v/>
      </c>
      <c r="F703" t="str">
        <v>-</v>
      </c>
      <c r="G703" t="str">
        <v>-</v>
      </c>
    </row>
    <row r="704">
      <c r="A704">
        <v>18702</v>
      </c>
      <c r="B704" t="str">
        <f>HYPERLINK("http://dakrlap.daknong.gov.vn/ubnd-xa-thi-tran/", "UBND Ủy ban nhân dân xã Đạo Nghĩa  tỉnh Đắk Nông")</f>
        <v>UBND Ủy ban nhân dân xã Đạo Nghĩa  tỉnh Đắk Nông</v>
      </c>
      <c r="C704" t="str">
        <v>http://dakrlap.daknong.gov.vn/ubnd-xa-thi-tran/</v>
      </c>
      <c r="D704" t="str">
        <v>-</v>
      </c>
      <c r="E704" t="str">
        <v>-</v>
      </c>
      <c r="F704" t="str">
        <v>-</v>
      </c>
      <c r="G704" t="str">
        <v>-</v>
      </c>
    </row>
    <row r="705">
      <c r="A705">
        <v>18703</v>
      </c>
      <c r="B705" t="str">
        <v>Công an xã Đắk Sin  tỉnh Đắk Nông</v>
      </c>
      <c r="C705" t="str">
        <v>-</v>
      </c>
      <c r="D705" t="str">
        <v>-</v>
      </c>
      <c r="E705" t="str">
        <v/>
      </c>
      <c r="F705" t="str">
        <v>-</v>
      </c>
      <c r="G705" t="str">
        <v>-</v>
      </c>
    </row>
    <row r="706">
      <c r="A706">
        <v>18704</v>
      </c>
      <c r="B706" t="str">
        <f>HYPERLINK("http://daklao.dakmil.daknong.gov.vn/", "UBND Ủy ban nhân dân xã Đắk Sin  tỉnh Đắk Nông")</f>
        <v>UBND Ủy ban nhân dân xã Đắk Sin  tỉnh Đắk Nông</v>
      </c>
      <c r="C706" t="str">
        <v>http://daklao.dakmil.daknong.gov.vn/</v>
      </c>
      <c r="D706" t="str">
        <v>-</v>
      </c>
      <c r="E706" t="str">
        <v>-</v>
      </c>
      <c r="F706" t="str">
        <v>-</v>
      </c>
      <c r="G706" t="str">
        <v>-</v>
      </c>
    </row>
    <row r="707">
      <c r="A707">
        <v>18705</v>
      </c>
      <c r="B707" t="str">
        <v>Công an xã Hưng Bình  tỉnh Đắk Nông</v>
      </c>
      <c r="C707" t="str">
        <v>-</v>
      </c>
      <c r="D707" t="str">
        <v>-</v>
      </c>
      <c r="E707" t="str">
        <v/>
      </c>
      <c r="F707" t="str">
        <v>-</v>
      </c>
      <c r="G707" t="str">
        <v>-</v>
      </c>
    </row>
    <row r="708">
      <c r="A708">
        <v>18706</v>
      </c>
      <c r="B708" t="str">
        <f>HYPERLINK("http://dakrlap.daknong.gov.vn/ubnd-xa-thi-tran/", "UBND Ủy ban nhân dân xã Hưng Bình  tỉnh Đắk Nông")</f>
        <v>UBND Ủy ban nhân dân xã Hưng Bình  tỉnh Đắk Nông</v>
      </c>
      <c r="C708" t="str">
        <v>http://dakrlap.daknong.gov.vn/ubnd-xa-thi-tran/</v>
      </c>
      <c r="D708" t="str">
        <v>-</v>
      </c>
      <c r="E708" t="str">
        <v>-</v>
      </c>
      <c r="F708" t="str">
        <v>-</v>
      </c>
      <c r="G708" t="str">
        <v>-</v>
      </c>
    </row>
    <row r="709">
      <c r="A709">
        <v>18707</v>
      </c>
      <c r="B709" t="str">
        <f>HYPERLINK("https://www.facebook.com/huyendoandakrlap/", "Công an xã Đắk Ru  tỉnh Đắk Nông")</f>
        <v>Công an xã Đắk Ru  tỉnh Đắk Nông</v>
      </c>
      <c r="C709" t="str">
        <v>https://www.facebook.com/huyendoandakrlap/</v>
      </c>
      <c r="D709" t="str">
        <v>-</v>
      </c>
      <c r="E709" t="str">
        <v/>
      </c>
      <c r="F709" t="str">
        <v>-</v>
      </c>
      <c r="G709" t="str">
        <v>-</v>
      </c>
    </row>
    <row r="710">
      <c r="A710">
        <v>18708</v>
      </c>
      <c r="B710" t="str">
        <f>HYPERLINK("http://dakrlap.daknong.gov.vn/ubnd-xa-thi-tran/", "UBND Ủy ban nhân dân xã Đắk Ru  tỉnh Đắk Nông")</f>
        <v>UBND Ủy ban nhân dân xã Đắk Ru  tỉnh Đắk Nông</v>
      </c>
      <c r="C710" t="str">
        <v>http://dakrlap.daknong.gov.vn/ubnd-xa-thi-tran/</v>
      </c>
      <c r="D710" t="str">
        <v>-</v>
      </c>
      <c r="E710" t="str">
        <v>-</v>
      </c>
      <c r="F710" t="str">
        <v>-</v>
      </c>
      <c r="G710" t="str">
        <v>-</v>
      </c>
    </row>
    <row r="711">
      <c r="A711">
        <v>18709</v>
      </c>
      <c r="B711" t="str">
        <v>Công an xã Nhân Đạo  tỉnh Đắk Nông</v>
      </c>
      <c r="C711" t="str">
        <v>-</v>
      </c>
      <c r="D711" t="str">
        <v>-</v>
      </c>
      <c r="E711" t="str">
        <v/>
      </c>
      <c r="F711" t="str">
        <v>-</v>
      </c>
      <c r="G711" t="str">
        <v>-</v>
      </c>
    </row>
    <row r="712">
      <c r="A712">
        <v>18710</v>
      </c>
      <c r="B712" t="str">
        <f>HYPERLINK("http://nhandao.dakrlap.daknong.gov.vn/", "UBND Ủy ban nhân dân xã Nhân Đạo  tỉnh Đắk Nông")</f>
        <v>UBND Ủy ban nhân dân xã Nhân Đạo  tỉnh Đắk Nông</v>
      </c>
      <c r="C712" t="str">
        <v>http://nhandao.dakrlap.daknong.gov.vn/</v>
      </c>
      <c r="D712" t="str">
        <v>-</v>
      </c>
      <c r="E712" t="str">
        <v>-</v>
      </c>
      <c r="F712" t="str">
        <v>-</v>
      </c>
      <c r="G712" t="str">
        <v>-</v>
      </c>
    </row>
    <row r="713">
      <c r="A713">
        <v>18711</v>
      </c>
      <c r="B713" t="str">
        <v>Công an xã Quảng Trực  tỉnh Đắk Nông</v>
      </c>
      <c r="C713" t="str">
        <v>-</v>
      </c>
      <c r="D713" t="str">
        <v>-</v>
      </c>
      <c r="E713" t="str">
        <v/>
      </c>
      <c r="F713" t="str">
        <v>-</v>
      </c>
      <c r="G713" t="str">
        <v>-</v>
      </c>
    </row>
    <row r="714">
      <c r="A714">
        <v>18712</v>
      </c>
      <c r="B714" t="str">
        <f>HYPERLINK("http://quangtruc.tuyduc.daknong.gov.vn/", "UBND Ủy ban nhân dân xã Quảng Trực  tỉnh Đắk Nông")</f>
        <v>UBND Ủy ban nhân dân xã Quảng Trực  tỉnh Đắk Nông</v>
      </c>
      <c r="C714" t="str">
        <v>http://quangtruc.tuyduc.daknong.gov.vn/</v>
      </c>
      <c r="D714" t="str">
        <v>-</v>
      </c>
      <c r="E714" t="str">
        <v>-</v>
      </c>
      <c r="F714" t="str">
        <v>-</v>
      </c>
      <c r="G714" t="str">
        <v>-</v>
      </c>
    </row>
    <row r="715">
      <c r="A715">
        <v>18713</v>
      </c>
      <c r="B715" t="str">
        <v>Công an xã Đắk Búk So  tỉnh Đắk Nông</v>
      </c>
      <c r="C715" t="str">
        <v>-</v>
      </c>
      <c r="D715" t="str">
        <v>-</v>
      </c>
      <c r="E715" t="str">
        <v/>
      </c>
      <c r="F715" t="str">
        <v>-</v>
      </c>
      <c r="G715" t="str">
        <v>-</v>
      </c>
    </row>
    <row r="716">
      <c r="A716">
        <v>18714</v>
      </c>
      <c r="B716" t="str">
        <f>HYPERLINK("http://dakbukso.tuyduc.daknong.gov.vn/", "UBND Ủy ban nhân dân xã Đắk Búk So  tỉnh Đắk Nông")</f>
        <v>UBND Ủy ban nhân dân xã Đắk Búk So  tỉnh Đắk Nông</v>
      </c>
      <c r="C716" t="str">
        <v>http://dakbukso.tuyduc.daknong.gov.vn/</v>
      </c>
      <c r="D716" t="str">
        <v>-</v>
      </c>
      <c r="E716" t="str">
        <v>-</v>
      </c>
      <c r="F716" t="str">
        <v>-</v>
      </c>
      <c r="G716" t="str">
        <v>-</v>
      </c>
    </row>
    <row r="717">
      <c r="A717">
        <v>18715</v>
      </c>
      <c r="B717" t="str">
        <v>Công an xã Quảng Tâm  tỉnh Đắk Nông</v>
      </c>
      <c r="C717" t="str">
        <v>-</v>
      </c>
      <c r="D717" t="str">
        <v>-</v>
      </c>
      <c r="E717" t="str">
        <v/>
      </c>
      <c r="F717" t="str">
        <v>-</v>
      </c>
      <c r="G717" t="str">
        <v>-</v>
      </c>
    </row>
    <row r="718">
      <c r="A718">
        <v>18716</v>
      </c>
      <c r="B718" t="str">
        <f>HYPERLINK("https://bdt.daknong.gov.vn/web/guest/tin-the-gioi1/-/view_content/127900190-buoc-khoi-phuc-lai-hien-trang-ban-dau-hon-26-000-met-vuong-dat-o-xa-quang-tam-huyen-tuy-duc.html", "UBND Ủy ban nhân dân xã Quảng Tâm  tỉnh Đắk Nông")</f>
        <v>UBND Ủy ban nhân dân xã Quảng Tâm  tỉnh Đắk Nông</v>
      </c>
      <c r="C718" t="str">
        <v>https://bdt.daknong.gov.vn/web/guest/tin-the-gioi1/-/view_content/127900190-buoc-khoi-phuc-lai-hien-trang-ban-dau-hon-26-000-met-vuong-dat-o-xa-quang-tam-huyen-tuy-duc.html</v>
      </c>
      <c r="D718" t="str">
        <v>-</v>
      </c>
      <c r="E718" t="str">
        <v>-</v>
      </c>
      <c r="F718" t="str">
        <v>-</v>
      </c>
      <c r="G718" t="str">
        <v>-</v>
      </c>
    </row>
    <row r="719">
      <c r="A719">
        <v>18717</v>
      </c>
      <c r="B719" t="str">
        <v>Công an xã Đắk R'Tíh  tỉnh Đắk Nông</v>
      </c>
      <c r="C719" t="str">
        <v>-</v>
      </c>
      <c r="D719" t="str">
        <v>-</v>
      </c>
      <c r="E719" t="str">
        <v/>
      </c>
      <c r="F719" t="str">
        <v>-</v>
      </c>
      <c r="G719" t="str">
        <v>-</v>
      </c>
    </row>
    <row r="720">
      <c r="A720">
        <v>18718</v>
      </c>
      <c r="B720" t="str">
        <f>HYPERLINK("https://tuyduc.daknong.gov.vn/", "UBND Ủy ban nhân dân xã Đắk R'Tíh  tỉnh Đắk Nông")</f>
        <v>UBND Ủy ban nhân dân xã Đắk R'Tíh  tỉnh Đắk Nông</v>
      </c>
      <c r="C720" t="str">
        <v>https://tuyduc.daknong.gov.vn/</v>
      </c>
      <c r="D720" t="str">
        <v>-</v>
      </c>
      <c r="E720" t="str">
        <v>-</v>
      </c>
      <c r="F720" t="str">
        <v>-</v>
      </c>
      <c r="G720" t="str">
        <v>-</v>
      </c>
    </row>
    <row r="721">
      <c r="A721">
        <v>18719</v>
      </c>
      <c r="B721" t="str">
        <f>HYPERLINK("https://www.facebook.com/p/C%C3%B4ng-an-X%C3%A3-%C4%90%C4%83k-Ngo-Tuy-%C4%90%E1%BB%A9c-%C4%90%C4%83k-N%C3%B4ng-61550535224527/", "Công an xã Đắk Ngo  tỉnh Đắk Nông")</f>
        <v>Công an xã Đắk Ngo  tỉnh Đắk Nông</v>
      </c>
      <c r="C721" t="str">
        <v>https://www.facebook.com/p/C%C3%B4ng-an-X%C3%A3-%C4%90%C4%83k-Ngo-Tuy-%C4%90%E1%BB%A9c-%C4%90%C4%83k-N%C3%B4ng-61550535224527/</v>
      </c>
      <c r="D721" t="str">
        <v>-</v>
      </c>
      <c r="E721" t="str">
        <v/>
      </c>
      <c r="F721" t="str">
        <v>-</v>
      </c>
      <c r="G721" t="str">
        <v>-</v>
      </c>
    </row>
    <row r="722">
      <c r="A722">
        <v>18720</v>
      </c>
      <c r="B722" t="str">
        <f>HYPERLINK("https://tuyduc.daknong.gov.vn/", "UBND Ủy ban nhân dân xã Đắk Ngo  tỉnh Đắk Nông")</f>
        <v>UBND Ủy ban nhân dân xã Đắk Ngo  tỉnh Đắk Nông</v>
      </c>
      <c r="C722" t="str">
        <v>https://tuyduc.daknong.gov.vn/</v>
      </c>
      <c r="D722" t="str">
        <v>-</v>
      </c>
      <c r="E722" t="str">
        <v>-</v>
      </c>
      <c r="F722" t="str">
        <v>-</v>
      </c>
      <c r="G722" t="str">
        <v>-</v>
      </c>
    </row>
    <row r="723">
      <c r="A723">
        <v>18721</v>
      </c>
      <c r="B723" t="str">
        <v>Công an xã Quảng Tân  tỉnh Đắk Nông</v>
      </c>
      <c r="C723" t="str">
        <v>-</v>
      </c>
      <c r="D723" t="str">
        <v>-</v>
      </c>
      <c r="E723" t="str">
        <v/>
      </c>
      <c r="F723" t="str">
        <v>-</v>
      </c>
      <c r="G723" t="str">
        <v>-</v>
      </c>
    </row>
    <row r="724">
      <c r="A724">
        <v>18722</v>
      </c>
      <c r="B724" t="str">
        <f>HYPERLINK("https://www.quangninh.gov.vn/donvi/huyendamha/Trang/ChiTietBVGioiThieu.aspx?bvid=75", "UBND Ủy ban nhân dân xã Quảng Tân  tỉnh Đắk Nông")</f>
        <v>UBND Ủy ban nhân dân xã Quảng Tân  tỉnh Đắk Nông</v>
      </c>
      <c r="C724" t="str">
        <v>https://www.quangninh.gov.vn/donvi/huyendamha/Trang/ChiTietBVGioiThieu.aspx?bvid=75</v>
      </c>
      <c r="D724" t="str">
        <v>-</v>
      </c>
      <c r="E724" t="str">
        <v>-</v>
      </c>
      <c r="F724" t="str">
        <v>-</v>
      </c>
      <c r="G724" t="str">
        <v>-</v>
      </c>
    </row>
    <row r="725">
      <c r="A725">
        <v>18723</v>
      </c>
      <c r="B725" t="str">
        <f>HYPERLINK("https://www.facebook.com/p/UBND-Ph%C6%B0%E1%BB%9Dng-7-TP-%C4%90%C3%A0-L%E1%BA%A1t-T-L%C3%A2m-%C4%90%E1%BB%93ng-100064453792359/?locale=vi_VN", "Công an phường 7  tỉnh Lâm Đồng")</f>
        <v>Công an phường 7  tỉnh Lâm Đồng</v>
      </c>
      <c r="C725" t="str">
        <v>https://www.facebook.com/p/UBND-Ph%C6%B0%E1%BB%9Dng-7-TP-%C4%90%C3%A0-L%E1%BA%A1t-T-L%C3%A2m-%C4%90%E1%BB%93ng-100064453792359/?locale=vi_VN</v>
      </c>
      <c r="D725" t="str">
        <v>-</v>
      </c>
      <c r="E725" t="str">
        <v/>
      </c>
      <c r="F725" t="str">
        <v>-</v>
      </c>
      <c r="G725" t="str">
        <v>-</v>
      </c>
    </row>
    <row r="726">
      <c r="A726">
        <v>18724</v>
      </c>
      <c r="B726" t="str">
        <f>HYPERLINK("https://lamdong.gov.vn/sites/dalat/htct/ubndtp/xaphuong/SitePages/hdnd-ubnd-phuong-7.aspx", "UBND Ủy ban nhân dân phường 7  tỉnh Lâm Đồng")</f>
        <v>UBND Ủy ban nhân dân phường 7  tỉnh Lâm Đồng</v>
      </c>
      <c r="C726" t="str">
        <v>https://lamdong.gov.vn/sites/dalat/htct/ubndtp/xaphuong/SitePages/hdnd-ubnd-phuong-7.aspx</v>
      </c>
      <c r="D726" t="str">
        <v>-</v>
      </c>
      <c r="E726" t="str">
        <v>-</v>
      </c>
      <c r="F726" t="str">
        <v>-</v>
      </c>
      <c r="G726" t="str">
        <v>-</v>
      </c>
    </row>
    <row r="727">
      <c r="A727">
        <v>18725</v>
      </c>
      <c r="B727" t="str">
        <f>HYPERLINK("https://www.facebook.com/tuoitreconganquanhadong/?locale=vi_VN", "Công an phường 8  tỉnh Lâm Đồng")</f>
        <v>Công an phường 8  tỉnh Lâm Đồng</v>
      </c>
      <c r="C727" t="str">
        <v>https://www.facebook.com/tuoitreconganquanhadong/?locale=vi_VN</v>
      </c>
      <c r="D727" t="str">
        <v>-</v>
      </c>
      <c r="E727" t="str">
        <v/>
      </c>
      <c r="F727" t="str">
        <v>-</v>
      </c>
      <c r="G727" t="str">
        <v>-</v>
      </c>
    </row>
    <row r="728">
      <c r="A728">
        <v>18726</v>
      </c>
      <c r="B728" t="str">
        <f>HYPERLINK("https://lamdong.gov.vn/sites/dalat/htct/ubndtp/xaphuong/SitePages/hdnd-ubnd-phuong-8.aspx", "UBND Ủy ban nhân dân phường 8  tỉnh Lâm Đồng")</f>
        <v>UBND Ủy ban nhân dân phường 8  tỉnh Lâm Đồng</v>
      </c>
      <c r="C728" t="str">
        <v>https://lamdong.gov.vn/sites/dalat/htct/ubndtp/xaphuong/SitePages/hdnd-ubnd-phuong-8.aspx</v>
      </c>
      <c r="D728" t="str">
        <v>-</v>
      </c>
      <c r="E728" t="str">
        <v>-</v>
      </c>
      <c r="F728" t="str">
        <v>-</v>
      </c>
      <c r="G728" t="str">
        <v>-</v>
      </c>
    </row>
    <row r="729">
      <c r="A729">
        <v>18727</v>
      </c>
      <c r="B729" t="str">
        <f>HYPERLINK("https://www.facebook.com/tuoitrephuong12/?locale=vi_VN", "Công an phường 12  tỉnh Lâm Đồng")</f>
        <v>Công an phường 12  tỉnh Lâm Đồng</v>
      </c>
      <c r="C729" t="str">
        <v>https://www.facebook.com/tuoitrephuong12/?locale=vi_VN</v>
      </c>
      <c r="D729" t="str">
        <v>-</v>
      </c>
      <c r="E729" t="str">
        <v/>
      </c>
      <c r="F729" t="str">
        <v>-</v>
      </c>
      <c r="G729" t="str">
        <v>-</v>
      </c>
    </row>
    <row r="730">
      <c r="A730">
        <v>18728</v>
      </c>
      <c r="B730" t="str">
        <f>HYPERLINK("https://lamdong.gov.vn/sites/dalat/htct/ubndtp/xaphuong/SitePages/hdnd-ubnd-phuong-12.aspx", "UBND Ủy ban nhân dân phường 12  tỉnh Lâm Đồng")</f>
        <v>UBND Ủy ban nhân dân phường 12  tỉnh Lâm Đồng</v>
      </c>
      <c r="C730" t="str">
        <v>https://lamdong.gov.vn/sites/dalat/htct/ubndtp/xaphuong/SitePages/hdnd-ubnd-phuong-12.aspx</v>
      </c>
      <c r="D730" t="str">
        <v>-</v>
      </c>
      <c r="E730" t="str">
        <v>-</v>
      </c>
      <c r="F730" t="str">
        <v>-</v>
      </c>
      <c r="G730" t="str">
        <v>-</v>
      </c>
    </row>
    <row r="731">
      <c r="A731">
        <v>18729</v>
      </c>
      <c r="B731" t="str">
        <f>HYPERLINK("https://www.facebook.com/tuoitreconganquanhadong/", "Công an phường 9  tỉnh Lâm Đồng")</f>
        <v>Công an phường 9  tỉnh Lâm Đồng</v>
      </c>
      <c r="C731" t="str">
        <v>https://www.facebook.com/tuoitreconganquanhadong/</v>
      </c>
      <c r="D731" t="str">
        <v>-</v>
      </c>
      <c r="E731" t="str">
        <v/>
      </c>
      <c r="F731" t="str">
        <v>-</v>
      </c>
      <c r="G731" t="str">
        <v>-</v>
      </c>
    </row>
    <row r="732">
      <c r="A732">
        <v>18730</v>
      </c>
      <c r="B732" t="str">
        <f>HYPERLINK("https://lamdong.gov.vn/sites/dalat/htct/ubndtp/xaphuong/SitePages/hdnd-ubnd-phuong-9.aspx", "UBND Ủy ban nhân dân phường 9  tỉnh Lâm Đồng")</f>
        <v>UBND Ủy ban nhân dân phường 9  tỉnh Lâm Đồng</v>
      </c>
      <c r="C732" t="str">
        <v>https://lamdong.gov.vn/sites/dalat/htct/ubndtp/xaphuong/SitePages/hdnd-ubnd-phuong-9.aspx</v>
      </c>
      <c r="D732" t="str">
        <v>-</v>
      </c>
      <c r="E732" t="str">
        <v>-</v>
      </c>
      <c r="F732" t="str">
        <v>-</v>
      </c>
      <c r="G732" t="str">
        <v>-</v>
      </c>
    </row>
    <row r="733">
      <c r="A733">
        <v>18731</v>
      </c>
      <c r="B733" t="str">
        <f>HYPERLINK("https://www.facebook.com/p/U%E1%BB%B7-ban-nh%C3%A2n-d%C3%A2n-Ph%C6%B0%E1%BB%9Dng-2-th%C3%A0nh-ph%E1%BB%91-B%E1%BA%A3o-L%E1%BB%99c-100083296962989/", "Công an phường 2  tỉnh Lâm Đồng")</f>
        <v>Công an phường 2  tỉnh Lâm Đồng</v>
      </c>
      <c r="C733" t="str">
        <v>https://www.facebook.com/p/U%E1%BB%B7-ban-nh%C3%A2n-d%C3%A2n-Ph%C6%B0%E1%BB%9Dng-2-th%C3%A0nh-ph%E1%BB%91-B%E1%BA%A3o-L%E1%BB%99c-100083296962989/</v>
      </c>
      <c r="D733" t="str">
        <v>-</v>
      </c>
      <c r="E733" t="str">
        <v/>
      </c>
      <c r="F733" t="str">
        <v>-</v>
      </c>
      <c r="G733" t="str">
        <v>-</v>
      </c>
    </row>
    <row r="734">
      <c r="A734">
        <v>18732</v>
      </c>
      <c r="B734" t="str">
        <f>HYPERLINK("https://lamdong.gov.vn/sites/dalat/htct/ubndtp/xaphuong/SitePages/hdnd-ubnd-phuong-2.aspx", "UBND Ủy ban nhân dân phường 2  tỉnh Lâm Đồng")</f>
        <v>UBND Ủy ban nhân dân phường 2  tỉnh Lâm Đồng</v>
      </c>
      <c r="C734" t="str">
        <v>https://lamdong.gov.vn/sites/dalat/htct/ubndtp/xaphuong/SitePages/hdnd-ubnd-phuong-2.aspx</v>
      </c>
      <c r="D734" t="str">
        <v>-</v>
      </c>
      <c r="E734" t="str">
        <v>-</v>
      </c>
      <c r="F734" t="str">
        <v>-</v>
      </c>
      <c r="G734" t="str">
        <v>-</v>
      </c>
    </row>
    <row r="735">
      <c r="A735">
        <v>18733</v>
      </c>
      <c r="B735" t="str">
        <f>HYPERLINK("https://www.facebook.com/tuoitreconganquanhadong/?locale=vi_VN", "Công an phường 1  tỉnh Lâm Đồng")</f>
        <v>Công an phường 1  tỉnh Lâm Đồng</v>
      </c>
      <c r="C735" t="str">
        <v>https://www.facebook.com/tuoitreconganquanhadong/?locale=vi_VN</v>
      </c>
      <c r="D735" t="str">
        <v>-</v>
      </c>
      <c r="E735" t="str">
        <v/>
      </c>
      <c r="F735" t="str">
        <v>-</v>
      </c>
      <c r="G735" t="str">
        <v>-</v>
      </c>
    </row>
    <row r="736">
      <c r="A736">
        <v>18734</v>
      </c>
      <c r="B736" t="str">
        <f>HYPERLINK("https://lamdong.gov.vn/sites/baoloc/ubnd/phuongxa/SitePages/phuong-1.aspx", "UBND Ủy ban nhân dân phường 1  tỉnh Lâm Đồng")</f>
        <v>UBND Ủy ban nhân dân phường 1  tỉnh Lâm Đồng</v>
      </c>
      <c r="C736" t="str">
        <v>https://lamdong.gov.vn/sites/baoloc/ubnd/phuongxa/SitePages/phuong-1.aspx</v>
      </c>
      <c r="D736" t="str">
        <v>-</v>
      </c>
      <c r="E736" t="str">
        <v>-</v>
      </c>
      <c r="F736" t="str">
        <v>-</v>
      </c>
      <c r="G736" t="str">
        <v>-</v>
      </c>
    </row>
    <row r="737">
      <c r="A737">
        <v>18735</v>
      </c>
      <c r="B737" t="str">
        <f>HYPERLINK("https://www.facebook.com/p/UBND-Ph%C6%B0%E1%BB%9Dng-6-Th%C3%A0nh-ph%E1%BB%91-%C4%90%C3%A0-L%E1%BA%A1t-100069336724239/", "Công an phường 6  tỉnh Lâm Đồng")</f>
        <v>Công an phường 6  tỉnh Lâm Đồng</v>
      </c>
      <c r="C737" t="str">
        <v>https://www.facebook.com/p/UBND-Ph%C6%B0%E1%BB%9Dng-6-Th%C3%A0nh-ph%E1%BB%91-%C4%90%C3%A0-L%E1%BA%A1t-100069336724239/</v>
      </c>
      <c r="D737" t="str">
        <v>-</v>
      </c>
      <c r="E737" t="str">
        <v/>
      </c>
      <c r="F737" t="str">
        <v>-</v>
      </c>
      <c r="G737" t="str">
        <v>-</v>
      </c>
    </row>
    <row r="738">
      <c r="A738">
        <v>18736</v>
      </c>
      <c r="B738" t="str">
        <f>HYPERLINK("https://lamdong.gov.vn/sites/dalat/htct/ubndtp/xaphuong/SitePages/hdnd-ubnd-phuong-6.aspx", "UBND Ủy ban nhân dân phường 6  tỉnh Lâm Đồng")</f>
        <v>UBND Ủy ban nhân dân phường 6  tỉnh Lâm Đồng</v>
      </c>
      <c r="C738" t="str">
        <v>https://lamdong.gov.vn/sites/dalat/htct/ubndtp/xaphuong/SitePages/hdnd-ubnd-phuong-6.aspx</v>
      </c>
      <c r="D738" t="str">
        <v>-</v>
      </c>
      <c r="E738" t="str">
        <v>-</v>
      </c>
      <c r="F738" t="str">
        <v>-</v>
      </c>
      <c r="G738" t="str">
        <v>-</v>
      </c>
    </row>
    <row r="739">
      <c r="A739">
        <v>18737</v>
      </c>
      <c r="B739" t="str">
        <v>Công an phường 5  tỉnh Lâm Đồng</v>
      </c>
      <c r="C739" t="str">
        <v>-</v>
      </c>
      <c r="D739" t="str">
        <v>-</v>
      </c>
      <c r="E739" t="str">
        <v/>
      </c>
      <c r="F739" t="str">
        <v>-</v>
      </c>
      <c r="G739" t="str">
        <v>-</v>
      </c>
    </row>
    <row r="740">
      <c r="A740">
        <v>18738</v>
      </c>
      <c r="B740" t="str">
        <f>HYPERLINK("https://phuong5.tptuyhoa.phuyen.gov.vn/", "UBND Ủy ban nhân dân phường 5  tỉnh Lâm Đồng")</f>
        <v>UBND Ủy ban nhân dân phường 5  tỉnh Lâm Đồng</v>
      </c>
      <c r="C740" t="str">
        <v>https://phuong5.tptuyhoa.phuyen.gov.vn/</v>
      </c>
      <c r="D740" t="str">
        <v>-</v>
      </c>
      <c r="E740" t="str">
        <v>-</v>
      </c>
      <c r="F740" t="str">
        <v>-</v>
      </c>
      <c r="G740" t="str">
        <v>-</v>
      </c>
    </row>
    <row r="741">
      <c r="A741">
        <v>18739</v>
      </c>
      <c r="B741" t="str">
        <f>HYPERLINK("https://www.facebook.com/p/UBND-ph%C6%B0%E1%BB%9Dng-4-th%C3%A0nh-ph%E1%BB%91-%C4%90%C3%A0-L%E1%BA%A1t-100064756390896/", "Công an phường 4  tỉnh Lâm Đồng")</f>
        <v>Công an phường 4  tỉnh Lâm Đồng</v>
      </c>
      <c r="C741" t="str">
        <v>https://www.facebook.com/p/UBND-ph%C6%B0%E1%BB%9Dng-4-th%C3%A0nh-ph%E1%BB%91-%C4%90%C3%A0-L%E1%BA%A1t-100064756390896/</v>
      </c>
      <c r="D741" t="str">
        <v>-</v>
      </c>
      <c r="E741" t="str">
        <v/>
      </c>
      <c r="F741" t="str">
        <v>-</v>
      </c>
      <c r="G741" t="str">
        <v>-</v>
      </c>
    </row>
    <row r="742">
      <c r="A742">
        <v>18740</v>
      </c>
      <c r="B742" t="str">
        <f>HYPERLINK("https://phuong4.dalat.lamdong.gov.vn/", "UBND Ủy ban nhân dân phường 4  tỉnh Lâm Đồng")</f>
        <v>UBND Ủy ban nhân dân phường 4  tỉnh Lâm Đồng</v>
      </c>
      <c r="C742" t="str">
        <v>https://phuong4.dalat.lamdong.gov.vn/</v>
      </c>
      <c r="D742" t="str">
        <v>-</v>
      </c>
      <c r="E742" t="str">
        <v>-</v>
      </c>
      <c r="F742" t="str">
        <v>-</v>
      </c>
      <c r="G742" t="str">
        <v>-</v>
      </c>
    </row>
    <row r="743">
      <c r="A743">
        <v>18741</v>
      </c>
      <c r="B743" t="str">
        <f>HYPERLINK("https://www.facebook.com/tuoitrephuong10thanhphodalat/", "Công an phường 10  tỉnh Lâm Đồng")</f>
        <v>Công an phường 10  tỉnh Lâm Đồng</v>
      </c>
      <c r="C743" t="str">
        <v>https://www.facebook.com/tuoitrephuong10thanhphodalat/</v>
      </c>
      <c r="D743" t="str">
        <v>-</v>
      </c>
      <c r="E743" t="str">
        <v/>
      </c>
      <c r="F743" t="str">
        <v>-</v>
      </c>
      <c r="G743" t="str">
        <v>-</v>
      </c>
    </row>
    <row r="744">
      <c r="A744">
        <v>18742</v>
      </c>
      <c r="B744" t="str">
        <f>HYPERLINK("https://lamdong.gov.vn/sites/dalat/htct/ubndtp/xaphuong/SitePages/hdnd-ubnd-phuong-10.aspx", "UBND Ủy ban nhân dân phường 10  tỉnh Lâm Đồng")</f>
        <v>UBND Ủy ban nhân dân phường 10  tỉnh Lâm Đồng</v>
      </c>
      <c r="C744" t="str">
        <v>https://lamdong.gov.vn/sites/dalat/htct/ubndtp/xaphuong/SitePages/hdnd-ubnd-phuong-10.aspx</v>
      </c>
      <c r="D744" t="str">
        <v>-</v>
      </c>
      <c r="E744" t="str">
        <v>-</v>
      </c>
      <c r="F744" t="str">
        <v>-</v>
      </c>
      <c r="G744" t="str">
        <v>-</v>
      </c>
    </row>
    <row r="745">
      <c r="A745">
        <v>18743</v>
      </c>
      <c r="B745" t="str">
        <f>HYPERLINK("https://www.facebook.com/tuoitreconganquanhadong/?locale=vi_VN", "Công an phường 11  tỉnh Lâm Đồng")</f>
        <v>Công an phường 11  tỉnh Lâm Đồng</v>
      </c>
      <c r="C745" t="str">
        <v>https://www.facebook.com/tuoitreconganquanhadong/?locale=vi_VN</v>
      </c>
      <c r="D745" t="str">
        <v>-</v>
      </c>
      <c r="E745" t="str">
        <v/>
      </c>
      <c r="F745" t="str">
        <v>-</v>
      </c>
      <c r="G745" t="str">
        <v>-</v>
      </c>
    </row>
    <row r="746">
      <c r="A746">
        <v>18744</v>
      </c>
      <c r="B746" t="str">
        <f>HYPERLINK("https://lamdong.gov.vn/sites/dalat/htct/ubndtp/xaphuong/SitePages/hdnd-ubnd-phuong-11.aspx", "UBND Ủy ban nhân dân phường 11  tỉnh Lâm Đồng")</f>
        <v>UBND Ủy ban nhân dân phường 11  tỉnh Lâm Đồng</v>
      </c>
      <c r="C746" t="str">
        <v>https://lamdong.gov.vn/sites/dalat/htct/ubndtp/xaphuong/SitePages/hdnd-ubnd-phuong-11.aspx</v>
      </c>
      <c r="D746" t="str">
        <v>-</v>
      </c>
      <c r="E746" t="str">
        <v>-</v>
      </c>
      <c r="F746" t="str">
        <v>-</v>
      </c>
      <c r="G746" t="str">
        <v>-</v>
      </c>
    </row>
    <row r="747">
      <c r="A747">
        <v>18745</v>
      </c>
      <c r="B747" t="str">
        <f>HYPERLINK("https://www.facebook.com/p/%C4%90%E1%BA%A3ng-%E1%BB%A7y_H%C4%90ND_UBND-Ph%C6%B0%E1%BB%9Dng-3-TP-%C4%90%C3%A0-L%E1%BA%A1t-100064551592310/", "Công an phường 3  tỉnh Lâm Đồng")</f>
        <v>Công an phường 3  tỉnh Lâm Đồng</v>
      </c>
      <c r="C747" t="str">
        <v>https://www.facebook.com/p/%C4%90%E1%BA%A3ng-%E1%BB%A7y_H%C4%90ND_UBND-Ph%C6%B0%E1%BB%9Dng-3-TP-%C4%90%C3%A0-L%E1%BA%A1t-100064551592310/</v>
      </c>
      <c r="D747" t="str">
        <v>-</v>
      </c>
      <c r="E747" t="str">
        <v/>
      </c>
      <c r="F747" t="str">
        <v>-</v>
      </c>
      <c r="G747" t="str">
        <v>-</v>
      </c>
    </row>
    <row r="748">
      <c r="A748">
        <v>18746</v>
      </c>
      <c r="B748" t="str">
        <f>HYPERLINK("https://lamdong.gov.vn/sites/dalat/htct/ubndtp/xaphuong/SitePages/hdnd-ubnd-phuong-3.aspx", "UBND Ủy ban nhân dân phường 3  tỉnh Lâm Đồng")</f>
        <v>UBND Ủy ban nhân dân phường 3  tỉnh Lâm Đồng</v>
      </c>
      <c r="C748" t="str">
        <v>https://lamdong.gov.vn/sites/dalat/htct/ubndtp/xaphuong/SitePages/hdnd-ubnd-phuong-3.aspx</v>
      </c>
      <c r="D748" t="str">
        <v>-</v>
      </c>
      <c r="E748" t="str">
        <v>-</v>
      </c>
      <c r="F748" t="str">
        <v>-</v>
      </c>
      <c r="G748" t="str">
        <v>-</v>
      </c>
    </row>
    <row r="749">
      <c r="A749">
        <v>18747</v>
      </c>
      <c r="B749" t="str">
        <f>HYPERLINK("https://www.facebook.com/2006176366191527", "Công an xã Xuân Thọ  tỉnh Lâm Đồng")</f>
        <v>Công an xã Xuân Thọ  tỉnh Lâm Đồng</v>
      </c>
      <c r="C749" t="str">
        <v>https://www.facebook.com/2006176366191527</v>
      </c>
      <c r="D749" t="str">
        <v>-</v>
      </c>
      <c r="E749" t="str">
        <v/>
      </c>
      <c r="F749" t="str">
        <v>-</v>
      </c>
      <c r="G749" t="str">
        <v>-</v>
      </c>
    </row>
    <row r="750">
      <c r="A750">
        <v>18748</v>
      </c>
      <c r="B750" t="str">
        <f>HYPERLINK("https://lamdong.gov.vn/sites/dalat/htct/ubndtp/xaphuong/SitePages/hdnd-ubnd-xa-xuan-tho.aspx", "UBND Ủy ban nhân dân xã Xuân Thọ  tỉnh Lâm Đồng")</f>
        <v>UBND Ủy ban nhân dân xã Xuân Thọ  tỉnh Lâm Đồng</v>
      </c>
      <c r="C750" t="str">
        <v>https://lamdong.gov.vn/sites/dalat/htct/ubndtp/xaphuong/SitePages/hdnd-ubnd-xa-xuan-tho.aspx</v>
      </c>
      <c r="D750" t="str">
        <v>-</v>
      </c>
      <c r="E750" t="str">
        <v>-</v>
      </c>
      <c r="F750" t="str">
        <v>-</v>
      </c>
      <c r="G750" t="str">
        <v>-</v>
      </c>
    </row>
    <row r="751">
      <c r="A751">
        <v>18749</v>
      </c>
      <c r="B751" t="str">
        <f>HYPERLINK("https://www.facebook.com/p/UBND-x%C3%A3-T%C3%A0-Nung-Th%C3%A0nh-ph%E1%BB%91-%C4%90%C3%A0-L%E1%BA%A1t-t%E1%BB%89nh-L%C3%A2m-%C4%90%E1%BB%93ng-100093706728816/", "Công an xã Tà Nung  tỉnh Lâm Đồng")</f>
        <v>Công an xã Tà Nung  tỉnh Lâm Đồng</v>
      </c>
      <c r="C751" t="str">
        <v>https://www.facebook.com/p/UBND-x%C3%A3-T%C3%A0-Nung-Th%C3%A0nh-ph%E1%BB%91-%C4%90%C3%A0-L%E1%BA%A1t-t%E1%BB%89nh-L%C3%A2m-%C4%90%E1%BB%93ng-100093706728816/</v>
      </c>
      <c r="D751" t="str">
        <v>-</v>
      </c>
      <c r="E751" t="str">
        <v/>
      </c>
      <c r="F751" t="str">
        <v>-</v>
      </c>
      <c r="G751" t="str">
        <v>-</v>
      </c>
    </row>
    <row r="752">
      <c r="A752">
        <v>18750</v>
      </c>
      <c r="B752" t="str">
        <f>HYPERLINK("https://lamdong.gov.vn/sites/dalat/htct/ubndtp/xaphuong/SitePages/hdnd-ubnd-xa-ta-nung.aspx", "UBND Ủy ban nhân dân xã Tà Nung  tỉnh Lâm Đồng")</f>
        <v>UBND Ủy ban nhân dân xã Tà Nung  tỉnh Lâm Đồng</v>
      </c>
      <c r="C752" t="str">
        <v>https://lamdong.gov.vn/sites/dalat/htct/ubndtp/xaphuong/SitePages/hdnd-ubnd-xa-ta-nung.aspx</v>
      </c>
      <c r="D752" t="str">
        <v>-</v>
      </c>
      <c r="E752" t="str">
        <v>-</v>
      </c>
      <c r="F752" t="str">
        <v>-</v>
      </c>
      <c r="G752" t="str">
        <v>-</v>
      </c>
    </row>
    <row r="753">
      <c r="A753">
        <v>18751</v>
      </c>
      <c r="B753" t="str">
        <f>HYPERLINK("https://www.facebook.com/p/%E1%BB%A6y-ban-nh%C3%A2n-d%C3%A2n-x%C3%A3-Tr%E1%BA%A1m-H%C3%A0nh-100063862248229/?locale=vi_VN", "Công an xã Trạm Hành  tỉnh Lâm Đồng")</f>
        <v>Công an xã Trạm Hành  tỉnh Lâm Đồng</v>
      </c>
      <c r="C753" t="str">
        <v>https://www.facebook.com/p/%E1%BB%A6y-ban-nh%C3%A2n-d%C3%A2n-x%C3%A3-Tr%E1%BA%A1m-H%C3%A0nh-100063862248229/?locale=vi_VN</v>
      </c>
      <c r="D753" t="str">
        <v>-</v>
      </c>
      <c r="E753" t="str">
        <v/>
      </c>
      <c r="F753" t="str">
        <v>-</v>
      </c>
      <c r="G753" t="str">
        <v>-</v>
      </c>
    </row>
    <row r="754">
      <c r="A754">
        <v>18752</v>
      </c>
      <c r="B754" t="str">
        <f>HYPERLINK("https://lamdong.gov.vn/sites/dalat/htct/ubndtp/xaphuong/SitePages/hdnd-ubnd-xa-tram-hanh.aspx", "UBND Ủy ban nhân dân xã Trạm Hành  tỉnh Lâm Đồng")</f>
        <v>UBND Ủy ban nhân dân xã Trạm Hành  tỉnh Lâm Đồng</v>
      </c>
      <c r="C754" t="str">
        <v>https://lamdong.gov.vn/sites/dalat/htct/ubndtp/xaphuong/SitePages/hdnd-ubnd-xa-tram-hanh.aspx</v>
      </c>
      <c r="D754" t="str">
        <v>-</v>
      </c>
      <c r="E754" t="str">
        <v>-</v>
      </c>
      <c r="F754" t="str">
        <v>-</v>
      </c>
      <c r="G754" t="str">
        <v>-</v>
      </c>
    </row>
    <row r="755">
      <c r="A755">
        <v>18753</v>
      </c>
      <c r="B755" t="str">
        <v>Công an xã Xuân Trường  tỉnh Lâm Đồng</v>
      </c>
      <c r="C755" t="str">
        <v>-</v>
      </c>
      <c r="D755" t="str">
        <v>-</v>
      </c>
      <c r="E755" t="str">
        <v/>
      </c>
      <c r="F755" t="str">
        <v>-</v>
      </c>
      <c r="G755" t="str">
        <v>-</v>
      </c>
    </row>
    <row r="756">
      <c r="A756">
        <v>18754</v>
      </c>
      <c r="B756" t="str">
        <f>HYPERLINK("https://lamdong.gov.vn/sites/dalat/htct/ubndtp/xaphuong/SitePages/hdnd-ubnd-xa-xuan-truong.aspx", "UBND Ủy ban nhân dân xã Xuân Trường  tỉnh Lâm Đồng")</f>
        <v>UBND Ủy ban nhân dân xã Xuân Trường  tỉnh Lâm Đồng</v>
      </c>
      <c r="C756" t="str">
        <v>https://lamdong.gov.vn/sites/dalat/htct/ubndtp/xaphuong/SitePages/hdnd-ubnd-xa-xuan-truong.aspx</v>
      </c>
      <c r="D756" t="str">
        <v>-</v>
      </c>
      <c r="E756" t="str">
        <v>-</v>
      </c>
      <c r="F756" t="str">
        <v>-</v>
      </c>
      <c r="G756" t="str">
        <v>-</v>
      </c>
    </row>
    <row r="757">
      <c r="A757">
        <v>18755</v>
      </c>
      <c r="B757" t="str">
        <f>HYPERLINK("https://www.facebook.com/tuoitreconganbaoloc/", "Công an phường Lộc Phát  tỉnh Lâm Đồng")</f>
        <v>Công an phường Lộc Phát  tỉnh Lâm Đồng</v>
      </c>
      <c r="C757" t="str">
        <v>https://www.facebook.com/tuoitreconganbaoloc/</v>
      </c>
      <c r="D757" t="str">
        <v>-</v>
      </c>
      <c r="E757" t="str">
        <v/>
      </c>
      <c r="F757" t="str">
        <v>-</v>
      </c>
      <c r="G757" t="str">
        <v>-</v>
      </c>
    </row>
    <row r="758">
      <c r="A758">
        <v>18756</v>
      </c>
      <c r="B758" t="str">
        <f>HYPERLINK("https://lamdong.gov.vn/sites/baoloc/ubnd/phuongxa/SitePages/phuong-loc-phat.aspx", "UBND Ủy ban nhân dân phường Lộc Phát  tỉnh Lâm Đồng")</f>
        <v>UBND Ủy ban nhân dân phường Lộc Phát  tỉnh Lâm Đồng</v>
      </c>
      <c r="C758" t="str">
        <v>https://lamdong.gov.vn/sites/baoloc/ubnd/phuongxa/SitePages/phuong-loc-phat.aspx</v>
      </c>
      <c r="D758" t="str">
        <v>-</v>
      </c>
      <c r="E758" t="str">
        <v>-</v>
      </c>
      <c r="F758" t="str">
        <v>-</v>
      </c>
      <c r="G758" t="str">
        <v>-</v>
      </c>
    </row>
    <row r="759">
      <c r="A759">
        <v>18757</v>
      </c>
      <c r="B759" t="str">
        <f>HYPERLINK("https://www.facebook.com/p/Tr%C6%B0%E1%BB%9Dng-THCS-Phan-Chu-Trinh-B%E1%BA%A3o-L%E1%BB%99c-100063582821077/?locale=ga_IE", "Công an phường Lộc Tiến  tỉnh Lâm Đồng")</f>
        <v>Công an phường Lộc Tiến  tỉnh Lâm Đồng</v>
      </c>
      <c r="C759" t="str">
        <v>https://www.facebook.com/p/Tr%C6%B0%E1%BB%9Dng-THCS-Phan-Chu-Trinh-B%E1%BA%A3o-L%E1%BB%99c-100063582821077/?locale=ga_IE</v>
      </c>
      <c r="D759" t="str">
        <v>-</v>
      </c>
      <c r="E759" t="str">
        <v/>
      </c>
      <c r="F759" t="str">
        <v>-</v>
      </c>
      <c r="G759" t="str">
        <v>-</v>
      </c>
    </row>
    <row r="760">
      <c r="A760">
        <v>18758</v>
      </c>
      <c r="B760" t="str">
        <f>HYPERLINK("https://lamdong.gov.vn/sites/baoloc/ubnd/phuongxa/SitePages/phuong-loc-tien.aspx", "UBND Ủy ban nhân dân phường Lộc Tiến  tỉnh Lâm Đồng")</f>
        <v>UBND Ủy ban nhân dân phường Lộc Tiến  tỉnh Lâm Đồng</v>
      </c>
      <c r="C760" t="str">
        <v>https://lamdong.gov.vn/sites/baoloc/ubnd/phuongxa/SitePages/phuong-loc-tien.aspx</v>
      </c>
      <c r="D760" t="str">
        <v>-</v>
      </c>
      <c r="E760" t="str">
        <v>-</v>
      </c>
      <c r="F760" t="str">
        <v>-</v>
      </c>
      <c r="G760" t="str">
        <v>-</v>
      </c>
    </row>
    <row r="761">
      <c r="A761">
        <v>18759</v>
      </c>
      <c r="B761" t="str">
        <f>HYPERLINK("https://www.facebook.com/p/U%E1%BB%B7-ban-nh%C3%A2n-d%C3%A2n-Ph%C6%B0%E1%BB%9Dng-2-th%C3%A0nh-ph%E1%BB%91-B%E1%BA%A3o-L%E1%BB%99c-100083296962989/", "Công an phường 2  tỉnh Lâm Đồng")</f>
        <v>Công an phường 2  tỉnh Lâm Đồng</v>
      </c>
      <c r="C761" t="str">
        <v>https://www.facebook.com/p/U%E1%BB%B7-ban-nh%C3%A2n-d%C3%A2n-Ph%C6%B0%E1%BB%9Dng-2-th%C3%A0nh-ph%E1%BB%91-B%E1%BA%A3o-L%E1%BB%99c-100083296962989/</v>
      </c>
      <c r="D761" t="str">
        <v>-</v>
      </c>
      <c r="E761" t="str">
        <v/>
      </c>
      <c r="F761" t="str">
        <v>-</v>
      </c>
      <c r="G761" t="str">
        <v>-</v>
      </c>
    </row>
    <row r="762">
      <c r="A762">
        <v>18760</v>
      </c>
      <c r="B762" t="str">
        <f>HYPERLINK("https://lamdong.gov.vn/sites/dalat/htct/ubndtp/xaphuong/SitePages/hdnd-ubnd-phuong-2.aspx", "UBND Ủy ban nhân dân phường 2  tỉnh Lâm Đồng")</f>
        <v>UBND Ủy ban nhân dân phường 2  tỉnh Lâm Đồng</v>
      </c>
      <c r="C762" t="str">
        <v>https://lamdong.gov.vn/sites/dalat/htct/ubndtp/xaphuong/SitePages/hdnd-ubnd-phuong-2.aspx</v>
      </c>
      <c r="D762" t="str">
        <v>-</v>
      </c>
      <c r="E762" t="str">
        <v>-</v>
      </c>
      <c r="F762" t="str">
        <v>-</v>
      </c>
      <c r="G762" t="str">
        <v>-</v>
      </c>
    </row>
    <row r="763">
      <c r="A763">
        <v>18761</v>
      </c>
      <c r="B763" t="str">
        <f>HYPERLINK("https://www.facebook.com/tuoitreconganquanhadong/?locale=vi_VN", "Công an phường 1  tỉnh Lâm Đồng")</f>
        <v>Công an phường 1  tỉnh Lâm Đồng</v>
      </c>
      <c r="C763" t="str">
        <v>https://www.facebook.com/tuoitreconganquanhadong/?locale=vi_VN</v>
      </c>
      <c r="D763" t="str">
        <v>-</v>
      </c>
      <c r="E763" t="str">
        <v/>
      </c>
      <c r="F763" t="str">
        <v>-</v>
      </c>
      <c r="G763" t="str">
        <v>-</v>
      </c>
    </row>
    <row r="764">
      <c r="A764">
        <v>18762</v>
      </c>
      <c r="B764" t="str">
        <f>HYPERLINK("https://lamdong.gov.vn/sites/baoloc/ubnd/phuongxa/SitePages/phuong-1.aspx", "UBND Ủy ban nhân dân phường 1  tỉnh Lâm Đồng")</f>
        <v>UBND Ủy ban nhân dân phường 1  tỉnh Lâm Đồng</v>
      </c>
      <c r="C764" t="str">
        <v>https://lamdong.gov.vn/sites/baoloc/ubnd/phuongxa/SitePages/phuong-1.aspx</v>
      </c>
      <c r="D764" t="str">
        <v>-</v>
      </c>
      <c r="E764" t="str">
        <v>-</v>
      </c>
      <c r="F764" t="str">
        <v>-</v>
      </c>
      <c r="G764" t="str">
        <v>-</v>
      </c>
    </row>
    <row r="765">
      <c r="A765">
        <v>18763</v>
      </c>
      <c r="B765" t="str">
        <v>Công an phường B'lao  tỉnh Lâm Đồng</v>
      </c>
      <c r="C765" t="str">
        <v>-</v>
      </c>
      <c r="D765" t="str">
        <v>-</v>
      </c>
      <c r="E765" t="str">
        <v/>
      </c>
      <c r="F765" t="str">
        <v>-</v>
      </c>
      <c r="G765" t="str">
        <v>-</v>
      </c>
    </row>
    <row r="766">
      <c r="A766">
        <v>18764</v>
      </c>
      <c r="B766" t="str">
        <f>HYPERLINK("https://lamdong.gov.vn/sites/baoloc/ubnd/phuongxa/SitePages/phuong-blao.aspx", "UBND Ủy ban nhân dân phường B'lao  tỉnh Lâm Đồng")</f>
        <v>UBND Ủy ban nhân dân phường B'lao  tỉnh Lâm Đồng</v>
      </c>
      <c r="C766" t="str">
        <v>https://lamdong.gov.vn/sites/baoloc/ubnd/phuongxa/SitePages/phuong-blao.aspx</v>
      </c>
      <c r="D766" t="str">
        <v>-</v>
      </c>
      <c r="E766" t="str">
        <v>-</v>
      </c>
      <c r="F766" t="str">
        <v>-</v>
      </c>
      <c r="G766" t="str">
        <v>-</v>
      </c>
    </row>
    <row r="767">
      <c r="A767">
        <v>18765</v>
      </c>
      <c r="B767" t="str">
        <v>Công an phường Lộc Sơn  tỉnh Lâm Đồng</v>
      </c>
      <c r="C767" t="str">
        <v>-</v>
      </c>
      <c r="D767" t="str">
        <v>-</v>
      </c>
      <c r="E767" t="str">
        <v/>
      </c>
      <c r="F767" t="str">
        <v>-</v>
      </c>
      <c r="G767" t="str">
        <v>-</v>
      </c>
    </row>
    <row r="768">
      <c r="A768">
        <v>18766</v>
      </c>
      <c r="B768" t="str">
        <f>HYPERLINK("https://lamdong.gov.vn/sites/baoloc/ubnd/phuongxa/SitePages/phuong-loc-son.aspx", "UBND Ủy ban nhân dân phường Lộc Sơn  tỉnh Lâm Đồng")</f>
        <v>UBND Ủy ban nhân dân phường Lộc Sơn  tỉnh Lâm Đồng</v>
      </c>
      <c r="C768" t="str">
        <v>https://lamdong.gov.vn/sites/baoloc/ubnd/phuongxa/SitePages/phuong-loc-son.aspx</v>
      </c>
      <c r="D768" t="str">
        <v>-</v>
      </c>
      <c r="E768" t="str">
        <v>-</v>
      </c>
      <c r="F768" t="str">
        <v>-</v>
      </c>
      <c r="G768" t="str">
        <v>-</v>
      </c>
    </row>
    <row r="769">
      <c r="A769">
        <v>18767</v>
      </c>
      <c r="B769" t="str">
        <v>Công an xã Đạm Bri  tỉnh Lâm Đồng</v>
      </c>
      <c r="C769" t="str">
        <v>-</v>
      </c>
      <c r="D769" t="str">
        <v>-</v>
      </c>
      <c r="E769" t="str">
        <v/>
      </c>
      <c r="F769" t="str">
        <v>-</v>
      </c>
      <c r="G769" t="str">
        <v>-</v>
      </c>
    </row>
    <row r="770">
      <c r="A770">
        <v>18768</v>
      </c>
      <c r="B770" t="str">
        <f>HYPERLINK("https://lamdong.gov.vn/sites/baoloc/ubnd/phuongxa/SitePages/xa-dam-bri.aspx", "UBND Ủy ban nhân dân xã Đạm Bri  tỉnh Lâm Đồng")</f>
        <v>UBND Ủy ban nhân dân xã Đạm Bri  tỉnh Lâm Đồng</v>
      </c>
      <c r="C770" t="str">
        <v>https://lamdong.gov.vn/sites/baoloc/ubnd/phuongxa/SitePages/xa-dam-bri.aspx</v>
      </c>
      <c r="D770" t="str">
        <v>-</v>
      </c>
      <c r="E770" t="str">
        <v>-</v>
      </c>
      <c r="F770" t="str">
        <v>-</v>
      </c>
      <c r="G770" t="str">
        <v>-</v>
      </c>
    </row>
    <row r="771">
      <c r="A771">
        <v>18769</v>
      </c>
      <c r="B771" t="str">
        <f>HYPERLINK("https://www.facebook.com/p/C%C3%B4ng-an-x%C3%A3-L%E1%BB%99c-Th%C3%A0nh-B%E1%BA%A3o-L%C3%A2m-L%C3%A2m-%C4%90%E1%BB%93ng-61557980699219/", "Công an xã Lộc Thanh  tỉnh Lâm Đồng")</f>
        <v>Công an xã Lộc Thanh  tỉnh Lâm Đồng</v>
      </c>
      <c r="C771" t="str">
        <v>https://www.facebook.com/p/C%C3%B4ng-an-x%C3%A3-L%E1%BB%99c-Th%C3%A0nh-B%E1%BA%A3o-L%C3%A2m-L%C3%A2m-%C4%90%E1%BB%93ng-61557980699219/</v>
      </c>
      <c r="D771" t="str">
        <v>-</v>
      </c>
      <c r="E771" t="str">
        <v/>
      </c>
      <c r="F771" t="str">
        <v>-</v>
      </c>
      <c r="G771" t="str">
        <v>-</v>
      </c>
    </row>
    <row r="772">
      <c r="A772">
        <v>18770</v>
      </c>
      <c r="B772" t="str">
        <f>HYPERLINK("https://lamdong.gov.vn/sites/baoloc/ubnd/phuongxa/SitePages/xa-loc-thanh.aspx", "UBND Ủy ban nhân dân xã Lộc Thanh  tỉnh Lâm Đồng")</f>
        <v>UBND Ủy ban nhân dân xã Lộc Thanh  tỉnh Lâm Đồng</v>
      </c>
      <c r="C772" t="str">
        <v>https://lamdong.gov.vn/sites/baoloc/ubnd/phuongxa/SitePages/xa-loc-thanh.aspx</v>
      </c>
      <c r="D772" t="str">
        <v>-</v>
      </c>
      <c r="E772" t="str">
        <v>-</v>
      </c>
      <c r="F772" t="str">
        <v>-</v>
      </c>
      <c r="G772" t="str">
        <v>-</v>
      </c>
    </row>
    <row r="773">
      <c r="A773">
        <v>18771</v>
      </c>
      <c r="B773" t="str">
        <f>HYPERLINK("https://www.facebook.com/tuoitreconganbaoloc/", "Công an xã Lộc Nga  tỉnh Lâm Đồng")</f>
        <v>Công an xã Lộc Nga  tỉnh Lâm Đồng</v>
      </c>
      <c r="C773" t="str">
        <v>https://www.facebook.com/tuoitreconganbaoloc/</v>
      </c>
      <c r="D773" t="str">
        <v>-</v>
      </c>
      <c r="E773" t="str">
        <v/>
      </c>
      <c r="F773" t="str">
        <v>-</v>
      </c>
      <c r="G773" t="str">
        <v>-</v>
      </c>
    </row>
    <row r="774">
      <c r="A774">
        <v>18772</v>
      </c>
      <c r="B774" t="str">
        <f>HYPERLINK("https://lamdong.gov.vn/sites/baoloc/ubnd/phuongxa/SitePages/xa-loc-nga.aspx", "UBND Ủy ban nhân dân xã Lộc Nga  tỉnh Lâm Đồng")</f>
        <v>UBND Ủy ban nhân dân xã Lộc Nga  tỉnh Lâm Đồng</v>
      </c>
      <c r="C774" t="str">
        <v>https://lamdong.gov.vn/sites/baoloc/ubnd/phuongxa/SitePages/xa-loc-nga.aspx</v>
      </c>
      <c r="D774" t="str">
        <v>-</v>
      </c>
      <c r="E774" t="str">
        <v>-</v>
      </c>
      <c r="F774" t="str">
        <v>-</v>
      </c>
      <c r="G774" t="str">
        <v>-</v>
      </c>
    </row>
    <row r="775">
      <c r="A775">
        <v>18773</v>
      </c>
      <c r="B775" t="str">
        <f>HYPERLINK("https://www.facebook.com/tuoitrebaoloc/?locale=vi_VN", "Công an xã Lộc Châu  tỉnh Lâm Đồng")</f>
        <v>Công an xã Lộc Châu  tỉnh Lâm Đồng</v>
      </c>
      <c r="C775" t="str">
        <v>https://www.facebook.com/tuoitrebaoloc/?locale=vi_VN</v>
      </c>
      <c r="D775" t="str">
        <v>-</v>
      </c>
      <c r="E775" t="str">
        <v/>
      </c>
      <c r="F775" t="str">
        <v>-</v>
      </c>
      <c r="G775" t="str">
        <v>-</v>
      </c>
    </row>
    <row r="776">
      <c r="A776">
        <v>18774</v>
      </c>
      <c r="B776" t="str">
        <f>HYPERLINK("https://lamdong.gov.vn/sites/baoloc/ubnd/phuongxa/SitePages/xa-loc-chau.aspx", "UBND Ủy ban nhân dân xã Lộc Châu  tỉnh Lâm Đồng")</f>
        <v>UBND Ủy ban nhân dân xã Lộc Châu  tỉnh Lâm Đồng</v>
      </c>
      <c r="C776" t="str">
        <v>https://lamdong.gov.vn/sites/baoloc/ubnd/phuongxa/SitePages/xa-loc-chau.aspx</v>
      </c>
      <c r="D776" t="str">
        <v>-</v>
      </c>
      <c r="E776" t="str">
        <v>-</v>
      </c>
      <c r="F776" t="str">
        <v>-</v>
      </c>
      <c r="G776" t="str">
        <v>-</v>
      </c>
    </row>
    <row r="777">
      <c r="A777">
        <v>18775</v>
      </c>
      <c r="B777" t="str">
        <f>HYPERLINK("https://www.facebook.com/DoanThanhnienCongantinhLaoCai/", "Công an xã Đại Lào  tỉnh Lâm Đồng")</f>
        <v>Công an xã Đại Lào  tỉnh Lâm Đồng</v>
      </c>
      <c r="C777" t="str">
        <v>https://www.facebook.com/DoanThanhnienCongantinhLaoCai/</v>
      </c>
      <c r="D777" t="str">
        <v>-</v>
      </c>
      <c r="E777" t="str">
        <v/>
      </c>
      <c r="F777" t="str">
        <v>-</v>
      </c>
      <c r="G777" t="str">
        <v>-</v>
      </c>
    </row>
    <row r="778">
      <c r="A778">
        <v>18776</v>
      </c>
      <c r="B778" t="str">
        <f>HYPERLINK("https://lamdong.gov.vn/sites/baoloc/ubnd/phuongxa/SitePages/xa-dai-lao.aspx", "UBND Ủy ban nhân dân xã Đại Lào  tỉnh Lâm Đồng")</f>
        <v>UBND Ủy ban nhân dân xã Đại Lào  tỉnh Lâm Đồng</v>
      </c>
      <c r="C778" t="str">
        <v>https://lamdong.gov.vn/sites/baoloc/ubnd/phuongxa/SitePages/xa-dai-lao.aspx</v>
      </c>
      <c r="D778" t="str">
        <v>-</v>
      </c>
      <c r="E778" t="str">
        <v>-</v>
      </c>
      <c r="F778" t="str">
        <v>-</v>
      </c>
      <c r="G778" t="str">
        <v>-</v>
      </c>
    </row>
    <row r="779">
      <c r="A779">
        <v>18777</v>
      </c>
      <c r="B779" t="str">
        <f>HYPERLINK("https://www.facebook.com/p/C%C3%B4ng-an-x%C3%A3-%C4%90%E1%BA%A1-T%C3%B4ng-%C4%90am-R%C3%B4ng-L%C3%A2m-%C4%90%E1%BB%93ng-100081985368680/", "Công an xã Đạ Tông  tỉnh Lâm Đồng")</f>
        <v>Công an xã Đạ Tông  tỉnh Lâm Đồng</v>
      </c>
      <c r="C779" t="str">
        <v>https://www.facebook.com/p/C%C3%B4ng-an-x%C3%A3-%C4%90%E1%BA%A1-T%C3%B4ng-%C4%90am-R%C3%B4ng-L%C3%A2m-%C4%90%E1%BB%93ng-100081985368680/</v>
      </c>
      <c r="D779" t="str">
        <v>-</v>
      </c>
      <c r="E779" t="str">
        <v/>
      </c>
      <c r="F779" t="str">
        <v>-</v>
      </c>
      <c r="G779" t="str">
        <v>-</v>
      </c>
    </row>
    <row r="780">
      <c r="A780">
        <v>18778</v>
      </c>
      <c r="B780" t="str">
        <f>HYPERLINK("https://lamdong.gov.vn/sites/damrong/gioithieu/danhbahuyen/SitePages/ubnd-cac-xa.aspx", "UBND Ủy ban nhân dân xã Đạ Tông  tỉnh Lâm Đồng")</f>
        <v>UBND Ủy ban nhân dân xã Đạ Tông  tỉnh Lâm Đồng</v>
      </c>
      <c r="C780" t="str">
        <v>https://lamdong.gov.vn/sites/damrong/gioithieu/danhbahuyen/SitePages/ubnd-cac-xa.aspx</v>
      </c>
      <c r="D780" t="str">
        <v>-</v>
      </c>
      <c r="E780" t="str">
        <v>-</v>
      </c>
      <c r="F780" t="str">
        <v>-</v>
      </c>
      <c r="G780" t="str">
        <v>-</v>
      </c>
    </row>
    <row r="781">
      <c r="A781">
        <v>18779</v>
      </c>
      <c r="B781" t="str">
        <f>HYPERLINK("https://www.facebook.com/dalongdamronglamdong/", "Công an xã Đạ Long  tỉnh Lâm Đồng")</f>
        <v>Công an xã Đạ Long  tỉnh Lâm Đồng</v>
      </c>
      <c r="C781" t="str">
        <v>https://www.facebook.com/dalongdamronglamdong/</v>
      </c>
      <c r="D781" t="str">
        <v>-</v>
      </c>
      <c r="E781" t="str">
        <v/>
      </c>
      <c r="F781" t="str">
        <v>-</v>
      </c>
      <c r="G781" t="str">
        <v>-</v>
      </c>
    </row>
    <row r="782">
      <c r="A782">
        <v>18780</v>
      </c>
      <c r="B782" t="str">
        <f>HYPERLINK("https://lamdong.gov.vn/sites/damrong/gioithieu/danhbahuyen/SitePages/ubnd-cac-xa.aspx", "UBND Ủy ban nhân dân xã Đạ Long  tỉnh Lâm Đồng")</f>
        <v>UBND Ủy ban nhân dân xã Đạ Long  tỉnh Lâm Đồng</v>
      </c>
      <c r="C782" t="str">
        <v>https://lamdong.gov.vn/sites/damrong/gioithieu/danhbahuyen/SitePages/ubnd-cac-xa.aspx</v>
      </c>
      <c r="D782" t="str">
        <v>-</v>
      </c>
      <c r="E782" t="str">
        <v>-</v>
      </c>
      <c r="F782" t="str">
        <v>-</v>
      </c>
      <c r="G782" t="str">
        <v>-</v>
      </c>
    </row>
    <row r="783">
      <c r="A783">
        <v>18781</v>
      </c>
      <c r="B783" t="str">
        <f>HYPERLINK("https://www.facebook.com/lamdongtuoitre/?locale=fr_CA", "Công an xã Đạ M' Rong  tỉnh Lâm Đồng")</f>
        <v>Công an xã Đạ M' Rong  tỉnh Lâm Đồng</v>
      </c>
      <c r="C783" t="str">
        <v>https://www.facebook.com/lamdongtuoitre/?locale=fr_CA</v>
      </c>
      <c r="D783" t="str">
        <v>-</v>
      </c>
      <c r="E783" t="str">
        <v/>
      </c>
      <c r="F783" t="str">
        <v>-</v>
      </c>
      <c r="G783" t="str">
        <v>-</v>
      </c>
    </row>
    <row r="784">
      <c r="A784">
        <v>18782</v>
      </c>
      <c r="B784" t="str">
        <f>HYPERLINK("https://lamdong.gov.vn/sites/damrong/gioithieu/danhbahuyen/SitePages/ubnd-cac-xa.aspx", "UBND Ủy ban nhân dân xã Đạ M' Rong  tỉnh Lâm Đồng")</f>
        <v>UBND Ủy ban nhân dân xã Đạ M' Rong  tỉnh Lâm Đồng</v>
      </c>
      <c r="C784" t="str">
        <v>https://lamdong.gov.vn/sites/damrong/gioithieu/danhbahuyen/SitePages/ubnd-cac-xa.aspx</v>
      </c>
      <c r="D784" t="str">
        <v>-</v>
      </c>
      <c r="E784" t="str">
        <v>-</v>
      </c>
      <c r="F784" t="str">
        <v>-</v>
      </c>
      <c r="G784" t="str">
        <v>-</v>
      </c>
    </row>
    <row r="785">
      <c r="A785">
        <v>18783</v>
      </c>
      <c r="B785" t="str">
        <f>HYPERLINK("https://www.facebook.com/p/C%C3%B4ng-an-x%C3%A3-Li%C3%AAng-Sr%C3%B4nh-%C4%90am-R%C3%B4ng-L%C3%A2m-%C4%90%E1%BB%93ng-100083347386740/", "Công an xã Liêng Srônh  tỉnh Lâm Đồng")</f>
        <v>Công an xã Liêng Srônh  tỉnh Lâm Đồng</v>
      </c>
      <c r="C785" t="str">
        <v>https://www.facebook.com/p/C%C3%B4ng-an-x%C3%A3-Li%C3%AAng-Sr%C3%B4nh-%C4%90am-R%C3%B4ng-L%C3%A2m-%C4%90%E1%BB%93ng-100083347386740/</v>
      </c>
      <c r="D785" t="str">
        <v>-</v>
      </c>
      <c r="E785" t="str">
        <v/>
      </c>
      <c r="F785" t="str">
        <v>-</v>
      </c>
      <c r="G785" t="str">
        <v>-</v>
      </c>
    </row>
    <row r="786">
      <c r="A786">
        <v>18784</v>
      </c>
      <c r="B786" t="str">
        <f>HYPERLINK("https://lamdong.gov.vn/sites/damrong/gioithieu/danhbahuyen/SitePages/ubnd-cac-xa.aspx", "UBND Ủy ban nhân dân xã Liêng Srônh  tỉnh Lâm Đồng")</f>
        <v>UBND Ủy ban nhân dân xã Liêng Srônh  tỉnh Lâm Đồng</v>
      </c>
      <c r="C786" t="str">
        <v>https://lamdong.gov.vn/sites/damrong/gioithieu/danhbahuyen/SitePages/ubnd-cac-xa.aspx</v>
      </c>
      <c r="D786" t="str">
        <v>-</v>
      </c>
      <c r="E786" t="str">
        <v>-</v>
      </c>
      <c r="F786" t="str">
        <v>-</v>
      </c>
      <c r="G786" t="str">
        <v>-</v>
      </c>
    </row>
    <row r="787">
      <c r="A787">
        <v>18785</v>
      </c>
      <c r="B787" t="str">
        <f>HYPERLINK("https://www.facebook.com/p/C%C3%B4ng-an-x%C3%A3-%C4%90%E1%BA%A1-Rsal-%C4%90am-R%C3%B4ng-L%C3%A2m-%C4%90%E1%BB%93ng-100082401696625/", "Công an xã Đạ Rsal  tỉnh Lâm Đồng")</f>
        <v>Công an xã Đạ Rsal  tỉnh Lâm Đồng</v>
      </c>
      <c r="C787" t="str">
        <v>https://www.facebook.com/p/C%C3%B4ng-an-x%C3%A3-%C4%90%E1%BA%A1-Rsal-%C4%90am-R%C3%B4ng-L%C3%A2m-%C4%90%E1%BB%93ng-100082401696625/</v>
      </c>
      <c r="D787" t="str">
        <v>-</v>
      </c>
      <c r="E787" t="str">
        <v/>
      </c>
      <c r="F787" t="str">
        <v>-</v>
      </c>
      <c r="G787" t="str">
        <v>-</v>
      </c>
    </row>
    <row r="788">
      <c r="A788">
        <v>18786</v>
      </c>
      <c r="B788" t="str">
        <f>HYPERLINK("https://lamdong.gov.vn/sites/damrong/gioithieu/danhbahuyen/SitePages/ubnd-cac-xa.aspx", "UBND Ủy ban nhân dân xã Đạ Rsal  tỉnh Lâm Đồng")</f>
        <v>UBND Ủy ban nhân dân xã Đạ Rsal  tỉnh Lâm Đồng</v>
      </c>
      <c r="C788" t="str">
        <v>https://lamdong.gov.vn/sites/damrong/gioithieu/danhbahuyen/SitePages/ubnd-cac-xa.aspx</v>
      </c>
      <c r="D788" t="str">
        <v>-</v>
      </c>
      <c r="E788" t="str">
        <v>-</v>
      </c>
      <c r="F788" t="str">
        <v>-</v>
      </c>
      <c r="G788" t="str">
        <v>-</v>
      </c>
    </row>
    <row r="789">
      <c r="A789">
        <v>18787</v>
      </c>
      <c r="B789" t="str">
        <f>HYPERLINK("https://www.facebook.com/p/C%C3%B4ng-an-x%C3%A3-R%C3%B4-Men-%C4%90am-R%C3%B4ng-L%C3%A2m-%C4%90%E1%BB%93ng-100088772411878/", "Công an xã Rô Men  tỉnh Lâm Đồng")</f>
        <v>Công an xã Rô Men  tỉnh Lâm Đồng</v>
      </c>
      <c r="C789" t="str">
        <v>https://www.facebook.com/p/C%C3%B4ng-an-x%C3%A3-R%C3%B4-Men-%C4%90am-R%C3%B4ng-L%C3%A2m-%C4%90%E1%BB%93ng-100088772411878/</v>
      </c>
      <c r="D789" t="str">
        <v>-</v>
      </c>
      <c r="E789" t="str">
        <v/>
      </c>
      <c r="F789" t="str">
        <v>-</v>
      </c>
      <c r="G789" t="str">
        <v>-</v>
      </c>
    </row>
    <row r="790">
      <c r="A790">
        <v>18788</v>
      </c>
      <c r="B790" t="str">
        <f>HYPERLINK("https://lamdong.gov.vn/sites/damrong/hethongchinhtri/SitePages/Uy-ban-nhan-dan-cac-xa.aspx", "UBND Ủy ban nhân dân xã Rô Men  tỉnh Lâm Đồng")</f>
        <v>UBND Ủy ban nhân dân xã Rô Men  tỉnh Lâm Đồng</v>
      </c>
      <c r="C790" t="str">
        <v>https://lamdong.gov.vn/sites/damrong/hethongchinhtri/SitePages/Uy-ban-nhan-dan-cac-xa.aspx</v>
      </c>
      <c r="D790" t="str">
        <v>-</v>
      </c>
      <c r="E790" t="str">
        <v>-</v>
      </c>
      <c r="F790" t="str">
        <v>-</v>
      </c>
      <c r="G790" t="str">
        <v>-</v>
      </c>
    </row>
    <row r="791">
      <c r="A791">
        <v>18789</v>
      </c>
      <c r="B791" t="str">
        <f>HYPERLINK("https://www.facebook.com/conganxaphilieng/", "Công an xã Phi Liêng  tỉnh Lâm Đồng")</f>
        <v>Công an xã Phi Liêng  tỉnh Lâm Đồng</v>
      </c>
      <c r="C791" t="str">
        <v>https://www.facebook.com/conganxaphilieng/</v>
      </c>
      <c r="D791" t="str">
        <v>-</v>
      </c>
      <c r="E791" t="str">
        <v/>
      </c>
      <c r="F791" t="str">
        <v>-</v>
      </c>
      <c r="G791" t="str">
        <v>-</v>
      </c>
    </row>
    <row r="792">
      <c r="A792">
        <v>18790</v>
      </c>
      <c r="B792" t="str">
        <f>HYPERLINK("https://lamdong.gov.vn/sites/damrong/gioithieu/danhbahuyen/SitePages/ubnd-cac-xa.aspx", "UBND Ủy ban nhân dân xã Phi Liêng  tỉnh Lâm Đồng")</f>
        <v>UBND Ủy ban nhân dân xã Phi Liêng  tỉnh Lâm Đồng</v>
      </c>
      <c r="C792" t="str">
        <v>https://lamdong.gov.vn/sites/damrong/gioithieu/danhbahuyen/SitePages/ubnd-cac-xa.aspx</v>
      </c>
      <c r="D792" t="str">
        <v>-</v>
      </c>
      <c r="E792" t="str">
        <v>-</v>
      </c>
      <c r="F792" t="str">
        <v>-</v>
      </c>
      <c r="G792" t="str">
        <v>-</v>
      </c>
    </row>
    <row r="793">
      <c r="A793">
        <v>18791</v>
      </c>
      <c r="B793" t="str">
        <f>HYPERLINK("https://www.facebook.com/CADKN/", "Công an xã Đạ K' Nàng  tỉnh Lâm Đồng")</f>
        <v>Công an xã Đạ K' Nàng  tỉnh Lâm Đồng</v>
      </c>
      <c r="C793" t="str">
        <v>https://www.facebook.com/CADKN/</v>
      </c>
      <c r="D793" t="str">
        <v>-</v>
      </c>
      <c r="E793" t="str">
        <v/>
      </c>
      <c r="F793" t="str">
        <v>-</v>
      </c>
      <c r="G793" t="str">
        <v>-</v>
      </c>
    </row>
    <row r="794">
      <c r="A794">
        <v>18792</v>
      </c>
      <c r="B794" t="str">
        <f>HYPERLINK("https://lamdong.gov.vn/sites/damrong/gioithieu/danhbahuyen/SitePages/ubnd-cac-xa.aspx", "UBND Ủy ban nhân dân xã Đạ K' Nàng  tỉnh Lâm Đồng")</f>
        <v>UBND Ủy ban nhân dân xã Đạ K' Nàng  tỉnh Lâm Đồng</v>
      </c>
      <c r="C794" t="str">
        <v>https://lamdong.gov.vn/sites/damrong/gioithieu/danhbahuyen/SitePages/ubnd-cac-xa.aspx</v>
      </c>
      <c r="D794" t="str">
        <v>-</v>
      </c>
      <c r="E794" t="str">
        <v>-</v>
      </c>
      <c r="F794" t="str">
        <v>-</v>
      </c>
      <c r="G794" t="str">
        <v>-</v>
      </c>
    </row>
    <row r="795">
      <c r="A795">
        <v>18793</v>
      </c>
      <c r="B795" t="str">
        <v>Công an xã Đạ Chais  tỉnh Lâm Đồng</v>
      </c>
      <c r="C795" t="str">
        <v>-</v>
      </c>
      <c r="D795" t="str">
        <v>-</v>
      </c>
      <c r="E795" t="str">
        <v/>
      </c>
      <c r="F795" t="str">
        <v>-</v>
      </c>
      <c r="G795" t="str">
        <v>-</v>
      </c>
    </row>
    <row r="796">
      <c r="A796">
        <v>18794</v>
      </c>
      <c r="B796" t="str">
        <f>HYPERLINK("https://lamdong.gov.vn/sites/lacduong/ubnd/xa-thi-tran/SitePages/xa-da-chais.aspx", "UBND Ủy ban nhân dân xã Đạ Chais  tỉnh Lâm Đồng")</f>
        <v>UBND Ủy ban nhân dân xã Đạ Chais  tỉnh Lâm Đồng</v>
      </c>
      <c r="C796" t="str">
        <v>https://lamdong.gov.vn/sites/lacduong/ubnd/xa-thi-tran/SitePages/xa-da-chais.aspx</v>
      </c>
      <c r="D796" t="str">
        <v>-</v>
      </c>
      <c r="E796" t="str">
        <v>-</v>
      </c>
      <c r="F796" t="str">
        <v>-</v>
      </c>
      <c r="G796" t="str">
        <v>-</v>
      </c>
    </row>
    <row r="797">
      <c r="A797">
        <v>18795</v>
      </c>
      <c r="B797" t="str">
        <f>HYPERLINK("https://www.facebook.com/XaDaNhim.com.vn/?locale=vi_VN", "Công an xã Đạ Nhim  tỉnh Lâm Đồng")</f>
        <v>Công an xã Đạ Nhim  tỉnh Lâm Đồng</v>
      </c>
      <c r="C797" t="str">
        <v>https://www.facebook.com/XaDaNhim.com.vn/?locale=vi_VN</v>
      </c>
      <c r="D797" t="str">
        <v>-</v>
      </c>
      <c r="E797" t="str">
        <v/>
      </c>
      <c r="F797" t="str">
        <v>-</v>
      </c>
      <c r="G797" t="str">
        <v>-</v>
      </c>
    </row>
    <row r="798">
      <c r="A798">
        <v>18796</v>
      </c>
      <c r="B798" t="str">
        <f>HYPERLINK("https://lamdong.gov.vn/sites/lacduong/ubnd/xa-thi-tran/SitePages/xa-da-nhim.aspx", "UBND Ủy ban nhân dân xã Đạ Nhim  tỉnh Lâm Đồng")</f>
        <v>UBND Ủy ban nhân dân xã Đạ Nhim  tỉnh Lâm Đồng</v>
      </c>
      <c r="C798" t="str">
        <v>https://lamdong.gov.vn/sites/lacduong/ubnd/xa-thi-tran/SitePages/xa-da-nhim.aspx</v>
      </c>
      <c r="D798" t="str">
        <v>-</v>
      </c>
      <c r="E798" t="str">
        <v>-</v>
      </c>
      <c r="F798" t="str">
        <v>-</v>
      </c>
      <c r="G798" t="str">
        <v>-</v>
      </c>
    </row>
    <row r="799">
      <c r="A799">
        <v>18797</v>
      </c>
      <c r="B799" t="str">
        <v>Công an xã Đưng KNớ  tỉnh Lâm Đồng</v>
      </c>
      <c r="C799" t="str">
        <v>-</v>
      </c>
      <c r="D799" t="str">
        <v>-</v>
      </c>
      <c r="E799" t="str">
        <v/>
      </c>
      <c r="F799" t="str">
        <v>-</v>
      </c>
      <c r="G799" t="str">
        <v>-</v>
      </c>
    </row>
    <row r="800">
      <c r="A800">
        <v>18798</v>
      </c>
      <c r="B800" t="str">
        <f>HYPERLINK("http://dungknolacduong.lamdong.gov.vn/", "UBND Ủy ban nhân dân xã Đưng KNớ  tỉnh Lâm Đồng")</f>
        <v>UBND Ủy ban nhân dân xã Đưng KNớ  tỉnh Lâm Đồng</v>
      </c>
      <c r="C800" t="str">
        <v>http://dungknolacduong.lamdong.gov.vn/</v>
      </c>
      <c r="D800" t="str">
        <v>-</v>
      </c>
      <c r="E800" t="str">
        <v>-</v>
      </c>
      <c r="F800" t="str">
        <v>-</v>
      </c>
      <c r="G800" t="str">
        <v>-</v>
      </c>
    </row>
    <row r="801">
      <c r="A801">
        <v>18799</v>
      </c>
      <c r="B801" t="str">
        <f>HYPERLINK("https://www.facebook.com/lamdongtuoitre/?locale=vi_VN", "Công an xã Lát  tỉnh Lâm Đồng")</f>
        <v>Công an xã Lát  tỉnh Lâm Đồng</v>
      </c>
      <c r="C801" t="str">
        <v>https://www.facebook.com/lamdongtuoitre/?locale=vi_VN</v>
      </c>
      <c r="D801" t="str">
        <v>-</v>
      </c>
      <c r="E801" t="str">
        <v/>
      </c>
      <c r="F801" t="str">
        <v>-</v>
      </c>
      <c r="G801" t="str">
        <v>-</v>
      </c>
    </row>
    <row r="802">
      <c r="A802">
        <v>18800</v>
      </c>
      <c r="B802" t="str">
        <f>HYPERLINK("https://lamdong.gov.vn/sites/lacduong/ubnd/xa-thi-tran/SitePages/xa-lat.aspx", "UBND Ủy ban nhân dân xã Lát  tỉnh Lâm Đồng")</f>
        <v>UBND Ủy ban nhân dân xã Lát  tỉnh Lâm Đồng</v>
      </c>
      <c r="C802" t="str">
        <v>https://lamdong.gov.vn/sites/lacduong/ubnd/xa-thi-tran/SitePages/xa-lat.aspx</v>
      </c>
      <c r="D802" t="str">
        <v>-</v>
      </c>
      <c r="E802" t="str">
        <v>-</v>
      </c>
      <c r="F802" t="str">
        <v>-</v>
      </c>
      <c r="G802" t="str">
        <v>-</v>
      </c>
    </row>
    <row r="803">
      <c r="A803">
        <v>18801</v>
      </c>
      <c r="B803" t="str">
        <f>HYPERLINK("https://www.facebook.com/Twinbeansfarm/", "Công an xã Đạ Sar  tỉnh Lâm Đồng")</f>
        <v>Công an xã Đạ Sar  tỉnh Lâm Đồng</v>
      </c>
      <c r="C803" t="str">
        <v>https://www.facebook.com/Twinbeansfarm/</v>
      </c>
      <c r="D803" t="str">
        <v>-</v>
      </c>
      <c r="E803" t="str">
        <v/>
      </c>
      <c r="F803" t="str">
        <v>-</v>
      </c>
      <c r="G803" t="str">
        <v>-</v>
      </c>
    </row>
    <row r="804">
      <c r="A804">
        <v>18802</v>
      </c>
      <c r="B804" t="str">
        <f>HYPERLINK("https://lamdong.gov.vn/sites/lacduong/ubnd/xa-thi-tran/SitePages/xa-da-sar.aspx", "UBND Ủy ban nhân dân xã Đạ Sar  tỉnh Lâm Đồng")</f>
        <v>UBND Ủy ban nhân dân xã Đạ Sar  tỉnh Lâm Đồng</v>
      </c>
      <c r="C804" t="str">
        <v>https://lamdong.gov.vn/sites/lacduong/ubnd/xa-thi-tran/SitePages/xa-da-sar.aspx</v>
      </c>
      <c r="D804" t="str">
        <v>-</v>
      </c>
      <c r="E804" t="str">
        <v>-</v>
      </c>
      <c r="F804" t="str">
        <v>-</v>
      </c>
      <c r="G804" t="str">
        <v>-</v>
      </c>
    </row>
    <row r="805">
      <c r="A805">
        <v>18803</v>
      </c>
      <c r="B805" t="str">
        <f>HYPERLINK("https://www.facebook.com/tuoitrephuson/", "Công an xã Phú Sơn  tỉnh Lâm Đồng")</f>
        <v>Công an xã Phú Sơn  tỉnh Lâm Đồng</v>
      </c>
      <c r="C805" t="str">
        <v>https://www.facebook.com/tuoitrephuson/</v>
      </c>
      <c r="D805" t="str">
        <v>-</v>
      </c>
      <c r="E805" t="str">
        <v/>
      </c>
      <c r="F805" t="str">
        <v>-</v>
      </c>
      <c r="G805" t="str">
        <v>-</v>
      </c>
    </row>
    <row r="806">
      <c r="A806">
        <v>18804</v>
      </c>
      <c r="B806" t="str">
        <f>HYPERLINK("https://lamdong.gov.vn/sites/lamha/ubnd-huyen/xa-thitran/SitePages/xa-phu-son.aspx", "UBND Ủy ban nhân dân xã Phú Sơn  tỉnh Lâm Đồng")</f>
        <v>UBND Ủy ban nhân dân xã Phú Sơn  tỉnh Lâm Đồng</v>
      </c>
      <c r="C806" t="str">
        <v>https://lamdong.gov.vn/sites/lamha/ubnd-huyen/xa-thitran/SitePages/xa-phu-son.aspx</v>
      </c>
      <c r="D806" t="str">
        <v>-</v>
      </c>
      <c r="E806" t="str">
        <v>-</v>
      </c>
      <c r="F806" t="str">
        <v>-</v>
      </c>
      <c r="G806" t="str">
        <v>-</v>
      </c>
    </row>
    <row r="807">
      <c r="A807">
        <v>18805</v>
      </c>
      <c r="B807" t="str">
        <v>Công an xã Phi Tô  tỉnh Lâm Đồng</v>
      </c>
      <c r="C807" t="str">
        <v>-</v>
      </c>
      <c r="D807" t="str">
        <v>-</v>
      </c>
      <c r="E807" t="str">
        <v/>
      </c>
      <c r="F807" t="str">
        <v>-</v>
      </c>
      <c r="G807" t="str">
        <v>-</v>
      </c>
    </row>
    <row r="808">
      <c r="A808">
        <v>18806</v>
      </c>
      <c r="B808" t="str">
        <f>HYPERLINK("https://lamdong.gov.vn/sites/lamha/ubnd-huyen/xa-thitran/SitePages/Xa-Phi-To.aspx", "UBND Ủy ban nhân dân xã Phi Tô  tỉnh Lâm Đồng")</f>
        <v>UBND Ủy ban nhân dân xã Phi Tô  tỉnh Lâm Đồng</v>
      </c>
      <c r="C808" t="str">
        <v>https://lamdong.gov.vn/sites/lamha/ubnd-huyen/xa-thitran/SitePages/Xa-Phi-To.aspx</v>
      </c>
      <c r="D808" t="str">
        <v>-</v>
      </c>
      <c r="E808" t="str">
        <v>-</v>
      </c>
      <c r="F808" t="str">
        <v>-</v>
      </c>
      <c r="G808" t="str">
        <v>-</v>
      </c>
    </row>
    <row r="809">
      <c r="A809">
        <v>18807</v>
      </c>
      <c r="B809" t="str">
        <f>HYPERLINK("https://www.facebook.com/p/Tu%E1%BB%95i-tr%E1%BA%BB-C%C3%B4ng-an-huy%E1%BB%87n-M%C3%AA-Linh-100072183319533/", "Công an xã Mê Linh  tỉnh Lâm Đồng")</f>
        <v>Công an xã Mê Linh  tỉnh Lâm Đồng</v>
      </c>
      <c r="C809" t="str">
        <v>https://www.facebook.com/p/Tu%E1%BB%95i-tr%E1%BA%BB-C%C3%B4ng-an-huy%E1%BB%87n-M%C3%AA-Linh-100072183319533/</v>
      </c>
      <c r="D809" t="str">
        <v>-</v>
      </c>
      <c r="E809" t="str">
        <v/>
      </c>
      <c r="F809" t="str">
        <v>-</v>
      </c>
      <c r="G809" t="str">
        <v>-</v>
      </c>
    </row>
    <row r="810">
      <c r="A810">
        <v>18808</v>
      </c>
      <c r="B810" t="str">
        <f>HYPERLINK("https://lamdong.gov.vn/sites/lamha/ubnd-huyen/xa-thitran/SitePages/xa-me-linh.aspx", "UBND Ủy ban nhân dân xã Mê Linh  tỉnh Lâm Đồng")</f>
        <v>UBND Ủy ban nhân dân xã Mê Linh  tỉnh Lâm Đồng</v>
      </c>
      <c r="C810" t="str">
        <v>https://lamdong.gov.vn/sites/lamha/ubnd-huyen/xa-thitran/SitePages/xa-me-linh.aspx</v>
      </c>
      <c r="D810" t="str">
        <v>-</v>
      </c>
      <c r="E810" t="str">
        <v>-</v>
      </c>
      <c r="F810" t="str">
        <v>-</v>
      </c>
      <c r="G810" t="str">
        <v>-</v>
      </c>
    </row>
    <row r="811">
      <c r="A811">
        <v>18809</v>
      </c>
      <c r="B811" t="str">
        <v>Công an xã Đạ Đờn  tỉnh Lâm Đồng</v>
      </c>
      <c r="C811" t="str">
        <v>-</v>
      </c>
      <c r="D811" t="str">
        <v>-</v>
      </c>
      <c r="E811" t="str">
        <v/>
      </c>
      <c r="F811" t="str">
        <v>-</v>
      </c>
      <c r="G811" t="str">
        <v>-</v>
      </c>
    </row>
    <row r="812">
      <c r="A812">
        <v>18810</v>
      </c>
      <c r="B812" t="str">
        <f>HYPERLINK("https://lamdong.gov.vn/sites/lamha/ubnd-huyen/xa-thitran/SitePages/xa-da-don.aspx", "UBND Ủy ban nhân dân xã Đạ Đờn  tỉnh Lâm Đồng")</f>
        <v>UBND Ủy ban nhân dân xã Đạ Đờn  tỉnh Lâm Đồng</v>
      </c>
      <c r="C812" t="str">
        <v>https://lamdong.gov.vn/sites/lamha/ubnd-huyen/xa-thitran/SitePages/xa-da-don.aspx</v>
      </c>
      <c r="D812" t="str">
        <v>-</v>
      </c>
      <c r="E812" t="str">
        <v>-</v>
      </c>
      <c r="F812" t="str">
        <v>-</v>
      </c>
      <c r="G812" t="str">
        <v>-</v>
      </c>
    </row>
    <row r="813">
      <c r="A813">
        <v>18811</v>
      </c>
      <c r="B813" t="str">
        <f>HYPERLINK("https://www.facebook.com/p/Tu%E1%BB%95i-tr%E1%BA%BB-C%C3%B4ng-an-huy%E1%BB%87n-Ph%C3%BAc-Th%E1%BB%8D-100066934373551/", "Công an xã Phúc Thọ  tỉnh Lâm Đồng")</f>
        <v>Công an xã Phúc Thọ  tỉnh Lâm Đồng</v>
      </c>
      <c r="C813" t="str">
        <v>https://www.facebook.com/p/Tu%E1%BB%95i-tr%E1%BA%BB-C%C3%B4ng-an-huy%E1%BB%87n-Ph%C3%BAc-Th%E1%BB%8D-100066934373551/</v>
      </c>
      <c r="D813" t="str">
        <v>-</v>
      </c>
      <c r="E813" t="str">
        <v/>
      </c>
      <c r="F813" t="str">
        <v>-</v>
      </c>
      <c r="G813" t="str">
        <v>-</v>
      </c>
    </row>
    <row r="814">
      <c r="A814">
        <v>18812</v>
      </c>
      <c r="B814" t="str">
        <f>HYPERLINK("https://lamdong.gov.vn/sites/lamha/ubnd-huyen/xa-thitran/SitePages/xa-phuc-tho.aspx", "UBND Ủy ban nhân dân xã Phúc Thọ  tỉnh Lâm Đồng")</f>
        <v>UBND Ủy ban nhân dân xã Phúc Thọ  tỉnh Lâm Đồng</v>
      </c>
      <c r="C814" t="str">
        <v>https://lamdong.gov.vn/sites/lamha/ubnd-huyen/xa-thitran/SitePages/xa-phuc-tho.aspx</v>
      </c>
      <c r="D814" t="str">
        <v>-</v>
      </c>
      <c r="E814" t="str">
        <v>-</v>
      </c>
      <c r="F814" t="str">
        <v>-</v>
      </c>
      <c r="G814" t="str">
        <v>-</v>
      </c>
    </row>
    <row r="815">
      <c r="A815">
        <v>18813</v>
      </c>
      <c r="B815" t="str">
        <v>Công an xã Đông Thanh  tỉnh Lâm Đồng</v>
      </c>
      <c r="C815" t="str">
        <v>-</v>
      </c>
      <c r="D815" t="str">
        <v>-</v>
      </c>
      <c r="E815" t="str">
        <v/>
      </c>
      <c r="F815" t="str">
        <v>-</v>
      </c>
      <c r="G815" t="str">
        <v>-</v>
      </c>
    </row>
    <row r="816">
      <c r="A816">
        <v>18814</v>
      </c>
      <c r="B816" t="str">
        <f>HYPERLINK("https://lamdong.gov.vn/sites/lamha/ubnd-huyen/xa-thitran/SitePages/Xa-Dong-Thanh.aspx", "UBND Ủy ban nhân dân xã Đông Thanh  tỉnh Lâm Đồng")</f>
        <v>UBND Ủy ban nhân dân xã Đông Thanh  tỉnh Lâm Đồng</v>
      </c>
      <c r="C816" t="str">
        <v>https://lamdong.gov.vn/sites/lamha/ubnd-huyen/xa-thitran/SitePages/Xa-Dong-Thanh.aspx</v>
      </c>
      <c r="D816" t="str">
        <v>-</v>
      </c>
      <c r="E816" t="str">
        <v>-</v>
      </c>
      <c r="F816" t="str">
        <v>-</v>
      </c>
      <c r="G816" t="str">
        <v>-</v>
      </c>
    </row>
    <row r="817">
      <c r="A817">
        <v>18815</v>
      </c>
      <c r="B817" t="str">
        <v>Công an xã Gia Lâm  tỉnh Lâm Đồng</v>
      </c>
      <c r="C817" t="str">
        <v>-</v>
      </c>
      <c r="D817" t="str">
        <v>-</v>
      </c>
      <c r="E817" t="str">
        <v/>
      </c>
      <c r="F817" t="str">
        <v>-</v>
      </c>
      <c r="G817" t="str">
        <v>-</v>
      </c>
    </row>
    <row r="818">
      <c r="A818">
        <v>18816</v>
      </c>
      <c r="B818" t="str">
        <f>HYPERLINK("https://lamdong.gov.vn/sites/lamha/ubnd-huyen/xa-thitran/SitePages/Xa-Gia-Lam.aspx", "UBND Ủy ban nhân dân xã Gia Lâm  tỉnh Lâm Đồng")</f>
        <v>UBND Ủy ban nhân dân xã Gia Lâm  tỉnh Lâm Đồng</v>
      </c>
      <c r="C818" t="str">
        <v>https://lamdong.gov.vn/sites/lamha/ubnd-huyen/xa-thitran/SitePages/Xa-Gia-Lam.aspx</v>
      </c>
      <c r="D818" t="str">
        <v>-</v>
      </c>
      <c r="E818" t="str">
        <v>-</v>
      </c>
      <c r="F818" t="str">
        <v>-</v>
      </c>
      <c r="G818" t="str">
        <v>-</v>
      </c>
    </row>
    <row r="819">
      <c r="A819">
        <v>18817</v>
      </c>
      <c r="B819" t="str">
        <v>Công an xã Tân Thanh  tỉnh Lâm Đồng</v>
      </c>
      <c r="C819" t="str">
        <v>-</v>
      </c>
      <c r="D819" t="str">
        <v>-</v>
      </c>
      <c r="E819" t="str">
        <v/>
      </c>
      <c r="F819" t="str">
        <v>-</v>
      </c>
      <c r="G819" t="str">
        <v>-</v>
      </c>
    </row>
    <row r="820">
      <c r="A820">
        <v>18818</v>
      </c>
      <c r="B820" t="str">
        <f>HYPERLINK("https://lamdong.gov.vn/sites/lamha/ubnd-huyen/xa-thitran/SitePages/xa-tan-thanh.aspx", "UBND Ủy ban nhân dân xã Tân Thanh  tỉnh Lâm Đồng")</f>
        <v>UBND Ủy ban nhân dân xã Tân Thanh  tỉnh Lâm Đồng</v>
      </c>
      <c r="C820" t="str">
        <v>https://lamdong.gov.vn/sites/lamha/ubnd-huyen/xa-thitran/SitePages/xa-tan-thanh.aspx</v>
      </c>
      <c r="D820" t="str">
        <v>-</v>
      </c>
      <c r="E820" t="str">
        <v>-</v>
      </c>
      <c r="F820" t="str">
        <v>-</v>
      </c>
      <c r="G820" t="str">
        <v>-</v>
      </c>
    </row>
    <row r="821">
      <c r="A821">
        <v>18819</v>
      </c>
      <c r="B821" t="str">
        <v>Công an xã Tân Văn  tỉnh Lâm Đồng</v>
      </c>
      <c r="C821" t="str">
        <v>-</v>
      </c>
      <c r="D821" t="str">
        <v>-</v>
      </c>
      <c r="E821" t="str">
        <v/>
      </c>
      <c r="F821" t="str">
        <v>-</v>
      </c>
      <c r="G821" t="str">
        <v>-</v>
      </c>
    </row>
    <row r="822">
      <c r="A822">
        <v>18820</v>
      </c>
      <c r="B822" t="str">
        <f>HYPERLINK("https://lamdong.gov.vn/sites/lamha/ubnd-huyen/xa-thitran/SitePages/xa-tan-van.aspx", "UBND Ủy ban nhân dân xã Tân Văn  tỉnh Lâm Đồng")</f>
        <v>UBND Ủy ban nhân dân xã Tân Văn  tỉnh Lâm Đồng</v>
      </c>
      <c r="C822" t="str">
        <v>https://lamdong.gov.vn/sites/lamha/ubnd-huyen/xa-thitran/SitePages/xa-tan-van.aspx</v>
      </c>
      <c r="D822" t="str">
        <v>-</v>
      </c>
      <c r="E822" t="str">
        <v>-</v>
      </c>
      <c r="F822" t="str">
        <v>-</v>
      </c>
      <c r="G822" t="str">
        <v>-</v>
      </c>
    </row>
    <row r="823">
      <c r="A823">
        <v>18821</v>
      </c>
      <c r="B823" t="str">
        <f>HYPERLINK("https://www.facebook.com/hoaiduclamha/", "Công an xã Hoài Đức  tỉnh Lâm Đồng")</f>
        <v>Công an xã Hoài Đức  tỉnh Lâm Đồng</v>
      </c>
      <c r="C823" t="str">
        <v>https://www.facebook.com/hoaiduclamha/</v>
      </c>
      <c r="D823" t="str">
        <v>-</v>
      </c>
      <c r="E823" t="str">
        <v/>
      </c>
      <c r="F823" t="str">
        <v>-</v>
      </c>
      <c r="G823" t="str">
        <v>-</v>
      </c>
    </row>
    <row r="824">
      <c r="A824">
        <v>18822</v>
      </c>
      <c r="B824" t="str">
        <f>HYPERLINK("https://lamdong.gov.vn/sites/lamha/ubnd-huyen/xa-thitran/SitePages/xa-hoai-duc.aspx", "UBND Ủy ban nhân dân xã Hoài Đức  tỉnh Lâm Đồng")</f>
        <v>UBND Ủy ban nhân dân xã Hoài Đức  tỉnh Lâm Đồng</v>
      </c>
      <c r="C824" t="str">
        <v>https://lamdong.gov.vn/sites/lamha/ubnd-huyen/xa-thitran/SitePages/xa-hoai-duc.aspx</v>
      </c>
      <c r="D824" t="str">
        <v>-</v>
      </c>
      <c r="E824" t="str">
        <v>-</v>
      </c>
      <c r="F824" t="str">
        <v>-</v>
      </c>
      <c r="G824" t="str">
        <v>-</v>
      </c>
    </row>
    <row r="825">
      <c r="A825">
        <v>18823</v>
      </c>
      <c r="B825" t="str">
        <f>HYPERLINK("https://www.facebook.com/p/C%C3%B4ng-An-x%C3%A3-T%C3%A2n-H%C3%A0-100070057856366/", "Công an xã Tân Hà  tỉnh Lâm Đồng")</f>
        <v>Công an xã Tân Hà  tỉnh Lâm Đồng</v>
      </c>
      <c r="C825" t="str">
        <v>https://www.facebook.com/p/C%C3%B4ng-An-x%C3%A3-T%C3%A2n-H%C3%A0-100070057856366/</v>
      </c>
      <c r="D825" t="str">
        <v>-</v>
      </c>
      <c r="E825" t="str">
        <v/>
      </c>
      <c r="F825" t="str">
        <v>-</v>
      </c>
      <c r="G825" t="str">
        <v>-</v>
      </c>
    </row>
    <row r="826">
      <c r="A826">
        <v>18824</v>
      </c>
      <c r="B826" t="str">
        <f>HYPERLINK("https://lamdong.gov.vn/sites/lamha/ubnd-huyen/xa-thitran/SitePages/xa-tan-ha.aspx", "UBND Ủy ban nhân dân xã Tân Hà  tỉnh Lâm Đồng")</f>
        <v>UBND Ủy ban nhân dân xã Tân Hà  tỉnh Lâm Đồng</v>
      </c>
      <c r="C826" t="str">
        <v>https://lamdong.gov.vn/sites/lamha/ubnd-huyen/xa-thitran/SitePages/xa-tan-ha.aspx</v>
      </c>
      <c r="D826" t="str">
        <v>-</v>
      </c>
      <c r="E826" t="str">
        <v>-</v>
      </c>
      <c r="F826" t="str">
        <v>-</v>
      </c>
      <c r="G826" t="str">
        <v>-</v>
      </c>
    </row>
    <row r="827">
      <c r="A827">
        <v>18825</v>
      </c>
      <c r="B827" t="str">
        <v>Công an xã Liên Hà  tỉnh Lâm Đồng</v>
      </c>
      <c r="C827" t="str">
        <v>-</v>
      </c>
      <c r="D827" t="str">
        <v>-</v>
      </c>
      <c r="E827" t="str">
        <v/>
      </c>
      <c r="F827" t="str">
        <v>-</v>
      </c>
      <c r="G827" t="str">
        <v>-</v>
      </c>
    </row>
    <row r="828">
      <c r="A828">
        <v>18826</v>
      </c>
      <c r="B828" t="str">
        <f>HYPERLINK("https://lamdong.gov.vn/sites/lamha/ubnd-huyen/xa-thitran/SitePages/xa-lien-ha.aspx", "UBND Ủy ban nhân dân xã Liên Hà  tỉnh Lâm Đồng")</f>
        <v>UBND Ủy ban nhân dân xã Liên Hà  tỉnh Lâm Đồng</v>
      </c>
      <c r="C828" t="str">
        <v>https://lamdong.gov.vn/sites/lamha/ubnd-huyen/xa-thitran/SitePages/xa-lien-ha.aspx</v>
      </c>
      <c r="D828" t="str">
        <v>-</v>
      </c>
      <c r="E828" t="str">
        <v>-</v>
      </c>
      <c r="F828" t="str">
        <v>-</v>
      </c>
      <c r="G828" t="str">
        <v>-</v>
      </c>
    </row>
    <row r="829">
      <c r="A829">
        <v>18827</v>
      </c>
      <c r="B829" t="str">
        <f>HYPERLINK("https://www.facebook.com/dtncahdanphuong/?locale=vi_VN", "Công an xã Đan Phượng  tỉnh Lâm Đồng")</f>
        <v>Công an xã Đan Phượng  tỉnh Lâm Đồng</v>
      </c>
      <c r="C829" t="str">
        <v>https://www.facebook.com/dtncahdanphuong/?locale=vi_VN</v>
      </c>
      <c r="D829" t="str">
        <v>-</v>
      </c>
      <c r="E829" t="str">
        <v/>
      </c>
      <c r="F829" t="str">
        <v>-</v>
      </c>
      <c r="G829" t="str">
        <v>-</v>
      </c>
    </row>
    <row r="830">
      <c r="A830">
        <v>18828</v>
      </c>
      <c r="B830" t="str">
        <f>HYPERLINK("https://lamdong.gov.vn/sites/lamha/ubnd-huyen/xa-thitran/SitePages/xa-dan-phuong.aspx", "UBND Ủy ban nhân dân xã Đan Phượng  tỉnh Lâm Đồng")</f>
        <v>UBND Ủy ban nhân dân xã Đan Phượng  tỉnh Lâm Đồng</v>
      </c>
      <c r="C830" t="str">
        <v>https://lamdong.gov.vn/sites/lamha/ubnd-huyen/xa-thitran/SitePages/xa-dan-phuong.aspx</v>
      </c>
      <c r="D830" t="str">
        <v>-</v>
      </c>
      <c r="E830" t="str">
        <v>-</v>
      </c>
      <c r="F830" t="str">
        <v>-</v>
      </c>
      <c r="G830" t="str">
        <v>-</v>
      </c>
    </row>
    <row r="831">
      <c r="A831">
        <v>18829</v>
      </c>
      <c r="B831" t="str">
        <f>HYPERLINK("https://www.facebook.com/doanthanhnienconganhanam/", "Công an xã Nam Hà  tỉnh Lâm Đồng")</f>
        <v>Công an xã Nam Hà  tỉnh Lâm Đồng</v>
      </c>
      <c r="C831" t="str">
        <v>https://www.facebook.com/doanthanhnienconganhanam/</v>
      </c>
      <c r="D831" t="str">
        <v>-</v>
      </c>
      <c r="E831" t="str">
        <v/>
      </c>
      <c r="F831" t="str">
        <v>-</v>
      </c>
      <c r="G831" t="str">
        <v>-</v>
      </c>
    </row>
    <row r="832">
      <c r="A832">
        <v>18830</v>
      </c>
      <c r="B832" t="str">
        <f>HYPERLINK("https://lamdong.gov.vn/sites/lamha/ubnd-huyen/xa-thitran/SitePages/Xa-Nam-Ha.aspx", "UBND Ủy ban nhân dân xã Nam Hà  tỉnh Lâm Đồng")</f>
        <v>UBND Ủy ban nhân dân xã Nam Hà  tỉnh Lâm Đồng</v>
      </c>
      <c r="C832" t="str">
        <v>https://lamdong.gov.vn/sites/lamha/ubnd-huyen/xa-thitran/SitePages/Xa-Nam-Ha.aspx</v>
      </c>
      <c r="D832" t="str">
        <v>-</v>
      </c>
      <c r="E832" t="str">
        <v>-</v>
      </c>
      <c r="F832" t="str">
        <v>-</v>
      </c>
      <c r="G832" t="str">
        <v>-</v>
      </c>
    </row>
    <row r="833">
      <c r="A833">
        <v>18831</v>
      </c>
      <c r="B833" t="str">
        <f>HYPERLINK("https://www.facebook.com/p/%C4%90o%C3%A0n-x%C3%A3-L%E1%BA%A1c-Xu%C3%A2n-huy%E1%BB%87n-%C4%90%C6%A1n-D%C6%B0%C6%A1ng-t%E1%BB%89nh-L%C3%A2m-%C4%90%E1%BB%93ng-100063598773518/", "Công an xã Lạc Xuân  tỉnh Lâm Đồng")</f>
        <v>Công an xã Lạc Xuân  tỉnh Lâm Đồng</v>
      </c>
      <c r="C833" t="str">
        <v>https://www.facebook.com/p/%C4%90o%C3%A0n-x%C3%A3-L%E1%BA%A1c-Xu%C3%A2n-huy%E1%BB%87n-%C4%90%C6%A1n-D%C6%B0%C6%A1ng-t%E1%BB%89nh-L%C3%A2m-%C4%90%E1%BB%93ng-100063598773518/</v>
      </c>
      <c r="D833" t="str">
        <v>-</v>
      </c>
      <c r="E833" t="str">
        <v/>
      </c>
      <c r="F833" t="str">
        <v>-</v>
      </c>
      <c r="G833" t="str">
        <v>-</v>
      </c>
    </row>
    <row r="834">
      <c r="A834">
        <v>18832</v>
      </c>
      <c r="B834" t="str">
        <f>HYPERLINK("https://lamdong.gov.vn/sites/donduong/hethongchinhtri/ubnd/cacxathitran/SitePages/xa-lac-xuan.aspx", "UBND Ủy ban nhân dân xã Lạc Xuân  tỉnh Lâm Đồng")</f>
        <v>UBND Ủy ban nhân dân xã Lạc Xuân  tỉnh Lâm Đồng</v>
      </c>
      <c r="C834" t="str">
        <v>https://lamdong.gov.vn/sites/donduong/hethongchinhtri/ubnd/cacxathitran/SitePages/xa-lac-xuan.aspx</v>
      </c>
      <c r="D834" t="str">
        <v>-</v>
      </c>
      <c r="E834" t="str">
        <v>-</v>
      </c>
      <c r="F834" t="str">
        <v>-</v>
      </c>
      <c r="G834" t="str">
        <v>-</v>
      </c>
    </row>
    <row r="835">
      <c r="A835">
        <v>18833</v>
      </c>
      <c r="B835" t="str">
        <f>HYPERLINK("https://www.facebook.com/doanxadaron/", "Công an xã Đạ Ròn  tỉnh Lâm Đồng")</f>
        <v>Công an xã Đạ Ròn  tỉnh Lâm Đồng</v>
      </c>
      <c r="C835" t="str">
        <v>https://www.facebook.com/doanxadaron/</v>
      </c>
      <c r="D835" t="str">
        <v>-</v>
      </c>
      <c r="E835" t="str">
        <v/>
      </c>
      <c r="F835" t="str">
        <v>-</v>
      </c>
      <c r="G835" t="str">
        <v>-</v>
      </c>
    </row>
    <row r="836">
      <c r="A836">
        <v>18834</v>
      </c>
      <c r="B836" t="str">
        <f>HYPERLINK("https://lamdong.gov.vn/sites/donduong/hethongchinhtri/ubnd/cacxathitran/SitePages/xa-da-ron.aspx", "UBND Ủy ban nhân dân xã Đạ Ròn  tỉnh Lâm Đồng")</f>
        <v>UBND Ủy ban nhân dân xã Đạ Ròn  tỉnh Lâm Đồng</v>
      </c>
      <c r="C836" t="str">
        <v>https://lamdong.gov.vn/sites/donduong/hethongchinhtri/ubnd/cacxathitran/SitePages/xa-da-ron.aspx</v>
      </c>
      <c r="D836" t="str">
        <v>-</v>
      </c>
      <c r="E836" t="str">
        <v>-</v>
      </c>
      <c r="F836" t="str">
        <v>-</v>
      </c>
      <c r="G836" t="str">
        <v>-</v>
      </c>
    </row>
    <row r="837">
      <c r="A837">
        <v>18835</v>
      </c>
      <c r="B837" t="str">
        <f>HYPERLINK("https://www.facebook.com/LacLamDonDuongLamDong/", "Công an xã Lạc Lâm  tỉnh Lâm Đồng")</f>
        <v>Công an xã Lạc Lâm  tỉnh Lâm Đồng</v>
      </c>
      <c r="C837" t="str">
        <v>https://www.facebook.com/LacLamDonDuongLamDong/</v>
      </c>
      <c r="D837" t="str">
        <v>-</v>
      </c>
      <c r="E837" t="str">
        <v/>
      </c>
      <c r="F837" t="str">
        <v>-</v>
      </c>
      <c r="G837" t="str">
        <v>-</v>
      </c>
    </row>
    <row r="838">
      <c r="A838">
        <v>18836</v>
      </c>
      <c r="B838" t="str">
        <f>HYPERLINK("https://lamdong.gov.vn/sites/donduong/hethongchinhtri/ubnd/cacxathitran/SitePages/xa-lac-xuan.aspx", "UBND Ủy ban nhân dân xã Lạc Lâm  tỉnh Lâm Đồng")</f>
        <v>UBND Ủy ban nhân dân xã Lạc Lâm  tỉnh Lâm Đồng</v>
      </c>
      <c r="C838" t="str">
        <v>https://lamdong.gov.vn/sites/donduong/hethongchinhtri/ubnd/cacxathitran/SitePages/xa-lac-xuan.aspx</v>
      </c>
      <c r="D838" t="str">
        <v>-</v>
      </c>
      <c r="E838" t="str">
        <v>-</v>
      </c>
      <c r="F838" t="str">
        <v>-</v>
      </c>
      <c r="G838" t="str">
        <v>-</v>
      </c>
    </row>
    <row r="839">
      <c r="A839">
        <v>18837</v>
      </c>
      <c r="B839" t="str">
        <f>HYPERLINK("https://www.facebook.com/kadodonduong/?locale=vi_VN", "Công an xã Ka Đô  tỉnh Lâm Đồng")</f>
        <v>Công an xã Ka Đô  tỉnh Lâm Đồng</v>
      </c>
      <c r="C839" t="str">
        <v>https://www.facebook.com/kadodonduong/?locale=vi_VN</v>
      </c>
      <c r="D839" t="str">
        <v>-</v>
      </c>
      <c r="E839" t="str">
        <v/>
      </c>
      <c r="F839" t="str">
        <v>-</v>
      </c>
      <c r="G839" t="str">
        <v>-</v>
      </c>
    </row>
    <row r="840">
      <c r="A840">
        <v>18838</v>
      </c>
      <c r="B840" t="str">
        <f>HYPERLINK("https://lamdong.gov.vn/sites/donduong/hethongchinhtri/ubnd/cacxathitran/SitePages/xa-ka-do.aspx", "UBND Ủy ban nhân dân xã Ka Đô  tỉnh Lâm Đồng")</f>
        <v>UBND Ủy ban nhân dân xã Ka Đô  tỉnh Lâm Đồng</v>
      </c>
      <c r="C840" t="str">
        <v>https://lamdong.gov.vn/sites/donduong/hethongchinhtri/ubnd/cacxathitran/SitePages/xa-ka-do.aspx</v>
      </c>
      <c r="D840" t="str">
        <v>-</v>
      </c>
      <c r="E840" t="str">
        <v>-</v>
      </c>
      <c r="F840" t="str">
        <v>-</v>
      </c>
      <c r="G840" t="str">
        <v>-</v>
      </c>
    </row>
    <row r="841">
      <c r="A841">
        <v>18839</v>
      </c>
      <c r="B841" t="str">
        <f>HYPERLINK("https://www.facebook.com/p/%C4%90o%C3%A0n-Thanh-Ni%C3%AAn-X%C3%A3-Qu%E1%BA%A3ng-L%E1%BA%ADp-Huy%E1%BB%87n-%C4%90%C6%A1n-D%C6%B0%C6%A1ng-T%E1%BB%89nh-L%C3%A2m-%C4%90%E1%BB%93ng-100069820983562/", "Công an xã Quảng Lập  tỉnh Lâm Đồng")</f>
        <v>Công an xã Quảng Lập  tỉnh Lâm Đồng</v>
      </c>
      <c r="C841" t="str">
        <v>https://www.facebook.com/p/%C4%90o%C3%A0n-Thanh-Ni%C3%AAn-X%C3%A3-Qu%E1%BA%A3ng-L%E1%BA%ADp-Huy%E1%BB%87n-%C4%90%C6%A1n-D%C6%B0%C6%A1ng-T%E1%BB%89nh-L%C3%A2m-%C4%90%E1%BB%93ng-100069820983562/</v>
      </c>
      <c r="D841" t="str">
        <v>-</v>
      </c>
      <c r="E841" t="str">
        <v/>
      </c>
      <c r="F841" t="str">
        <v>-</v>
      </c>
      <c r="G841" t="str">
        <v>-</v>
      </c>
    </row>
    <row r="842">
      <c r="A842">
        <v>18840</v>
      </c>
      <c r="B842" t="str">
        <f>HYPERLINK("https://lamdong.gov.vn/sites/donduong/hethongchinhtri/ubnd/cacxathitran/SitePages/xa-quang-lap.aspx", "UBND Ủy ban nhân dân xã Quảng Lập  tỉnh Lâm Đồng")</f>
        <v>UBND Ủy ban nhân dân xã Quảng Lập  tỉnh Lâm Đồng</v>
      </c>
      <c r="C842" t="str">
        <v>https://lamdong.gov.vn/sites/donduong/hethongchinhtri/ubnd/cacxathitran/SitePages/xa-quang-lap.aspx</v>
      </c>
      <c r="D842" t="str">
        <v>-</v>
      </c>
      <c r="E842" t="str">
        <v>-</v>
      </c>
      <c r="F842" t="str">
        <v>-</v>
      </c>
      <c r="G842" t="str">
        <v>-</v>
      </c>
    </row>
    <row r="843">
      <c r="A843">
        <v>18841</v>
      </c>
      <c r="B843" t="str">
        <f>HYPERLINK("https://www.facebook.com/kadodonduong/?locale=vi_VN", "Công an xã Ka Đơn  tỉnh Lâm Đồng")</f>
        <v>Công an xã Ka Đơn  tỉnh Lâm Đồng</v>
      </c>
      <c r="C843" t="str">
        <v>https://www.facebook.com/kadodonduong/?locale=vi_VN</v>
      </c>
      <c r="D843" t="str">
        <v>-</v>
      </c>
      <c r="E843" t="str">
        <v/>
      </c>
      <c r="F843" t="str">
        <v>-</v>
      </c>
      <c r="G843" t="str">
        <v>-</v>
      </c>
    </row>
    <row r="844">
      <c r="A844">
        <v>18842</v>
      </c>
      <c r="B844" t="str">
        <f>HYPERLINK("https://lamdong.gov.vn/sites/donduong/hethongchinhtri/ubnd/cacxathitran/SitePages/xa-ka-don.aspx", "UBND Ủy ban nhân dân xã Ka Đơn  tỉnh Lâm Đồng")</f>
        <v>UBND Ủy ban nhân dân xã Ka Đơn  tỉnh Lâm Đồng</v>
      </c>
      <c r="C844" t="str">
        <v>https://lamdong.gov.vn/sites/donduong/hethongchinhtri/ubnd/cacxathitran/SitePages/xa-ka-don.aspx</v>
      </c>
      <c r="D844" t="str">
        <v>-</v>
      </c>
      <c r="E844" t="str">
        <v>-</v>
      </c>
      <c r="F844" t="str">
        <v>-</v>
      </c>
      <c r="G844" t="str">
        <v>-</v>
      </c>
    </row>
    <row r="845">
      <c r="A845">
        <v>18843</v>
      </c>
      <c r="B845" t="str">
        <f>HYPERLINK("https://www.facebook.com/UBNDXATUTRA/", "Công an xã Tu Tra  tỉnh Lâm Đồng")</f>
        <v>Công an xã Tu Tra  tỉnh Lâm Đồng</v>
      </c>
      <c r="C845" t="str">
        <v>https://www.facebook.com/UBNDXATUTRA/</v>
      </c>
      <c r="D845" t="str">
        <v>-</v>
      </c>
      <c r="E845" t="str">
        <v/>
      </c>
      <c r="F845" t="str">
        <v>-</v>
      </c>
      <c r="G845" t="str">
        <v>-</v>
      </c>
    </row>
    <row r="846">
      <c r="A846">
        <v>18844</v>
      </c>
      <c r="B846" t="str">
        <f>HYPERLINK("https://lamdong.gov.vn/sites/donduong/hethongchinhtri/ubnd/cacxathitran/SitePages/xa-tu-tra.aspx", "UBND Ủy ban nhân dân xã Tu Tra  tỉnh Lâm Đồng")</f>
        <v>UBND Ủy ban nhân dân xã Tu Tra  tỉnh Lâm Đồng</v>
      </c>
      <c r="C846" t="str">
        <v>https://lamdong.gov.vn/sites/donduong/hethongchinhtri/ubnd/cacxathitran/SitePages/xa-tu-tra.aspx</v>
      </c>
      <c r="D846" t="str">
        <v>-</v>
      </c>
      <c r="E846" t="str">
        <v>-</v>
      </c>
      <c r="F846" t="str">
        <v>-</v>
      </c>
      <c r="G846" t="str">
        <v>-</v>
      </c>
    </row>
    <row r="847">
      <c r="A847">
        <v>18845</v>
      </c>
      <c r="B847" t="str">
        <f>HYPERLINK("https://www.facebook.com/513830946677020", "Công an xã Pró  tỉnh Lâm Đồng")</f>
        <v>Công an xã Pró  tỉnh Lâm Đồng</v>
      </c>
      <c r="C847" t="str">
        <v>https://www.facebook.com/513830946677020</v>
      </c>
      <c r="D847" t="str">
        <v>-</v>
      </c>
      <c r="E847" t="str">
        <v/>
      </c>
      <c r="F847" t="str">
        <v>-</v>
      </c>
      <c r="G847" t="str">
        <v>-</v>
      </c>
    </row>
    <row r="848">
      <c r="A848">
        <v>18846</v>
      </c>
      <c r="B848" t="str">
        <f>HYPERLINK("https://lamdong.gov.vn/sites/donduong/hethongchinhtri/ubnd/cacxathitran/SitePages/xa-proh.aspx", "UBND Ủy ban nhân dân xã Pró  tỉnh Lâm Đồng")</f>
        <v>UBND Ủy ban nhân dân xã Pró  tỉnh Lâm Đồng</v>
      </c>
      <c r="C848" t="str">
        <v>https://lamdong.gov.vn/sites/donduong/hethongchinhtri/ubnd/cacxathitran/SitePages/xa-proh.aspx</v>
      </c>
      <c r="D848" t="str">
        <v>-</v>
      </c>
      <c r="E848" t="str">
        <v>-</v>
      </c>
      <c r="F848" t="str">
        <v>-</v>
      </c>
      <c r="G848" t="str">
        <v>-</v>
      </c>
    </row>
    <row r="849">
      <c r="A849">
        <v>18847</v>
      </c>
      <c r="B849" t="str">
        <f>HYPERLINK("https://www.facebook.com/conganxahiepthanh/", "Công an xã Hiệp An  tỉnh Lâm Đồng")</f>
        <v>Công an xã Hiệp An  tỉnh Lâm Đồng</v>
      </c>
      <c r="C849" t="str">
        <v>https://www.facebook.com/conganxahiepthanh/</v>
      </c>
      <c r="D849" t="str">
        <v>-</v>
      </c>
      <c r="E849" t="str">
        <v/>
      </c>
      <c r="F849" t="str">
        <v>-</v>
      </c>
      <c r="G849" t="str">
        <v>-</v>
      </c>
    </row>
    <row r="850">
      <c r="A850">
        <v>18848</v>
      </c>
      <c r="B850" t="str">
        <f>HYPERLINK("https://lamdong.gov.vn/sites/ductrong/hethongchinhtri/ubndhuyen/xa-thitran/SitePages/xa-hiep-an.aspx", "UBND Ủy ban nhân dân xã Hiệp An  tỉnh Lâm Đồng")</f>
        <v>UBND Ủy ban nhân dân xã Hiệp An  tỉnh Lâm Đồng</v>
      </c>
      <c r="C850" t="str">
        <v>https://lamdong.gov.vn/sites/ductrong/hethongchinhtri/ubndhuyen/xa-thitran/SitePages/xa-hiep-an.aspx</v>
      </c>
      <c r="D850" t="str">
        <v>-</v>
      </c>
      <c r="E850" t="str">
        <v>-</v>
      </c>
      <c r="F850" t="str">
        <v>-</v>
      </c>
      <c r="G850" t="str">
        <v>-</v>
      </c>
    </row>
    <row r="851">
      <c r="A851">
        <v>18849</v>
      </c>
      <c r="B851" t="str">
        <f>HYPERLINK("https://www.facebook.com/p/C%C3%B4ng-an-x%C3%A3-Li%C3%AAn-Hi%E1%BB%87p-%C4%90%E1%BB%A9c-Tr%E1%BB%8Dng-61554491107210/", "Công an xã Liên Hiệp  tỉnh Lâm Đồng")</f>
        <v>Công an xã Liên Hiệp  tỉnh Lâm Đồng</v>
      </c>
      <c r="C851" t="str">
        <v>https://www.facebook.com/p/C%C3%B4ng-an-x%C3%A3-Li%C3%AAn-Hi%E1%BB%87p-%C4%90%E1%BB%A9c-Tr%E1%BB%8Dng-61554491107210/</v>
      </c>
      <c r="D851" t="str">
        <v>-</v>
      </c>
      <c r="E851" t="str">
        <v/>
      </c>
      <c r="F851" t="str">
        <v>-</v>
      </c>
      <c r="G851" t="str">
        <v>-</v>
      </c>
    </row>
    <row r="852">
      <c r="A852">
        <v>18850</v>
      </c>
      <c r="B852" t="str">
        <f>HYPERLINK("https://lamdong.gov.vn/sites/ductrong/hethongchinhtri/ubndhuyen/xa-thitran/SitePages/xa-lien-hiep.aspx", "UBND Ủy ban nhân dân xã Liên Hiệp  tỉnh Lâm Đồng")</f>
        <v>UBND Ủy ban nhân dân xã Liên Hiệp  tỉnh Lâm Đồng</v>
      </c>
      <c r="C852" t="str">
        <v>https://lamdong.gov.vn/sites/ductrong/hethongchinhtri/ubndhuyen/xa-thitran/SitePages/xa-lien-hiep.aspx</v>
      </c>
      <c r="D852" t="str">
        <v>-</v>
      </c>
      <c r="E852" t="str">
        <v>-</v>
      </c>
      <c r="F852" t="str">
        <v>-</v>
      </c>
      <c r="G852" t="str">
        <v>-</v>
      </c>
    </row>
    <row r="853">
      <c r="A853">
        <v>18851</v>
      </c>
      <c r="B853" t="str">
        <f>HYPERLINK("https://www.facebook.com/conganxahiepthanh/", "Công an xã Hiệp Thạnh  tỉnh Lâm Đồng")</f>
        <v>Công an xã Hiệp Thạnh  tỉnh Lâm Đồng</v>
      </c>
      <c r="C853" t="str">
        <v>https://www.facebook.com/conganxahiepthanh/</v>
      </c>
      <c r="D853" t="str">
        <v>-</v>
      </c>
      <c r="E853" t="str">
        <v/>
      </c>
      <c r="F853" t="str">
        <v>-</v>
      </c>
      <c r="G853" t="str">
        <v>-</v>
      </c>
    </row>
    <row r="854">
      <c r="A854">
        <v>18852</v>
      </c>
      <c r="B854" t="str">
        <f>HYPERLINK("https://godau.tayninh.gov.vn/vi/page/Uy-ban-nhan-dan-xa-Hiep-Thanh.html", "UBND Ủy ban nhân dân xã Hiệp Thạnh  tỉnh Lâm Đồng")</f>
        <v>UBND Ủy ban nhân dân xã Hiệp Thạnh  tỉnh Lâm Đồng</v>
      </c>
      <c r="C854" t="str">
        <v>https://godau.tayninh.gov.vn/vi/page/Uy-ban-nhan-dan-xa-Hiep-Thanh.html</v>
      </c>
      <c r="D854" t="str">
        <v>-</v>
      </c>
      <c r="E854" t="str">
        <v>-</v>
      </c>
      <c r="F854" t="str">
        <v>-</v>
      </c>
      <c r="G854" t="str">
        <v>-</v>
      </c>
    </row>
    <row r="855">
      <c r="A855">
        <v>18853</v>
      </c>
      <c r="B855" t="str">
        <f>HYPERLINK("https://www.facebook.com/p/C%C3%B4ng-an-x%C3%A3-B%C3%ACnh-Th%E1%BA%A1nh-huy%E1%BB%87n-%C4%90%E1%BB%A9c-Tr%E1%BB%8Dng-t%E1%BB%89nh-L%C3%A2m-%C4%90%E1%BB%93ng-100082036192412/", "Công an xã Bình Thạnh  tỉnh Lâm Đồng")</f>
        <v>Công an xã Bình Thạnh  tỉnh Lâm Đồng</v>
      </c>
      <c r="C855" t="str">
        <v>https://www.facebook.com/p/C%C3%B4ng-an-x%C3%A3-B%C3%ACnh-Th%E1%BA%A1nh-huy%E1%BB%87n-%C4%90%E1%BB%A9c-Tr%E1%BB%8Dng-t%E1%BB%89nh-L%C3%A2m-%C4%90%E1%BB%93ng-100082036192412/</v>
      </c>
      <c r="D855" t="str">
        <v>-</v>
      </c>
      <c r="E855" t="str">
        <v/>
      </c>
      <c r="F855" t="str">
        <v>-</v>
      </c>
      <c r="G855" t="str">
        <v>-</v>
      </c>
    </row>
    <row r="856">
      <c r="A856">
        <v>18854</v>
      </c>
      <c r="B856" t="str">
        <f>HYPERLINK("https://lamdong.gov.vn/sites/ductrong/hethongchinhtri/ubndhuyen/xa-thitran/SitePages/xa-binh-thanh.aspx", "UBND Ủy ban nhân dân xã Bình Thạnh  tỉnh Lâm Đồng")</f>
        <v>UBND Ủy ban nhân dân xã Bình Thạnh  tỉnh Lâm Đồng</v>
      </c>
      <c r="C856" t="str">
        <v>https://lamdong.gov.vn/sites/ductrong/hethongchinhtri/ubndhuyen/xa-thitran/SitePages/xa-binh-thanh.aspx</v>
      </c>
      <c r="D856" t="str">
        <v>-</v>
      </c>
      <c r="E856" t="str">
        <v>-</v>
      </c>
      <c r="F856" t="str">
        <v>-</v>
      </c>
      <c r="G856" t="str">
        <v>-</v>
      </c>
    </row>
    <row r="857">
      <c r="A857">
        <v>18855</v>
      </c>
      <c r="B857" t="str">
        <v>Công an xã N'Thol Hạ  tỉnh Lâm Đồng</v>
      </c>
      <c r="C857" t="str">
        <v>-</v>
      </c>
      <c r="D857" t="str">
        <v>-</v>
      </c>
      <c r="E857" t="str">
        <v/>
      </c>
      <c r="F857" t="str">
        <v>-</v>
      </c>
      <c r="G857" t="str">
        <v>-</v>
      </c>
    </row>
    <row r="858">
      <c r="A858">
        <v>18856</v>
      </c>
      <c r="B858" t="str">
        <f>HYPERLINK("https://lamdong.gov.vn/sites/ductrong/hethongchinhtri/ubndhuyen/xa-thitran/SitePages/xa-n-thol-ha.aspx", "UBND Ủy ban nhân dân xã N'Thol Hạ  tỉnh Lâm Đồng")</f>
        <v>UBND Ủy ban nhân dân xã N'Thol Hạ  tỉnh Lâm Đồng</v>
      </c>
      <c r="C858" t="str">
        <v>https://lamdong.gov.vn/sites/ductrong/hethongchinhtri/ubndhuyen/xa-thitran/SitePages/xa-n-thol-ha.aspx</v>
      </c>
      <c r="D858" t="str">
        <v>-</v>
      </c>
      <c r="E858" t="str">
        <v>-</v>
      </c>
      <c r="F858" t="str">
        <v>-</v>
      </c>
      <c r="G858" t="str">
        <v>-</v>
      </c>
    </row>
    <row r="859">
      <c r="A859">
        <v>18857</v>
      </c>
      <c r="B859" t="str">
        <f>HYPERLINK("https://www.facebook.com/XaTanHoi/", "Công an xã Tân Hội  tỉnh Lâm Đồng")</f>
        <v>Công an xã Tân Hội  tỉnh Lâm Đồng</v>
      </c>
      <c r="C859" t="str">
        <v>https://www.facebook.com/XaTanHoi/</v>
      </c>
      <c r="D859" t="str">
        <v>-</v>
      </c>
      <c r="E859" t="str">
        <v/>
      </c>
      <c r="F859" t="str">
        <v>-</v>
      </c>
      <c r="G859" t="str">
        <v>-</v>
      </c>
    </row>
    <row r="860">
      <c r="A860">
        <v>18858</v>
      </c>
      <c r="B860" t="str">
        <f>HYPERLINK("https://tanchau.tayninh.gov.vn/vi/page/Uy-ban-nhan-dan-xa-Tan-Hoi.html", "UBND Ủy ban nhân dân xã Tân Hội  tỉnh Lâm Đồng")</f>
        <v>UBND Ủy ban nhân dân xã Tân Hội  tỉnh Lâm Đồng</v>
      </c>
      <c r="C860" t="str">
        <v>https://tanchau.tayninh.gov.vn/vi/page/Uy-ban-nhan-dan-xa-Tan-Hoi.html</v>
      </c>
      <c r="D860" t="str">
        <v>-</v>
      </c>
      <c r="E860" t="str">
        <v>-</v>
      </c>
      <c r="F860" t="str">
        <v>-</v>
      </c>
      <c r="G860" t="str">
        <v>-</v>
      </c>
    </row>
    <row r="861">
      <c r="A861">
        <v>18859</v>
      </c>
      <c r="B861" t="str">
        <v>Công an xã Tân Thành  tỉnh Lâm Đồng</v>
      </c>
      <c r="C861" t="str">
        <v>-</v>
      </c>
      <c r="D861" t="str">
        <v>-</v>
      </c>
      <c r="E861" t="str">
        <v/>
      </c>
      <c r="F861" t="str">
        <v>-</v>
      </c>
      <c r="G861" t="str">
        <v>-</v>
      </c>
    </row>
    <row r="862">
      <c r="A862">
        <v>18860</v>
      </c>
      <c r="B862" t="str">
        <f>HYPERLINK("https://lamdong.gov.vn/sites/lamha/ubnd-huyen/xa-thitran/SitePages/xa-tan-thanh.aspx", "UBND Ủy ban nhân dân xã Tân Thành  tỉnh Lâm Đồng")</f>
        <v>UBND Ủy ban nhân dân xã Tân Thành  tỉnh Lâm Đồng</v>
      </c>
      <c r="C862" t="str">
        <v>https://lamdong.gov.vn/sites/lamha/ubnd-huyen/xa-thitran/SitePages/xa-tan-thanh.aspx</v>
      </c>
      <c r="D862" t="str">
        <v>-</v>
      </c>
      <c r="E862" t="str">
        <v>-</v>
      </c>
      <c r="F862" t="str">
        <v>-</v>
      </c>
      <c r="G862" t="str">
        <v>-</v>
      </c>
    </row>
    <row r="863">
      <c r="A863">
        <v>18861</v>
      </c>
      <c r="B863" t="str">
        <f>HYPERLINK("https://www.facebook.com/p/C%C3%B4ng-an-x%C3%A3-Ph%C3%BA-H%E1%BB%99i-100069427081953/", "Công an xã Phú Hội  tỉnh Lâm Đồng")</f>
        <v>Công an xã Phú Hội  tỉnh Lâm Đồng</v>
      </c>
      <c r="C863" t="str">
        <v>https://www.facebook.com/p/C%C3%B4ng-an-x%C3%A3-Ph%C3%BA-H%E1%BB%99i-100069427081953/</v>
      </c>
      <c r="D863" t="str">
        <v>-</v>
      </c>
      <c r="E863" t="str">
        <v/>
      </c>
      <c r="F863" t="str">
        <v>-</v>
      </c>
      <c r="G863" t="str">
        <v>-</v>
      </c>
    </row>
    <row r="864">
      <c r="A864">
        <v>18862</v>
      </c>
      <c r="B864" t="str">
        <f>HYPERLINK("https://phuhoiductrong.lamdong.gov.vn/", "UBND Ủy ban nhân dân xã Phú Hội  tỉnh Lâm Đồng")</f>
        <v>UBND Ủy ban nhân dân xã Phú Hội  tỉnh Lâm Đồng</v>
      </c>
      <c r="C864" t="str">
        <v>https://phuhoiductrong.lamdong.gov.vn/</v>
      </c>
      <c r="D864" t="str">
        <v>-</v>
      </c>
      <c r="E864" t="str">
        <v>-</v>
      </c>
      <c r="F864" t="str">
        <v>-</v>
      </c>
      <c r="G864" t="str">
        <v>-</v>
      </c>
    </row>
    <row r="865">
      <c r="A865">
        <v>18863</v>
      </c>
      <c r="B865" t="str">
        <f>HYPERLINK("https://www.facebook.com/p/C%C3%B4ng-an-x%C3%A3-Ninh-Gia-%C4%90%E1%BB%A9c-Tr%E1%BB%8Dng-L%C3%A2m-%C4%90%E1%BB%93ng-02633699113-100083379758905/", "Công an xã Ninh Gia  tỉnh Lâm Đồng")</f>
        <v>Công an xã Ninh Gia  tỉnh Lâm Đồng</v>
      </c>
      <c r="C865" t="str">
        <v>https://www.facebook.com/p/C%C3%B4ng-an-x%C3%A3-Ninh-Gia-%C4%90%E1%BB%A9c-Tr%E1%BB%8Dng-L%C3%A2m-%C4%90%E1%BB%93ng-02633699113-100083379758905/</v>
      </c>
      <c r="D865" t="str">
        <v>-</v>
      </c>
      <c r="E865" t="str">
        <v/>
      </c>
      <c r="F865" t="str">
        <v>-</v>
      </c>
      <c r="G865" t="str">
        <v>-</v>
      </c>
    </row>
    <row r="866">
      <c r="A866">
        <v>18864</v>
      </c>
      <c r="B866" t="str">
        <f>HYPERLINK("https://lamdong.gov.vn/sites/ductrong/hethongchinhtri/ubndhuyen/xa-thitran/SitePages/xa-ninh-gia.aspx", "UBND Ủy ban nhân dân xã Ninh Gia  tỉnh Lâm Đồng")</f>
        <v>UBND Ủy ban nhân dân xã Ninh Gia  tỉnh Lâm Đồng</v>
      </c>
      <c r="C866" t="str">
        <v>https://lamdong.gov.vn/sites/ductrong/hethongchinhtri/ubndhuyen/xa-thitran/SitePages/xa-ninh-gia.aspx</v>
      </c>
      <c r="D866" t="str">
        <v>-</v>
      </c>
      <c r="E866" t="str">
        <v>-</v>
      </c>
      <c r="F866" t="str">
        <v>-</v>
      </c>
      <c r="G866" t="str">
        <v>-</v>
      </c>
    </row>
    <row r="867">
      <c r="A867">
        <v>18865</v>
      </c>
      <c r="B867" t="str">
        <f>HYPERLINK("https://www.facebook.com/p/C%E1%BB%95ng-th%C3%B4ng-tin-%C4%91i%E1%BB%87n-t%E1%BB%AD-x%C3%A3-T%C3%A0-N%C4%83ng-huy%E1%BB%87n-%C4%90%E1%BB%A9c-Tr%E1%BB%8Dng-100084063428095/", "Công an xã Tà Năng  tỉnh Lâm Đồng")</f>
        <v>Công an xã Tà Năng  tỉnh Lâm Đồng</v>
      </c>
      <c r="C867" t="str">
        <v>https://www.facebook.com/p/C%E1%BB%95ng-th%C3%B4ng-tin-%C4%91i%E1%BB%87n-t%E1%BB%AD-x%C3%A3-T%C3%A0-N%C4%83ng-huy%E1%BB%87n-%C4%90%E1%BB%A9c-Tr%E1%BB%8Dng-100084063428095/</v>
      </c>
      <c r="D867" t="str">
        <v>-</v>
      </c>
      <c r="E867" t="str">
        <v/>
      </c>
      <c r="F867" t="str">
        <v>-</v>
      </c>
      <c r="G867" t="str">
        <v>-</v>
      </c>
    </row>
    <row r="868">
      <c r="A868">
        <v>18866</v>
      </c>
      <c r="B868" t="str">
        <f>HYPERLINK("https://lamdong.gov.vn/sites/ductrong/hethongchinhtri/ubndhuyen/xa-thitran/SitePages/xa-ta-nang.aspx", "UBND Ủy ban nhân dân xã Tà Năng  tỉnh Lâm Đồng")</f>
        <v>UBND Ủy ban nhân dân xã Tà Năng  tỉnh Lâm Đồng</v>
      </c>
      <c r="C868" t="str">
        <v>https://lamdong.gov.vn/sites/ductrong/hethongchinhtri/ubndhuyen/xa-thitran/SitePages/xa-ta-nang.aspx</v>
      </c>
      <c r="D868" t="str">
        <v>-</v>
      </c>
      <c r="E868" t="str">
        <v>-</v>
      </c>
      <c r="F868" t="str">
        <v>-</v>
      </c>
      <c r="G868" t="str">
        <v>-</v>
      </c>
    </row>
    <row r="869">
      <c r="A869">
        <v>18867</v>
      </c>
      <c r="B869" t="str">
        <f>HYPERLINK("https://www.facebook.com/p/Li%C3%AAn-%C4%90%E1%BB%99i-THCS-V%C3%B5-Th%E1%BB%8B-S%C3%A1u-%C4%90a-Quyn-%C4%90%E1%BB%A9c-Tr%E1%BB%8Dng-L%C3%A2m-%C4%90%E1%BB%93ng-100047633953559/", "Công an xã Đa Quyn  tỉnh Lâm Đồng")</f>
        <v>Công an xã Đa Quyn  tỉnh Lâm Đồng</v>
      </c>
      <c r="C869" t="str">
        <v>https://www.facebook.com/p/Li%C3%AAn-%C4%90%E1%BB%99i-THCS-V%C3%B5-Th%E1%BB%8B-S%C3%A1u-%C4%90a-Quyn-%C4%90%E1%BB%A9c-Tr%E1%BB%8Dng-L%C3%A2m-%C4%90%E1%BB%93ng-100047633953559/</v>
      </c>
      <c r="D869" t="str">
        <v>-</v>
      </c>
      <c r="E869" t="str">
        <v/>
      </c>
      <c r="F869" t="str">
        <v>-</v>
      </c>
      <c r="G869" t="str">
        <v>-</v>
      </c>
    </row>
    <row r="870">
      <c r="A870">
        <v>18868</v>
      </c>
      <c r="B870" t="str">
        <f>HYPERLINK("https://daquynductrong.lamdong.gov.vn/", "UBND Ủy ban nhân dân xã Đa Quyn  tỉnh Lâm Đồng")</f>
        <v>UBND Ủy ban nhân dân xã Đa Quyn  tỉnh Lâm Đồng</v>
      </c>
      <c r="C870" t="str">
        <v>https://daquynductrong.lamdong.gov.vn/</v>
      </c>
      <c r="D870" t="str">
        <v>-</v>
      </c>
      <c r="E870" t="str">
        <v>-</v>
      </c>
      <c r="F870" t="str">
        <v>-</v>
      </c>
      <c r="G870" t="str">
        <v>-</v>
      </c>
    </row>
    <row r="871">
      <c r="A871">
        <v>18869</v>
      </c>
      <c r="B871" t="str">
        <f>HYPERLINK("https://www.facebook.com/100057307545810/videos/c%C3%B4ng-ty-tnhh-th%E1%BB%B1c-ph%E1%BA%A9m-orion-vina-t%E1%BA%B7ng-m%C3%A1y-n%C3%B4ng-nghi%E1%BB%87p-cho-x%C3%A3-t%C3%A0-hine/1282754646507035/", "Công an xã Tà Hine  tỉnh Lâm Đồng")</f>
        <v>Công an xã Tà Hine  tỉnh Lâm Đồng</v>
      </c>
      <c r="C871" t="str">
        <v>https://www.facebook.com/100057307545810/videos/c%C3%B4ng-ty-tnhh-th%E1%BB%B1c-ph%E1%BA%A9m-orion-vina-t%E1%BA%B7ng-m%C3%A1y-n%C3%B4ng-nghi%E1%BB%87p-cho-x%C3%A3-t%C3%A0-hine/1282754646507035/</v>
      </c>
      <c r="D871" t="str">
        <v>-</v>
      </c>
      <c r="E871" t="str">
        <v/>
      </c>
      <c r="F871" t="str">
        <v>-</v>
      </c>
      <c r="G871" t="str">
        <v>-</v>
      </c>
    </row>
    <row r="872">
      <c r="A872">
        <v>18870</v>
      </c>
      <c r="B872" t="str">
        <f>HYPERLINK("https://lamdong.gov.vn/sites/ductrong/hethongchinhtri/ubndhuyen/xa-thitran/SitePages/xa-ta-hine.aspx", "UBND Ủy ban nhân dân xã Tà Hine  tỉnh Lâm Đồng")</f>
        <v>UBND Ủy ban nhân dân xã Tà Hine  tỉnh Lâm Đồng</v>
      </c>
      <c r="C872" t="str">
        <v>https://lamdong.gov.vn/sites/ductrong/hethongchinhtri/ubndhuyen/xa-thitran/SitePages/xa-ta-hine.aspx</v>
      </c>
      <c r="D872" t="str">
        <v>-</v>
      </c>
      <c r="E872" t="str">
        <v>-</v>
      </c>
      <c r="F872" t="str">
        <v>-</v>
      </c>
      <c r="G872" t="str">
        <v>-</v>
      </c>
    </row>
    <row r="873">
      <c r="A873">
        <v>18871</v>
      </c>
      <c r="B873" t="str">
        <f>HYPERLINK("https://www.facebook.com/daloan123/", "Công an xã Đà Loan  tỉnh Lâm Đồng")</f>
        <v>Công an xã Đà Loan  tỉnh Lâm Đồng</v>
      </c>
      <c r="C873" t="str">
        <v>https://www.facebook.com/daloan123/</v>
      </c>
      <c r="D873" t="str">
        <v>-</v>
      </c>
      <c r="E873" t="str">
        <v/>
      </c>
      <c r="F873" t="str">
        <v>-</v>
      </c>
      <c r="G873" t="str">
        <v>-</v>
      </c>
    </row>
    <row r="874">
      <c r="A874">
        <v>18872</v>
      </c>
      <c r="B874" t="str">
        <f>HYPERLINK("https://lamdong.gov.vn/sites/stp/Lists/Qun%20l%20vn%20bn/Attachments/8150/kem%20cv%2067%20%20danh%20muc.xlsx", "UBND Ủy ban nhân dân xã Đà Loan  tỉnh Lâm Đồng")</f>
        <v>UBND Ủy ban nhân dân xã Đà Loan  tỉnh Lâm Đồng</v>
      </c>
      <c r="C874" t="str">
        <v>https://lamdong.gov.vn/sites/stp/Lists/Qun%20l%20vn%20bn/Attachments/8150/kem%20cv%2067%20%20danh%20muc.xlsx</v>
      </c>
      <c r="D874" t="str">
        <v>-</v>
      </c>
      <c r="E874" t="str">
        <v>-</v>
      </c>
      <c r="F874" t="str">
        <v>-</v>
      </c>
      <c r="G874" t="str">
        <v>-</v>
      </c>
    </row>
    <row r="875">
      <c r="A875">
        <v>18873</v>
      </c>
      <c r="B875" t="str">
        <f>HYPERLINK("https://www.facebook.com/ninhloanlamdong/", "Công an xã Ninh Loan  tỉnh Lâm Đồng")</f>
        <v>Công an xã Ninh Loan  tỉnh Lâm Đồng</v>
      </c>
      <c r="C875" t="str">
        <v>https://www.facebook.com/ninhloanlamdong/</v>
      </c>
      <c r="D875" t="str">
        <v>-</v>
      </c>
      <c r="E875" t="str">
        <v/>
      </c>
      <c r="F875" t="str">
        <v>-</v>
      </c>
      <c r="G875" t="str">
        <v>-</v>
      </c>
    </row>
    <row r="876">
      <c r="A876">
        <v>18874</v>
      </c>
      <c r="B876" t="str">
        <f>HYPERLINK("https://lamdong.gov.vn/sites/ductrong/hethongchinhtri/ubndhuyen/xa-thitran/SitePages/xa-ninh-loan.aspx", "UBND Ủy ban nhân dân xã Ninh Loan  tỉnh Lâm Đồng")</f>
        <v>UBND Ủy ban nhân dân xã Ninh Loan  tỉnh Lâm Đồng</v>
      </c>
      <c r="C876" t="str">
        <v>https://lamdong.gov.vn/sites/ductrong/hethongchinhtri/ubndhuyen/xa-thitran/SitePages/xa-ninh-loan.aspx</v>
      </c>
      <c r="D876" t="str">
        <v>-</v>
      </c>
      <c r="E876" t="str">
        <v>-</v>
      </c>
      <c r="F876" t="str">
        <v>-</v>
      </c>
      <c r="G876" t="str">
        <v>-</v>
      </c>
    </row>
    <row r="877">
      <c r="A877">
        <v>18875</v>
      </c>
      <c r="B877" t="str">
        <f>HYPERLINK("https://www.facebook.com/Thieunhidinhtrangthuong/", "Công an xã Đinh Trang Thượng  tỉnh Lâm Đồng")</f>
        <v>Công an xã Đinh Trang Thượng  tỉnh Lâm Đồng</v>
      </c>
      <c r="C877" t="str">
        <v>https://www.facebook.com/Thieunhidinhtrangthuong/</v>
      </c>
      <c r="D877" t="str">
        <v>-</v>
      </c>
      <c r="E877" t="str">
        <v/>
      </c>
      <c r="F877" t="str">
        <v>-</v>
      </c>
      <c r="G877" t="str">
        <v>-</v>
      </c>
    </row>
    <row r="878">
      <c r="A878">
        <v>18876</v>
      </c>
      <c r="B878" t="str">
        <f>HYPERLINK("https://lamdong.gov.vn/sites/dilinh/hethongchinhtri/ubndhuyen/xathitran/SitePages/xa-dinh-trang-thuong.aspx", "UBND Ủy ban nhân dân xã Đinh Trang Thượng  tỉnh Lâm Đồng")</f>
        <v>UBND Ủy ban nhân dân xã Đinh Trang Thượng  tỉnh Lâm Đồng</v>
      </c>
      <c r="C878" t="str">
        <v>https://lamdong.gov.vn/sites/dilinh/hethongchinhtri/ubndhuyen/xathitran/SitePages/xa-dinh-trang-thuong.aspx</v>
      </c>
      <c r="D878" t="str">
        <v>-</v>
      </c>
      <c r="E878" t="str">
        <v>-</v>
      </c>
      <c r="F878" t="str">
        <v>-</v>
      </c>
      <c r="G878" t="str">
        <v>-</v>
      </c>
    </row>
    <row r="879">
      <c r="A879">
        <v>18877</v>
      </c>
      <c r="B879" t="str">
        <v>Công an xã Tân Thượng  tỉnh Lâm Đồng</v>
      </c>
      <c r="C879" t="str">
        <v>-</v>
      </c>
      <c r="D879" t="str">
        <v>-</v>
      </c>
      <c r="E879" t="str">
        <v/>
      </c>
      <c r="F879" t="str">
        <v>-</v>
      </c>
      <c r="G879" t="str">
        <v>-</v>
      </c>
    </row>
    <row r="880">
      <c r="A880">
        <v>18878</v>
      </c>
      <c r="B880" t="str">
        <f>HYPERLINK("https://lamdong.gov.vn/sites/dilinh/hethongchinhtri/ubndhuyen/xathitran/SitePages/xa-tan-thuong.aspx", "UBND Ủy ban nhân dân xã Tân Thượng  tỉnh Lâm Đồng")</f>
        <v>UBND Ủy ban nhân dân xã Tân Thượng  tỉnh Lâm Đồng</v>
      </c>
      <c r="C880" t="str">
        <v>https://lamdong.gov.vn/sites/dilinh/hethongchinhtri/ubndhuyen/xathitran/SitePages/xa-tan-thuong.aspx</v>
      </c>
      <c r="D880" t="str">
        <v>-</v>
      </c>
      <c r="E880" t="str">
        <v>-</v>
      </c>
      <c r="F880" t="str">
        <v>-</v>
      </c>
      <c r="G880" t="str">
        <v>-</v>
      </c>
    </row>
    <row r="881">
      <c r="A881">
        <v>18879</v>
      </c>
      <c r="B881" t="str">
        <v>Công an xã Tân Lâm  tỉnh Lâm Đồng</v>
      </c>
      <c r="C881" t="str">
        <v>-</v>
      </c>
      <c r="D881" t="str">
        <v>-</v>
      </c>
      <c r="E881" t="str">
        <v/>
      </c>
      <c r="F881" t="str">
        <v>-</v>
      </c>
      <c r="G881" t="str">
        <v>-</v>
      </c>
    </row>
    <row r="882">
      <c r="A882">
        <v>18880</v>
      </c>
      <c r="B882" t="str">
        <f>HYPERLINK("https://lamdong.gov.vn/sites/dilinh/hethongchinhtri/ubndhuyen/xathitran/SitePages/xa-tan-lam.aspx", "UBND Ủy ban nhân dân xã Tân Lâm  tỉnh Lâm Đồng")</f>
        <v>UBND Ủy ban nhân dân xã Tân Lâm  tỉnh Lâm Đồng</v>
      </c>
      <c r="C882" t="str">
        <v>https://lamdong.gov.vn/sites/dilinh/hethongchinhtri/ubndhuyen/xathitran/SitePages/xa-tan-lam.aspx</v>
      </c>
      <c r="D882" t="str">
        <v>-</v>
      </c>
      <c r="E882" t="str">
        <v>-</v>
      </c>
      <c r="F882" t="str">
        <v>-</v>
      </c>
      <c r="G882" t="str">
        <v>-</v>
      </c>
    </row>
    <row r="883">
      <c r="A883">
        <v>18881</v>
      </c>
      <c r="B883" t="str">
        <v>Công an xã Tân Châu  tỉnh Lâm Đồng</v>
      </c>
      <c r="C883" t="str">
        <v>-</v>
      </c>
      <c r="D883" t="str">
        <v>-</v>
      </c>
      <c r="E883" t="str">
        <v/>
      </c>
      <c r="F883" t="str">
        <v>-</v>
      </c>
      <c r="G883" t="str">
        <v>-</v>
      </c>
    </row>
    <row r="884">
      <c r="A884">
        <v>18882</v>
      </c>
      <c r="B884" t="str">
        <f>HYPERLINK("https://lamdong.gov.vn/sites/dilinh/hethongchinhtri/ubndhuyen/xathitran/SitePages/xa-tan-chau.aspx", "UBND Ủy ban nhân dân xã Tân Châu  tỉnh Lâm Đồng")</f>
        <v>UBND Ủy ban nhân dân xã Tân Châu  tỉnh Lâm Đồng</v>
      </c>
      <c r="C884" t="str">
        <v>https://lamdong.gov.vn/sites/dilinh/hethongchinhtri/ubndhuyen/xathitran/SitePages/xa-tan-chau.aspx</v>
      </c>
      <c r="D884" t="str">
        <v>-</v>
      </c>
      <c r="E884" t="str">
        <v>-</v>
      </c>
      <c r="F884" t="str">
        <v>-</v>
      </c>
      <c r="G884" t="str">
        <v>-</v>
      </c>
    </row>
    <row r="885">
      <c r="A885">
        <v>18883</v>
      </c>
      <c r="B885" t="str">
        <v>Công an xã Tân Nghĩa  tỉnh Lâm Đồng</v>
      </c>
      <c r="C885" t="str">
        <v>-</v>
      </c>
      <c r="D885" t="str">
        <v>-</v>
      </c>
      <c r="E885" t="str">
        <v/>
      </c>
      <c r="F885" t="str">
        <v>-</v>
      </c>
      <c r="G885" t="str">
        <v>-</v>
      </c>
    </row>
    <row r="886">
      <c r="A886">
        <v>18884</v>
      </c>
      <c r="B886" t="str">
        <f>HYPERLINK("https://lamdong.gov.vn/sites/dilinh/hethongchinhtri/ubndhuyen/xathitran/SitePages/xa-tan-nghia.aspx", "UBND Ủy ban nhân dân xã Tân Nghĩa  tỉnh Lâm Đồng")</f>
        <v>UBND Ủy ban nhân dân xã Tân Nghĩa  tỉnh Lâm Đồng</v>
      </c>
      <c r="C886" t="str">
        <v>https://lamdong.gov.vn/sites/dilinh/hethongchinhtri/ubndhuyen/xathitran/SitePages/xa-tan-nghia.aspx</v>
      </c>
      <c r="D886" t="str">
        <v>-</v>
      </c>
      <c r="E886" t="str">
        <v>-</v>
      </c>
      <c r="F886" t="str">
        <v>-</v>
      </c>
      <c r="G886" t="str">
        <v>-</v>
      </c>
    </row>
    <row r="887">
      <c r="A887">
        <v>18885</v>
      </c>
      <c r="B887" t="str">
        <v>Công an xã Gia Hiệp  tỉnh Lâm Đồng</v>
      </c>
      <c r="C887" t="str">
        <v>-</v>
      </c>
      <c r="D887" t="str">
        <v>-</v>
      </c>
      <c r="E887" t="str">
        <v/>
      </c>
      <c r="F887" t="str">
        <v>-</v>
      </c>
      <c r="G887" t="str">
        <v>-</v>
      </c>
    </row>
    <row r="888">
      <c r="A888">
        <v>18886</v>
      </c>
      <c r="B888" t="str">
        <f>HYPERLINK("https://lamdong.gov.vn/sites/dilinh/hethongchinhtri/ubndhuyen/xathitran/SitePages/xa-gia-hiep.aspx", "UBND Ủy ban nhân dân xã Gia Hiệp  tỉnh Lâm Đồng")</f>
        <v>UBND Ủy ban nhân dân xã Gia Hiệp  tỉnh Lâm Đồng</v>
      </c>
      <c r="C888" t="str">
        <v>https://lamdong.gov.vn/sites/dilinh/hethongchinhtri/ubndhuyen/xathitran/SitePages/xa-gia-hiep.aspx</v>
      </c>
      <c r="D888" t="str">
        <v>-</v>
      </c>
      <c r="E888" t="str">
        <v>-</v>
      </c>
      <c r="F888" t="str">
        <v>-</v>
      </c>
      <c r="G888" t="str">
        <v>-</v>
      </c>
    </row>
    <row r="889">
      <c r="A889">
        <v>18887</v>
      </c>
      <c r="B889" t="str">
        <f>HYPERLINK("https://www.facebook.com/groups/429535424601921/", "Công an xã Đinh Lạc  tỉnh Lâm Đồng")</f>
        <v>Công an xã Đinh Lạc  tỉnh Lâm Đồng</v>
      </c>
      <c r="C889" t="str">
        <v>https://www.facebook.com/groups/429535424601921/</v>
      </c>
      <c r="D889" t="str">
        <v>-</v>
      </c>
      <c r="E889" t="str">
        <v/>
      </c>
      <c r="F889" t="str">
        <v>-</v>
      </c>
      <c r="G889" t="str">
        <v>-</v>
      </c>
    </row>
    <row r="890">
      <c r="A890">
        <v>18888</v>
      </c>
      <c r="B890" t="str">
        <f>HYPERLINK("https://lamdong.gov.vn/sites/dilinh/hethongchinhtri/ubndhuyen/xathitran/SitePages/xa-dinh-lac.aspx", "UBND Ủy ban nhân dân xã Đinh Lạc  tỉnh Lâm Đồng")</f>
        <v>UBND Ủy ban nhân dân xã Đinh Lạc  tỉnh Lâm Đồng</v>
      </c>
      <c r="C890" t="str">
        <v>https://lamdong.gov.vn/sites/dilinh/hethongchinhtri/ubndhuyen/xathitran/SitePages/xa-dinh-lac.aspx</v>
      </c>
      <c r="D890" t="str">
        <v>-</v>
      </c>
      <c r="E890" t="str">
        <v>-</v>
      </c>
      <c r="F890" t="str">
        <v>-</v>
      </c>
      <c r="G890" t="str">
        <v>-</v>
      </c>
    </row>
    <row r="891">
      <c r="A891">
        <v>18889</v>
      </c>
      <c r="B891" t="str">
        <f>HYPERLINK("https://www.facebook.com/doanxatambo/", "Công an xã Tam Bố  tỉnh Lâm Đồng")</f>
        <v>Công an xã Tam Bố  tỉnh Lâm Đồng</v>
      </c>
      <c r="C891" t="str">
        <v>https://www.facebook.com/doanxatambo/</v>
      </c>
      <c r="D891" t="str">
        <v>-</v>
      </c>
      <c r="E891" t="str">
        <v/>
      </c>
      <c r="F891" t="str">
        <v>-</v>
      </c>
      <c r="G891" t="str">
        <v>-</v>
      </c>
    </row>
    <row r="892">
      <c r="A892">
        <v>18890</v>
      </c>
      <c r="B892" t="str">
        <f>HYPERLINK("https://lamdong.gov.vn/sites/dilinh/hethongchinhtri/ubndhuyen/xathitran/SitePages/xa-tam-bo.aspx", "UBND Ủy ban nhân dân xã Tam Bố  tỉnh Lâm Đồng")</f>
        <v>UBND Ủy ban nhân dân xã Tam Bố  tỉnh Lâm Đồng</v>
      </c>
      <c r="C892" t="str">
        <v>https://lamdong.gov.vn/sites/dilinh/hethongchinhtri/ubndhuyen/xathitran/SitePages/xa-tam-bo.aspx</v>
      </c>
      <c r="D892" t="str">
        <v>-</v>
      </c>
      <c r="E892" t="str">
        <v>-</v>
      </c>
      <c r="F892" t="str">
        <v>-</v>
      </c>
      <c r="G892" t="str">
        <v>-</v>
      </c>
    </row>
    <row r="893">
      <c r="A893">
        <v>18891</v>
      </c>
      <c r="B893" t="str">
        <f>HYPERLINK("https://www.facebook.com/p/Li%C3%AAn-%C4%90%C3%B4%CC%A3i-tr%C6%B0%C6%A1%CC%80ng-Trung-ho%CC%A3c-c%C6%A1-s%C6%A1%CC%89-%C4%90inh-Trang-Ho%CC%80a-100064201985402/", "Công an xã Đinh Trang Hòa  tỉnh Lâm Đồng")</f>
        <v>Công an xã Đinh Trang Hòa  tỉnh Lâm Đồng</v>
      </c>
      <c r="C893" t="str">
        <v>https://www.facebook.com/p/Li%C3%AAn-%C4%90%C3%B4%CC%A3i-tr%C6%B0%C6%A1%CC%80ng-Trung-ho%CC%A3c-c%C6%A1-s%C6%A1%CC%89-%C4%90inh-Trang-Ho%CC%80a-100064201985402/</v>
      </c>
      <c r="D893" t="str">
        <v>-</v>
      </c>
      <c r="E893" t="str">
        <v/>
      </c>
      <c r="F893" t="str">
        <v>-</v>
      </c>
      <c r="G893" t="str">
        <v>-</v>
      </c>
    </row>
    <row r="894">
      <c r="A894">
        <v>18892</v>
      </c>
      <c r="B894" t="str">
        <f>HYPERLINK("https://lamdong.gov.vn/sites/dilinh/hethongchinhtri/ubndhuyen/xathitran/SitePages/xa-dinh-trang-hoa.aspx", "UBND Ủy ban nhân dân xã Đinh Trang Hòa  tỉnh Lâm Đồng")</f>
        <v>UBND Ủy ban nhân dân xã Đinh Trang Hòa  tỉnh Lâm Đồng</v>
      </c>
      <c r="C894" t="str">
        <v>https://lamdong.gov.vn/sites/dilinh/hethongchinhtri/ubndhuyen/xathitran/SitePages/xa-dinh-trang-hoa.aspx</v>
      </c>
      <c r="D894" t="str">
        <v>-</v>
      </c>
      <c r="E894" t="str">
        <v>-</v>
      </c>
      <c r="F894" t="str">
        <v>-</v>
      </c>
      <c r="G894" t="str">
        <v>-</v>
      </c>
    </row>
    <row r="895">
      <c r="A895">
        <v>18893</v>
      </c>
      <c r="B895" t="str">
        <v>Công an xã Liên Đầm  tỉnh Lâm Đồng</v>
      </c>
      <c r="C895" t="str">
        <v>-</v>
      </c>
      <c r="D895" t="str">
        <v>-</v>
      </c>
      <c r="E895" t="str">
        <v/>
      </c>
      <c r="F895" t="str">
        <v>-</v>
      </c>
      <c r="G895" t="str">
        <v>-</v>
      </c>
    </row>
    <row r="896">
      <c r="A896">
        <v>18894</v>
      </c>
      <c r="B896" t="str">
        <f>HYPERLINK("https://lamdong.gov.vn/sites/dilinh/hethongchinhtri/ubndhuyen/xathitran/SitePages/xa-lien-dam.aspx", "UBND Ủy ban nhân dân xã Liên Đầm  tỉnh Lâm Đồng")</f>
        <v>UBND Ủy ban nhân dân xã Liên Đầm  tỉnh Lâm Đồng</v>
      </c>
      <c r="C896" t="str">
        <v>https://lamdong.gov.vn/sites/dilinh/hethongchinhtri/ubndhuyen/xathitran/SitePages/xa-lien-dam.aspx</v>
      </c>
      <c r="D896" t="str">
        <v>-</v>
      </c>
      <c r="E896" t="str">
        <v>-</v>
      </c>
      <c r="F896" t="str">
        <v>-</v>
      </c>
      <c r="G896" t="str">
        <v>-</v>
      </c>
    </row>
    <row r="897">
      <c r="A897">
        <v>18895</v>
      </c>
      <c r="B897" t="str">
        <v>Công an xã Gung Ré  tỉnh Lâm Đồng</v>
      </c>
      <c r="C897" t="str">
        <v>-</v>
      </c>
      <c r="D897" t="str">
        <v>-</v>
      </c>
      <c r="E897" t="str">
        <v/>
      </c>
      <c r="F897" t="str">
        <v>-</v>
      </c>
      <c r="G897" t="str">
        <v>-</v>
      </c>
    </row>
    <row r="898">
      <c r="A898">
        <v>18896</v>
      </c>
      <c r="B898" t="str">
        <f>HYPERLINK("https://lamdong.gov.vn/sites/dilinh/hethongchinhtri/ubndhuyen/xathitran/SitePages/xa-gung-re.aspx", "UBND Ủy ban nhân dân xã Gung Ré  tỉnh Lâm Đồng")</f>
        <v>UBND Ủy ban nhân dân xã Gung Ré  tỉnh Lâm Đồng</v>
      </c>
      <c r="C898" t="str">
        <v>https://lamdong.gov.vn/sites/dilinh/hethongchinhtri/ubndhuyen/xathitran/SitePages/xa-gung-re.aspx</v>
      </c>
      <c r="D898" t="str">
        <v>-</v>
      </c>
      <c r="E898" t="str">
        <v>-</v>
      </c>
      <c r="F898" t="str">
        <v>-</v>
      </c>
      <c r="G898" t="str">
        <v>-</v>
      </c>
    </row>
    <row r="899">
      <c r="A899">
        <v>18897</v>
      </c>
      <c r="B899" t="str">
        <f>HYPERLINK("https://www.facebook.com/p/C%C3%B4ng-an-X%C3%A3-B%E1%BA%A3o-Thu%E1%BA%ADn-100075881573880/", "Công an xã Bảo Thuận  tỉnh Lâm Đồng")</f>
        <v>Công an xã Bảo Thuận  tỉnh Lâm Đồng</v>
      </c>
      <c r="C899" t="str">
        <v>https://www.facebook.com/p/C%C3%B4ng-an-X%C3%A3-B%E1%BA%A3o-Thu%E1%BA%ADn-100075881573880/</v>
      </c>
      <c r="D899" t="str">
        <v>-</v>
      </c>
      <c r="E899" t="str">
        <v/>
      </c>
      <c r="F899" t="str">
        <v>-</v>
      </c>
      <c r="G899" t="str">
        <v>-</v>
      </c>
    </row>
    <row r="900">
      <c r="A900">
        <v>18898</v>
      </c>
      <c r="B900" t="str">
        <f>HYPERLINK("https://lamdong.gov.vn/sites/dilinh/hethongchinhtri/ubndhuyen/xathitran/SitePages/xa-bao-thuan.aspx", "UBND Ủy ban nhân dân xã Bảo Thuận  tỉnh Lâm Đồng")</f>
        <v>UBND Ủy ban nhân dân xã Bảo Thuận  tỉnh Lâm Đồng</v>
      </c>
      <c r="C900" t="str">
        <v>https://lamdong.gov.vn/sites/dilinh/hethongchinhtri/ubndhuyen/xathitran/SitePages/xa-bao-thuan.aspx</v>
      </c>
      <c r="D900" t="str">
        <v>-</v>
      </c>
      <c r="E900" t="str">
        <v>-</v>
      </c>
      <c r="F900" t="str">
        <v>-</v>
      </c>
      <c r="G900" t="str">
        <v>-</v>
      </c>
    </row>
    <row r="901">
      <c r="A901">
        <v>18899</v>
      </c>
      <c r="B901" t="str">
        <v>Công an xã Hòa Ninh  tỉnh Lâm Đồng</v>
      </c>
      <c r="C901" t="str">
        <v>-</v>
      </c>
      <c r="D901" t="str">
        <v>-</v>
      </c>
      <c r="E901" t="str">
        <v/>
      </c>
      <c r="F901" t="str">
        <v>-</v>
      </c>
      <c r="G901" t="str">
        <v>-</v>
      </c>
    </row>
    <row r="902">
      <c r="A902">
        <v>18900</v>
      </c>
      <c r="B902" t="str">
        <f>HYPERLINK("https://lamdong.gov.vn/sites/dilinh/hethongchinhtri/ubndhuyen/xathitran/SitePages/xa-hoa-ninh.aspx", "UBND Ủy ban nhân dân xã Hòa Ninh  tỉnh Lâm Đồng")</f>
        <v>UBND Ủy ban nhân dân xã Hòa Ninh  tỉnh Lâm Đồng</v>
      </c>
      <c r="C902" t="str">
        <v>https://lamdong.gov.vn/sites/dilinh/hethongchinhtri/ubndhuyen/xathitran/SitePages/xa-hoa-ninh.aspx</v>
      </c>
      <c r="D902" t="str">
        <v>-</v>
      </c>
      <c r="E902" t="str">
        <v>-</v>
      </c>
      <c r="F902" t="str">
        <v>-</v>
      </c>
      <c r="G902" t="str">
        <v>-</v>
      </c>
    </row>
    <row r="903">
      <c r="A903">
        <v>18901</v>
      </c>
      <c r="B903" t="str">
        <v>Công an xã Hòa Trung  tỉnh Lâm Đồng</v>
      </c>
      <c r="C903" t="str">
        <v>-</v>
      </c>
      <c r="D903" t="str">
        <v>-</v>
      </c>
      <c r="E903" t="str">
        <v/>
      </c>
      <c r="F903" t="str">
        <v>-</v>
      </c>
      <c r="G903" t="str">
        <v>-</v>
      </c>
    </row>
    <row r="904">
      <c r="A904">
        <v>18902</v>
      </c>
      <c r="B904" t="str">
        <f>HYPERLINK("https://lamdong.gov.vn/sites/dilinh/hethongchinhtri/ubndhuyen/xathitran/SitePages/xa-hoa-nam.aspx", "UBND Ủy ban nhân dân xã Hòa Trung  tỉnh Lâm Đồng")</f>
        <v>UBND Ủy ban nhân dân xã Hòa Trung  tỉnh Lâm Đồng</v>
      </c>
      <c r="C904" t="str">
        <v>https://lamdong.gov.vn/sites/dilinh/hethongchinhtri/ubndhuyen/xathitran/SitePages/xa-hoa-nam.aspx</v>
      </c>
      <c r="D904" t="str">
        <v>-</v>
      </c>
      <c r="E904" t="str">
        <v>-</v>
      </c>
      <c r="F904" t="str">
        <v>-</v>
      </c>
      <c r="G904" t="str">
        <v>-</v>
      </c>
    </row>
    <row r="905">
      <c r="A905">
        <v>18903</v>
      </c>
      <c r="B905" t="str">
        <f>HYPERLINK("https://www.facebook.com/p/C%C3%B4ng-An-X%C3%A3-Ho%C3%A0-Nam-100094192635571/", "Công an xã Hòa Nam  tỉnh Lâm Đồng")</f>
        <v>Công an xã Hòa Nam  tỉnh Lâm Đồng</v>
      </c>
      <c r="C905" t="str">
        <v>https://www.facebook.com/p/C%C3%B4ng-An-X%C3%A3-Ho%C3%A0-Nam-100094192635571/</v>
      </c>
      <c r="D905" t="str">
        <v>-</v>
      </c>
      <c r="E905" t="str">
        <v/>
      </c>
      <c r="F905" t="str">
        <v>-</v>
      </c>
      <c r="G905" t="str">
        <v>-</v>
      </c>
    </row>
    <row r="906">
      <c r="A906">
        <v>18904</v>
      </c>
      <c r="B906" t="str">
        <f>HYPERLINK("https://lamdong.gov.vn/sites/dilinh/hethongchinhtri/ubndhuyen/xathitran/SitePages/xa-hoa-nam.aspx", "UBND Ủy ban nhân dân xã Hòa Nam  tỉnh Lâm Đồng")</f>
        <v>UBND Ủy ban nhân dân xã Hòa Nam  tỉnh Lâm Đồng</v>
      </c>
      <c r="C906" t="str">
        <v>https://lamdong.gov.vn/sites/dilinh/hethongchinhtri/ubndhuyen/xathitran/SitePages/xa-hoa-nam.aspx</v>
      </c>
      <c r="D906" t="str">
        <v>-</v>
      </c>
      <c r="E906" t="str">
        <v>-</v>
      </c>
      <c r="F906" t="str">
        <v>-</v>
      </c>
      <c r="G906" t="str">
        <v>-</v>
      </c>
    </row>
    <row r="907">
      <c r="A907">
        <v>18905</v>
      </c>
      <c r="B907" t="str">
        <v>Công an xã Hòa Bắc  tỉnh Lâm Đồng</v>
      </c>
      <c r="C907" t="str">
        <v>-</v>
      </c>
      <c r="D907" t="str">
        <v>-</v>
      </c>
      <c r="E907" t="str">
        <v/>
      </c>
      <c r="F907" t="str">
        <v>-</v>
      </c>
      <c r="G907" t="str">
        <v>-</v>
      </c>
    </row>
    <row r="908">
      <c r="A908">
        <v>18906</v>
      </c>
      <c r="B908" t="str">
        <f>HYPERLINK("https://lamdong.gov.vn/sites/dilinh/hethongchinhtri/ubndhuyen/xathitran/SitePages/xa-hoa-bac.aspx", "UBND Ủy ban nhân dân xã Hòa Bắc  tỉnh Lâm Đồng")</f>
        <v>UBND Ủy ban nhân dân xã Hòa Bắc  tỉnh Lâm Đồng</v>
      </c>
      <c r="C908" t="str">
        <v>https://lamdong.gov.vn/sites/dilinh/hethongchinhtri/ubndhuyen/xathitran/SitePages/xa-hoa-bac.aspx</v>
      </c>
      <c r="D908" t="str">
        <v>-</v>
      </c>
      <c r="E908" t="str">
        <v>-</v>
      </c>
      <c r="F908" t="str">
        <v>-</v>
      </c>
      <c r="G908" t="str">
        <v>-</v>
      </c>
    </row>
    <row r="909">
      <c r="A909">
        <v>18907</v>
      </c>
      <c r="B909" t="str">
        <v>Công an xã Sơn Điền  tỉnh Lâm Đồng</v>
      </c>
      <c r="C909" t="str">
        <v>-</v>
      </c>
      <c r="D909" t="str">
        <v>-</v>
      </c>
      <c r="E909" t="str">
        <v/>
      </c>
      <c r="F909" t="str">
        <v>-</v>
      </c>
      <c r="G909" t="str">
        <v>-</v>
      </c>
    </row>
    <row r="910">
      <c r="A910">
        <v>18908</v>
      </c>
      <c r="B910" t="str">
        <f>HYPERLINK("https://lamdong.gov.vn/sites/dilinh/hethongchinhtri/ubndhuyen/xathitran/SitePages/xa-son-dien.aspx", "UBND Ủy ban nhân dân xã Sơn Điền  tỉnh Lâm Đồng")</f>
        <v>UBND Ủy ban nhân dân xã Sơn Điền  tỉnh Lâm Đồng</v>
      </c>
      <c r="C910" t="str">
        <v>https://lamdong.gov.vn/sites/dilinh/hethongchinhtri/ubndhuyen/xathitran/SitePages/xa-son-dien.aspx</v>
      </c>
      <c r="D910" t="str">
        <v>-</v>
      </c>
      <c r="E910" t="str">
        <v>-</v>
      </c>
      <c r="F910" t="str">
        <v>-</v>
      </c>
      <c r="G910" t="str">
        <v>-</v>
      </c>
    </row>
    <row r="911">
      <c r="A911">
        <v>18909</v>
      </c>
      <c r="B911" t="str">
        <v>Công an xã Gia Bắc  tỉnh Lâm Đồng</v>
      </c>
      <c r="C911" t="str">
        <v>-</v>
      </c>
      <c r="D911" t="str">
        <v>-</v>
      </c>
      <c r="E911" t="str">
        <v/>
      </c>
      <c r="F911" t="str">
        <v>-</v>
      </c>
      <c r="G911" t="str">
        <v>-</v>
      </c>
    </row>
    <row r="912">
      <c r="A912">
        <v>18910</v>
      </c>
      <c r="B912" t="str">
        <f>HYPERLINK("https://lamdong.gov.vn/sites/dilinh/hethongchinhtri/ubndhuyen/xathitran/SitePages/xa-gia-bac.aspx", "UBND Ủy ban nhân dân xã Gia Bắc  tỉnh Lâm Đồng")</f>
        <v>UBND Ủy ban nhân dân xã Gia Bắc  tỉnh Lâm Đồng</v>
      </c>
      <c r="C912" t="str">
        <v>https://lamdong.gov.vn/sites/dilinh/hethongchinhtri/ubndhuyen/xathitran/SitePages/xa-gia-bac.aspx</v>
      </c>
      <c r="D912" t="str">
        <v>-</v>
      </c>
      <c r="E912" t="str">
        <v>-</v>
      </c>
      <c r="F912" t="str">
        <v>-</v>
      </c>
      <c r="G912" t="str">
        <v>-</v>
      </c>
    </row>
    <row r="913">
      <c r="A913">
        <v>18911</v>
      </c>
      <c r="B913" t="str">
        <f>HYPERLINK("https://www.facebook.com/tuoitreconganbaoloc/", "Công an xã Lộc Bảo  tỉnh Lâm Đồng")</f>
        <v>Công an xã Lộc Bảo  tỉnh Lâm Đồng</v>
      </c>
      <c r="C913" t="str">
        <v>https://www.facebook.com/tuoitreconganbaoloc/</v>
      </c>
      <c r="D913" t="str">
        <v>-</v>
      </c>
      <c r="E913" t="str">
        <v/>
      </c>
      <c r="F913" t="str">
        <v>-</v>
      </c>
      <c r="G913" t="str">
        <v>-</v>
      </c>
    </row>
    <row r="914">
      <c r="A914">
        <v>18912</v>
      </c>
      <c r="B914" t="str">
        <f>HYPERLINK("https://lamdong.gov.vn/sites/baolam/donvitructhuoc/xathitran/SitePages/ubnd-xa-loc-bao.aspx", "UBND Ủy ban nhân dân xã Lộc Bảo  tỉnh Lâm Đồng")</f>
        <v>UBND Ủy ban nhân dân xã Lộc Bảo  tỉnh Lâm Đồng</v>
      </c>
      <c r="C914" t="str">
        <v>https://lamdong.gov.vn/sites/baolam/donvitructhuoc/xathitran/SitePages/ubnd-xa-loc-bao.aspx</v>
      </c>
      <c r="D914" t="str">
        <v>-</v>
      </c>
      <c r="E914" t="str">
        <v>-</v>
      </c>
      <c r="F914" t="str">
        <v>-</v>
      </c>
      <c r="G914" t="str">
        <v>-</v>
      </c>
    </row>
    <row r="915">
      <c r="A915">
        <v>18913</v>
      </c>
      <c r="B915" t="str">
        <f>HYPERLINK("https://www.facebook.com/p/C%C3%B4ng-an-x%C3%A3-L%E1%BB%99c-Th%C3%A0nh-B%E1%BA%A3o-L%C3%A2m-L%C3%A2m-%C4%90%E1%BB%93ng-61557980699219/", "Công an xã Lộc Lâm  tỉnh Lâm Đồng")</f>
        <v>Công an xã Lộc Lâm  tỉnh Lâm Đồng</v>
      </c>
      <c r="C915" t="str">
        <v>https://www.facebook.com/p/C%C3%B4ng-an-x%C3%A3-L%E1%BB%99c-Th%C3%A0nh-B%E1%BA%A3o-L%C3%A2m-L%C3%A2m-%C4%90%E1%BB%93ng-61557980699219/</v>
      </c>
      <c r="D915" t="str">
        <v>-</v>
      </c>
      <c r="E915" t="str">
        <v/>
      </c>
      <c r="F915" t="str">
        <v>-</v>
      </c>
      <c r="G915" t="str">
        <v>-</v>
      </c>
    </row>
    <row r="916">
      <c r="A916">
        <v>18914</v>
      </c>
      <c r="B916" t="str">
        <f>HYPERLINK("https://lamdong.gov.vn/sites/baolam/donvitructhuoc/xathitran/SitePages/ubnd-xa-loc-lam.aspx", "UBND Ủy ban nhân dân xã Lộc Lâm  tỉnh Lâm Đồng")</f>
        <v>UBND Ủy ban nhân dân xã Lộc Lâm  tỉnh Lâm Đồng</v>
      </c>
      <c r="C916" t="str">
        <v>https://lamdong.gov.vn/sites/baolam/donvitructhuoc/xathitran/SitePages/ubnd-xa-loc-lam.aspx</v>
      </c>
      <c r="D916" t="str">
        <v>-</v>
      </c>
      <c r="E916" t="str">
        <v>-</v>
      </c>
      <c r="F916" t="str">
        <v>-</v>
      </c>
      <c r="G916" t="str">
        <v>-</v>
      </c>
    </row>
    <row r="917">
      <c r="A917">
        <v>18915</v>
      </c>
      <c r="B917" t="str">
        <f>HYPERLINK("https://www.facebook.com/ConganhuyenBaoLam/", "Công an xã Lộc Phú  tỉnh Lâm Đồng")</f>
        <v>Công an xã Lộc Phú  tỉnh Lâm Đồng</v>
      </c>
      <c r="C917" t="str">
        <v>https://www.facebook.com/ConganhuyenBaoLam/</v>
      </c>
      <c r="D917" t="str">
        <v>-</v>
      </c>
      <c r="E917" t="str">
        <v/>
      </c>
      <c r="F917" t="str">
        <v>-</v>
      </c>
      <c r="G917" t="str">
        <v>-</v>
      </c>
    </row>
    <row r="918">
      <c r="A918">
        <v>18916</v>
      </c>
      <c r="B918" t="str">
        <f>HYPERLINK("https://lamdong.gov.vn/sites/baolam/donvitructhuoc/xathitran/SitePages/ubnd-xa-loc-lam.aspx", "UBND Ủy ban nhân dân xã Lộc Phú  tỉnh Lâm Đồng")</f>
        <v>UBND Ủy ban nhân dân xã Lộc Phú  tỉnh Lâm Đồng</v>
      </c>
      <c r="C918" t="str">
        <v>https://lamdong.gov.vn/sites/baolam/donvitructhuoc/xathitran/SitePages/ubnd-xa-loc-lam.aspx</v>
      </c>
      <c r="D918" t="str">
        <v>-</v>
      </c>
      <c r="E918" t="str">
        <v>-</v>
      </c>
      <c r="F918" t="str">
        <v>-</v>
      </c>
      <c r="G918" t="str">
        <v>-</v>
      </c>
    </row>
    <row r="919">
      <c r="A919">
        <v>18917</v>
      </c>
      <c r="B919" t="str">
        <f>HYPERLINK("https://www.facebook.com/lamdongtuoitre/?locale=fr_CA", "Công an xã Lộc Bắc  tỉnh Lâm Đồng")</f>
        <v>Công an xã Lộc Bắc  tỉnh Lâm Đồng</v>
      </c>
      <c r="C919" t="str">
        <v>https://www.facebook.com/lamdongtuoitre/?locale=fr_CA</v>
      </c>
      <c r="D919" t="str">
        <v>-</v>
      </c>
      <c r="E919" t="str">
        <v/>
      </c>
      <c r="F919" t="str">
        <v>-</v>
      </c>
      <c r="G919" t="str">
        <v>-</v>
      </c>
    </row>
    <row r="920">
      <c r="A920">
        <v>18918</v>
      </c>
      <c r="B920" t="str">
        <f>HYPERLINK("https://lamdong.gov.vn/sites/baolam/donvitructhuoc/xathitran/SitePages/ubnd-xa-loc-bac.aspx", "UBND Ủy ban nhân dân xã Lộc Bắc  tỉnh Lâm Đồng")</f>
        <v>UBND Ủy ban nhân dân xã Lộc Bắc  tỉnh Lâm Đồng</v>
      </c>
      <c r="C920" t="str">
        <v>https://lamdong.gov.vn/sites/baolam/donvitructhuoc/xathitran/SitePages/ubnd-xa-loc-bac.aspx</v>
      </c>
      <c r="D920" t="str">
        <v>-</v>
      </c>
      <c r="E920" t="str">
        <v>-</v>
      </c>
      <c r="F920" t="str">
        <v>-</v>
      </c>
      <c r="G920" t="str">
        <v>-</v>
      </c>
    </row>
    <row r="921">
      <c r="A921">
        <v>18919</v>
      </c>
      <c r="B921" t="str">
        <v>Công an xã B' Lá  tỉnh Lâm Đồng</v>
      </c>
      <c r="C921" t="str">
        <v>-</v>
      </c>
      <c r="D921" t="str">
        <v>-</v>
      </c>
      <c r="E921" t="str">
        <v/>
      </c>
      <c r="F921" t="str">
        <v>-</v>
      </c>
      <c r="G921" t="str">
        <v>-</v>
      </c>
    </row>
    <row r="922">
      <c r="A922">
        <v>18920</v>
      </c>
      <c r="B922" t="str">
        <f>HYPERLINK("https://lamdong.gov.vn/sites/baolam/donvitructhuoc/xathitran/SitePages/ubnd-xa-b-la.aspx", "UBND Ủy ban nhân dân xã B' Lá  tỉnh Lâm Đồng")</f>
        <v>UBND Ủy ban nhân dân xã B' Lá  tỉnh Lâm Đồng</v>
      </c>
      <c r="C922" t="str">
        <v>https://lamdong.gov.vn/sites/baolam/donvitructhuoc/xathitran/SitePages/ubnd-xa-b-la.aspx</v>
      </c>
      <c r="D922" t="str">
        <v>-</v>
      </c>
      <c r="E922" t="str">
        <v>-</v>
      </c>
      <c r="F922" t="str">
        <v>-</v>
      </c>
      <c r="G922" t="str">
        <v>-</v>
      </c>
    </row>
    <row r="923">
      <c r="A923">
        <v>18921</v>
      </c>
      <c r="B923" t="str">
        <f>HYPERLINK("https://www.facebook.com/ConganhuyenBaoLam/", "Công an xã Lộc Ngãi  tỉnh Lâm Đồng")</f>
        <v>Công an xã Lộc Ngãi  tỉnh Lâm Đồng</v>
      </c>
      <c r="C923" t="str">
        <v>https://www.facebook.com/ConganhuyenBaoLam/</v>
      </c>
      <c r="D923" t="str">
        <v>-</v>
      </c>
      <c r="E923" t="str">
        <v/>
      </c>
      <c r="F923" t="str">
        <v>-</v>
      </c>
      <c r="G923" t="str">
        <v>-</v>
      </c>
    </row>
    <row r="924">
      <c r="A924">
        <v>18922</v>
      </c>
      <c r="B924" t="str">
        <f>HYPERLINK("https://locngai.baolam.lamdong.gov.vn/", "UBND Ủy ban nhân dân xã Lộc Ngãi  tỉnh Lâm Đồng")</f>
        <v>UBND Ủy ban nhân dân xã Lộc Ngãi  tỉnh Lâm Đồng</v>
      </c>
      <c r="C924" t="str">
        <v>https://locngai.baolam.lamdong.gov.vn/</v>
      </c>
      <c r="D924" t="str">
        <v>-</v>
      </c>
      <c r="E924" t="str">
        <v>-</v>
      </c>
      <c r="F924" t="str">
        <v>-</v>
      </c>
      <c r="G924" t="str">
        <v>-</v>
      </c>
    </row>
    <row r="925">
      <c r="A925">
        <v>18923</v>
      </c>
      <c r="B925" t="str">
        <f>HYPERLINK("https://www.facebook.com/ConganhuyenBaoLam/", "Công an xã Lộc Quảng  tỉnh Lâm Đồng")</f>
        <v>Công an xã Lộc Quảng  tỉnh Lâm Đồng</v>
      </c>
      <c r="C925" t="str">
        <v>https://www.facebook.com/ConganhuyenBaoLam/</v>
      </c>
      <c r="D925" t="str">
        <v>-</v>
      </c>
      <c r="E925" t="str">
        <v/>
      </c>
      <c r="F925" t="str">
        <v>-</v>
      </c>
      <c r="G925" t="str">
        <v>-</v>
      </c>
    </row>
    <row r="926">
      <c r="A926">
        <v>18924</v>
      </c>
      <c r="B926" t="str">
        <f>HYPERLINK("https://lamdong.gov.vn/sites/baolam/donvitructhuoc/xathitran/SitePages/ubnd-xa-loc-quang.aspx", "UBND Ủy ban nhân dân xã Lộc Quảng  tỉnh Lâm Đồng")</f>
        <v>UBND Ủy ban nhân dân xã Lộc Quảng  tỉnh Lâm Đồng</v>
      </c>
      <c r="C926" t="str">
        <v>https://lamdong.gov.vn/sites/baolam/donvitructhuoc/xathitran/SitePages/ubnd-xa-loc-quang.aspx</v>
      </c>
      <c r="D926" t="str">
        <v>-</v>
      </c>
      <c r="E926" t="str">
        <v>-</v>
      </c>
      <c r="F926" t="str">
        <v>-</v>
      </c>
      <c r="G926" t="str">
        <v>-</v>
      </c>
    </row>
    <row r="927">
      <c r="A927">
        <v>18925</v>
      </c>
      <c r="B927" t="str">
        <f>HYPERLINK("https://www.facebook.com/tuoitreconganbaoloc/", "Công an xã Lộc Tân  tỉnh Lâm Đồng")</f>
        <v>Công an xã Lộc Tân  tỉnh Lâm Đồng</v>
      </c>
      <c r="C927" t="str">
        <v>https://www.facebook.com/tuoitreconganbaoloc/</v>
      </c>
      <c r="D927" t="str">
        <v>-</v>
      </c>
      <c r="E927" t="str">
        <v/>
      </c>
      <c r="F927" t="str">
        <v>-</v>
      </c>
      <c r="G927" t="str">
        <v>-</v>
      </c>
    </row>
    <row r="928">
      <c r="A928">
        <v>18926</v>
      </c>
      <c r="B928" t="str">
        <f>HYPERLINK("https://lamdong.gov.vn/sites/baolam/donvitructhuoc/xathitran/SitePages/ubnd-xa-loc-tan.aspx", "UBND Ủy ban nhân dân xã Lộc Tân  tỉnh Lâm Đồng")</f>
        <v>UBND Ủy ban nhân dân xã Lộc Tân  tỉnh Lâm Đồng</v>
      </c>
      <c r="C928" t="str">
        <v>https://lamdong.gov.vn/sites/baolam/donvitructhuoc/xathitran/SitePages/ubnd-xa-loc-tan.aspx</v>
      </c>
      <c r="D928" t="str">
        <v>-</v>
      </c>
      <c r="E928" t="str">
        <v>-</v>
      </c>
      <c r="F928" t="str">
        <v>-</v>
      </c>
      <c r="G928" t="str">
        <v>-</v>
      </c>
    </row>
    <row r="929">
      <c r="A929">
        <v>18927</v>
      </c>
      <c r="B929" t="str">
        <v>Công an xã Lộc Đức  tỉnh Lâm Đồng</v>
      </c>
      <c r="C929" t="str">
        <v>-</v>
      </c>
      <c r="D929" t="str">
        <v>-</v>
      </c>
      <c r="E929" t="str">
        <v/>
      </c>
      <c r="F929" t="str">
        <v>-</v>
      </c>
      <c r="G929" t="str">
        <v>-</v>
      </c>
    </row>
    <row r="930">
      <c r="A930">
        <v>18928</v>
      </c>
      <c r="B930" t="str">
        <f>HYPERLINK("https://lamdong.gov.vn/sites/baolam/donvitructhuoc/xathitran/SitePages/ubnd-xa-loc-duc.aspx", "UBND Ủy ban nhân dân xã Lộc Đức  tỉnh Lâm Đồng")</f>
        <v>UBND Ủy ban nhân dân xã Lộc Đức  tỉnh Lâm Đồng</v>
      </c>
      <c r="C930" t="str">
        <v>https://lamdong.gov.vn/sites/baolam/donvitructhuoc/xathitran/SitePages/ubnd-xa-loc-duc.aspx</v>
      </c>
      <c r="D930" t="str">
        <v>-</v>
      </c>
      <c r="E930" t="str">
        <v>-</v>
      </c>
      <c r="F930" t="str">
        <v>-</v>
      </c>
      <c r="G930" t="str">
        <v>-</v>
      </c>
    </row>
    <row r="931">
      <c r="A931">
        <v>18929</v>
      </c>
      <c r="B931" t="str">
        <f>HYPERLINK("https://www.facebook.com/p/C%C3%B4ng-an-x%C3%A3-L%E1%BB%99c-Th%C3%A0nh-B%E1%BA%A3o-L%C3%A2m-L%C3%A2m-%C4%90%E1%BB%93ng-61557980699219/", "Công an xã Lộc An  tỉnh Lâm Đồng")</f>
        <v>Công an xã Lộc An  tỉnh Lâm Đồng</v>
      </c>
      <c r="C931" t="str">
        <v>https://www.facebook.com/p/C%C3%B4ng-an-x%C3%A3-L%E1%BB%99c-Th%C3%A0nh-B%E1%BA%A3o-L%C3%A2m-L%C3%A2m-%C4%90%E1%BB%93ng-61557980699219/</v>
      </c>
      <c r="D931" t="str">
        <v>-</v>
      </c>
      <c r="E931" t="str">
        <v/>
      </c>
      <c r="F931" t="str">
        <v>-</v>
      </c>
      <c r="G931" t="str">
        <v>-</v>
      </c>
    </row>
    <row r="932">
      <c r="A932">
        <v>18930</v>
      </c>
      <c r="B932" t="str">
        <f>HYPERLINK("https://lamdong.gov.vn/sites/baoloc/ubnd/phuongxa/SitePages/xa-loc-thanh.aspx", "UBND Ủy ban nhân dân xã Lộc An  tỉnh Lâm Đồng")</f>
        <v>UBND Ủy ban nhân dân xã Lộc An  tỉnh Lâm Đồng</v>
      </c>
      <c r="C932" t="str">
        <v>https://lamdong.gov.vn/sites/baoloc/ubnd/phuongxa/SitePages/xa-loc-thanh.aspx</v>
      </c>
      <c r="D932" t="str">
        <v>-</v>
      </c>
      <c r="E932" t="str">
        <v>-</v>
      </c>
      <c r="F932" t="str">
        <v>-</v>
      </c>
      <c r="G932" t="str">
        <v>-</v>
      </c>
    </row>
    <row r="933">
      <c r="A933">
        <v>18931</v>
      </c>
      <c r="B933" t="str">
        <f>HYPERLINK("https://www.facebook.com/conganhuyenLacSon/", "Công an xã Tân Lạc  tỉnh Lâm Đồng")</f>
        <v>Công an xã Tân Lạc  tỉnh Lâm Đồng</v>
      </c>
      <c r="C933" t="str">
        <v>https://www.facebook.com/conganhuyenLacSon/</v>
      </c>
      <c r="D933" t="str">
        <v>-</v>
      </c>
      <c r="E933" t="str">
        <v/>
      </c>
      <c r="F933" t="str">
        <v>-</v>
      </c>
      <c r="G933" t="str">
        <v>-</v>
      </c>
    </row>
    <row r="934">
      <c r="A934">
        <v>18932</v>
      </c>
      <c r="B934" t="str">
        <f>HYPERLINK("http://tanlac.hoabinh.gov.vn/", "UBND Ủy ban nhân dân xã Tân Lạc  tỉnh Lâm Đồng")</f>
        <v>UBND Ủy ban nhân dân xã Tân Lạc  tỉnh Lâm Đồng</v>
      </c>
      <c r="C934" t="str">
        <v>http://tanlac.hoabinh.gov.vn/</v>
      </c>
      <c r="D934" t="str">
        <v>-</v>
      </c>
      <c r="E934" t="str">
        <v>-</v>
      </c>
      <c r="F934" t="str">
        <v>-</v>
      </c>
      <c r="G934" t="str">
        <v>-</v>
      </c>
    </row>
    <row r="935">
      <c r="A935">
        <v>18933</v>
      </c>
      <c r="B935" t="str">
        <f>HYPERLINK("https://www.facebook.com/p/C%C3%B4ng-an-x%C3%A3-L%E1%BB%99c-Th%C3%A0nh-B%E1%BA%A3o-L%C3%A2m-L%C3%A2m-%C4%90%E1%BB%93ng-61557980699219/", "Công an xã Lộc Thành  tỉnh Lâm Đồng")</f>
        <v>Công an xã Lộc Thành  tỉnh Lâm Đồng</v>
      </c>
      <c r="C935" t="str">
        <v>https://www.facebook.com/p/C%C3%B4ng-an-x%C3%A3-L%E1%BB%99c-Th%C3%A0nh-B%E1%BA%A3o-L%C3%A2m-L%C3%A2m-%C4%90%E1%BB%93ng-61557980699219/</v>
      </c>
      <c r="D935" t="str">
        <v>-</v>
      </c>
      <c r="E935" t="str">
        <v/>
      </c>
      <c r="F935" t="str">
        <v>-</v>
      </c>
      <c r="G935" t="str">
        <v>-</v>
      </c>
    </row>
    <row r="936">
      <c r="A936">
        <v>18934</v>
      </c>
      <c r="B936" t="str">
        <f>HYPERLINK("https://lamdong.gov.vn/sites/baolam/donvitructhuoc/xathitran/SitePages/ubnd-xa-loc-thanh.aspx", "UBND Ủy ban nhân dân xã Lộc Thành  tỉnh Lâm Đồng")</f>
        <v>UBND Ủy ban nhân dân xã Lộc Thành  tỉnh Lâm Đồng</v>
      </c>
      <c r="C936" t="str">
        <v>https://lamdong.gov.vn/sites/baolam/donvitructhuoc/xathitran/SitePages/ubnd-xa-loc-thanh.aspx</v>
      </c>
      <c r="D936" t="str">
        <v>-</v>
      </c>
      <c r="E936" t="str">
        <v>-</v>
      </c>
      <c r="F936" t="str">
        <v>-</v>
      </c>
      <c r="G936" t="str">
        <v>-</v>
      </c>
    </row>
    <row r="937">
      <c r="A937">
        <v>18935</v>
      </c>
      <c r="B937" t="str">
        <f>HYPERLINK("https://www.facebook.com/p/C%C3%B4ng-an-x%C3%A3-L%E1%BB%99c-Th%C3%A0nh-B%E1%BA%A3o-L%C3%A2m-L%C3%A2m-%C4%90%E1%BB%93ng-61557980699219/", "Công an xã Lộc Nam  tỉnh Lâm Đồng")</f>
        <v>Công an xã Lộc Nam  tỉnh Lâm Đồng</v>
      </c>
      <c r="C937" t="str">
        <v>https://www.facebook.com/p/C%C3%B4ng-an-x%C3%A3-L%E1%BB%99c-Th%C3%A0nh-B%E1%BA%A3o-L%C3%A2m-L%C3%A2m-%C4%90%E1%BB%93ng-61557980699219/</v>
      </c>
      <c r="D937" t="str">
        <v>-</v>
      </c>
      <c r="E937" t="str">
        <v/>
      </c>
      <c r="F937" t="str">
        <v>-</v>
      </c>
      <c r="G937" t="str">
        <v>-</v>
      </c>
    </row>
    <row r="938">
      <c r="A938">
        <v>18936</v>
      </c>
      <c r="B938" t="str">
        <f>HYPERLINK("https://lamdong.gov.vn/sites/baolam/donvitructhuoc/xathitran/SitePages/ubnd-xa-loc-nam.aspx", "UBND Ủy ban nhân dân xã Lộc Nam  tỉnh Lâm Đồng")</f>
        <v>UBND Ủy ban nhân dân xã Lộc Nam  tỉnh Lâm Đồng</v>
      </c>
      <c r="C938" t="str">
        <v>https://lamdong.gov.vn/sites/baolam/donvitructhuoc/xathitran/SitePages/ubnd-xa-loc-nam.aspx</v>
      </c>
      <c r="D938" t="str">
        <v>-</v>
      </c>
      <c r="E938" t="str">
        <v>-</v>
      </c>
      <c r="F938" t="str">
        <v>-</v>
      </c>
      <c r="G938" t="str">
        <v>-</v>
      </c>
    </row>
    <row r="939">
      <c r="A939">
        <v>18937</v>
      </c>
      <c r="B939" t="str">
        <v>Công an xã Đạ M'ri  tỉnh Lâm Đồng</v>
      </c>
      <c r="C939" t="str">
        <v>-</v>
      </c>
      <c r="D939" t="str">
        <v>-</v>
      </c>
      <c r="E939" t="str">
        <v/>
      </c>
      <c r="F939" t="str">
        <v>-</v>
      </c>
      <c r="G939" t="str">
        <v>-</v>
      </c>
    </row>
    <row r="940">
      <c r="A940">
        <v>18938</v>
      </c>
      <c r="B940" t="str">
        <f>HYPERLINK("https://lamdong.gov.vn/sites/dahuoai/gioithieu/ubnd/xa-thi-tran/tt-damri", "UBND Ủy ban nhân dân xã Đạ M'ri  tỉnh Lâm Đồng")</f>
        <v>UBND Ủy ban nhân dân xã Đạ M'ri  tỉnh Lâm Đồng</v>
      </c>
      <c r="C940" t="str">
        <v>https://lamdong.gov.vn/sites/dahuoai/gioithieu/ubnd/xa-thi-tran/tt-damri</v>
      </c>
      <c r="D940" t="str">
        <v>-</v>
      </c>
      <c r="E940" t="str">
        <v>-</v>
      </c>
      <c r="F940" t="str">
        <v>-</v>
      </c>
      <c r="G940" t="str">
        <v>-</v>
      </c>
    </row>
    <row r="941">
      <c r="A941">
        <v>18939</v>
      </c>
      <c r="B941" t="str">
        <f>HYPERLINK("https://www.facebook.com/tuoitrelamha/", "Công an xã Hà Lâm  tỉnh Lâm Đồng")</f>
        <v>Công an xã Hà Lâm  tỉnh Lâm Đồng</v>
      </c>
      <c r="C941" t="str">
        <v>https://www.facebook.com/tuoitrelamha/</v>
      </c>
      <c r="D941" t="str">
        <v>-</v>
      </c>
      <c r="E941" t="str">
        <v/>
      </c>
      <c r="F941" t="str">
        <v>-</v>
      </c>
      <c r="G941" t="str">
        <v>-</v>
      </c>
    </row>
    <row r="942">
      <c r="A942">
        <v>18940</v>
      </c>
      <c r="B942" t="str">
        <f>HYPERLINK("https://lamdong.gov.vn/sites/dahuoai/gioithieu/ubnd/xa-thi-tran/xa-halam", "UBND Ủy ban nhân dân xã Hà Lâm  tỉnh Lâm Đồng")</f>
        <v>UBND Ủy ban nhân dân xã Hà Lâm  tỉnh Lâm Đồng</v>
      </c>
      <c r="C942" t="str">
        <v>https://lamdong.gov.vn/sites/dahuoai/gioithieu/ubnd/xa-thi-tran/xa-halam</v>
      </c>
      <c r="D942" t="str">
        <v>-</v>
      </c>
      <c r="E942" t="str">
        <v>-</v>
      </c>
      <c r="F942" t="str">
        <v>-</v>
      </c>
      <c r="G942" t="str">
        <v>-</v>
      </c>
    </row>
    <row r="943">
      <c r="A943">
        <v>18941</v>
      </c>
      <c r="B943" t="str">
        <v>Công an xã Đạ Tồn  tỉnh Lâm Đồng</v>
      </c>
      <c r="C943" t="str">
        <v>-</v>
      </c>
      <c r="D943" t="str">
        <v>-</v>
      </c>
      <c r="E943" t="str">
        <v/>
      </c>
      <c r="F943" t="str">
        <v>-</v>
      </c>
      <c r="G943" t="str">
        <v>-</v>
      </c>
    </row>
    <row r="944">
      <c r="A944">
        <v>18942</v>
      </c>
      <c r="B944" t="str">
        <f>HYPERLINK("https://lamdong.gov.vn/sites/dahuoai/gioithieu/ubnd/xa-thi-tran/xa-daton/", "UBND Ủy ban nhân dân xã Đạ Tồn  tỉnh Lâm Đồng")</f>
        <v>UBND Ủy ban nhân dân xã Đạ Tồn  tỉnh Lâm Đồng</v>
      </c>
      <c r="C944" t="str">
        <v>https://lamdong.gov.vn/sites/dahuoai/gioithieu/ubnd/xa-thi-tran/xa-daton/</v>
      </c>
      <c r="D944" t="str">
        <v>-</v>
      </c>
      <c r="E944" t="str">
        <v>-</v>
      </c>
      <c r="F944" t="str">
        <v>-</v>
      </c>
      <c r="G944" t="str">
        <v>-</v>
      </c>
    </row>
    <row r="945">
      <c r="A945">
        <v>18943</v>
      </c>
      <c r="B945" t="str">
        <f>HYPERLINK("https://www.facebook.com/p/ANTT-%C4%90%E1%BA%A0-HUOAI-100063795325539/", "Công an xã Đạ Oai  tỉnh Lâm Đồng")</f>
        <v>Công an xã Đạ Oai  tỉnh Lâm Đồng</v>
      </c>
      <c r="C945" t="str">
        <v>https://www.facebook.com/p/ANTT-%C4%90%E1%BA%A0-HUOAI-100063795325539/</v>
      </c>
      <c r="D945" t="str">
        <v>-</v>
      </c>
      <c r="E945" t="str">
        <v/>
      </c>
      <c r="F945" t="str">
        <v>-</v>
      </c>
      <c r="G945" t="str">
        <v>-</v>
      </c>
    </row>
    <row r="946">
      <c r="A946">
        <v>18944</v>
      </c>
      <c r="B946" t="str">
        <f>HYPERLINK("https://lamdong.gov.vn/sites/dahuoai/gioithieu/ubnd/xa-thi-tran/xa-daoai/", "UBND Ủy ban nhân dân xã Đạ Oai  tỉnh Lâm Đồng")</f>
        <v>UBND Ủy ban nhân dân xã Đạ Oai  tỉnh Lâm Đồng</v>
      </c>
      <c r="C946" t="str">
        <v>https://lamdong.gov.vn/sites/dahuoai/gioithieu/ubnd/xa-thi-tran/xa-daoai/</v>
      </c>
      <c r="D946" t="str">
        <v>-</v>
      </c>
      <c r="E946" t="str">
        <v>-</v>
      </c>
      <c r="F946" t="str">
        <v>-</v>
      </c>
      <c r="G946" t="str">
        <v>-</v>
      </c>
    </row>
    <row r="947">
      <c r="A947">
        <v>18945</v>
      </c>
      <c r="B947" t="str">
        <v>Công an xã Đạ Ploa  tỉnh Lâm Đồng</v>
      </c>
      <c r="C947" t="str">
        <v>-</v>
      </c>
      <c r="D947" t="str">
        <v>-</v>
      </c>
      <c r="E947" t="str">
        <v/>
      </c>
      <c r="F947" t="str">
        <v>-</v>
      </c>
      <c r="G947" t="str">
        <v>-</v>
      </c>
    </row>
    <row r="948">
      <c r="A948">
        <v>18946</v>
      </c>
      <c r="B948" t="str">
        <f>HYPERLINK("https://lamdong.gov.vn/sites/dahuoai/gioithieu/ubnd/xa-thi-tran/xa-daploa/", "UBND Ủy ban nhân dân xã Đạ Ploa  tỉnh Lâm Đồng")</f>
        <v>UBND Ủy ban nhân dân xã Đạ Ploa  tỉnh Lâm Đồng</v>
      </c>
      <c r="C948" t="str">
        <v>https://lamdong.gov.vn/sites/dahuoai/gioithieu/ubnd/xa-thi-tran/xa-daploa/</v>
      </c>
      <c r="D948" t="str">
        <v>-</v>
      </c>
      <c r="E948" t="str">
        <v>-</v>
      </c>
      <c r="F948" t="str">
        <v>-</v>
      </c>
      <c r="G948" t="str">
        <v>-</v>
      </c>
    </row>
    <row r="949">
      <c r="A949">
        <v>18947</v>
      </c>
      <c r="B949" t="str">
        <f>HYPERLINK("https://www.facebook.com/lamdongtuoitre/?locale=hi_IN", "Công an xã Ma Đa Guôi  tỉnh Lâm Đồng")</f>
        <v>Công an xã Ma Đa Guôi  tỉnh Lâm Đồng</v>
      </c>
      <c r="C949" t="str">
        <v>https://www.facebook.com/lamdongtuoitre/?locale=hi_IN</v>
      </c>
      <c r="D949" t="str">
        <v>-</v>
      </c>
      <c r="E949" t="str">
        <v/>
      </c>
      <c r="F949" t="str">
        <v>-</v>
      </c>
      <c r="G949" t="str">
        <v>-</v>
      </c>
    </row>
    <row r="950">
      <c r="A950">
        <v>18948</v>
      </c>
      <c r="B950" t="str">
        <f>HYPERLINK("https://lamdong.gov.vn/sites/dahuoai/gioithieu/ubnd/xa-thi-tran/xa-madaguoi", "UBND Ủy ban nhân dân xã Ma Đa Guôi  tỉnh Lâm Đồng")</f>
        <v>UBND Ủy ban nhân dân xã Ma Đa Guôi  tỉnh Lâm Đồng</v>
      </c>
      <c r="C950" t="str">
        <v>https://lamdong.gov.vn/sites/dahuoai/gioithieu/ubnd/xa-thi-tran/xa-madaguoi</v>
      </c>
      <c r="D950" t="str">
        <v>-</v>
      </c>
      <c r="E950" t="str">
        <v>-</v>
      </c>
      <c r="F950" t="str">
        <v>-</v>
      </c>
      <c r="G950" t="str">
        <v>-</v>
      </c>
    </row>
    <row r="951">
      <c r="A951">
        <v>18949</v>
      </c>
      <c r="B951" t="str">
        <v>Công an xã Đoàn Kết  tỉnh Lâm Đồng</v>
      </c>
      <c r="C951" t="str">
        <v>-</v>
      </c>
      <c r="D951" t="str">
        <v>-</v>
      </c>
      <c r="E951" t="str">
        <v/>
      </c>
      <c r="F951" t="str">
        <v>-</v>
      </c>
      <c r="G951" t="str">
        <v>-</v>
      </c>
    </row>
    <row r="952">
      <c r="A952">
        <v>18950</v>
      </c>
      <c r="B952" t="str">
        <f>HYPERLINK("https://lamdong.gov.vn/sites/dahuoai/gioithieu/ubnd/xa-thi-tran/xa-doanket", "UBND Ủy ban nhân dân xã Đoàn Kết  tỉnh Lâm Đồng")</f>
        <v>UBND Ủy ban nhân dân xã Đoàn Kết  tỉnh Lâm Đồng</v>
      </c>
      <c r="C952" t="str">
        <v>https://lamdong.gov.vn/sites/dahuoai/gioithieu/ubnd/xa-thi-tran/xa-doanket</v>
      </c>
      <c r="D952" t="str">
        <v>-</v>
      </c>
      <c r="E952" t="str">
        <v>-</v>
      </c>
      <c r="F952" t="str">
        <v>-</v>
      </c>
      <c r="G952" t="str">
        <v>-</v>
      </c>
    </row>
    <row r="953">
      <c r="A953">
        <v>18951</v>
      </c>
      <c r="B953" t="str">
        <f>HYPERLINK("https://www.facebook.com/C%C3%B4ng-an-x%C3%A3-Ph%C6%B0%E1%BB%9Bc-L%E1%BB%99c-106050161445752/", "Công an xã Phước Lộc  tỉnh Lâm Đồng")</f>
        <v>Công an xã Phước Lộc  tỉnh Lâm Đồng</v>
      </c>
      <c r="C953" t="str">
        <v>https://www.facebook.com/C%C3%B4ng-an-x%C3%A3-Ph%C6%B0%E1%BB%9Bc-L%E1%BB%99c-106050161445752/</v>
      </c>
      <c r="D953" t="str">
        <v>0933893912</v>
      </c>
      <c r="E953" t="str">
        <v>-</v>
      </c>
      <c r="F953" t="str">
        <v>-</v>
      </c>
      <c r="G953" t="str">
        <v>-</v>
      </c>
    </row>
    <row r="954">
      <c r="A954">
        <v>18952</v>
      </c>
      <c r="B954" t="str">
        <f>HYPERLINK("https://lamdong.gov.vn/sites/dahuoai/gioithieu/ubnd/xa-thi-tran/xa-phuocloc", "UBND Ủy ban nhân dân xã Phước Lộc  tỉnh Lâm Đồng")</f>
        <v>UBND Ủy ban nhân dân xã Phước Lộc  tỉnh Lâm Đồng</v>
      </c>
      <c r="C954" t="str">
        <v>https://lamdong.gov.vn/sites/dahuoai/gioithieu/ubnd/xa-thi-tran/xa-phuocloc</v>
      </c>
      <c r="D954" t="str">
        <v>-</v>
      </c>
      <c r="E954" t="str">
        <v>-</v>
      </c>
      <c r="F954" t="str">
        <v>-</v>
      </c>
      <c r="G954" t="str">
        <v>-</v>
      </c>
    </row>
    <row r="955">
      <c r="A955">
        <v>18953</v>
      </c>
      <c r="B955" t="str">
        <v>Công an xã An Nhơn  tỉnh Lâm Đồng</v>
      </c>
      <c r="C955" t="str">
        <v>-</v>
      </c>
      <c r="D955" t="str">
        <v>-</v>
      </c>
      <c r="E955" t="str">
        <v/>
      </c>
      <c r="F955" t="str">
        <v>-</v>
      </c>
      <c r="G955" t="str">
        <v>-</v>
      </c>
    </row>
    <row r="956">
      <c r="A956">
        <v>18954</v>
      </c>
      <c r="B956" t="str">
        <f>HYPERLINK("https://annhon.dateh.lamdong.gov.vn/", "UBND Ủy ban nhân dân xã An Nhơn  tỉnh Lâm Đồng")</f>
        <v>UBND Ủy ban nhân dân xã An Nhơn  tỉnh Lâm Đồng</v>
      </c>
      <c r="C956" t="str">
        <v>https://annhon.dateh.lamdong.gov.vn/</v>
      </c>
      <c r="D956" t="str">
        <v>-</v>
      </c>
      <c r="E956" t="str">
        <v>-</v>
      </c>
      <c r="F956" t="str">
        <v>-</v>
      </c>
      <c r="G956" t="str">
        <v>-</v>
      </c>
    </row>
    <row r="957">
      <c r="A957">
        <v>18955</v>
      </c>
      <c r="B957" t="str">
        <f>HYPERLINK("https://www.facebook.com/tuoitreconganhuyenQuocOai/", "Công an xã Quốc Oai  tỉnh Lâm Đồng")</f>
        <v>Công an xã Quốc Oai  tỉnh Lâm Đồng</v>
      </c>
      <c r="C957" t="str">
        <v>https://www.facebook.com/tuoitreconganhuyenQuocOai/</v>
      </c>
      <c r="D957" t="str">
        <v>-</v>
      </c>
      <c r="E957" t="str">
        <v/>
      </c>
      <c r="F957" t="str">
        <v>-</v>
      </c>
      <c r="G957" t="str">
        <v>-</v>
      </c>
    </row>
    <row r="958">
      <c r="A958">
        <v>18956</v>
      </c>
      <c r="B958" t="str">
        <f>HYPERLINK("https://lamdong.gov.vn/sites/dateh/hethongchinhtri/tintuc-ubnd/cx-tn/SitePages/xa-quoc-oai.aspx", "UBND Ủy ban nhân dân xã Quốc Oai  tỉnh Lâm Đồng")</f>
        <v>UBND Ủy ban nhân dân xã Quốc Oai  tỉnh Lâm Đồng</v>
      </c>
      <c r="C958" t="str">
        <v>https://lamdong.gov.vn/sites/dateh/hethongchinhtri/tintuc-ubnd/cx-tn/SitePages/xa-quoc-oai.aspx</v>
      </c>
      <c r="D958" t="str">
        <v>-</v>
      </c>
      <c r="E958" t="str">
        <v>-</v>
      </c>
      <c r="F958" t="str">
        <v>-</v>
      </c>
      <c r="G958" t="str">
        <v>-</v>
      </c>
    </row>
    <row r="959">
      <c r="A959">
        <v>18957</v>
      </c>
      <c r="B959" t="str">
        <f>HYPERLINK("https://www.facebook.com/conganxamyduc/", "Công an xã Mỹ Đức  tỉnh Lâm Đồng")</f>
        <v>Công an xã Mỹ Đức  tỉnh Lâm Đồng</v>
      </c>
      <c r="C959" t="str">
        <v>https://www.facebook.com/conganxamyduc/</v>
      </c>
      <c r="D959" t="str">
        <v>-</v>
      </c>
      <c r="E959" t="str">
        <v/>
      </c>
      <c r="F959" t="str">
        <v>-</v>
      </c>
      <c r="G959" t="str">
        <v>-</v>
      </c>
    </row>
    <row r="960">
      <c r="A960">
        <v>18958</v>
      </c>
      <c r="B960" t="str">
        <f>HYPERLINK("https://lamdong.gov.vn/sites/dateh/hethongchinhtri/tintuc-ubnd/cx-tn/SitePages/xa-my-duc.aspx", "UBND Ủy ban nhân dân xã Mỹ Đức  tỉnh Lâm Đồng")</f>
        <v>UBND Ủy ban nhân dân xã Mỹ Đức  tỉnh Lâm Đồng</v>
      </c>
      <c r="C960" t="str">
        <v>https://lamdong.gov.vn/sites/dateh/hethongchinhtri/tintuc-ubnd/cx-tn/SitePages/xa-my-duc.aspx</v>
      </c>
      <c r="D960" t="str">
        <v>-</v>
      </c>
      <c r="E960" t="str">
        <v>-</v>
      </c>
      <c r="F960" t="str">
        <v>-</v>
      </c>
      <c r="G960" t="str">
        <v>-</v>
      </c>
    </row>
    <row r="961">
      <c r="A961">
        <v>18959</v>
      </c>
      <c r="B961" t="str">
        <v>Công an xã Quảng Trị  tỉnh Lâm Đồng</v>
      </c>
      <c r="C961" t="str">
        <v>-</v>
      </c>
      <c r="D961" t="str">
        <v>-</v>
      </c>
      <c r="E961" t="str">
        <v/>
      </c>
      <c r="F961" t="str">
        <v>-</v>
      </c>
      <c r="G961" t="str">
        <v>-</v>
      </c>
    </row>
    <row r="962">
      <c r="A962">
        <v>18960</v>
      </c>
      <c r="B962" t="str">
        <f>HYPERLINK("https://lamdong.gov.vn/sites/dateh/hethongchinhtri/tintuc-ubnd/cx-tn/SitePages/xa-quang-tri.aspx", "UBND Ủy ban nhân dân xã Quảng Trị  tỉnh Lâm Đồng")</f>
        <v>UBND Ủy ban nhân dân xã Quảng Trị  tỉnh Lâm Đồng</v>
      </c>
      <c r="C962" t="str">
        <v>https://lamdong.gov.vn/sites/dateh/hethongchinhtri/tintuc-ubnd/cx-tn/SitePages/xa-quang-tri.aspx</v>
      </c>
      <c r="D962" t="str">
        <v>-</v>
      </c>
      <c r="E962" t="str">
        <v>-</v>
      </c>
      <c r="F962" t="str">
        <v>-</v>
      </c>
      <c r="G962" t="str">
        <v>-</v>
      </c>
    </row>
    <row r="963">
      <c r="A963">
        <v>18961</v>
      </c>
      <c r="B963" t="str">
        <f>HYPERLINK("https://www.facebook.com/Conganxadalay/", "Công an xã Đạ Lây  tỉnh Lâm Đồng")</f>
        <v>Công an xã Đạ Lây  tỉnh Lâm Đồng</v>
      </c>
      <c r="C963" t="str">
        <v>https://www.facebook.com/Conganxadalay/</v>
      </c>
      <c r="D963" t="str">
        <v>-</v>
      </c>
      <c r="E963" t="str">
        <v/>
      </c>
      <c r="F963" t="str">
        <v>-</v>
      </c>
      <c r="G963" t="str">
        <v>-</v>
      </c>
    </row>
    <row r="964">
      <c r="A964">
        <v>18962</v>
      </c>
      <c r="B964" t="str">
        <f>HYPERLINK("https://dalay.dateh.lamdong.gov.vn/", "UBND Ủy ban nhân dân xã Đạ Lây  tỉnh Lâm Đồng")</f>
        <v>UBND Ủy ban nhân dân xã Đạ Lây  tỉnh Lâm Đồng</v>
      </c>
      <c r="C964" t="str">
        <v>https://dalay.dateh.lamdong.gov.vn/</v>
      </c>
      <c r="D964" t="str">
        <v>-</v>
      </c>
      <c r="E964" t="str">
        <v>-</v>
      </c>
      <c r="F964" t="str">
        <v>-</v>
      </c>
      <c r="G964" t="str">
        <v>-</v>
      </c>
    </row>
    <row r="965">
      <c r="A965">
        <v>18963</v>
      </c>
      <c r="B965" t="str">
        <f>HYPERLINK("https://www.facebook.com/liendoithcshuonglam/", "Công an xã Hương Lâm  tỉnh Lâm Đồng")</f>
        <v>Công an xã Hương Lâm  tỉnh Lâm Đồng</v>
      </c>
      <c r="C965" t="str">
        <v>https://www.facebook.com/liendoithcshuonglam/</v>
      </c>
      <c r="D965" t="str">
        <v>-</v>
      </c>
      <c r="E965" t="str">
        <v/>
      </c>
      <c r="F965" t="str">
        <v>-</v>
      </c>
      <c r="G965" t="str">
        <v>-</v>
      </c>
    </row>
    <row r="966">
      <c r="A966">
        <v>18964</v>
      </c>
      <c r="B966" t="str">
        <f>HYPERLINK("https://huonglam.hiephoa.bacgiang.gov.vn/", "UBND Ủy ban nhân dân xã Hương Lâm  tỉnh Lâm Đồng")</f>
        <v>UBND Ủy ban nhân dân xã Hương Lâm  tỉnh Lâm Đồng</v>
      </c>
      <c r="C966" t="str">
        <v>https://huonglam.hiephoa.bacgiang.gov.vn/</v>
      </c>
      <c r="D966" t="str">
        <v>-</v>
      </c>
      <c r="E966" t="str">
        <v>-</v>
      </c>
      <c r="F966" t="str">
        <v>-</v>
      </c>
      <c r="G966" t="str">
        <v>-</v>
      </c>
    </row>
    <row r="967">
      <c r="A967">
        <v>18965</v>
      </c>
      <c r="B967" t="str">
        <f>HYPERLINK("https://www.facebook.com/conganxatrieuhai/", "Công an xã Triệu Hải  tỉnh Lâm Đồng")</f>
        <v>Công an xã Triệu Hải  tỉnh Lâm Đồng</v>
      </c>
      <c r="C967" t="str">
        <v>https://www.facebook.com/conganxatrieuhai/</v>
      </c>
      <c r="D967" t="str">
        <v>-</v>
      </c>
      <c r="E967" t="str">
        <v/>
      </c>
      <c r="F967" t="str">
        <v>-</v>
      </c>
      <c r="G967" t="str">
        <v>-</v>
      </c>
    </row>
    <row r="968">
      <c r="A968">
        <v>18966</v>
      </c>
      <c r="B968" t="str">
        <f>HYPERLINK("https://lamdong.gov.vn/sites/dateh/hethongchinhtri/tintuc-ubnd/cx-tn/SitePages/xa-trieu-hai.aspx", "UBND Ủy ban nhân dân xã Triệu Hải  tỉnh Lâm Đồng")</f>
        <v>UBND Ủy ban nhân dân xã Triệu Hải  tỉnh Lâm Đồng</v>
      </c>
      <c r="C968" t="str">
        <v>https://lamdong.gov.vn/sites/dateh/hethongchinhtri/tintuc-ubnd/cx-tn/SitePages/xa-trieu-hai.aspx</v>
      </c>
      <c r="D968" t="str">
        <v>-</v>
      </c>
      <c r="E968" t="str">
        <v>-</v>
      </c>
      <c r="F968" t="str">
        <v>-</v>
      </c>
      <c r="G968" t="str">
        <v>-</v>
      </c>
    </row>
    <row r="969">
      <c r="A969">
        <v>18967</v>
      </c>
      <c r="B969" t="str">
        <f>HYPERLINK("https://www.facebook.com/tuoitreconganquanhadong/", "Công an xã Hà Đông  tỉnh Lâm Đồng")</f>
        <v>Công an xã Hà Đông  tỉnh Lâm Đồng</v>
      </c>
      <c r="C969" t="str">
        <v>https://www.facebook.com/tuoitreconganquanhadong/</v>
      </c>
      <c r="D969" t="str">
        <v>-</v>
      </c>
      <c r="E969" t="str">
        <v/>
      </c>
      <c r="F969" t="str">
        <v>-</v>
      </c>
      <c r="G969" t="str">
        <v>-</v>
      </c>
    </row>
    <row r="970">
      <c r="A970">
        <v>18968</v>
      </c>
      <c r="B970" t="str">
        <f>HYPERLINK("https://lamdong.gov.vn/sites/dahuoai/gioithieu/ubnd/xa-thi-tran/xa-halam", "UBND Ủy ban nhân dân xã Hà Đông  tỉnh Lâm Đồng")</f>
        <v>UBND Ủy ban nhân dân xã Hà Đông  tỉnh Lâm Đồng</v>
      </c>
      <c r="C970" t="str">
        <v>https://lamdong.gov.vn/sites/dahuoai/gioithieu/ubnd/xa-thi-tran/xa-halam</v>
      </c>
      <c r="D970" t="str">
        <v>-</v>
      </c>
      <c r="E970" t="str">
        <v>-</v>
      </c>
      <c r="F970" t="str">
        <v>-</v>
      </c>
      <c r="G970" t="str">
        <v>-</v>
      </c>
    </row>
    <row r="971">
      <c r="A971">
        <v>18969</v>
      </c>
      <c r="B971" t="str">
        <v>Công an xã Đạ Kho  tỉnh Lâm Đồng</v>
      </c>
      <c r="C971" t="str">
        <v>-</v>
      </c>
      <c r="D971" t="str">
        <v>-</v>
      </c>
      <c r="E971" t="str">
        <v/>
      </c>
      <c r="F971" t="str">
        <v>-</v>
      </c>
      <c r="G971" t="str">
        <v>-</v>
      </c>
    </row>
    <row r="972">
      <c r="A972">
        <v>18970</v>
      </c>
      <c r="B972" t="str">
        <f>HYPERLINK("https://lamdong.gov.vn/sites/dateh/hethongchinhtri/tintuc-ubnd/cx-tn/SitePages/xa-da-kho.aspx", "UBND Ủy ban nhân dân xã Đạ Kho  tỉnh Lâm Đồng")</f>
        <v>UBND Ủy ban nhân dân xã Đạ Kho  tỉnh Lâm Đồng</v>
      </c>
      <c r="C972" t="str">
        <v>https://lamdong.gov.vn/sites/dateh/hethongchinhtri/tintuc-ubnd/cx-tn/SitePages/xa-da-kho.aspx</v>
      </c>
      <c r="D972" t="str">
        <v>-</v>
      </c>
      <c r="E972" t="str">
        <v>-</v>
      </c>
      <c r="F972" t="str">
        <v>-</v>
      </c>
      <c r="G972" t="str">
        <v>-</v>
      </c>
    </row>
    <row r="973">
      <c r="A973">
        <v>18971</v>
      </c>
      <c r="B973" t="str">
        <f>HYPERLINK("https://www.facebook.com/p/C%C3%B4ng-an-x%C3%A3-%C4%90%E1%BA%A1-Pal-100069487089299/", "Công an xã Đạ Pal  tỉnh Lâm Đồng")</f>
        <v>Công an xã Đạ Pal  tỉnh Lâm Đồng</v>
      </c>
      <c r="C973" t="str">
        <v>https://www.facebook.com/p/C%C3%B4ng-an-x%C3%A3-%C4%90%E1%BA%A1-Pal-100069487089299/</v>
      </c>
      <c r="D973" t="str">
        <v>-</v>
      </c>
      <c r="E973" t="str">
        <v/>
      </c>
      <c r="F973" t="str">
        <v>-</v>
      </c>
      <c r="G973" t="str">
        <v>-</v>
      </c>
    </row>
    <row r="974">
      <c r="A974">
        <v>18972</v>
      </c>
      <c r="B974" t="str">
        <f>HYPERLINK("https://dapal.dateh.lamdong.gov.vn/", "UBND Ủy ban nhân dân xã Đạ Pal  tỉnh Lâm Đồng")</f>
        <v>UBND Ủy ban nhân dân xã Đạ Pal  tỉnh Lâm Đồng</v>
      </c>
      <c r="C974" t="str">
        <v>https://dapal.dateh.lamdong.gov.vn/</v>
      </c>
      <c r="D974" t="str">
        <v>-</v>
      </c>
      <c r="E974" t="str">
        <v>-</v>
      </c>
      <c r="F974" t="str">
        <v>-</v>
      </c>
      <c r="G974" t="str">
        <v>-</v>
      </c>
    </row>
    <row r="975">
      <c r="A975">
        <v>18973</v>
      </c>
      <c r="B975" t="str">
        <v>Công an xã Tiên Hoàng  tỉnh Lâm Đồng</v>
      </c>
      <c r="C975" t="str">
        <v>-</v>
      </c>
      <c r="D975" t="str">
        <v>-</v>
      </c>
      <c r="E975" t="str">
        <v/>
      </c>
      <c r="F975" t="str">
        <v>-</v>
      </c>
      <c r="G975" t="str">
        <v>-</v>
      </c>
    </row>
    <row r="976">
      <c r="A976">
        <v>18974</v>
      </c>
      <c r="B976" t="str">
        <f>HYPERLINK("https://lamdong.gov.vn/sites/cattien/ubnd-huyen/xa-thitran/SitePages/xa-tien-hoang.aspx", "UBND Ủy ban nhân dân xã Tiên Hoàng  tỉnh Lâm Đồng")</f>
        <v>UBND Ủy ban nhân dân xã Tiên Hoàng  tỉnh Lâm Đồng</v>
      </c>
      <c r="C976" t="str">
        <v>https://lamdong.gov.vn/sites/cattien/ubnd-huyen/xa-thitran/SitePages/xa-tien-hoang.aspx</v>
      </c>
      <c r="D976" t="str">
        <v>-</v>
      </c>
      <c r="E976" t="str">
        <v>-</v>
      </c>
      <c r="F976" t="str">
        <v>-</v>
      </c>
      <c r="G976" t="str">
        <v>-</v>
      </c>
    </row>
    <row r="977">
      <c r="A977">
        <v>18975</v>
      </c>
      <c r="B977" t="str">
        <f>HYPERLINK("https://www.facebook.com/p/C%C3%B4ng-an-th%E1%BB%8B-tr%E1%BA%A5n-Ph%C6%B0%E1%BB%9Bc-C%C3%A1t-100080418695172/", "Công an xã Phước Cát 2  tỉnh Lâm Đồng")</f>
        <v>Công an xã Phước Cát 2  tỉnh Lâm Đồng</v>
      </c>
      <c r="C977" t="str">
        <v>https://www.facebook.com/p/C%C3%B4ng-an-th%E1%BB%8B-tr%E1%BA%A5n-Ph%C6%B0%E1%BB%9Bc-C%C3%A1t-100080418695172/</v>
      </c>
      <c r="D977" t="str">
        <v>-</v>
      </c>
      <c r="E977" t="str">
        <v/>
      </c>
      <c r="F977" t="str">
        <v>-</v>
      </c>
      <c r="G977" t="str">
        <v>-</v>
      </c>
    </row>
    <row r="978">
      <c r="A978">
        <v>18976</v>
      </c>
      <c r="B978" t="str">
        <f>HYPERLINK("https://lamdong.gov.vn/sites/cattien/ubnd-huyen/xa-thitran/SitePages/xa-phuoc-cat-2.aspx", "UBND Ủy ban nhân dân xã Phước Cát 2  tỉnh Lâm Đồng")</f>
        <v>UBND Ủy ban nhân dân xã Phước Cát 2  tỉnh Lâm Đồng</v>
      </c>
      <c r="C978" t="str">
        <v>https://lamdong.gov.vn/sites/cattien/ubnd-huyen/xa-thitran/SitePages/xa-phuoc-cat-2.aspx</v>
      </c>
      <c r="D978" t="str">
        <v>-</v>
      </c>
      <c r="E978" t="str">
        <v>-</v>
      </c>
      <c r="F978" t="str">
        <v>-</v>
      </c>
      <c r="G978" t="str">
        <v>-</v>
      </c>
    </row>
    <row r="979">
      <c r="A979">
        <v>18977</v>
      </c>
      <c r="B979" t="str">
        <v>Công an xã Gia Viễn  tỉnh Lâm Đồng</v>
      </c>
      <c r="C979" t="str">
        <v>-</v>
      </c>
      <c r="D979" t="str">
        <v>-</v>
      </c>
      <c r="E979" t="str">
        <v/>
      </c>
      <c r="F979" t="str">
        <v>-</v>
      </c>
      <c r="G979" t="str">
        <v>-</v>
      </c>
    </row>
    <row r="980">
      <c r="A980">
        <v>18978</v>
      </c>
      <c r="B980" t="str">
        <f>HYPERLINK("https://lamdong.gov.vn/sites/cattien/ubnd-huyen/xa-thitran/SitePages/xa-gia-vien.aspx", "UBND Ủy ban nhân dân xã Gia Viễn  tỉnh Lâm Đồng")</f>
        <v>UBND Ủy ban nhân dân xã Gia Viễn  tỉnh Lâm Đồng</v>
      </c>
      <c r="C980" t="str">
        <v>https://lamdong.gov.vn/sites/cattien/ubnd-huyen/xa-thitran/SitePages/xa-gia-vien.aspx</v>
      </c>
      <c r="D980" t="str">
        <v>-</v>
      </c>
      <c r="E980" t="str">
        <v>-</v>
      </c>
      <c r="F980" t="str">
        <v>-</v>
      </c>
      <c r="G980" t="str">
        <v>-</v>
      </c>
    </row>
    <row r="981">
      <c r="A981">
        <v>18979</v>
      </c>
      <c r="B981" t="str">
        <f>HYPERLINK("https://www.facebook.com/p/Tu%E1%BB%95i-tr%E1%BA%BB-C%C3%B4ng-an-huy%E1%BB%87n-Ninh-Ph%C6%B0%E1%BB%9Bc-100068114569027/", "Công an xã Nam Ninh  tỉnh Lâm Đồng")</f>
        <v>Công an xã Nam Ninh  tỉnh Lâm Đồng</v>
      </c>
      <c r="C981" t="str">
        <v>https://www.facebook.com/p/Tu%E1%BB%95i-tr%E1%BA%BB-C%C3%B4ng-an-huy%E1%BB%87n-Ninh-Ph%C6%B0%E1%BB%9Bc-100068114569027/</v>
      </c>
      <c r="D981" t="str">
        <v>-</v>
      </c>
      <c r="E981" t="str">
        <v/>
      </c>
      <c r="F981" t="str">
        <v>-</v>
      </c>
      <c r="G981" t="str">
        <v>-</v>
      </c>
    </row>
    <row r="982">
      <c r="A982">
        <v>18980</v>
      </c>
      <c r="B982" t="str">
        <f>HYPERLINK("https://lamdong.gov.vn/sites/cattien/ubnd-huyen/xa-thitran/SitePages/xa-nam-ninh.aspx", "UBND Ủy ban nhân dân xã Nam Ninh  tỉnh Lâm Đồng")</f>
        <v>UBND Ủy ban nhân dân xã Nam Ninh  tỉnh Lâm Đồng</v>
      </c>
      <c r="C982" t="str">
        <v>https://lamdong.gov.vn/sites/cattien/ubnd-huyen/xa-thitran/SitePages/xa-nam-ninh.aspx</v>
      </c>
      <c r="D982" t="str">
        <v>-</v>
      </c>
      <c r="E982" t="str">
        <v>-</v>
      </c>
      <c r="F982" t="str">
        <v>-</v>
      </c>
      <c r="G982" t="str">
        <v>-</v>
      </c>
    </row>
    <row r="983">
      <c r="A983">
        <v>18981</v>
      </c>
      <c r="B983" t="str">
        <f>HYPERLINK("https://www.facebook.com/lamdongtuoitre/?locale=vi_VN", "Công an xã Mỹ Lâm  tỉnh Lâm Đồng")</f>
        <v>Công an xã Mỹ Lâm  tỉnh Lâm Đồng</v>
      </c>
      <c r="C983" t="str">
        <v>https://www.facebook.com/lamdongtuoitre/?locale=vi_VN</v>
      </c>
      <c r="D983" t="str">
        <v>-</v>
      </c>
      <c r="E983" t="str">
        <v/>
      </c>
      <c r="F983" t="str">
        <v>-</v>
      </c>
      <c r="G983" t="str">
        <v>-</v>
      </c>
    </row>
    <row r="984">
      <c r="A984">
        <v>18982</v>
      </c>
      <c r="B984" t="str">
        <f>HYPERLINK("https://hondat.kiengiang.gov.vn/m/21/679/Xa-My-Lam-dat-chuan-Nong-thon-moi.html", "UBND Ủy ban nhân dân xã Mỹ Lâm  tỉnh Lâm Đồng")</f>
        <v>UBND Ủy ban nhân dân xã Mỹ Lâm  tỉnh Lâm Đồng</v>
      </c>
      <c r="C984" t="str">
        <v>https://hondat.kiengiang.gov.vn/m/21/679/Xa-My-Lam-dat-chuan-Nong-thon-moi.html</v>
      </c>
      <c r="D984" t="str">
        <v>-</v>
      </c>
      <c r="E984" t="str">
        <v>-</v>
      </c>
      <c r="F984" t="str">
        <v>-</v>
      </c>
      <c r="G984" t="str">
        <v>-</v>
      </c>
    </row>
    <row r="985">
      <c r="A985">
        <v>18983</v>
      </c>
      <c r="B985" t="str">
        <v>Công an xã Tư Nghĩa  tỉnh Lâm Đồng</v>
      </c>
      <c r="C985" t="str">
        <v>-</v>
      </c>
      <c r="D985" t="str">
        <v>-</v>
      </c>
      <c r="E985" t="str">
        <v/>
      </c>
      <c r="F985" t="str">
        <v>-</v>
      </c>
      <c r="G985" t="str">
        <v>-</v>
      </c>
    </row>
    <row r="986">
      <c r="A986">
        <v>18984</v>
      </c>
      <c r="B986" t="str">
        <f>HYPERLINK("https://tunghia.quangngai.gov.vn/", "UBND Ủy ban nhân dân xã Tư Nghĩa  tỉnh Lâm Đồng")</f>
        <v>UBND Ủy ban nhân dân xã Tư Nghĩa  tỉnh Lâm Đồng</v>
      </c>
      <c r="C986" t="str">
        <v>https://tunghia.quangngai.gov.vn/</v>
      </c>
      <c r="D986" t="str">
        <v>-</v>
      </c>
      <c r="E986" t="str">
        <v>-</v>
      </c>
      <c r="F986" t="str">
        <v>-</v>
      </c>
      <c r="G986" t="str">
        <v>-</v>
      </c>
    </row>
    <row r="987">
      <c r="A987">
        <v>18985</v>
      </c>
      <c r="B987" t="str">
        <f>HYPERLINK("https://www.facebook.com/p/C%C3%B4ng-an-th%E1%BB%8B-tr%E1%BA%A5n-Ph%C6%B0%E1%BB%9Bc-C%C3%A1t-100080418695172/", "Công an xã Phước Cát 1  tỉnh Lâm Đồng")</f>
        <v>Công an xã Phước Cát 1  tỉnh Lâm Đồng</v>
      </c>
      <c r="C987" t="str">
        <v>https://www.facebook.com/p/C%C3%B4ng-an-th%E1%BB%8B-tr%E1%BA%A5n-Ph%C6%B0%E1%BB%9Bc-C%C3%A1t-100080418695172/</v>
      </c>
      <c r="D987" t="str">
        <v>-</v>
      </c>
      <c r="E987" t="str">
        <v/>
      </c>
      <c r="F987" t="str">
        <v>-</v>
      </c>
      <c r="G987" t="str">
        <v>-</v>
      </c>
    </row>
    <row r="988">
      <c r="A988">
        <v>18986</v>
      </c>
      <c r="B988" t="str">
        <f>HYPERLINK("https://lamdong.gov.vn/sites/cattien/ubnd-huyen/xa-thitran/SitePages/xa-phuoc-cat-2.aspx", "UBND Ủy ban nhân dân xã Phước Cát 1  tỉnh Lâm Đồng")</f>
        <v>UBND Ủy ban nhân dân xã Phước Cát 1  tỉnh Lâm Đồng</v>
      </c>
      <c r="C988" t="str">
        <v>https://lamdong.gov.vn/sites/cattien/ubnd-huyen/xa-thitran/SitePages/xa-phuoc-cat-2.aspx</v>
      </c>
      <c r="D988" t="str">
        <v>-</v>
      </c>
      <c r="E988" t="str">
        <v>-</v>
      </c>
      <c r="F988" t="str">
        <v>-</v>
      </c>
      <c r="G988" t="str">
        <v>-</v>
      </c>
    </row>
    <row r="989">
      <c r="A989">
        <v>18987</v>
      </c>
      <c r="B989" t="str">
        <f>HYPERLINK("https://www.facebook.com/people/%E1%BB%A6y-ban-MTTQ-Vi%E1%BB%87t-Nam-x%C3%A3-%C4%90%E1%BB%A9c-Ph%E1%BB%95-huy%E1%BB%87n-C%C3%A1t-Ti%C3%AAn-t%E1%BB%89nh-L%C3%A2m-%C4%90%E1%BB%93ng/100077648822711/", "Công an xã Đức Phổ  tỉnh Lâm Đồng")</f>
        <v>Công an xã Đức Phổ  tỉnh Lâm Đồng</v>
      </c>
      <c r="C989" t="str">
        <v>https://www.facebook.com/people/%E1%BB%A6y-ban-MTTQ-Vi%E1%BB%87t-Nam-x%C3%A3-%C4%90%E1%BB%A9c-Ph%E1%BB%95-huy%E1%BB%87n-C%C3%A1t-Ti%C3%AAn-t%E1%BB%89nh-L%C3%A2m-%C4%90%E1%BB%93ng/100077648822711/</v>
      </c>
      <c r="D989" t="str">
        <v>0356391506</v>
      </c>
      <c r="E989" t="str">
        <v>-</v>
      </c>
      <c r="F989" t="str">
        <v>-</v>
      </c>
      <c r="G989" t="str">
        <v>Thôn 3 Đức Phổ</v>
      </c>
    </row>
    <row r="990">
      <c r="A990">
        <v>18988</v>
      </c>
      <c r="B990" t="str">
        <f>HYPERLINK("https://ducpho.quangngai.gov.vn/", "UBND Ủy ban nhân dân xã Đức Phổ  tỉnh Lâm Đồng")</f>
        <v>UBND Ủy ban nhân dân xã Đức Phổ  tỉnh Lâm Đồng</v>
      </c>
      <c r="C990" t="str">
        <v>https://ducpho.quangngai.gov.vn/</v>
      </c>
      <c r="D990" t="str">
        <v>-</v>
      </c>
      <c r="E990" t="str">
        <v>-</v>
      </c>
      <c r="F990" t="str">
        <v>-</v>
      </c>
      <c r="G990" t="str">
        <v>-</v>
      </c>
    </row>
    <row r="991">
      <c r="A991">
        <v>18989</v>
      </c>
      <c r="B991" t="str">
        <f>HYPERLINK("https://www.facebook.com/dtncatquangngai/", "Công an xã Quảng Ngãi  tỉnh Lâm Đồng")</f>
        <v>Công an xã Quảng Ngãi  tỉnh Lâm Đồng</v>
      </c>
      <c r="C991" t="str">
        <v>https://www.facebook.com/dtncatquangngai/</v>
      </c>
      <c r="D991" t="str">
        <v>-</v>
      </c>
      <c r="E991" t="str">
        <v/>
      </c>
      <c r="F991" t="str">
        <v>-</v>
      </c>
      <c r="G991" t="str">
        <v>-</v>
      </c>
    </row>
    <row r="992">
      <c r="A992">
        <v>18990</v>
      </c>
      <c r="B992" t="str">
        <f>HYPERLINK("https://lamdong.gov.vn/sites/cattien/ubnd-huyen/xa-thitran/SitePages/xa-quang-ngai.aspx", "UBND Ủy ban nhân dân xã Quảng Ngãi  tỉnh Lâm Đồng")</f>
        <v>UBND Ủy ban nhân dân xã Quảng Ngãi  tỉnh Lâm Đồng</v>
      </c>
      <c r="C992" t="str">
        <v>https://lamdong.gov.vn/sites/cattien/ubnd-huyen/xa-thitran/SitePages/xa-quang-ngai.aspx</v>
      </c>
      <c r="D992" t="str">
        <v>-</v>
      </c>
      <c r="E992" t="str">
        <v>-</v>
      </c>
      <c r="F992" t="str">
        <v>-</v>
      </c>
      <c r="G992" t="str">
        <v>-</v>
      </c>
    </row>
    <row r="993">
      <c r="A993">
        <v>18991</v>
      </c>
      <c r="B993" t="str">
        <v>Công an xã Đồng Nai Thượng  tỉnh Lâm Đồng</v>
      </c>
      <c r="C993" t="str">
        <v>-</v>
      </c>
      <c r="D993" t="str">
        <v>-</v>
      </c>
      <c r="E993" t="str">
        <v/>
      </c>
      <c r="F993" t="str">
        <v>-</v>
      </c>
      <c r="G993" t="str">
        <v>-</v>
      </c>
    </row>
    <row r="994">
      <c r="A994">
        <v>18992</v>
      </c>
      <c r="B994" t="str">
        <f>HYPERLINK("https://lamdong.gov.vn/sites/cattien/ubnd-huyen/xa-thitran/SitePages/ubnd-xa-dong-nai-thuong.aspx", "UBND Ủy ban nhân dân xã Đồng Nai Thượng  tỉnh Lâm Đồng")</f>
        <v>UBND Ủy ban nhân dân xã Đồng Nai Thượng  tỉnh Lâm Đồng</v>
      </c>
      <c r="C994" t="str">
        <v>https://lamdong.gov.vn/sites/cattien/ubnd-huyen/xa-thitran/SitePages/ubnd-xa-dong-nai-thuong.aspx</v>
      </c>
      <c r="D994" t="str">
        <v>-</v>
      </c>
      <c r="E994" t="str">
        <v>-</v>
      </c>
      <c r="F994" t="str">
        <v>-</v>
      </c>
      <c r="G994" t="str">
        <v>-</v>
      </c>
    </row>
    <row r="995">
      <c r="A995">
        <v>18993</v>
      </c>
      <c r="B995" t="str">
        <v>Công an phường Thác Mơ  tỉnh Bình Phước</v>
      </c>
      <c r="C995" t="str">
        <v>-</v>
      </c>
      <c r="D995" t="str">
        <v>-</v>
      </c>
      <c r="E995" t="str">
        <v/>
      </c>
      <c r="F995" t="str">
        <v>-</v>
      </c>
      <c r="G995" t="str">
        <v>-</v>
      </c>
    </row>
    <row r="996">
      <c r="A996">
        <v>18994</v>
      </c>
      <c r="B996" t="str">
        <f>HYPERLINK("https://thacmo.phuoclong.binhphuoc.gov.vn/", "UBND Ủy ban nhân dân phường Thác Mơ  tỉnh Bình Phước")</f>
        <v>UBND Ủy ban nhân dân phường Thác Mơ  tỉnh Bình Phước</v>
      </c>
      <c r="C996" t="str">
        <v>https://thacmo.phuoclong.binhphuoc.gov.vn/</v>
      </c>
      <c r="D996" t="str">
        <v>-</v>
      </c>
      <c r="E996" t="str">
        <v>-</v>
      </c>
      <c r="F996" t="str">
        <v>-</v>
      </c>
      <c r="G996" t="str">
        <v>-</v>
      </c>
    </row>
    <row r="997">
      <c r="A997">
        <v>18995</v>
      </c>
      <c r="B997" t="str">
        <v>Công an phường Long Thủy  tỉnh Bình Phước</v>
      </c>
      <c r="C997" t="str">
        <v>-</v>
      </c>
      <c r="D997" t="str">
        <v>-</v>
      </c>
      <c r="E997" t="str">
        <v/>
      </c>
      <c r="F997" t="str">
        <v>-</v>
      </c>
      <c r="G997" t="str">
        <v>-</v>
      </c>
    </row>
    <row r="998">
      <c r="A998">
        <v>18996</v>
      </c>
      <c r="B998" t="str">
        <f>HYPERLINK("https://longthuy.phuoclong.binhphuoc.gov.vn/", "UBND Ủy ban nhân dân phường Long Thủy  tỉnh Bình Phước")</f>
        <v>UBND Ủy ban nhân dân phường Long Thủy  tỉnh Bình Phước</v>
      </c>
      <c r="C998" t="str">
        <v>https://longthuy.phuoclong.binhphuoc.gov.vn/</v>
      </c>
      <c r="D998" t="str">
        <v>-</v>
      </c>
      <c r="E998" t="str">
        <v>-</v>
      </c>
      <c r="F998" t="str">
        <v>-</v>
      </c>
      <c r="G998" t="str">
        <v>-</v>
      </c>
    </row>
    <row r="999">
      <c r="A999">
        <v>18997</v>
      </c>
      <c r="B999" t="str">
        <f>HYPERLINK("https://www.facebook.com/PhuocBinhpl/?locale=vi_VN", "Công an phường Phước Bình  tỉnh Bình Phước")</f>
        <v>Công an phường Phước Bình  tỉnh Bình Phước</v>
      </c>
      <c r="C999" t="str">
        <v>https://www.facebook.com/PhuocBinhpl/?locale=vi_VN</v>
      </c>
      <c r="D999" t="str">
        <v>-</v>
      </c>
      <c r="E999" t="str">
        <v/>
      </c>
      <c r="F999" t="str">
        <v>-</v>
      </c>
      <c r="G999" t="str">
        <v>-</v>
      </c>
    </row>
    <row r="1000">
      <c r="A1000">
        <v>18998</v>
      </c>
      <c r="B1000" t="str">
        <f>HYPERLINK("https://phuocbinh.tpthuduc.hochiminhcity.gov.vn/", "UBND Ủy ban nhân dân phường Phước Bình  tỉnh Bình Phước")</f>
        <v>UBND Ủy ban nhân dân phường Phước Bình  tỉnh Bình Phước</v>
      </c>
      <c r="C1000" t="str">
        <v>https://phuocbinh.tpthuduc.hochiminhcity.gov.vn/</v>
      </c>
      <c r="D1000" t="str">
        <v>-</v>
      </c>
      <c r="E1000" t="str">
        <v>-</v>
      </c>
      <c r="F1000" t="str">
        <v>-</v>
      </c>
      <c r="G1000" t="str">
        <v>-</v>
      </c>
    </row>
    <row r="1001">
      <c r="A1001">
        <v>18999</v>
      </c>
      <c r="B1001" t="str">
        <f>HYPERLINK("https://www.facebook.com/caplongphuoc.phuoclong/", "Công an phường Long Phước  tỉnh Bình Phước")</f>
        <v>Công an phường Long Phước  tỉnh Bình Phước</v>
      </c>
      <c r="C1001" t="str">
        <v>https://www.facebook.com/caplongphuoc.phuoclong/</v>
      </c>
      <c r="D1001" t="str">
        <v>-</v>
      </c>
      <c r="E1001" t="str">
        <v/>
      </c>
      <c r="F1001" t="str">
        <v>-</v>
      </c>
      <c r="G1001" t="str">
        <v>-</v>
      </c>
    </row>
    <row r="1002">
      <c r="A1002">
        <v>19000</v>
      </c>
      <c r="B1002" t="str">
        <f>HYPERLINK("https://longphuoc.phuoclong.binhphuoc.gov.vn/", "UBND Ủy ban nhân dân phường Long Phước  tỉnh Bình Phước")</f>
        <v>UBND Ủy ban nhân dân phường Long Phước  tỉnh Bình Phước</v>
      </c>
      <c r="C1002" t="str">
        <v>https://longphuoc.phuoclong.binhphuoc.gov.vn/</v>
      </c>
      <c r="D1002" t="str">
        <v>-</v>
      </c>
      <c r="E1002" t="str">
        <v>-</v>
      </c>
      <c r="F1002" t="str">
        <v>-</v>
      </c>
      <c r="G1002" t="str">
        <v>-</v>
      </c>
    </row>
    <row r="1003">
      <c r="A1003">
        <v>19001</v>
      </c>
      <c r="B1003" t="str">
        <f>HYPERLINK("https://www.facebook.com/p/C%C3%B4ng-An-Ph%C6%B0%E1%BB%9Dng-S%C6%A1n-Giang-TX-Ph%C6%B0%E1%BB%9Bc-Long-100071655303212/", "Công an phường Sơn Giang  tỉnh Bình Phước")</f>
        <v>Công an phường Sơn Giang  tỉnh Bình Phước</v>
      </c>
      <c r="C1003" t="str">
        <v>https://www.facebook.com/p/C%C3%B4ng-An-Ph%C6%B0%E1%BB%9Dng-S%C6%A1n-Giang-TX-Ph%C6%B0%E1%BB%9Bc-Long-100071655303212/</v>
      </c>
      <c r="D1003" t="str">
        <v>-</v>
      </c>
      <c r="E1003" t="str">
        <v/>
      </c>
      <c r="F1003" t="str">
        <v>-</v>
      </c>
      <c r="G1003" t="str">
        <v>-</v>
      </c>
    </row>
    <row r="1004">
      <c r="A1004">
        <v>19002</v>
      </c>
      <c r="B1004" t="str">
        <f>HYPERLINK("https://songiang.phuoclong.binhphuoc.gov.vn/", "UBND Ủy ban nhân dân phường Sơn Giang  tỉnh Bình Phước")</f>
        <v>UBND Ủy ban nhân dân phường Sơn Giang  tỉnh Bình Phước</v>
      </c>
      <c r="C1004" t="str">
        <v>https://songiang.phuoclong.binhphuoc.gov.vn/</v>
      </c>
      <c r="D1004" t="str">
        <v>-</v>
      </c>
      <c r="E1004" t="str">
        <v>-</v>
      </c>
      <c r="F1004" t="str">
        <v>-</v>
      </c>
      <c r="G1004" t="str">
        <v>-</v>
      </c>
    </row>
    <row r="1005">
      <c r="A1005">
        <v>19003</v>
      </c>
      <c r="B1005" t="str">
        <v>Công an xã Long Giang  tỉnh Bình Phước</v>
      </c>
      <c r="C1005" t="str">
        <v>-</v>
      </c>
      <c r="D1005" t="str">
        <v>-</v>
      </c>
      <c r="E1005" t="str">
        <v/>
      </c>
      <c r="F1005" t="str">
        <v>-</v>
      </c>
      <c r="G1005" t="str">
        <v>-</v>
      </c>
    </row>
    <row r="1006">
      <c r="A1006">
        <v>19004</v>
      </c>
      <c r="B1006" t="str">
        <f>HYPERLINK("https://longgiang.phuoclong.binhphuoc.gov.vn/", "UBND Ủy ban nhân dân xã Long Giang  tỉnh Bình Phước")</f>
        <v>UBND Ủy ban nhân dân xã Long Giang  tỉnh Bình Phước</v>
      </c>
      <c r="C1006" t="str">
        <v>https://longgiang.phuoclong.binhphuoc.gov.vn/</v>
      </c>
      <c r="D1006" t="str">
        <v>-</v>
      </c>
      <c r="E1006" t="str">
        <v>-</v>
      </c>
      <c r="F1006" t="str">
        <v>-</v>
      </c>
      <c r="G1006" t="str">
        <v>-</v>
      </c>
    </row>
    <row r="1007">
      <c r="A1007">
        <v>19005</v>
      </c>
      <c r="B1007" t="str">
        <f>HYPERLINK("https://www.facebook.com/118059233628122", "Công an xã Phước Tín  tỉnh Bình Phước")</f>
        <v>Công an xã Phước Tín  tỉnh Bình Phước</v>
      </c>
      <c r="C1007" t="str">
        <v>https://www.facebook.com/118059233628122</v>
      </c>
      <c r="D1007" t="str">
        <v>-</v>
      </c>
      <c r="E1007" t="str">
        <v/>
      </c>
      <c r="F1007" t="str">
        <v>-</v>
      </c>
      <c r="G1007" t="str">
        <v>-</v>
      </c>
    </row>
    <row r="1008">
      <c r="A1008">
        <v>19006</v>
      </c>
      <c r="B1008" t="str">
        <f>HYPERLINK("https://phuoctin.phuoclong.binhphuoc.gov.vn/", "UBND Ủy ban nhân dân xã Phước Tín  tỉnh Bình Phước")</f>
        <v>UBND Ủy ban nhân dân xã Phước Tín  tỉnh Bình Phước</v>
      </c>
      <c r="C1008" t="str">
        <v>https://phuoctin.phuoclong.binhphuoc.gov.vn/</v>
      </c>
      <c r="D1008" t="str">
        <v>-</v>
      </c>
      <c r="E1008" t="str">
        <v>-</v>
      </c>
      <c r="F1008" t="str">
        <v>-</v>
      </c>
      <c r="G1008" t="str">
        <v>-</v>
      </c>
    </row>
    <row r="1009">
      <c r="A1009">
        <v>19007</v>
      </c>
      <c r="B1009" t="str">
        <f>HYPERLINK("https://www.facebook.com/p/C%C3%B4ng-an-ph%C6%B0%E1%BB%9Dng-T%C3%A2n-Ph%C3%BA-100083557354028/", "Công an phường Tân Phú  tỉnh Bình Phước")</f>
        <v>Công an phường Tân Phú  tỉnh Bình Phước</v>
      </c>
      <c r="C1009" t="str">
        <v>https://www.facebook.com/p/C%C3%B4ng-an-ph%C6%B0%E1%BB%9Dng-T%C3%A2n-Ph%C3%BA-100083557354028/</v>
      </c>
      <c r="D1009" t="str">
        <v>-</v>
      </c>
      <c r="E1009" t="str">
        <v/>
      </c>
      <c r="F1009" t="str">
        <v>-</v>
      </c>
      <c r="G1009" t="str">
        <v>-</v>
      </c>
    </row>
    <row r="1010">
      <c r="A1010">
        <v>19008</v>
      </c>
      <c r="B1010" t="str">
        <f>HYPERLINK("https://tanphu.dongxoai.binhphuoc.gov.vn/", "UBND Ủy ban nhân dân phường Tân Phú  tỉnh Bình Phước")</f>
        <v>UBND Ủy ban nhân dân phường Tân Phú  tỉnh Bình Phước</v>
      </c>
      <c r="C1010" t="str">
        <v>https://tanphu.dongxoai.binhphuoc.gov.vn/</v>
      </c>
      <c r="D1010" t="str">
        <v>-</v>
      </c>
      <c r="E1010" t="str">
        <v>-</v>
      </c>
      <c r="F1010" t="str">
        <v>-</v>
      </c>
      <c r="G1010" t="str">
        <v>-</v>
      </c>
    </row>
    <row r="1011">
      <c r="A1011">
        <v>19009</v>
      </c>
      <c r="B1011" t="str">
        <v>Công an phường Tân Đồng  tỉnh Bình Phước</v>
      </c>
      <c r="C1011" t="str">
        <v>-</v>
      </c>
      <c r="D1011" t="str">
        <v>-</v>
      </c>
      <c r="E1011" t="str">
        <v/>
      </c>
      <c r="F1011" t="str">
        <v>-</v>
      </c>
      <c r="G1011" t="str">
        <v>-</v>
      </c>
    </row>
    <row r="1012">
      <c r="A1012">
        <v>19010</v>
      </c>
      <c r="B1012" t="str">
        <f>HYPERLINK("https://tandong.dongxoai.binhphuoc.gov.vn/", "UBND Ủy ban nhân dân phường Tân Đồng  tỉnh Bình Phước")</f>
        <v>UBND Ủy ban nhân dân phường Tân Đồng  tỉnh Bình Phước</v>
      </c>
      <c r="C1012" t="str">
        <v>https://tandong.dongxoai.binhphuoc.gov.vn/</v>
      </c>
      <c r="D1012" t="str">
        <v>-</v>
      </c>
      <c r="E1012" t="str">
        <v>-</v>
      </c>
      <c r="F1012" t="str">
        <v>-</v>
      </c>
      <c r="G1012" t="str">
        <v>-</v>
      </c>
    </row>
    <row r="1013">
      <c r="A1013">
        <v>19011</v>
      </c>
      <c r="B1013" t="str">
        <f>HYPERLINK("https://www.facebook.com/p/C%C3%B4ng-an-ph%C6%B0%E1%BB%9Dng-T%C3%A2n-B%C3%ACnh-100083729034656/", "Công an phường Tân Bình  tỉnh Bình Phước")</f>
        <v>Công an phường Tân Bình  tỉnh Bình Phước</v>
      </c>
      <c r="C1013" t="str">
        <v>https://www.facebook.com/p/C%C3%B4ng-an-ph%C6%B0%E1%BB%9Dng-T%C3%A2n-B%C3%ACnh-100083729034656/</v>
      </c>
      <c r="D1013" t="str">
        <v>-</v>
      </c>
      <c r="E1013" t="str">
        <v/>
      </c>
      <c r="F1013" t="str">
        <v>-</v>
      </c>
      <c r="G1013" t="str">
        <v>-</v>
      </c>
    </row>
    <row r="1014">
      <c r="A1014">
        <v>19012</v>
      </c>
      <c r="B1014" t="str">
        <f>HYPERLINK("https://tanbinh.dongxoai.binhphuoc.gov.vn/", "UBND Ủy ban nhân dân phường Tân Bình  tỉnh Bình Phước")</f>
        <v>UBND Ủy ban nhân dân phường Tân Bình  tỉnh Bình Phước</v>
      </c>
      <c r="C1014" t="str">
        <v>https://tanbinh.dongxoai.binhphuoc.gov.vn/</v>
      </c>
      <c r="D1014" t="str">
        <v>-</v>
      </c>
      <c r="E1014" t="str">
        <v>-</v>
      </c>
      <c r="F1014" t="str">
        <v>-</v>
      </c>
      <c r="G1014" t="str">
        <v>-</v>
      </c>
    </row>
    <row r="1015">
      <c r="A1015">
        <v>19013</v>
      </c>
      <c r="B1015" t="str">
        <f>HYPERLINK("https://www.facebook.com/p/C%C3%B4ng-an-Ph%C6%B0%E1%BB%9Dng-T%C3%A2n-Xu%C3%A2n-100083629577660/", "Công an phường Tân Xuân  tỉnh Bình Phước")</f>
        <v>Công an phường Tân Xuân  tỉnh Bình Phước</v>
      </c>
      <c r="C1015" t="str">
        <v>https://www.facebook.com/p/C%C3%B4ng-an-Ph%C6%B0%E1%BB%9Dng-T%C3%A2n-Xu%C3%A2n-100083629577660/</v>
      </c>
      <c r="D1015" t="str">
        <v>-</v>
      </c>
      <c r="E1015" t="str">
        <v/>
      </c>
      <c r="F1015" t="str">
        <v>-</v>
      </c>
      <c r="G1015" t="str">
        <v>-</v>
      </c>
    </row>
    <row r="1016">
      <c r="A1016">
        <v>19014</v>
      </c>
      <c r="B1016" t="str">
        <f>HYPERLINK("https://tanxuan.dongxoai.binhphuoc.gov.vn/", "UBND Ủy ban nhân dân phường Tân Xuân  tỉnh Bình Phước")</f>
        <v>UBND Ủy ban nhân dân phường Tân Xuân  tỉnh Bình Phước</v>
      </c>
      <c r="C1016" t="str">
        <v>https://tanxuan.dongxoai.binhphuoc.gov.vn/</v>
      </c>
      <c r="D1016" t="str">
        <v>-</v>
      </c>
      <c r="E1016" t="str">
        <v>-</v>
      </c>
      <c r="F1016" t="str">
        <v>-</v>
      </c>
      <c r="G1016" t="str">
        <v>-</v>
      </c>
    </row>
    <row r="1017">
      <c r="A1017">
        <v>19015</v>
      </c>
      <c r="B1017" t="str">
        <f>HYPERLINK("https://www.facebook.com/p/C%C3%B4ng-an-ph%C6%B0%E1%BB%9Dng-T%C3%A2n-Thi%E1%BB%87n-100083916917150/", "Công an phường Tân Thiện  tỉnh Bình Phước")</f>
        <v>Công an phường Tân Thiện  tỉnh Bình Phước</v>
      </c>
      <c r="C1017" t="str">
        <v>https://www.facebook.com/p/C%C3%B4ng-an-ph%C6%B0%E1%BB%9Dng-T%C3%A2n-Thi%E1%BB%87n-100083916917150/</v>
      </c>
      <c r="D1017" t="str">
        <v>-</v>
      </c>
      <c r="E1017" t="str">
        <v/>
      </c>
      <c r="F1017" t="str">
        <v>-</v>
      </c>
      <c r="G1017" t="str">
        <v>-</v>
      </c>
    </row>
    <row r="1018">
      <c r="A1018">
        <v>19016</v>
      </c>
      <c r="B1018" t="str">
        <f>HYPERLINK("https://tanthien.dongxoai.binhphuoc.gov.vn/", "UBND Ủy ban nhân dân phường Tân Thiện  tỉnh Bình Phước")</f>
        <v>UBND Ủy ban nhân dân phường Tân Thiện  tỉnh Bình Phước</v>
      </c>
      <c r="C1018" t="str">
        <v>https://tanthien.dongxoai.binhphuoc.gov.vn/</v>
      </c>
      <c r="D1018" t="str">
        <v>-</v>
      </c>
      <c r="E1018" t="str">
        <v>-</v>
      </c>
      <c r="F1018" t="str">
        <v>-</v>
      </c>
      <c r="G1018" t="str">
        <v>-</v>
      </c>
    </row>
    <row r="1019">
      <c r="A1019">
        <v>19017</v>
      </c>
      <c r="B1019" t="str">
        <v>Công an xã Tân Thành  tỉnh Bình Phước</v>
      </c>
      <c r="C1019" t="str">
        <v>-</v>
      </c>
      <c r="D1019" t="str">
        <v>-</v>
      </c>
      <c r="E1019" t="str">
        <v/>
      </c>
      <c r="F1019" t="str">
        <v>-</v>
      </c>
      <c r="G1019" t="str">
        <v>-</v>
      </c>
    </row>
    <row r="1020">
      <c r="A1020">
        <v>19018</v>
      </c>
      <c r="B1020" t="str">
        <f>HYPERLINK("https://tanthanh.dongxoai.binhphuoc.gov.vn/", "UBND Ủy ban nhân dân xã Tân Thành  tỉnh Bình Phước")</f>
        <v>UBND Ủy ban nhân dân xã Tân Thành  tỉnh Bình Phước</v>
      </c>
      <c r="C1020" t="str">
        <v>https://tanthanh.dongxoai.binhphuoc.gov.vn/</v>
      </c>
      <c r="D1020" t="str">
        <v>-</v>
      </c>
      <c r="E1020" t="str">
        <v>-</v>
      </c>
      <c r="F1020" t="str">
        <v>-</v>
      </c>
      <c r="G1020" t="str">
        <v>-</v>
      </c>
    </row>
    <row r="1021">
      <c r="A1021">
        <v>19019</v>
      </c>
      <c r="B1021" t="str">
        <v>Công an xã Tiến Thành  tỉnh Bình Phước</v>
      </c>
      <c r="C1021" t="str">
        <v>-</v>
      </c>
      <c r="D1021" t="str">
        <v>-</v>
      </c>
      <c r="E1021" t="str">
        <v/>
      </c>
      <c r="F1021" t="str">
        <v>-</v>
      </c>
      <c r="G1021" t="str">
        <v>-</v>
      </c>
    </row>
    <row r="1022">
      <c r="A1022">
        <v>19020</v>
      </c>
      <c r="B1022" t="str">
        <f>HYPERLINK("https://tienthanh.dongxoai.binhphuoc.gov.vn/", "UBND Ủy ban nhân dân xã Tiến Thành  tỉnh Bình Phước")</f>
        <v>UBND Ủy ban nhân dân xã Tiến Thành  tỉnh Bình Phước</v>
      </c>
      <c r="C1022" t="str">
        <v>https://tienthanh.dongxoai.binhphuoc.gov.vn/</v>
      </c>
      <c r="D1022" t="str">
        <v>-</v>
      </c>
      <c r="E1022" t="str">
        <v>-</v>
      </c>
      <c r="F1022" t="str">
        <v>-</v>
      </c>
      <c r="G1022" t="str">
        <v>-</v>
      </c>
    </row>
    <row r="1023">
      <c r="A1023">
        <v>19021</v>
      </c>
      <c r="B1023" t="str">
        <f>HYPERLINK("https://www.facebook.com/p/C%C3%B4ng-an-x%C3%A3-Ti%E1%BA%BFn-H%C6%B0ng-100083859636366/?locale=hr_HR", "Công an xã Tiến Hưng  tỉnh Bình Phước")</f>
        <v>Công an xã Tiến Hưng  tỉnh Bình Phước</v>
      </c>
      <c r="C1023" t="str">
        <v>https://www.facebook.com/p/C%C3%B4ng-an-x%C3%A3-Ti%E1%BA%BFn-H%C6%B0ng-100083859636366/?locale=hr_HR</v>
      </c>
      <c r="D1023" t="str">
        <v>-</v>
      </c>
      <c r="E1023" t="str">
        <v/>
      </c>
      <c r="F1023" t="str">
        <v>-</v>
      </c>
      <c r="G1023" t="str">
        <v>-</v>
      </c>
    </row>
    <row r="1024">
      <c r="A1024">
        <v>19022</v>
      </c>
      <c r="B1024" t="str">
        <f>HYPERLINK("https://tienhung.dongxoai.binhphuoc.gov.vn/", "UBND Ủy ban nhân dân xã Tiến Hưng  tỉnh Bình Phước")</f>
        <v>UBND Ủy ban nhân dân xã Tiến Hưng  tỉnh Bình Phước</v>
      </c>
      <c r="C1024" t="str">
        <v>https://tienhung.dongxoai.binhphuoc.gov.vn/</v>
      </c>
      <c r="D1024" t="str">
        <v>-</v>
      </c>
      <c r="E1024" t="str">
        <v>-</v>
      </c>
      <c r="F1024" t="str">
        <v>-</v>
      </c>
      <c r="G1024" t="str">
        <v>-</v>
      </c>
    </row>
    <row r="1025">
      <c r="A1025">
        <v>19023</v>
      </c>
      <c r="B1025" t="str">
        <f>HYPERLINK("https://www.facebook.com/p/C%C3%B4ng-an-Ph%C6%B0%E1%BB%9Dng-H%C6%B0ng-Chi%E1%BA%BFn-th%E1%BB%8B-x%C3%A3-B%C3%ACnh-Long-t%E1%BB%89nh-B%C3%ACnh-Ph%C6%B0%E1%BB%9Bc-100084159032913/", "Công an phường Hưng Chiến  tỉnh Bình Phước")</f>
        <v>Công an phường Hưng Chiến  tỉnh Bình Phước</v>
      </c>
      <c r="C1025" t="str">
        <v>https://www.facebook.com/p/C%C3%B4ng-an-Ph%C6%B0%E1%BB%9Dng-H%C6%B0ng-Chi%E1%BA%BFn-th%E1%BB%8B-x%C3%A3-B%C3%ACnh-Long-t%E1%BB%89nh-B%C3%ACnh-Ph%C6%B0%E1%BB%9Bc-100084159032913/</v>
      </c>
      <c r="D1025" t="str">
        <v>-</v>
      </c>
      <c r="E1025" t="str">
        <v/>
      </c>
      <c r="F1025" t="str">
        <v>-</v>
      </c>
      <c r="G1025" t="str">
        <v>-</v>
      </c>
    </row>
    <row r="1026">
      <c r="A1026">
        <v>19024</v>
      </c>
      <c r="B1026" t="str">
        <f>HYPERLINK("https://binhlong.binhphuoc.gov.vn/vi/co-cau-to-chuc/vieworg/Xa-phuong-thuoc-thi-xa-Binh-Long-15/", "UBND Ủy ban nhân dân phường Hưng Chiến  tỉnh Bình Phước")</f>
        <v>UBND Ủy ban nhân dân phường Hưng Chiến  tỉnh Bình Phước</v>
      </c>
      <c r="C1026" t="str">
        <v>https://binhlong.binhphuoc.gov.vn/vi/co-cau-to-chuc/vieworg/Xa-phuong-thuoc-thi-xa-Binh-Long-15/</v>
      </c>
      <c r="D1026" t="str">
        <v>-</v>
      </c>
      <c r="E1026" t="str">
        <v>-</v>
      </c>
      <c r="F1026" t="str">
        <v>-</v>
      </c>
      <c r="G1026" t="str">
        <v>-</v>
      </c>
    </row>
    <row r="1027">
      <c r="A1027">
        <v>19025</v>
      </c>
      <c r="B1027" t="str">
        <v>Công an phường An Lộc  tỉnh Bình Phước</v>
      </c>
      <c r="C1027" t="str">
        <v>-</v>
      </c>
      <c r="D1027" t="str">
        <v>-</v>
      </c>
      <c r="E1027" t="str">
        <v/>
      </c>
      <c r="F1027" t="str">
        <v>-</v>
      </c>
      <c r="G1027" t="str">
        <v>-</v>
      </c>
    </row>
    <row r="1028">
      <c r="A1028">
        <v>19026</v>
      </c>
      <c r="B1028" t="str">
        <f>HYPERLINK("https://phuocloc.lagi.binhthuan.gov.vn/", "UBND Ủy ban nhân dân phường An Lộc  tỉnh Bình Phước")</f>
        <v>UBND Ủy ban nhân dân phường An Lộc  tỉnh Bình Phước</v>
      </c>
      <c r="C1028" t="str">
        <v>https://phuocloc.lagi.binhthuan.gov.vn/</v>
      </c>
      <c r="D1028" t="str">
        <v>-</v>
      </c>
      <c r="E1028" t="str">
        <v>-</v>
      </c>
      <c r="F1028" t="str">
        <v>-</v>
      </c>
      <c r="G1028" t="str">
        <v>-</v>
      </c>
    </row>
    <row r="1029">
      <c r="A1029">
        <v>19027</v>
      </c>
      <c r="B1029" t="str">
        <v>Công an phường Phú Thịnh  tỉnh Bình Phước</v>
      </c>
      <c r="C1029" t="str">
        <v>-</v>
      </c>
      <c r="D1029" t="str">
        <v>-</v>
      </c>
      <c r="E1029" t="str">
        <v/>
      </c>
      <c r="F1029" t="str">
        <v>-</v>
      </c>
      <c r="G1029" t="str">
        <v>-</v>
      </c>
    </row>
    <row r="1030">
      <c r="A1030">
        <v>19028</v>
      </c>
      <c r="B1030" t="str">
        <f>HYPERLINK("https://dichvucong.binhphuoc.gov.vn/danh-gia-can-bo?uId=2143", "UBND Ủy ban nhân dân phường Phú Thịnh  tỉnh Bình Phước")</f>
        <v>UBND Ủy ban nhân dân phường Phú Thịnh  tỉnh Bình Phước</v>
      </c>
      <c r="C1030" t="str">
        <v>https://dichvucong.binhphuoc.gov.vn/danh-gia-can-bo?uId=2143</v>
      </c>
      <c r="D1030" t="str">
        <v>-</v>
      </c>
      <c r="E1030" t="str">
        <v>-</v>
      </c>
      <c r="F1030" t="str">
        <v>-</v>
      </c>
      <c r="G1030" t="str">
        <v>-</v>
      </c>
    </row>
    <row r="1031">
      <c r="A1031">
        <v>19029</v>
      </c>
      <c r="B1031" t="str">
        <v>Công an phường Phú Đức  tỉnh Bình Phước</v>
      </c>
      <c r="C1031" t="str">
        <v>-</v>
      </c>
      <c r="D1031" t="str">
        <v>-</v>
      </c>
      <c r="E1031" t="str">
        <v/>
      </c>
      <c r="F1031" t="str">
        <v>-</v>
      </c>
      <c r="G1031" t="str">
        <v>-</v>
      </c>
    </row>
    <row r="1032">
      <c r="A1032">
        <v>19030</v>
      </c>
      <c r="B1032" t="str">
        <f>HYPERLINK("https://binhlong.binhphuoc.gov.vn/vi/phuongphuduc/", "UBND Ủy ban nhân dân phường Phú Đức  tỉnh Bình Phước")</f>
        <v>UBND Ủy ban nhân dân phường Phú Đức  tỉnh Bình Phước</v>
      </c>
      <c r="C1032" t="str">
        <v>https://binhlong.binhphuoc.gov.vn/vi/phuongphuduc/</v>
      </c>
      <c r="D1032" t="str">
        <v>-</v>
      </c>
      <c r="E1032" t="str">
        <v>-</v>
      </c>
      <c r="F1032" t="str">
        <v>-</v>
      </c>
      <c r="G1032" t="str">
        <v>-</v>
      </c>
    </row>
    <row r="1033">
      <c r="A1033">
        <v>19031</v>
      </c>
      <c r="B1033" t="str">
        <f>HYPERLINK("https://www.facebook.com/p/X%C3%A3-Thanh-L%C6%B0%C6%A1ng-Th%E1%BB%8B-x%C3%A3-B%C3%ACnh-Long-100081300855436/", "Công an xã Thanh Lương  tỉnh Bình Phước")</f>
        <v>Công an xã Thanh Lương  tỉnh Bình Phước</v>
      </c>
      <c r="C1033" t="str">
        <v>https://www.facebook.com/p/X%C3%A3-Thanh-L%C6%B0%C6%A1ng-Th%E1%BB%8B-x%C3%A3-B%C3%ACnh-Long-100081300855436/</v>
      </c>
      <c r="D1033" t="str">
        <v>-</v>
      </c>
      <c r="E1033" t="str">
        <v/>
      </c>
      <c r="F1033" t="str">
        <v>-</v>
      </c>
      <c r="G1033" t="str">
        <v>-</v>
      </c>
    </row>
    <row r="1034">
      <c r="A1034">
        <v>19032</v>
      </c>
      <c r="B1034" t="str">
        <f>HYPERLINK("https://thanhluong.binhlong.binhphuoc.gov.vn/", "UBND Ủy ban nhân dân xã Thanh Lương  tỉnh Bình Phước")</f>
        <v>UBND Ủy ban nhân dân xã Thanh Lương  tỉnh Bình Phước</v>
      </c>
      <c r="C1034" t="str">
        <v>https://thanhluong.binhlong.binhphuoc.gov.vn/</v>
      </c>
      <c r="D1034" t="str">
        <v>-</v>
      </c>
      <c r="E1034" t="str">
        <v>-</v>
      </c>
      <c r="F1034" t="str">
        <v>-</v>
      </c>
      <c r="G1034" t="str">
        <v>-</v>
      </c>
    </row>
    <row r="1035">
      <c r="A1035">
        <v>19033</v>
      </c>
      <c r="B1035" t="str">
        <f>HYPERLINK("https://www.facebook.com/p/C%C3%B4ng-an-x%C3%A3-Thanh-Ph%C3%BA-Th%E1%BB%8B-x%C3%A3-B%C3%ACnh-Long-t%E1%BB%89nh-B%C3%ACnh-Ph%C6%B0%E1%BB%9Bc-100083410764580/", "Công an xã Thanh Phú  tỉnh Bình Phước")</f>
        <v>Công an xã Thanh Phú  tỉnh Bình Phước</v>
      </c>
      <c r="C1035" t="str">
        <v>https://www.facebook.com/p/C%C3%B4ng-an-x%C3%A3-Thanh-Ph%C3%BA-Th%E1%BB%8B-x%C3%A3-B%C3%ACnh-Long-t%E1%BB%89nh-B%C3%ACnh-Ph%C6%B0%E1%BB%9Bc-100083410764580/</v>
      </c>
      <c r="D1035" t="str">
        <v>-</v>
      </c>
      <c r="E1035" t="str">
        <v/>
      </c>
      <c r="F1035" t="str">
        <v>-</v>
      </c>
      <c r="G1035" t="str">
        <v>-</v>
      </c>
    </row>
    <row r="1036">
      <c r="A1036">
        <v>19034</v>
      </c>
      <c r="B1036" t="str">
        <f>HYPERLINK("https://binhlong.binhphuoc.gov.vn/vi/xathanhphu/", "UBND Ủy ban nhân dân xã Thanh Phú  tỉnh Bình Phước")</f>
        <v>UBND Ủy ban nhân dân xã Thanh Phú  tỉnh Bình Phước</v>
      </c>
      <c r="C1036" t="str">
        <v>https://binhlong.binhphuoc.gov.vn/vi/xathanhphu/</v>
      </c>
      <c r="D1036" t="str">
        <v>-</v>
      </c>
      <c r="E1036" t="str">
        <v>-</v>
      </c>
      <c r="F1036" t="str">
        <v>-</v>
      </c>
      <c r="G1036" t="str">
        <v>-</v>
      </c>
    </row>
    <row r="1037">
      <c r="A1037">
        <v>19035</v>
      </c>
      <c r="B1037" t="str">
        <f>HYPERLINK("https://www.facebook.com/cabgmbp/", "Công an xã Bù Gia Mập  tỉnh Bình Phước")</f>
        <v>Công an xã Bù Gia Mập  tỉnh Bình Phước</v>
      </c>
      <c r="C1037" t="str">
        <v>https://www.facebook.com/cabgmbp/</v>
      </c>
      <c r="D1037" t="str">
        <v>-</v>
      </c>
      <c r="E1037" t="str">
        <v/>
      </c>
      <c r="F1037" t="str">
        <v>-</v>
      </c>
      <c r="G1037" t="str">
        <v>-</v>
      </c>
    </row>
    <row r="1038">
      <c r="A1038">
        <v>19036</v>
      </c>
      <c r="B1038" t="str">
        <f>HYPERLINK("https://bugiamap.binhphuoc.gov.vn/", "UBND Ủy ban nhân dân xã Bù Gia Mập  tỉnh Bình Phước")</f>
        <v>UBND Ủy ban nhân dân xã Bù Gia Mập  tỉnh Bình Phước</v>
      </c>
      <c r="C1038" t="str">
        <v>https://bugiamap.binhphuoc.gov.vn/</v>
      </c>
      <c r="D1038" t="str">
        <v>-</v>
      </c>
      <c r="E1038" t="str">
        <v>-</v>
      </c>
      <c r="F1038" t="str">
        <v>-</v>
      </c>
      <c r="G1038" t="str">
        <v>-</v>
      </c>
    </row>
    <row r="1039">
      <c r="A1039">
        <v>19037</v>
      </c>
      <c r="B1039" t="str">
        <f>HYPERLINK("https://www.facebook.com/118059233628122", "Công an xã Đak Ơ  tỉnh Bình Phước")</f>
        <v>Công an xã Đak Ơ  tỉnh Bình Phước</v>
      </c>
      <c r="C1039" t="str">
        <v>https://www.facebook.com/118059233628122</v>
      </c>
      <c r="D1039" t="str">
        <v>-</v>
      </c>
      <c r="E1039" t="str">
        <v/>
      </c>
      <c r="F1039" t="str">
        <v>-</v>
      </c>
      <c r="G1039" t="str">
        <v>-</v>
      </c>
    </row>
    <row r="1040">
      <c r="A1040">
        <v>19038</v>
      </c>
      <c r="B1040" t="str">
        <f>HYPERLINK("https://dako.bugiamap.binhphuoc.gov.vn/", "UBND Ủy ban nhân dân xã Đak Ơ  tỉnh Bình Phước")</f>
        <v>UBND Ủy ban nhân dân xã Đak Ơ  tỉnh Bình Phước</v>
      </c>
      <c r="C1040" t="str">
        <v>https://dako.bugiamap.binhphuoc.gov.vn/</v>
      </c>
      <c r="D1040" t="str">
        <v>-</v>
      </c>
      <c r="E1040" t="str">
        <v>-</v>
      </c>
      <c r="F1040" t="str">
        <v>-</v>
      </c>
      <c r="G1040" t="str">
        <v>-</v>
      </c>
    </row>
    <row r="1041">
      <c r="A1041">
        <v>19039</v>
      </c>
      <c r="B1041" t="str">
        <v>Công an xã Đức Hạnh  tỉnh Bình Phước</v>
      </c>
      <c r="C1041" t="str">
        <v>-</v>
      </c>
      <c r="D1041" t="str">
        <v>-</v>
      </c>
      <c r="E1041" t="str">
        <v/>
      </c>
      <c r="F1041" t="str">
        <v>-</v>
      </c>
      <c r="G1041" t="str">
        <v>-</v>
      </c>
    </row>
    <row r="1042">
      <c r="A1042">
        <v>19040</v>
      </c>
      <c r="B1042" t="str">
        <f>HYPERLINK("https://bugiamap.binhphuoc.gov.vn/vi/duchanh/", "UBND Ủy ban nhân dân xã Đức Hạnh  tỉnh Bình Phước")</f>
        <v>UBND Ủy ban nhân dân xã Đức Hạnh  tỉnh Bình Phước</v>
      </c>
      <c r="C1042" t="str">
        <v>https://bugiamap.binhphuoc.gov.vn/vi/duchanh/</v>
      </c>
      <c r="D1042" t="str">
        <v>-</v>
      </c>
      <c r="E1042" t="str">
        <v>-</v>
      </c>
      <c r="F1042" t="str">
        <v>-</v>
      </c>
      <c r="G1042" t="str">
        <v>-</v>
      </c>
    </row>
    <row r="1043">
      <c r="A1043">
        <v>19041</v>
      </c>
      <c r="B1043" t="str">
        <v>Công an xã Phú Văn  tỉnh Bình Phước</v>
      </c>
      <c r="C1043" t="str">
        <v>-</v>
      </c>
      <c r="D1043" t="str">
        <v>-</v>
      </c>
      <c r="E1043" t="str">
        <v/>
      </c>
      <c r="F1043" t="str">
        <v>-</v>
      </c>
      <c r="G1043" t="str">
        <v>-</v>
      </c>
    </row>
    <row r="1044">
      <c r="A1044">
        <v>19042</v>
      </c>
      <c r="B1044" t="str">
        <f>HYPERLINK("https://bugiamap.binhphuoc.gov.vn/vi/phuvan/", "UBND Ủy ban nhân dân xã Phú Văn  tỉnh Bình Phước")</f>
        <v>UBND Ủy ban nhân dân xã Phú Văn  tỉnh Bình Phước</v>
      </c>
      <c r="C1044" t="str">
        <v>https://bugiamap.binhphuoc.gov.vn/vi/phuvan/</v>
      </c>
      <c r="D1044" t="str">
        <v>-</v>
      </c>
      <c r="E1044" t="str">
        <v>-</v>
      </c>
      <c r="F1044" t="str">
        <v>-</v>
      </c>
      <c r="G1044" t="str">
        <v>-</v>
      </c>
    </row>
    <row r="1045">
      <c r="A1045">
        <v>19043</v>
      </c>
      <c r="B1045" t="str">
        <f>HYPERLINK("https://www.facebook.com/p/Tu%E1%BB%95i-Tr%E1%BA%BB-%C4%90akia-100065440784777/?locale=tr_TR", "Công an xã Đa Kia  tỉnh Bình Phước")</f>
        <v>Công an xã Đa Kia  tỉnh Bình Phước</v>
      </c>
      <c r="C1045" t="str">
        <v>https://www.facebook.com/p/Tu%E1%BB%95i-Tr%E1%BA%BB-%C4%90akia-100065440784777/?locale=tr_TR</v>
      </c>
      <c r="D1045" t="str">
        <v>-</v>
      </c>
      <c r="E1045" t="str">
        <v/>
      </c>
      <c r="F1045" t="str">
        <v>-</v>
      </c>
      <c r="G1045" t="str">
        <v>-</v>
      </c>
    </row>
    <row r="1046">
      <c r="A1046">
        <v>19044</v>
      </c>
      <c r="B1046" t="str">
        <f>HYPERLINK("https://bugiamap.binhphuoc.gov.vn/vi/dakia/", "UBND Ủy ban nhân dân xã Đa Kia  tỉnh Bình Phước")</f>
        <v>UBND Ủy ban nhân dân xã Đa Kia  tỉnh Bình Phước</v>
      </c>
      <c r="C1046" t="str">
        <v>https://bugiamap.binhphuoc.gov.vn/vi/dakia/</v>
      </c>
      <c r="D1046" t="str">
        <v>-</v>
      </c>
      <c r="E1046" t="str">
        <v>-</v>
      </c>
      <c r="F1046" t="str">
        <v>-</v>
      </c>
      <c r="G1046" t="str">
        <v>-</v>
      </c>
    </row>
    <row r="1047">
      <c r="A1047">
        <v>19045</v>
      </c>
      <c r="B1047" t="str">
        <f>HYPERLINK("https://www.facebook.com/p/Tu%E1%BB%95i-tr%E1%BA%BB-C%C3%B4ng-an-huy%E1%BB%87n-Ninh-Ph%C6%B0%E1%BB%9Bc-100068114569027/", "Công an xã Phước Minh  tỉnh Bình Phước")</f>
        <v>Công an xã Phước Minh  tỉnh Bình Phước</v>
      </c>
      <c r="C1047" t="str">
        <v>https://www.facebook.com/p/Tu%E1%BB%95i-tr%E1%BA%BB-C%C3%B4ng-an-huy%E1%BB%87n-Ninh-Ph%C6%B0%E1%BB%9Bc-100068114569027/</v>
      </c>
      <c r="D1047" t="str">
        <v>-</v>
      </c>
      <c r="E1047" t="str">
        <v/>
      </c>
      <c r="F1047" t="str">
        <v>-</v>
      </c>
      <c r="G1047" t="str">
        <v>-</v>
      </c>
    </row>
    <row r="1048">
      <c r="A1048">
        <v>19046</v>
      </c>
      <c r="B1048" t="str">
        <f>HYPERLINK("https://bugiamap.binhphuoc.gov.vn/vi/phuocminh/", "UBND Ủy ban nhân dân xã Phước Minh  tỉnh Bình Phước")</f>
        <v>UBND Ủy ban nhân dân xã Phước Minh  tỉnh Bình Phước</v>
      </c>
      <c r="C1048" t="str">
        <v>https://bugiamap.binhphuoc.gov.vn/vi/phuocminh/</v>
      </c>
      <c r="D1048" t="str">
        <v>-</v>
      </c>
      <c r="E1048" t="str">
        <v>-</v>
      </c>
      <c r="F1048" t="str">
        <v>-</v>
      </c>
      <c r="G1048" t="str">
        <v>-</v>
      </c>
    </row>
    <row r="1049">
      <c r="A1049">
        <v>19047</v>
      </c>
      <c r="B1049" t="str">
        <f>HYPERLINK("https://www.facebook.com/people/C%C3%B4ng-an-x%C3%A3-B%C3%ACnh-Th%E1%BA%AFng-B%C3%B9-Gia-M%E1%BA%ADp/100063927224267/", "Công an xã Bình Thắng  tỉnh Bình Phước")</f>
        <v>Công an xã Bình Thắng  tỉnh Bình Phước</v>
      </c>
      <c r="C1049" t="str">
        <v>https://www.facebook.com/people/C%C3%B4ng-an-x%C3%A3-B%C3%ACnh-Th%E1%BA%AFng-B%C3%B9-Gia-M%E1%BA%ADp/100063927224267/</v>
      </c>
      <c r="D1049" t="str">
        <v>0398360257</v>
      </c>
      <c r="E1049" t="str">
        <v>-</v>
      </c>
      <c r="F1049" t="str">
        <v>-</v>
      </c>
      <c r="G1049" t="str">
        <v>-</v>
      </c>
    </row>
    <row r="1050">
      <c r="A1050">
        <v>19048</v>
      </c>
      <c r="B1050" t="str">
        <f>HYPERLINK("https://bugiamap.binhphuoc.gov.vn/vi/binhthang/", "UBND Ủy ban nhân dân xã Bình Thắng  tỉnh Bình Phước")</f>
        <v>UBND Ủy ban nhân dân xã Bình Thắng  tỉnh Bình Phước</v>
      </c>
      <c r="C1050" t="str">
        <v>https://bugiamap.binhphuoc.gov.vn/vi/binhthang/</v>
      </c>
      <c r="D1050" t="str">
        <v>-</v>
      </c>
      <c r="E1050" t="str">
        <v>-</v>
      </c>
      <c r="F1050" t="str">
        <v>-</v>
      </c>
      <c r="G1050" t="str">
        <v>-</v>
      </c>
    </row>
    <row r="1051">
      <c r="A1051">
        <v>19049</v>
      </c>
      <c r="B1051" t="str">
        <f>HYPERLINK("https://www.facebook.com/conganxaphunghia/", "Công an xã Phú Nghĩa  tỉnh Bình Phước")</f>
        <v>Công an xã Phú Nghĩa  tỉnh Bình Phước</v>
      </c>
      <c r="C1051" t="str">
        <v>https://www.facebook.com/conganxaphunghia/</v>
      </c>
      <c r="D1051" t="str">
        <v>-</v>
      </c>
      <c r="E1051" t="str">
        <v/>
      </c>
      <c r="F1051" t="str">
        <v>-</v>
      </c>
      <c r="G1051" t="str">
        <v>-</v>
      </c>
    </row>
    <row r="1052">
      <c r="A1052">
        <v>19050</v>
      </c>
      <c r="B1052" t="str">
        <f>HYPERLINK("https://phunghia.bugiamap.binhphuoc.gov.vn/vi/co-cau-to-chuc/", "UBND Ủy ban nhân dân xã Phú Nghĩa  tỉnh Bình Phước")</f>
        <v>UBND Ủy ban nhân dân xã Phú Nghĩa  tỉnh Bình Phước</v>
      </c>
      <c r="C1052" t="str">
        <v>https://phunghia.bugiamap.binhphuoc.gov.vn/vi/co-cau-to-chuc/</v>
      </c>
      <c r="D1052" t="str">
        <v>-</v>
      </c>
      <c r="E1052" t="str">
        <v>-</v>
      </c>
      <c r="F1052" t="str">
        <v>-</v>
      </c>
      <c r="G1052" t="str">
        <v>-</v>
      </c>
    </row>
    <row r="1053">
      <c r="A1053">
        <v>19051</v>
      </c>
      <c r="B1053" t="str">
        <v>Công an xã Lộc Hòa  tỉnh Bình Phước</v>
      </c>
      <c r="C1053" t="str">
        <v>-</v>
      </c>
      <c r="D1053" t="str">
        <v>-</v>
      </c>
      <c r="E1053" t="str">
        <v/>
      </c>
      <c r="F1053" t="str">
        <v>-</v>
      </c>
      <c r="G1053" t="str">
        <v>-</v>
      </c>
    </row>
    <row r="1054">
      <c r="A1054">
        <v>19052</v>
      </c>
      <c r="B1054" t="str">
        <f>HYPERLINK("https://lochoa.locninh.binhphuoc.gov.vn/", "UBND Ủy ban nhân dân xã Lộc Hòa  tỉnh Bình Phước")</f>
        <v>UBND Ủy ban nhân dân xã Lộc Hòa  tỉnh Bình Phước</v>
      </c>
      <c r="C1054" t="str">
        <v>https://lochoa.locninh.binhphuoc.gov.vn/</v>
      </c>
      <c r="D1054" t="str">
        <v>-</v>
      </c>
      <c r="E1054" t="str">
        <v>-</v>
      </c>
      <c r="F1054" t="str">
        <v>-</v>
      </c>
      <c r="G1054" t="str">
        <v>-</v>
      </c>
    </row>
    <row r="1055">
      <c r="A1055">
        <v>19053</v>
      </c>
      <c r="B1055" t="str">
        <f>HYPERLINK("https://www.facebook.com/conganlocthien/?locale=hi_IN", "Công an xã Lộc An  tỉnh Bình Phước")</f>
        <v>Công an xã Lộc An  tỉnh Bình Phước</v>
      </c>
      <c r="C1055" t="str">
        <v>https://www.facebook.com/conganlocthien/?locale=hi_IN</v>
      </c>
      <c r="D1055" t="str">
        <v>-</v>
      </c>
      <c r="E1055" t="str">
        <v/>
      </c>
      <c r="F1055" t="str">
        <v>-</v>
      </c>
      <c r="G1055" t="str">
        <v>-</v>
      </c>
    </row>
    <row r="1056">
      <c r="A1056">
        <v>19054</v>
      </c>
      <c r="B1056" t="str">
        <f>HYPERLINK("https://lochung.locninh.binhphuoc.gov.vn/", "UBND Ủy ban nhân dân xã Lộc An  tỉnh Bình Phước")</f>
        <v>UBND Ủy ban nhân dân xã Lộc An  tỉnh Bình Phước</v>
      </c>
      <c r="C1056" t="str">
        <v>https://lochung.locninh.binhphuoc.gov.vn/</v>
      </c>
      <c r="D1056" t="str">
        <v>-</v>
      </c>
      <c r="E1056" t="str">
        <v>-</v>
      </c>
      <c r="F1056" t="str">
        <v>-</v>
      </c>
      <c r="G1056" t="str">
        <v>-</v>
      </c>
    </row>
    <row r="1057">
      <c r="A1057">
        <v>19055</v>
      </c>
      <c r="B1057" t="str">
        <v>Công an xã Lộc Tấn  tỉnh Bình Phước</v>
      </c>
      <c r="C1057" t="str">
        <v>-</v>
      </c>
      <c r="D1057" t="str">
        <v>-</v>
      </c>
      <c r="E1057" t="str">
        <v/>
      </c>
      <c r="F1057" t="str">
        <v>-</v>
      </c>
      <c r="G1057" t="str">
        <v>-</v>
      </c>
    </row>
    <row r="1058">
      <c r="A1058">
        <v>19056</v>
      </c>
      <c r="B1058" t="str">
        <f>HYPERLINK("https://dvc1.binhphuoc.gov.vn/danh-gia-can-bo?uId=1511", "UBND Ủy ban nhân dân xã Lộc Tấn  tỉnh Bình Phước")</f>
        <v>UBND Ủy ban nhân dân xã Lộc Tấn  tỉnh Bình Phước</v>
      </c>
      <c r="C1058" t="str">
        <v>https://dvc1.binhphuoc.gov.vn/danh-gia-can-bo?uId=1511</v>
      </c>
      <c r="D1058" t="str">
        <v>-</v>
      </c>
      <c r="E1058" t="str">
        <v>-</v>
      </c>
      <c r="F1058" t="str">
        <v>-</v>
      </c>
      <c r="G1058" t="str">
        <v>-</v>
      </c>
    </row>
    <row r="1059">
      <c r="A1059">
        <v>19057</v>
      </c>
      <c r="B1059" t="str">
        <f>HYPERLINK("https://www.facebook.com/people/C%C3%B4ng-an-X%C3%A3-L%E1%BB%99c-Th%E1%BA%A1nh/100090376058208/", "Công an xã Lộc Thạnh  tỉnh Bình Phước")</f>
        <v>Công an xã Lộc Thạnh  tỉnh Bình Phước</v>
      </c>
      <c r="C1059" t="str">
        <v>https://www.facebook.com/people/C%C3%B4ng-an-X%C3%A3-L%E1%BB%99c-Th%E1%BA%A1nh/100090376058208/</v>
      </c>
      <c r="D1059" t="str">
        <v>-</v>
      </c>
      <c r="E1059" t="str">
        <v>02713546337</v>
      </c>
      <c r="F1059" t="str">
        <v>-</v>
      </c>
      <c r="G1059" t="str">
        <v>Ấp Thạnh Trung, xã Lộc Thạnh,huyện Lộc Ninh, tỉnh Bình Phước</v>
      </c>
    </row>
    <row r="1060">
      <c r="A1060">
        <v>19058</v>
      </c>
      <c r="B1060" t="str">
        <f>HYPERLINK("https://locthanh.locninh.binhphuoc.gov.vn/", "UBND Ủy ban nhân dân xã Lộc Thạnh  tỉnh Bình Phước")</f>
        <v>UBND Ủy ban nhân dân xã Lộc Thạnh  tỉnh Bình Phước</v>
      </c>
      <c r="C1060" t="str">
        <v>https://locthanh.locninh.binhphuoc.gov.vn/</v>
      </c>
      <c r="D1060" t="str">
        <v>-</v>
      </c>
      <c r="E1060" t="str">
        <v>-</v>
      </c>
      <c r="F1060" t="str">
        <v>-</v>
      </c>
      <c r="G1060" t="str">
        <v>-</v>
      </c>
    </row>
    <row r="1061">
      <c r="A1061">
        <v>19059</v>
      </c>
      <c r="B1061" t="str">
        <v>Công an xã Lộc Hiệp  tỉnh Bình Phước</v>
      </c>
      <c r="C1061" t="str">
        <v>-</v>
      </c>
      <c r="D1061" t="str">
        <v>-</v>
      </c>
      <c r="E1061" t="str">
        <v/>
      </c>
      <c r="F1061" t="str">
        <v>-</v>
      </c>
      <c r="G1061" t="str">
        <v>-</v>
      </c>
    </row>
    <row r="1062">
      <c r="A1062">
        <v>19060</v>
      </c>
      <c r="B1062" t="str">
        <f>HYPERLINK("https://lochiep.locninh.binhphuoc.gov.vn/", "UBND Ủy ban nhân dân xã Lộc Hiệp  tỉnh Bình Phước")</f>
        <v>UBND Ủy ban nhân dân xã Lộc Hiệp  tỉnh Bình Phước</v>
      </c>
      <c r="C1062" t="str">
        <v>https://lochiep.locninh.binhphuoc.gov.vn/</v>
      </c>
      <c r="D1062" t="str">
        <v>-</v>
      </c>
      <c r="E1062" t="str">
        <v>-</v>
      </c>
      <c r="F1062" t="str">
        <v>-</v>
      </c>
      <c r="G1062" t="str">
        <v>-</v>
      </c>
    </row>
    <row r="1063">
      <c r="A1063">
        <v>19061</v>
      </c>
      <c r="B1063" t="str">
        <f>HYPERLINK("https://www.facebook.com/conganlocthien/?locale=hi_IN", "Công an xã Lộc Thiện  tỉnh Bình Phước")</f>
        <v>Công an xã Lộc Thiện  tỉnh Bình Phước</v>
      </c>
      <c r="C1063" t="str">
        <v>https://www.facebook.com/conganlocthien/?locale=hi_IN</v>
      </c>
      <c r="D1063" t="str">
        <v>-</v>
      </c>
      <c r="E1063" t="str">
        <v/>
      </c>
      <c r="F1063" t="str">
        <v>-</v>
      </c>
      <c r="G1063" t="str">
        <v>-</v>
      </c>
    </row>
    <row r="1064">
      <c r="A1064">
        <v>19062</v>
      </c>
      <c r="B1064" t="str">
        <f>HYPERLINK("https://locthien.locninh.binhphuoc.gov.vn/", "UBND Ủy ban nhân dân xã Lộc Thiện  tỉnh Bình Phước")</f>
        <v>UBND Ủy ban nhân dân xã Lộc Thiện  tỉnh Bình Phước</v>
      </c>
      <c r="C1064" t="str">
        <v>https://locthien.locninh.binhphuoc.gov.vn/</v>
      </c>
      <c r="D1064" t="str">
        <v>-</v>
      </c>
      <c r="E1064" t="str">
        <v>-</v>
      </c>
      <c r="F1064" t="str">
        <v>-</v>
      </c>
      <c r="G1064" t="str">
        <v>-</v>
      </c>
    </row>
    <row r="1065">
      <c r="A1065">
        <v>19063</v>
      </c>
      <c r="B1065" t="str">
        <v>Công an xã Lộc Thuận  tỉnh Bình Phước</v>
      </c>
      <c r="C1065" t="str">
        <v>-</v>
      </c>
      <c r="D1065" t="str">
        <v>-</v>
      </c>
      <c r="E1065" t="str">
        <v/>
      </c>
      <c r="F1065" t="str">
        <v>-</v>
      </c>
      <c r="G1065" t="str">
        <v>-</v>
      </c>
    </row>
    <row r="1066">
      <c r="A1066">
        <v>19064</v>
      </c>
      <c r="B1066" t="str">
        <f>HYPERLINK("https://huongtoan.thuathienhue.gov.vn/?gd=1&amp;cn=127&amp;tc=1616", "UBND Ủy ban nhân dân xã Lộc Thuận  tỉnh Bình Phước")</f>
        <v>UBND Ủy ban nhân dân xã Lộc Thuận  tỉnh Bình Phước</v>
      </c>
      <c r="C1066" t="str">
        <v>https://huongtoan.thuathienhue.gov.vn/?gd=1&amp;cn=127&amp;tc=1616</v>
      </c>
      <c r="D1066" t="str">
        <v>-</v>
      </c>
      <c r="E1066" t="str">
        <v>-</v>
      </c>
      <c r="F1066" t="str">
        <v>-</v>
      </c>
      <c r="G1066" t="str">
        <v>-</v>
      </c>
    </row>
    <row r="1067">
      <c r="A1067">
        <v>19065</v>
      </c>
      <c r="B1067" t="str">
        <f>HYPERLINK("https://www.facebook.com/p/C%C3%B4ng-An-x%C3%A3-L%E1%BB%99c-Quang-100089130987295/", "Công an xã Lộc Quang  tỉnh Bình Phước")</f>
        <v>Công an xã Lộc Quang  tỉnh Bình Phước</v>
      </c>
      <c r="C1067" t="str">
        <v>https://www.facebook.com/p/C%C3%B4ng-An-x%C3%A3-L%E1%BB%99c-Quang-100089130987295/</v>
      </c>
      <c r="D1067" t="str">
        <v>-</v>
      </c>
      <c r="E1067" t="str">
        <v/>
      </c>
      <c r="F1067" t="str">
        <v>-</v>
      </c>
      <c r="G1067" t="str">
        <v>-</v>
      </c>
    </row>
    <row r="1068">
      <c r="A1068">
        <v>19066</v>
      </c>
      <c r="B1068" t="str">
        <f>HYPERLINK("https://binhphuoc.gov.vn/vi/news/tin-tuc-su-kien-421/loc-quang-duoc-cong-nhan-xa-nong-thon-moi-28605.html", "UBND Ủy ban nhân dân xã Lộc Quang  tỉnh Bình Phước")</f>
        <v>UBND Ủy ban nhân dân xã Lộc Quang  tỉnh Bình Phước</v>
      </c>
      <c r="C1068" t="str">
        <v>https://binhphuoc.gov.vn/vi/news/tin-tuc-su-kien-421/loc-quang-duoc-cong-nhan-xa-nong-thon-moi-28605.html</v>
      </c>
      <c r="D1068" t="str">
        <v>-</v>
      </c>
      <c r="E1068" t="str">
        <v>-</v>
      </c>
      <c r="F1068" t="str">
        <v>-</v>
      </c>
      <c r="G1068" t="str">
        <v>-</v>
      </c>
    </row>
    <row r="1069">
      <c r="A1069">
        <v>19067</v>
      </c>
      <c r="B1069" t="str">
        <v>Công an xã Lộc Phú  tỉnh Bình Phước</v>
      </c>
      <c r="C1069" t="str">
        <v>-</v>
      </c>
      <c r="D1069" t="str">
        <v>-</v>
      </c>
      <c r="E1069" t="str">
        <v/>
      </c>
      <c r="F1069" t="str">
        <v>-</v>
      </c>
      <c r="G1069" t="str">
        <v>-</v>
      </c>
    </row>
    <row r="1070">
      <c r="A1070">
        <v>19068</v>
      </c>
      <c r="B1070" t="str">
        <f>HYPERLINK("https://locninh.binhphuoc.gov.vn/", "UBND Ủy ban nhân dân xã Lộc Phú  tỉnh Bình Phước")</f>
        <v>UBND Ủy ban nhân dân xã Lộc Phú  tỉnh Bình Phước</v>
      </c>
      <c r="C1070" t="str">
        <v>https://locninh.binhphuoc.gov.vn/</v>
      </c>
      <c r="D1070" t="str">
        <v>-</v>
      </c>
      <c r="E1070" t="str">
        <v>-</v>
      </c>
      <c r="F1070" t="str">
        <v>-</v>
      </c>
      <c r="G1070" t="str">
        <v>-</v>
      </c>
    </row>
    <row r="1071">
      <c r="A1071">
        <v>19069</v>
      </c>
      <c r="B1071" t="str">
        <f>HYPERLINK("https://www.facebook.com/people/C%C3%B4ng-an-X%C3%A3-L%E1%BB%99c-Th%E1%BA%A1nh/100090376058208/", "Công an xã Lộc Thành  tỉnh Bình Phước")</f>
        <v>Công an xã Lộc Thành  tỉnh Bình Phước</v>
      </c>
      <c r="C1071" t="str">
        <v>https://www.facebook.com/people/C%C3%B4ng-an-X%C3%A3-L%E1%BB%99c-Th%E1%BA%A1nh/100090376058208/</v>
      </c>
      <c r="D1071" t="str">
        <v>-</v>
      </c>
      <c r="E1071" t="str">
        <v>02713546337</v>
      </c>
      <c r="F1071" t="str">
        <v>-</v>
      </c>
      <c r="G1071" t="str">
        <v>Ấp Thạnh Trung, xã Lộc Thạnh,huyện Lộc Ninh, tỉnh Bình Phước</v>
      </c>
    </row>
    <row r="1072">
      <c r="A1072">
        <v>19070</v>
      </c>
      <c r="B1072" t="str">
        <f>HYPERLINK("https://locthanh.locninh.binhphuoc.gov.vn/", "UBND Ủy ban nhân dân xã Lộc Thành  tỉnh Bình Phước")</f>
        <v>UBND Ủy ban nhân dân xã Lộc Thành  tỉnh Bình Phước</v>
      </c>
      <c r="C1072" t="str">
        <v>https://locthanh.locninh.binhphuoc.gov.vn/</v>
      </c>
      <c r="D1072" t="str">
        <v>-</v>
      </c>
      <c r="E1072" t="str">
        <v>-</v>
      </c>
      <c r="F1072" t="str">
        <v>-</v>
      </c>
      <c r="G1072" t="str">
        <v>-</v>
      </c>
    </row>
    <row r="1073">
      <c r="A1073">
        <v>19071</v>
      </c>
      <c r="B1073" t="str">
        <f>HYPERLINK("https://www.facebook.com/p/C%C3%B4ng-an-x%C3%A3-L%E1%BB%99c-Th%C3%A1i-100090354399742/", "Công an xã Lộc Thái  tỉnh Bình Phước")</f>
        <v>Công an xã Lộc Thái  tỉnh Bình Phước</v>
      </c>
      <c r="C1073" t="str">
        <v>https://www.facebook.com/p/C%C3%B4ng-an-x%C3%A3-L%E1%BB%99c-Th%C3%A1i-100090354399742/</v>
      </c>
      <c r="D1073" t="str">
        <v>-</v>
      </c>
      <c r="E1073" t="str">
        <v/>
      </c>
      <c r="F1073" t="str">
        <v>-</v>
      </c>
      <c r="G1073" t="str">
        <v>-</v>
      </c>
    </row>
    <row r="1074">
      <c r="A1074">
        <v>19072</v>
      </c>
      <c r="B1074" t="str">
        <f>HYPERLINK("https://locthai.locninh.binhphuoc.gov.vn/", "UBND Ủy ban nhân dân xã Lộc Thái  tỉnh Bình Phước")</f>
        <v>UBND Ủy ban nhân dân xã Lộc Thái  tỉnh Bình Phước</v>
      </c>
      <c r="C1074" t="str">
        <v>https://locthai.locninh.binhphuoc.gov.vn/</v>
      </c>
      <c r="D1074" t="str">
        <v>-</v>
      </c>
      <c r="E1074" t="str">
        <v>-</v>
      </c>
      <c r="F1074" t="str">
        <v>-</v>
      </c>
      <c r="G1074" t="str">
        <v>-</v>
      </c>
    </row>
    <row r="1075">
      <c r="A1075">
        <v>19073</v>
      </c>
      <c r="B1075" t="str">
        <v>Công an xã Lộc Điền  tỉnh Bình Phước</v>
      </c>
      <c r="C1075" t="str">
        <v>-</v>
      </c>
      <c r="D1075" t="str">
        <v>-</v>
      </c>
      <c r="E1075" t="str">
        <v/>
      </c>
      <c r="F1075" t="str">
        <v>-</v>
      </c>
      <c r="G1075" t="str">
        <v>-</v>
      </c>
    </row>
    <row r="1076">
      <c r="A1076">
        <v>19074</v>
      </c>
      <c r="B1076" t="str">
        <f>HYPERLINK("https://locdien.locninh.binhphuoc.gov.vn/", "UBND Ủy ban nhân dân xã Lộc Điền  tỉnh Bình Phước")</f>
        <v>UBND Ủy ban nhân dân xã Lộc Điền  tỉnh Bình Phước</v>
      </c>
      <c r="C1076" t="str">
        <v>https://locdien.locninh.binhphuoc.gov.vn/</v>
      </c>
      <c r="D1076" t="str">
        <v>-</v>
      </c>
      <c r="E1076" t="str">
        <v>-</v>
      </c>
      <c r="F1076" t="str">
        <v>-</v>
      </c>
      <c r="G1076" t="str">
        <v>-</v>
      </c>
    </row>
    <row r="1077">
      <c r="A1077">
        <v>19075</v>
      </c>
      <c r="B1077" t="str">
        <v>Công an xã Lộc Hưng  tỉnh Bình Phước</v>
      </c>
      <c r="C1077" t="str">
        <v>-</v>
      </c>
      <c r="D1077" t="str">
        <v>-</v>
      </c>
      <c r="E1077" t="str">
        <v/>
      </c>
      <c r="F1077" t="str">
        <v>-</v>
      </c>
      <c r="G1077" t="str">
        <v>-</v>
      </c>
    </row>
    <row r="1078">
      <c r="A1078">
        <v>19076</v>
      </c>
      <c r="B1078" t="str">
        <f>HYPERLINK("https://lochung.locninh.binhphuoc.gov.vn/", "UBND Ủy ban nhân dân xã Lộc Hưng  tỉnh Bình Phước")</f>
        <v>UBND Ủy ban nhân dân xã Lộc Hưng  tỉnh Bình Phước</v>
      </c>
      <c r="C1078" t="str">
        <v>https://lochung.locninh.binhphuoc.gov.vn/</v>
      </c>
      <c r="D1078" t="str">
        <v>-</v>
      </c>
      <c r="E1078" t="str">
        <v>-</v>
      </c>
      <c r="F1078" t="str">
        <v>-</v>
      </c>
      <c r="G1078" t="str">
        <v>-</v>
      </c>
    </row>
    <row r="1079">
      <c r="A1079">
        <v>19077</v>
      </c>
      <c r="B1079" t="str">
        <v>Công an xã Lộc Thịnh  tỉnh Bình Phước</v>
      </c>
      <c r="C1079" t="str">
        <v>-</v>
      </c>
      <c r="D1079" t="str">
        <v>-</v>
      </c>
      <c r="E1079" t="str">
        <v/>
      </c>
      <c r="F1079" t="str">
        <v>-</v>
      </c>
      <c r="G1079" t="str">
        <v>-</v>
      </c>
    </row>
    <row r="1080">
      <c r="A1080">
        <v>19078</v>
      </c>
      <c r="B1080" t="str">
        <f>HYPERLINK("https://congbobanan.toaan.gov.vn/5ta875204t1cvn/BA_TuyenCT_UB_Loc_Thinh.pdf", "UBND Ủy ban nhân dân xã Lộc Thịnh  tỉnh Bình Phước")</f>
        <v>UBND Ủy ban nhân dân xã Lộc Thịnh  tỉnh Bình Phước</v>
      </c>
      <c r="C1080" t="str">
        <v>https://congbobanan.toaan.gov.vn/5ta875204t1cvn/BA_TuyenCT_UB_Loc_Thinh.pdf</v>
      </c>
      <c r="D1080" t="str">
        <v>-</v>
      </c>
      <c r="E1080" t="str">
        <v>-</v>
      </c>
      <c r="F1080" t="str">
        <v>-</v>
      </c>
      <c r="G1080" t="str">
        <v>-</v>
      </c>
    </row>
    <row r="1081">
      <c r="A1081">
        <v>19079</v>
      </c>
      <c r="B1081" t="str">
        <f>HYPERLINK("https://www.facebook.com/p/Tu%E1%BB%95i-tr%E1%BA%BB-C%C3%B4ng-an-huy%E1%BB%87n-Ninh-Ph%C6%B0%E1%BB%9Bc-100068114569027/", "Công an xã Lộc Khánh  tỉnh Bình Phước")</f>
        <v>Công an xã Lộc Khánh  tỉnh Bình Phước</v>
      </c>
      <c r="C1081" t="str">
        <v>https://www.facebook.com/p/Tu%E1%BB%95i-tr%E1%BA%BB-C%C3%B4ng-an-huy%E1%BB%87n-Ninh-Ph%C6%B0%E1%BB%9Bc-100068114569027/</v>
      </c>
      <c r="D1081" t="str">
        <v>-</v>
      </c>
      <c r="E1081" t="str">
        <v/>
      </c>
      <c r="F1081" t="str">
        <v>-</v>
      </c>
      <c r="G1081" t="str">
        <v>-</v>
      </c>
    </row>
    <row r="1082">
      <c r="A1082">
        <v>19080</v>
      </c>
      <c r="B1082" t="str">
        <f>HYPERLINK("https://locninh.binhphuoc.gov.vn/vi/co-cau-to-chuc/vieworg/Cac-xa-thi-tran-26/", "UBND Ủy ban nhân dân xã Lộc Khánh  tỉnh Bình Phước")</f>
        <v>UBND Ủy ban nhân dân xã Lộc Khánh  tỉnh Bình Phước</v>
      </c>
      <c r="C1082" t="str">
        <v>https://locninh.binhphuoc.gov.vn/vi/co-cau-to-chuc/vieworg/Cac-xa-thi-tran-26/</v>
      </c>
      <c r="D1082" t="str">
        <v>-</v>
      </c>
      <c r="E1082" t="str">
        <v>-</v>
      </c>
      <c r="F1082" t="str">
        <v>-</v>
      </c>
      <c r="G1082" t="str">
        <v>-</v>
      </c>
    </row>
    <row r="1083">
      <c r="A1083">
        <v>19081</v>
      </c>
      <c r="B1083" t="str">
        <f>HYPERLINK("https://www.facebook.com/thanhnienHungPhuoc/", "Công an xã Hưng Phước  tỉnh Bình Phước")</f>
        <v>Công an xã Hưng Phước  tỉnh Bình Phước</v>
      </c>
      <c r="C1083" t="str">
        <v>https://www.facebook.com/thanhnienHungPhuoc/</v>
      </c>
      <c r="D1083" t="str">
        <v>-</v>
      </c>
      <c r="E1083" t="str">
        <v/>
      </c>
      <c r="F1083" t="str">
        <v>-</v>
      </c>
      <c r="G1083" t="str">
        <v>-</v>
      </c>
    </row>
    <row r="1084">
      <c r="A1084">
        <v>19082</v>
      </c>
      <c r="B1084" t="str">
        <f>HYPERLINK("https://budop.binhphuoc.gov.vn/vi/co-cau-to-chuc/vieworg/UBND-xa-Hung-Phuoc-37/", "UBND Ủy ban nhân dân xã Hưng Phước  tỉnh Bình Phước")</f>
        <v>UBND Ủy ban nhân dân xã Hưng Phước  tỉnh Bình Phước</v>
      </c>
      <c r="C1084" t="str">
        <v>https://budop.binhphuoc.gov.vn/vi/co-cau-to-chuc/vieworg/UBND-xa-Hung-Phuoc-37/</v>
      </c>
      <c r="D1084" t="str">
        <v>-</v>
      </c>
      <c r="E1084" t="str">
        <v>-</v>
      </c>
      <c r="F1084" t="str">
        <v>-</v>
      </c>
      <c r="G1084" t="str">
        <v>-</v>
      </c>
    </row>
    <row r="1085">
      <c r="A1085">
        <v>19083</v>
      </c>
      <c r="B1085" t="str">
        <v>Công an xã Phước Thiện  tỉnh Bình Phước</v>
      </c>
      <c r="C1085" t="str">
        <v>-</v>
      </c>
      <c r="D1085" t="str">
        <v>-</v>
      </c>
      <c r="E1085" t="str">
        <v/>
      </c>
      <c r="F1085" t="str">
        <v>-</v>
      </c>
      <c r="G1085" t="str">
        <v>-</v>
      </c>
    </row>
    <row r="1086">
      <c r="A1086">
        <v>19084</v>
      </c>
      <c r="B1086" t="str">
        <f>HYPERLINK("https://phuocthien.budop.binhphuoc.gov.vn/", "UBND Ủy ban nhân dân xã Phước Thiện  tỉnh Bình Phước")</f>
        <v>UBND Ủy ban nhân dân xã Phước Thiện  tỉnh Bình Phước</v>
      </c>
      <c r="C1086" t="str">
        <v>https://phuocthien.budop.binhphuoc.gov.vn/</v>
      </c>
      <c r="D1086" t="str">
        <v>-</v>
      </c>
      <c r="E1086" t="str">
        <v>-</v>
      </c>
      <c r="F1086" t="str">
        <v>-</v>
      </c>
      <c r="G1086" t="str">
        <v>-</v>
      </c>
    </row>
    <row r="1087">
      <c r="A1087">
        <v>19085</v>
      </c>
      <c r="B1087" t="str">
        <f>HYPERLINK("https://www.facebook.com/p/C%C3%B4ng-An-X%C3%A3-Thi%E1%BB%87n-H%C6%B0ng-100064073322514/", "Công an xã Thiện Hưng  tỉnh Bình Phước")</f>
        <v>Công an xã Thiện Hưng  tỉnh Bình Phước</v>
      </c>
      <c r="C1087" t="str">
        <v>https://www.facebook.com/p/C%C3%B4ng-An-X%C3%A3-Thi%E1%BB%87n-H%C6%B0ng-100064073322514/</v>
      </c>
      <c r="D1087" t="str">
        <v>-</v>
      </c>
      <c r="E1087" t="str">
        <v/>
      </c>
      <c r="F1087" t="str">
        <v>-</v>
      </c>
      <c r="G1087" t="str">
        <v>-</v>
      </c>
    </row>
    <row r="1088">
      <c r="A1088">
        <v>19086</v>
      </c>
      <c r="B1088" t="str">
        <f>HYPERLINK("https://budop.binhphuoc.gov.vn/vi/co-cau-to-chuc/vieworg/UBND-xa-Thien-Hung-39/", "UBND Ủy ban nhân dân xã Thiện Hưng  tỉnh Bình Phước")</f>
        <v>UBND Ủy ban nhân dân xã Thiện Hưng  tỉnh Bình Phước</v>
      </c>
      <c r="C1088" t="str">
        <v>https://budop.binhphuoc.gov.vn/vi/co-cau-to-chuc/vieworg/UBND-xa-Thien-Hung-39/</v>
      </c>
      <c r="D1088" t="str">
        <v>-</v>
      </c>
      <c r="E1088" t="str">
        <v>-</v>
      </c>
      <c r="F1088" t="str">
        <v>-</v>
      </c>
      <c r="G1088" t="str">
        <v>-</v>
      </c>
    </row>
    <row r="1089">
      <c r="A1089">
        <v>19087</v>
      </c>
      <c r="B1089" t="str">
        <v>Công an xã Thanh Hòa  tỉnh Bình Phước</v>
      </c>
      <c r="C1089" t="str">
        <v>-</v>
      </c>
      <c r="D1089" t="str">
        <v>-</v>
      </c>
      <c r="E1089" t="str">
        <v/>
      </c>
      <c r="F1089" t="str">
        <v>-</v>
      </c>
      <c r="G1089" t="str">
        <v>-</v>
      </c>
    </row>
    <row r="1090">
      <c r="A1090">
        <v>19088</v>
      </c>
      <c r="B1090" t="str">
        <f>HYPERLINK("http://thanhhoa.budop.gov.vn/", "UBND Ủy ban nhân dân xã Thanh Hòa  tỉnh Bình Phước")</f>
        <v>UBND Ủy ban nhân dân xã Thanh Hòa  tỉnh Bình Phước</v>
      </c>
      <c r="C1090" t="str">
        <v>http://thanhhoa.budop.gov.vn/</v>
      </c>
      <c r="D1090" t="str">
        <v>-</v>
      </c>
      <c r="E1090" t="str">
        <v>-</v>
      </c>
      <c r="F1090" t="str">
        <v>-</v>
      </c>
      <c r="G1090" t="str">
        <v>-</v>
      </c>
    </row>
    <row r="1091">
      <c r="A1091">
        <v>19089</v>
      </c>
      <c r="B1091" t="str">
        <v>Công an xã Tân Thành  tỉnh Bình Phước</v>
      </c>
      <c r="C1091" t="str">
        <v>-</v>
      </c>
      <c r="D1091" t="str">
        <v>-</v>
      </c>
      <c r="E1091" t="str">
        <v/>
      </c>
      <c r="F1091" t="str">
        <v>-</v>
      </c>
      <c r="G1091" t="str">
        <v>-</v>
      </c>
    </row>
    <row r="1092">
      <c r="A1092">
        <v>19090</v>
      </c>
      <c r="B1092" t="str">
        <f>HYPERLINK("https://tanthanh.dongxoai.binhphuoc.gov.vn/", "UBND Ủy ban nhân dân xã Tân Thành  tỉnh Bình Phước")</f>
        <v>UBND Ủy ban nhân dân xã Tân Thành  tỉnh Bình Phước</v>
      </c>
      <c r="C1092" t="str">
        <v>https://tanthanh.dongxoai.binhphuoc.gov.vn/</v>
      </c>
      <c r="D1092" t="str">
        <v>-</v>
      </c>
      <c r="E1092" t="str">
        <v>-</v>
      </c>
      <c r="F1092" t="str">
        <v>-</v>
      </c>
      <c r="G1092" t="str">
        <v>-</v>
      </c>
    </row>
    <row r="1093">
      <c r="A1093">
        <v>19091</v>
      </c>
      <c r="B1093" t="str">
        <f>HYPERLINK("https://www.facebook.com/p/Tr%C6%B0%E1%BB%9Dng-THCS-T%C3%A2n-Ti%E1%BA%BFn-%C4%90%E1%BB%93ng-Ph%C3%BA-B%C3%ACnh-Ph%C6%B0%E1%BB%9Bc-100076248007951/?locale=vi_VN", "Công an xã Tân Tiến  tỉnh Bình Phước")</f>
        <v>Công an xã Tân Tiến  tỉnh Bình Phước</v>
      </c>
      <c r="C1093" t="str">
        <v>https://www.facebook.com/p/Tr%C6%B0%E1%BB%9Dng-THCS-T%C3%A2n-Ti%E1%BA%BFn-%C4%90%E1%BB%93ng-Ph%C3%BA-B%C3%ACnh-Ph%C6%B0%E1%BB%9Bc-100076248007951/?locale=vi_VN</v>
      </c>
      <c r="D1093" t="str">
        <v>-</v>
      </c>
      <c r="E1093" t="str">
        <v/>
      </c>
      <c r="F1093" t="str">
        <v>-</v>
      </c>
      <c r="G1093" t="str">
        <v>-</v>
      </c>
    </row>
    <row r="1094">
      <c r="A1094">
        <v>19092</v>
      </c>
      <c r="B1094" t="str">
        <f>HYPERLINK("https://budop.binhphuoc.gov.vn/vi/co-cau-to-chuc/vieworg/UBND-xa-Tan-Tien-42/", "UBND Ủy ban nhân dân xã Tân Tiến  tỉnh Bình Phước")</f>
        <v>UBND Ủy ban nhân dân xã Tân Tiến  tỉnh Bình Phước</v>
      </c>
      <c r="C1094" t="str">
        <v>https://budop.binhphuoc.gov.vn/vi/co-cau-to-chuc/vieworg/UBND-xa-Tan-Tien-42/</v>
      </c>
      <c r="D1094" t="str">
        <v>-</v>
      </c>
      <c r="E1094" t="str">
        <v>-</v>
      </c>
      <c r="F1094" t="str">
        <v>-</v>
      </c>
      <c r="G1094" t="str">
        <v>-</v>
      </c>
    </row>
    <row r="1095">
      <c r="A1095">
        <v>19093</v>
      </c>
      <c r="B1095" t="str">
        <v>Công an xã Thanh An  tỉnh Bình Phước</v>
      </c>
      <c r="C1095" t="str">
        <v>-</v>
      </c>
      <c r="D1095" t="str">
        <v>-</v>
      </c>
      <c r="E1095" t="str">
        <v/>
      </c>
      <c r="F1095" t="str">
        <v>-</v>
      </c>
      <c r="G1095" t="str">
        <v>-</v>
      </c>
    </row>
    <row r="1096">
      <c r="A1096">
        <v>19094</v>
      </c>
      <c r="B1096" t="str">
        <f>HYPERLINK("https://godau.tayninh.gov.vn/vi/page/Uy-ban-nhan-dan-xa-Thanh-Phuoc.html", "UBND Ủy ban nhân dân xã Thanh An  tỉnh Bình Phước")</f>
        <v>UBND Ủy ban nhân dân xã Thanh An  tỉnh Bình Phước</v>
      </c>
      <c r="C1096" t="str">
        <v>https://godau.tayninh.gov.vn/vi/page/Uy-ban-nhan-dan-xa-Thanh-Phuoc.html</v>
      </c>
      <c r="D1096" t="str">
        <v>-</v>
      </c>
      <c r="E1096" t="str">
        <v>-</v>
      </c>
      <c r="F1096" t="str">
        <v>-</v>
      </c>
      <c r="G1096" t="str">
        <v>-</v>
      </c>
    </row>
    <row r="1097">
      <c r="A1097">
        <v>19095</v>
      </c>
      <c r="B1097" t="str">
        <v>Công an xã An Khương  tỉnh Bình Phước</v>
      </c>
      <c r="C1097" t="str">
        <v>-</v>
      </c>
      <c r="D1097" t="str">
        <v>-</v>
      </c>
      <c r="E1097" t="str">
        <v/>
      </c>
      <c r="F1097" t="str">
        <v>-</v>
      </c>
      <c r="G1097" t="str">
        <v>-</v>
      </c>
    </row>
    <row r="1098">
      <c r="A1098">
        <v>19096</v>
      </c>
      <c r="B1098" t="str">
        <f>HYPERLINK("https://ankhuong.honquan.binhphuoc.gov.vn/", "UBND Ủy ban nhân dân xã An Khương  tỉnh Bình Phước")</f>
        <v>UBND Ủy ban nhân dân xã An Khương  tỉnh Bình Phước</v>
      </c>
      <c r="C1098" t="str">
        <v>https://ankhuong.honquan.binhphuoc.gov.vn/</v>
      </c>
      <c r="D1098" t="str">
        <v>-</v>
      </c>
      <c r="E1098" t="str">
        <v>-</v>
      </c>
      <c r="F1098" t="str">
        <v>-</v>
      </c>
      <c r="G1098" t="str">
        <v>-</v>
      </c>
    </row>
    <row r="1099">
      <c r="A1099">
        <v>19097</v>
      </c>
      <c r="B1099" t="str">
        <f>HYPERLINK("https://www.facebook.com/conganBaTri/", "Công an xã An Phú  tỉnh Bình Phước")</f>
        <v>Công an xã An Phú  tỉnh Bình Phước</v>
      </c>
      <c r="C1099" t="str">
        <v>https://www.facebook.com/conganBaTri/</v>
      </c>
      <c r="D1099" t="str">
        <v>-</v>
      </c>
      <c r="E1099" t="str">
        <v/>
      </c>
      <c r="F1099" t="str">
        <v>-</v>
      </c>
      <c r="G1099" t="str">
        <v>-</v>
      </c>
    </row>
    <row r="1100">
      <c r="A1100">
        <v>19098</v>
      </c>
      <c r="B1100" t="str">
        <f>HYPERLINK("https://phurieng.binhphuoc.gov.vn/", "UBND Ủy ban nhân dân xã An Phú  tỉnh Bình Phước")</f>
        <v>UBND Ủy ban nhân dân xã An Phú  tỉnh Bình Phước</v>
      </c>
      <c r="C1100" t="str">
        <v>https://phurieng.binhphuoc.gov.vn/</v>
      </c>
      <c r="D1100" t="str">
        <v>-</v>
      </c>
      <c r="E1100" t="str">
        <v>-</v>
      </c>
      <c r="F1100" t="str">
        <v>-</v>
      </c>
      <c r="G1100" t="str">
        <v>-</v>
      </c>
    </row>
    <row r="1101">
      <c r="A1101">
        <v>19099</v>
      </c>
      <c r="B1101" t="str">
        <f>HYPERLINK("https://www.facebook.com/conganBaTri/", "Công an xã Tân Lợi  tỉnh Bình Phước")</f>
        <v>Công an xã Tân Lợi  tỉnh Bình Phước</v>
      </c>
      <c r="C1101" t="str">
        <v>https://www.facebook.com/conganBaTri/</v>
      </c>
      <c r="D1101" t="str">
        <v>-</v>
      </c>
      <c r="E1101" t="str">
        <v/>
      </c>
      <c r="F1101" t="str">
        <v>-</v>
      </c>
      <c r="G1101" t="str">
        <v>-</v>
      </c>
    </row>
    <row r="1102">
      <c r="A1102">
        <v>19100</v>
      </c>
      <c r="B1102" t="str">
        <f>HYPERLINK("https://tanloi.honquan.binhphuoc.gov.vn/", "UBND Ủy ban nhân dân xã Tân Lợi  tỉnh Bình Phước")</f>
        <v>UBND Ủy ban nhân dân xã Tân Lợi  tỉnh Bình Phước</v>
      </c>
      <c r="C1102" t="str">
        <v>https://tanloi.honquan.binhphuoc.gov.vn/</v>
      </c>
      <c r="D1102" t="str">
        <v>-</v>
      </c>
      <c r="E1102" t="str">
        <v>-</v>
      </c>
      <c r="F1102" t="str">
        <v>-</v>
      </c>
      <c r="G1102" t="str">
        <v>-</v>
      </c>
    </row>
    <row r="1103">
      <c r="A1103">
        <v>19101</v>
      </c>
      <c r="B1103" t="str">
        <f>HYPERLINK("https://www.facebook.com/p/C%C3%B4ng-an-x%C3%A3-T%C3%A2n-H%C6%B0ng-huy%E1%BB%87n-H%E1%BB%9Bn-Qu%E1%BA%A3n-100079919810613/", "Công an xã Tân Hưng  tỉnh Bình Phước")</f>
        <v>Công an xã Tân Hưng  tỉnh Bình Phước</v>
      </c>
      <c r="C1103" t="str">
        <v>https://www.facebook.com/p/C%C3%B4ng-an-x%C3%A3-T%C3%A2n-H%C6%B0ng-huy%E1%BB%87n-H%E1%BB%9Bn-Qu%E1%BA%A3n-100079919810613/</v>
      </c>
      <c r="D1103" t="str">
        <v>-</v>
      </c>
      <c r="E1103" t="str">
        <v/>
      </c>
      <c r="F1103" t="str">
        <v>-</v>
      </c>
      <c r="G1103" t="str">
        <v>-</v>
      </c>
    </row>
    <row r="1104">
      <c r="A1104">
        <v>19102</v>
      </c>
      <c r="B1104" t="str">
        <f>HYPERLINK("https://tanhung.dongphu.binhphuoc.gov.vn/", "UBND Ủy ban nhân dân xã Tân Hưng  tỉnh Bình Phước")</f>
        <v>UBND Ủy ban nhân dân xã Tân Hưng  tỉnh Bình Phước</v>
      </c>
      <c r="C1104" t="str">
        <v>https://tanhung.dongphu.binhphuoc.gov.vn/</v>
      </c>
      <c r="D1104" t="str">
        <v>-</v>
      </c>
      <c r="E1104" t="str">
        <v>-</v>
      </c>
      <c r="F1104" t="str">
        <v>-</v>
      </c>
      <c r="G1104" t="str">
        <v>-</v>
      </c>
    </row>
    <row r="1105">
      <c r="A1105">
        <v>19103</v>
      </c>
      <c r="B1105" t="str">
        <f>HYPERLINK("https://www.facebook.com/p/B%E1%BA%A3n-Tin-X%C3%A3-Minh-%C4%90%E1%BB%A9c-100057515256641/", "Công an xã Minh Đức  tỉnh Bình Phước")</f>
        <v>Công an xã Minh Đức  tỉnh Bình Phước</v>
      </c>
      <c r="C1105" t="str">
        <v>https://www.facebook.com/p/B%E1%BA%A3n-Tin-X%C3%A3-Minh-%C4%90%E1%BB%A9c-100057515256641/</v>
      </c>
      <c r="D1105" t="str">
        <v>-</v>
      </c>
      <c r="E1105" t="str">
        <v/>
      </c>
      <c r="F1105" t="str">
        <v>-</v>
      </c>
      <c r="G1105" t="str">
        <v>-</v>
      </c>
    </row>
    <row r="1106">
      <c r="A1106">
        <v>19104</v>
      </c>
      <c r="B1106" t="str">
        <f>HYPERLINK("http://minhduc.honquan.binhphuoc.gov.vn/", "UBND Ủy ban nhân dân xã Minh Đức  tỉnh Bình Phước")</f>
        <v>UBND Ủy ban nhân dân xã Minh Đức  tỉnh Bình Phước</v>
      </c>
      <c r="C1106" t="str">
        <v>http://minhduc.honquan.binhphuoc.gov.vn/</v>
      </c>
      <c r="D1106" t="str">
        <v>-</v>
      </c>
      <c r="E1106" t="str">
        <v>-</v>
      </c>
      <c r="F1106" t="str">
        <v>-</v>
      </c>
      <c r="G1106" t="str">
        <v>-</v>
      </c>
    </row>
    <row r="1107">
      <c r="A1107">
        <v>19105</v>
      </c>
      <c r="B1107" t="str">
        <v>Công an xã Minh Tâm  tỉnh Bình Phước</v>
      </c>
      <c r="C1107" t="str">
        <v>-</v>
      </c>
      <c r="D1107" t="str">
        <v>-</v>
      </c>
      <c r="E1107" t="str">
        <v/>
      </c>
      <c r="F1107" t="str">
        <v>-</v>
      </c>
      <c r="G1107" t="str">
        <v>-</v>
      </c>
    </row>
    <row r="1108">
      <c r="A1108">
        <v>19106</v>
      </c>
      <c r="B1108" t="str">
        <f>HYPERLINK("http://minhtam.honquan.binhphuoc.gov.vn/", "UBND Ủy ban nhân dân xã Minh Tâm  tỉnh Bình Phước")</f>
        <v>UBND Ủy ban nhân dân xã Minh Tâm  tỉnh Bình Phước</v>
      </c>
      <c r="C1108" t="str">
        <v>http://minhtam.honquan.binhphuoc.gov.vn/</v>
      </c>
      <c r="D1108" t="str">
        <v>-</v>
      </c>
      <c r="E1108" t="str">
        <v>-</v>
      </c>
      <c r="F1108" t="str">
        <v>-</v>
      </c>
      <c r="G1108" t="str">
        <v>-</v>
      </c>
    </row>
    <row r="1109">
      <c r="A1109">
        <v>19107</v>
      </c>
      <c r="B1109" t="str">
        <f>HYPERLINK("https://www.facebook.com/p/Tu%E1%BB%95i-tr%E1%BA%BB-C%C3%B4ng-an-huy%E1%BB%87n-Ninh-Ph%C6%B0%E1%BB%9Bc-100068114569027/", "Công an xã Phước An  tỉnh Bình Phước")</f>
        <v>Công an xã Phước An  tỉnh Bình Phước</v>
      </c>
      <c r="C1109" t="str">
        <v>https://www.facebook.com/p/Tu%E1%BB%95i-tr%E1%BA%BB-C%C3%B4ng-an-huy%E1%BB%87n-Ninh-Ph%C6%B0%E1%BB%9Bc-100068114569027/</v>
      </c>
      <c r="D1109" t="str">
        <v>-</v>
      </c>
      <c r="E1109" t="str">
        <v/>
      </c>
      <c r="F1109" t="str">
        <v>-</v>
      </c>
      <c r="G1109" t="str">
        <v>-</v>
      </c>
    </row>
    <row r="1110">
      <c r="A1110">
        <v>19108</v>
      </c>
      <c r="B1110" t="str">
        <f>HYPERLINK("http://phuocan.tuyphuoc.binhdinh.gov.vn/", "UBND Ủy ban nhân dân xã Phước An  tỉnh Bình Phước")</f>
        <v>UBND Ủy ban nhân dân xã Phước An  tỉnh Bình Phước</v>
      </c>
      <c r="C1110" t="str">
        <v>http://phuocan.tuyphuoc.binhdinh.gov.vn/</v>
      </c>
      <c r="D1110" t="str">
        <v>-</v>
      </c>
      <c r="E1110" t="str">
        <v>-</v>
      </c>
      <c r="F1110" t="str">
        <v>-</v>
      </c>
      <c r="G1110" t="str">
        <v>-</v>
      </c>
    </row>
    <row r="1111">
      <c r="A1111">
        <v>19109</v>
      </c>
      <c r="B1111" t="str">
        <v>Công an xã Thanh Bình  tỉnh Bình Phước</v>
      </c>
      <c r="C1111" t="str">
        <v>-</v>
      </c>
      <c r="D1111" t="str">
        <v>-</v>
      </c>
      <c r="E1111" t="str">
        <v/>
      </c>
      <c r="F1111" t="str">
        <v>-</v>
      </c>
      <c r="G1111" t="str">
        <v>-</v>
      </c>
    </row>
    <row r="1112">
      <c r="A1112">
        <v>19110</v>
      </c>
      <c r="B1112" t="str">
        <f>HYPERLINK("https://honquan.binhphuoc.gov.vn/Xa-Thanh-Binh/", "UBND Ủy ban nhân dân xã Thanh Bình  tỉnh Bình Phước")</f>
        <v>UBND Ủy ban nhân dân xã Thanh Bình  tỉnh Bình Phước</v>
      </c>
      <c r="C1112" t="str">
        <v>https://honquan.binhphuoc.gov.vn/Xa-Thanh-Binh/</v>
      </c>
      <c r="D1112" t="str">
        <v>-</v>
      </c>
      <c r="E1112" t="str">
        <v>-</v>
      </c>
      <c r="F1112" t="str">
        <v>-</v>
      </c>
      <c r="G1112" t="str">
        <v>-</v>
      </c>
    </row>
    <row r="1113">
      <c r="A1113">
        <v>19111</v>
      </c>
      <c r="B1113" t="str">
        <v>Công an xã Tân Khai  tỉnh Bình Phước</v>
      </c>
      <c r="C1113" t="str">
        <v>-</v>
      </c>
      <c r="D1113" t="str">
        <v>-</v>
      </c>
      <c r="E1113" t="str">
        <v/>
      </c>
      <c r="F1113" t="str">
        <v>-</v>
      </c>
      <c r="G1113" t="str">
        <v>-</v>
      </c>
    </row>
    <row r="1114">
      <c r="A1114">
        <v>19112</v>
      </c>
      <c r="B1114" t="str">
        <f>HYPERLINK("https://honquan.binhphuoc.gov.vn/Tan-Khai/", "UBND Ủy ban nhân dân xã Tân Khai  tỉnh Bình Phước")</f>
        <v>UBND Ủy ban nhân dân xã Tân Khai  tỉnh Bình Phước</v>
      </c>
      <c r="C1114" t="str">
        <v>https://honquan.binhphuoc.gov.vn/Tan-Khai/</v>
      </c>
      <c r="D1114" t="str">
        <v>-</v>
      </c>
      <c r="E1114" t="str">
        <v>-</v>
      </c>
      <c r="F1114" t="str">
        <v>-</v>
      </c>
      <c r="G1114" t="str">
        <v>-</v>
      </c>
    </row>
    <row r="1115">
      <c r="A1115">
        <v>19113</v>
      </c>
      <c r="B1115" t="str">
        <f>HYPERLINK("https://www.facebook.com/p/C%C3%B4ng-an-x%C3%A3-%C4%90%E1%BB%93ng-N%C6%A1-100083561283159/", "Công an xã Đồng Nơ  tỉnh Bình Phước")</f>
        <v>Công an xã Đồng Nơ  tỉnh Bình Phước</v>
      </c>
      <c r="C1115" t="str">
        <v>https://www.facebook.com/p/C%C3%B4ng-an-x%C3%A3-%C4%90%E1%BB%93ng-N%C6%A1-100083561283159/</v>
      </c>
      <c r="D1115" t="str">
        <v>-</v>
      </c>
      <c r="E1115" t="str">
        <v/>
      </c>
      <c r="F1115" t="str">
        <v>-</v>
      </c>
      <c r="G1115" t="str">
        <v>-</v>
      </c>
    </row>
    <row r="1116">
      <c r="A1116">
        <v>19114</v>
      </c>
      <c r="B1116" t="str">
        <f>HYPERLINK("http://dongno.honquan.binhphuoc.gov.vn/", "UBND Ủy ban nhân dân xã Đồng Nơ  tỉnh Bình Phước")</f>
        <v>UBND Ủy ban nhân dân xã Đồng Nơ  tỉnh Bình Phước</v>
      </c>
      <c r="C1116" t="str">
        <v>http://dongno.honquan.binhphuoc.gov.vn/</v>
      </c>
      <c r="D1116" t="str">
        <v>-</v>
      </c>
      <c r="E1116" t="str">
        <v>-</v>
      </c>
      <c r="F1116" t="str">
        <v>-</v>
      </c>
      <c r="G1116" t="str">
        <v>-</v>
      </c>
    </row>
    <row r="1117">
      <c r="A1117">
        <v>19115</v>
      </c>
      <c r="B1117" t="str">
        <f>HYPERLINK("https://www.facebook.com/HONGSINH.1991/?locale=vi_VN", "Công an xã Tân Hiệp  tỉnh Bình Phước")</f>
        <v>Công an xã Tân Hiệp  tỉnh Bình Phước</v>
      </c>
      <c r="C1117" t="str">
        <v>https://www.facebook.com/HONGSINH.1991/?locale=vi_VN</v>
      </c>
      <c r="D1117" t="str">
        <v>-</v>
      </c>
      <c r="E1117" t="str">
        <v/>
      </c>
      <c r="F1117" t="str">
        <v>-</v>
      </c>
      <c r="G1117" t="str">
        <v>-</v>
      </c>
    </row>
    <row r="1118">
      <c r="A1118">
        <v>19116</v>
      </c>
      <c r="B1118" t="str">
        <f>HYPERLINK("https://tanhiep.honquan.binhphuoc.gov.vn/", "UBND Ủy ban nhân dân xã Tân Hiệp  tỉnh Bình Phước")</f>
        <v>UBND Ủy ban nhân dân xã Tân Hiệp  tỉnh Bình Phước</v>
      </c>
      <c r="C1118" t="str">
        <v>https://tanhiep.honquan.binhphuoc.gov.vn/</v>
      </c>
      <c r="D1118" t="str">
        <v>-</v>
      </c>
      <c r="E1118" t="str">
        <v>-</v>
      </c>
      <c r="F1118" t="str">
        <v>-</v>
      </c>
      <c r="G1118" t="str">
        <v>-</v>
      </c>
    </row>
    <row r="1119">
      <c r="A1119">
        <v>19117</v>
      </c>
      <c r="B1119" t="str">
        <v>Công an xã Tân Quan  tỉnh Bình Phước</v>
      </c>
      <c r="C1119" t="str">
        <v>-</v>
      </c>
      <c r="D1119" t="str">
        <v>-</v>
      </c>
      <c r="E1119" t="str">
        <v/>
      </c>
      <c r="F1119" t="str">
        <v>-</v>
      </c>
      <c r="G1119" t="str">
        <v>-</v>
      </c>
    </row>
    <row r="1120">
      <c r="A1120">
        <v>19118</v>
      </c>
      <c r="B1120" t="str">
        <f>HYPERLINK("http://tanquan.honquan.binhphuoc.gov.vn/", "UBND Ủy ban nhân dân xã Tân Quan  tỉnh Bình Phước")</f>
        <v>UBND Ủy ban nhân dân xã Tân Quan  tỉnh Bình Phước</v>
      </c>
      <c r="C1120" t="str">
        <v>http://tanquan.honquan.binhphuoc.gov.vn/</v>
      </c>
      <c r="D1120" t="str">
        <v>-</v>
      </c>
      <c r="E1120" t="str">
        <v>-</v>
      </c>
      <c r="F1120" t="str">
        <v>-</v>
      </c>
      <c r="G1120" t="str">
        <v>-</v>
      </c>
    </row>
    <row r="1121">
      <c r="A1121">
        <v>19119</v>
      </c>
      <c r="B1121" t="str">
        <f>HYPERLINK("https://www.facebook.com/p/Tu%E1%BB%95i-tr%E1%BA%BB-C%C3%B4ng-an-huy%E1%BB%87n-Ninh-Ph%C6%B0%E1%BB%9Bc-100068114569027/", "Công an xã Thuận Lợi  tỉnh Bình Phước")</f>
        <v>Công an xã Thuận Lợi  tỉnh Bình Phước</v>
      </c>
      <c r="C1121" t="str">
        <v>https://www.facebook.com/p/Tu%E1%BB%95i-tr%E1%BA%BB-C%C3%B4ng-an-huy%E1%BB%87n-Ninh-Ph%C6%B0%E1%BB%9Bc-100068114569027/</v>
      </c>
      <c r="D1121" t="str">
        <v>-</v>
      </c>
      <c r="E1121" t="str">
        <v/>
      </c>
      <c r="F1121" t="str">
        <v>-</v>
      </c>
      <c r="G1121" t="str">
        <v>-</v>
      </c>
    </row>
    <row r="1122">
      <c r="A1122">
        <v>19120</v>
      </c>
      <c r="B1122" t="str">
        <f>HYPERLINK("https://dongphu.binhphuoc.gov.vn/vi/co-cau-to-chuc/", "UBND Ủy ban nhân dân xã Thuận Lợi  tỉnh Bình Phước")</f>
        <v>UBND Ủy ban nhân dân xã Thuận Lợi  tỉnh Bình Phước</v>
      </c>
      <c r="C1122" t="str">
        <v>https://dongphu.binhphuoc.gov.vn/vi/co-cau-to-chuc/</v>
      </c>
      <c r="D1122" t="str">
        <v>-</v>
      </c>
      <c r="E1122" t="str">
        <v>-</v>
      </c>
      <c r="F1122" t="str">
        <v>-</v>
      </c>
      <c r="G1122" t="str">
        <v>-</v>
      </c>
    </row>
    <row r="1123">
      <c r="A1123">
        <v>19121</v>
      </c>
      <c r="B1123" t="str">
        <f>HYPERLINK("https://www.facebook.com/p/Tu%E1%BB%95i-tr%E1%BA%BB-C%C3%B4ng-an-huy%E1%BB%87n-Ninh-Ph%C6%B0%E1%BB%9Bc-100068114569027/", "Công an xã Đồng Tâm  tỉnh Bình Phước")</f>
        <v>Công an xã Đồng Tâm  tỉnh Bình Phước</v>
      </c>
      <c r="C1123" t="str">
        <v>https://www.facebook.com/p/Tu%E1%BB%95i-tr%E1%BA%BB-C%C3%B4ng-an-huy%E1%BB%87n-Ninh-Ph%C6%B0%E1%BB%9Bc-100068114569027/</v>
      </c>
      <c r="D1123" t="str">
        <v>-</v>
      </c>
      <c r="E1123" t="str">
        <v/>
      </c>
      <c r="F1123" t="str">
        <v>-</v>
      </c>
      <c r="G1123" t="str">
        <v>-</v>
      </c>
    </row>
    <row r="1124">
      <c r="A1124">
        <v>19122</v>
      </c>
      <c r="B1124" t="str">
        <f>HYPERLINK("https://dongphu.binhphuoc.gov.vn/vi/co-cau-to-chuc/vieworg/Xa-Dong-Tam-26/", "UBND Ủy ban nhân dân xã Đồng Tâm  tỉnh Bình Phước")</f>
        <v>UBND Ủy ban nhân dân xã Đồng Tâm  tỉnh Bình Phước</v>
      </c>
      <c r="C1124" t="str">
        <v>https://dongphu.binhphuoc.gov.vn/vi/co-cau-to-chuc/vieworg/Xa-Dong-Tam-26/</v>
      </c>
      <c r="D1124" t="str">
        <v>-</v>
      </c>
      <c r="E1124" t="str">
        <v>-</v>
      </c>
      <c r="F1124" t="str">
        <v>-</v>
      </c>
      <c r="G1124" t="str">
        <v>-</v>
      </c>
    </row>
    <row r="1125">
      <c r="A1125">
        <v>19123</v>
      </c>
      <c r="B1125" t="str">
        <v>Công an xã Tân Phước  tỉnh Bình Phước</v>
      </c>
      <c r="C1125" t="str">
        <v>-</v>
      </c>
      <c r="D1125" t="str">
        <v>-</v>
      </c>
      <c r="E1125" t="str">
        <v/>
      </c>
      <c r="F1125" t="str">
        <v>-</v>
      </c>
      <c r="G1125" t="str">
        <v>-</v>
      </c>
    </row>
    <row r="1126">
      <c r="A1126">
        <v>19124</v>
      </c>
      <c r="B1126" t="str">
        <f>HYPERLINK("https://tanphuoc.tiengiang.gov.vn/", "UBND Ủy ban nhân dân xã Tân Phước  tỉnh Bình Phước")</f>
        <v>UBND Ủy ban nhân dân xã Tân Phước  tỉnh Bình Phước</v>
      </c>
      <c r="C1126" t="str">
        <v>https://tanphuoc.tiengiang.gov.vn/</v>
      </c>
      <c r="D1126" t="str">
        <v>-</v>
      </c>
      <c r="E1126" t="str">
        <v>-</v>
      </c>
      <c r="F1126" t="str">
        <v>-</v>
      </c>
      <c r="G1126" t="str">
        <v>-</v>
      </c>
    </row>
    <row r="1127">
      <c r="A1127">
        <v>19125</v>
      </c>
      <c r="B1127" t="str">
        <f>HYPERLINK("https://www.facebook.com/p/C%C3%B4ng-an-x%C3%A3-T%C3%A2n-H%C6%B0ng-huy%E1%BB%87n-H%E1%BB%9Bn-Qu%E1%BA%A3n-100079919810613/", "Công an xã Tân Hưng  tỉnh Bình Phước")</f>
        <v>Công an xã Tân Hưng  tỉnh Bình Phước</v>
      </c>
      <c r="C1127" t="str">
        <v>https://www.facebook.com/p/C%C3%B4ng-an-x%C3%A3-T%C3%A2n-H%C6%B0ng-huy%E1%BB%87n-H%E1%BB%9Bn-Qu%E1%BA%A3n-100079919810613/</v>
      </c>
      <c r="D1127" t="str">
        <v>-</v>
      </c>
      <c r="E1127" t="str">
        <v/>
      </c>
      <c r="F1127" t="str">
        <v>-</v>
      </c>
      <c r="G1127" t="str">
        <v>-</v>
      </c>
    </row>
    <row r="1128">
      <c r="A1128">
        <v>19126</v>
      </c>
      <c r="B1128" t="str">
        <f>HYPERLINK("https://tanhung.dongphu.binhphuoc.gov.vn/", "UBND Ủy ban nhân dân xã Tân Hưng  tỉnh Bình Phước")</f>
        <v>UBND Ủy ban nhân dân xã Tân Hưng  tỉnh Bình Phước</v>
      </c>
      <c r="C1128" t="str">
        <v>https://tanhung.dongphu.binhphuoc.gov.vn/</v>
      </c>
      <c r="D1128" t="str">
        <v>-</v>
      </c>
      <c r="E1128" t="str">
        <v>-</v>
      </c>
      <c r="F1128" t="str">
        <v>-</v>
      </c>
      <c r="G1128" t="str">
        <v>-</v>
      </c>
    </row>
    <row r="1129">
      <c r="A1129">
        <v>19127</v>
      </c>
      <c r="B1129" t="str">
        <f>HYPERLINK("https://www.facebook.com/conganBaTri/", "Công an xã Tân Lợi  tỉnh Bình Phước")</f>
        <v>Công an xã Tân Lợi  tỉnh Bình Phước</v>
      </c>
      <c r="C1129" t="str">
        <v>https://www.facebook.com/conganBaTri/</v>
      </c>
      <c r="D1129" t="str">
        <v>-</v>
      </c>
      <c r="E1129" t="str">
        <v/>
      </c>
      <c r="F1129" t="str">
        <v>-</v>
      </c>
      <c r="G1129" t="str">
        <v>-</v>
      </c>
    </row>
    <row r="1130">
      <c r="A1130">
        <v>19128</v>
      </c>
      <c r="B1130" t="str">
        <f>HYPERLINK("https://tanloi.honquan.binhphuoc.gov.vn/", "UBND Ủy ban nhân dân xã Tân Lợi  tỉnh Bình Phước")</f>
        <v>UBND Ủy ban nhân dân xã Tân Lợi  tỉnh Bình Phước</v>
      </c>
      <c r="C1130" t="str">
        <v>https://tanloi.honquan.binhphuoc.gov.vn/</v>
      </c>
      <c r="D1130" t="str">
        <v>-</v>
      </c>
      <c r="E1130" t="str">
        <v>-</v>
      </c>
      <c r="F1130" t="str">
        <v>-</v>
      </c>
      <c r="G1130" t="str">
        <v>-</v>
      </c>
    </row>
    <row r="1131">
      <c r="A1131">
        <v>19129</v>
      </c>
      <c r="B1131" t="str">
        <f>HYPERLINK("https://www.facebook.com/p/C%C3%B4ng-an-x%C3%A3-T%C3%A2n-L%E1%BA%ADp-huy%E1%BB%87n-%C4%90%E1%BB%93ng-Ph%C3%BA-t%E1%BB%89nh-B%C3%ACnh-Ph%C6%B0%E1%BB%9Bc-100083158849281/", "Công an xã Tân Lập  tỉnh Bình Phước")</f>
        <v>Công an xã Tân Lập  tỉnh Bình Phước</v>
      </c>
      <c r="C1131" t="str">
        <v>https://www.facebook.com/p/C%C3%B4ng-an-x%C3%A3-T%C3%A2n-L%E1%BA%ADp-huy%E1%BB%87n-%C4%90%E1%BB%93ng-Ph%C3%BA-t%E1%BB%89nh-B%C3%ACnh-Ph%C6%B0%E1%BB%9Bc-100083158849281/</v>
      </c>
      <c r="D1131" t="str">
        <v>-</v>
      </c>
      <c r="E1131" t="str">
        <v/>
      </c>
      <c r="F1131" t="str">
        <v>-</v>
      </c>
      <c r="G1131" t="str">
        <v>-</v>
      </c>
    </row>
    <row r="1132">
      <c r="A1132">
        <v>19130</v>
      </c>
      <c r="B1132" t="str">
        <f>HYPERLINK("https://tanlap.dongphu.binhphuoc.gov.vn/", "UBND Ủy ban nhân dân xã Tân Lập  tỉnh Bình Phước")</f>
        <v>UBND Ủy ban nhân dân xã Tân Lập  tỉnh Bình Phước</v>
      </c>
      <c r="C1132" t="str">
        <v>https://tanlap.dongphu.binhphuoc.gov.vn/</v>
      </c>
      <c r="D1132" t="str">
        <v>-</v>
      </c>
      <c r="E1132" t="str">
        <v>-</v>
      </c>
      <c r="F1132" t="str">
        <v>-</v>
      </c>
      <c r="G1132" t="str">
        <v>-</v>
      </c>
    </row>
    <row r="1133">
      <c r="A1133">
        <v>19131</v>
      </c>
      <c r="B1133" t="str">
        <v>Công an xã Tân Hòa  tỉnh Bình Phước</v>
      </c>
      <c r="C1133" t="str">
        <v>-</v>
      </c>
      <c r="D1133" t="str">
        <v>-</v>
      </c>
      <c r="E1133" t="str">
        <v/>
      </c>
      <c r="F1133" t="str">
        <v>-</v>
      </c>
      <c r="G1133" t="str">
        <v>-</v>
      </c>
    </row>
    <row r="1134">
      <c r="A1134">
        <v>19132</v>
      </c>
      <c r="B1134" t="str">
        <f>HYPERLINK("https://tanphuoc.tiengiang.gov.vn/ubnd-xa-tan-hoa-ong", "UBND Ủy ban nhân dân xã Tân Hòa  tỉnh Bình Phước")</f>
        <v>UBND Ủy ban nhân dân xã Tân Hòa  tỉnh Bình Phước</v>
      </c>
      <c r="C1134" t="str">
        <v>https://tanphuoc.tiengiang.gov.vn/ubnd-xa-tan-hoa-ong</v>
      </c>
      <c r="D1134" t="str">
        <v>-</v>
      </c>
      <c r="E1134" t="str">
        <v>-</v>
      </c>
      <c r="F1134" t="str">
        <v>-</v>
      </c>
      <c r="G1134" t="str">
        <v>-</v>
      </c>
    </row>
    <row r="1135">
      <c r="A1135">
        <v>19133</v>
      </c>
      <c r="B1135" t="str">
        <f>HYPERLINK("https://www.facebook.com/p/C%C3%B4ng-an-x%C3%A3-Thu%E1%BA%ADn-Ph%C3%BA-100083360500120/", "Công an xã Thuận Phú  tỉnh Bình Phước")</f>
        <v>Công an xã Thuận Phú  tỉnh Bình Phước</v>
      </c>
      <c r="C1135" t="str">
        <v>https://www.facebook.com/p/C%C3%B4ng-an-x%C3%A3-Thu%E1%BA%ADn-Ph%C3%BA-100083360500120/</v>
      </c>
      <c r="D1135" t="str">
        <v>-</v>
      </c>
      <c r="E1135" t="str">
        <v/>
      </c>
      <c r="F1135" t="str">
        <v>-</v>
      </c>
      <c r="G1135" t="str">
        <v>-</v>
      </c>
    </row>
    <row r="1136">
      <c r="A1136">
        <v>19134</v>
      </c>
      <c r="B1136" t="str">
        <f>HYPERLINK("https://thuanphu.dongphu.binhphuoc.gov.vn/", "UBND Ủy ban nhân dân xã Thuận Phú  tỉnh Bình Phước")</f>
        <v>UBND Ủy ban nhân dân xã Thuận Phú  tỉnh Bình Phước</v>
      </c>
      <c r="C1136" t="str">
        <v>https://thuanphu.dongphu.binhphuoc.gov.vn/</v>
      </c>
      <c r="D1136" t="str">
        <v>-</v>
      </c>
      <c r="E1136" t="str">
        <v>-</v>
      </c>
      <c r="F1136" t="str">
        <v>-</v>
      </c>
      <c r="G1136" t="str">
        <v>-</v>
      </c>
    </row>
    <row r="1137">
      <c r="A1137">
        <v>19135</v>
      </c>
      <c r="B1137" t="str">
        <v>Công an xã Đồng Tiến  tỉnh Bình Phước</v>
      </c>
      <c r="C1137" t="str">
        <v>-</v>
      </c>
      <c r="D1137" t="str">
        <v>-</v>
      </c>
      <c r="E1137" t="str">
        <v/>
      </c>
      <c r="F1137" t="str">
        <v>-</v>
      </c>
      <c r="G1137" t="str">
        <v>-</v>
      </c>
    </row>
    <row r="1138">
      <c r="A1138">
        <v>19136</v>
      </c>
      <c r="B1138" t="str">
        <f>HYPERLINK("https://dongtien.dongphu.binhphuoc.gov.vn/", "UBND Ủy ban nhân dân xã Đồng Tiến  tỉnh Bình Phước")</f>
        <v>UBND Ủy ban nhân dân xã Đồng Tiến  tỉnh Bình Phước</v>
      </c>
      <c r="C1138" t="str">
        <v>https://dongtien.dongphu.binhphuoc.gov.vn/</v>
      </c>
      <c r="D1138" t="str">
        <v>-</v>
      </c>
      <c r="E1138" t="str">
        <v>-</v>
      </c>
      <c r="F1138" t="str">
        <v>-</v>
      </c>
      <c r="G1138" t="str">
        <v>-</v>
      </c>
    </row>
    <row r="1139">
      <c r="A1139">
        <v>19137</v>
      </c>
      <c r="B1139" t="str">
        <f>HYPERLINK("https://www.facebook.com/p/Tr%C6%B0%E1%BB%9Dng-THCS-T%C3%A2n-Ti%E1%BA%BFn-%C4%90%E1%BB%93ng-Ph%C3%BA-B%C3%ACnh-Ph%C6%B0%E1%BB%9Bc-100076248007951/?locale=vi_VN", "Công an xã Tân Tiến  tỉnh Bình Phước")</f>
        <v>Công an xã Tân Tiến  tỉnh Bình Phước</v>
      </c>
      <c r="C1139" t="str">
        <v>https://www.facebook.com/p/Tr%C6%B0%E1%BB%9Dng-THCS-T%C3%A2n-Ti%E1%BA%BFn-%C4%90%E1%BB%93ng-Ph%C3%BA-B%C3%ACnh-Ph%C6%B0%E1%BB%9Bc-100076248007951/?locale=vi_VN</v>
      </c>
      <c r="D1139" t="str">
        <v>-</v>
      </c>
      <c r="E1139" t="str">
        <v/>
      </c>
      <c r="F1139" t="str">
        <v>-</v>
      </c>
      <c r="G1139" t="str">
        <v>-</v>
      </c>
    </row>
    <row r="1140">
      <c r="A1140">
        <v>19138</v>
      </c>
      <c r="B1140" t="str">
        <f>HYPERLINK("https://budop.binhphuoc.gov.vn/vi/co-cau-to-chuc/vieworg/UBND-xa-Tan-Tien-42/", "UBND Ủy ban nhân dân xã Tân Tiến  tỉnh Bình Phước")</f>
        <v>UBND Ủy ban nhân dân xã Tân Tiến  tỉnh Bình Phước</v>
      </c>
      <c r="C1140" t="str">
        <v>https://budop.binhphuoc.gov.vn/vi/co-cau-to-chuc/vieworg/UBND-xa-Tan-Tien-42/</v>
      </c>
      <c r="D1140" t="str">
        <v>-</v>
      </c>
      <c r="E1140" t="str">
        <v>-</v>
      </c>
      <c r="F1140" t="str">
        <v>-</v>
      </c>
      <c r="G1140" t="str">
        <v>-</v>
      </c>
    </row>
    <row r="1141">
      <c r="A1141">
        <v>19139</v>
      </c>
      <c r="B1141" t="str">
        <v>Công an xã Đường 10  tỉnh Bình Phước</v>
      </c>
      <c r="C1141" t="str">
        <v>-</v>
      </c>
      <c r="D1141" t="str">
        <v>-</v>
      </c>
      <c r="E1141" t="str">
        <v/>
      </c>
      <c r="F1141" t="str">
        <v>-</v>
      </c>
      <c r="G1141" t="str">
        <v>-</v>
      </c>
    </row>
    <row r="1142">
      <c r="A1142">
        <v>19140</v>
      </c>
      <c r="B1142" t="str">
        <f>HYPERLINK("https://duong10.budang.binhphuoc.gov.vn/", "UBND Ủy ban nhân dân xã Đường 10  tỉnh Bình Phước")</f>
        <v>UBND Ủy ban nhân dân xã Đường 10  tỉnh Bình Phước</v>
      </c>
      <c r="C1142" t="str">
        <v>https://duong10.budang.binhphuoc.gov.vn/</v>
      </c>
      <c r="D1142" t="str">
        <v>-</v>
      </c>
      <c r="E1142" t="str">
        <v>-</v>
      </c>
      <c r="F1142" t="str">
        <v>-</v>
      </c>
      <c r="G1142" t="str">
        <v>-</v>
      </c>
    </row>
    <row r="1143">
      <c r="A1143">
        <v>19141</v>
      </c>
      <c r="B1143" t="str">
        <f>HYPERLINK("https://www.facebook.com/Conganxa.DakNhau/", "Công an xã Đak Nhau  tỉnh Bình Phước")</f>
        <v>Công an xã Đak Nhau  tỉnh Bình Phước</v>
      </c>
      <c r="C1143" t="str">
        <v>https://www.facebook.com/Conganxa.DakNhau/</v>
      </c>
      <c r="D1143" t="str">
        <v>-</v>
      </c>
      <c r="E1143" t="str">
        <v/>
      </c>
      <c r="F1143" t="str">
        <v>-</v>
      </c>
      <c r="G1143" t="str">
        <v>-</v>
      </c>
    </row>
    <row r="1144">
      <c r="A1144">
        <v>19142</v>
      </c>
      <c r="B1144" t="str">
        <f>HYPERLINK("https://daknhau.budang.binhphuoc.gov.vn/", "UBND Ủy ban nhân dân xã Đak Nhau  tỉnh Bình Phước")</f>
        <v>UBND Ủy ban nhân dân xã Đak Nhau  tỉnh Bình Phước</v>
      </c>
      <c r="C1144" t="str">
        <v>https://daknhau.budang.binhphuoc.gov.vn/</v>
      </c>
      <c r="D1144" t="str">
        <v>-</v>
      </c>
      <c r="E1144" t="str">
        <v>-</v>
      </c>
      <c r="F1144" t="str">
        <v>-</v>
      </c>
      <c r="G1144" t="str">
        <v>-</v>
      </c>
    </row>
    <row r="1145">
      <c r="A1145">
        <v>19143</v>
      </c>
      <c r="B1145" t="str">
        <v>Công an xã Phú Sơn  tỉnh Bình Phước</v>
      </c>
      <c r="C1145" t="str">
        <v>-</v>
      </c>
      <c r="D1145" t="str">
        <v>-</v>
      </c>
      <c r="E1145" t="str">
        <v/>
      </c>
      <c r="F1145" t="str">
        <v>-</v>
      </c>
      <c r="G1145" t="str">
        <v>-</v>
      </c>
    </row>
    <row r="1146">
      <c r="A1146">
        <v>19144</v>
      </c>
      <c r="B1146" t="str">
        <f>HYPERLINK("https://phuson.budang.binhphuoc.gov.vn/", "UBND Ủy ban nhân dân xã Phú Sơn  tỉnh Bình Phước")</f>
        <v>UBND Ủy ban nhân dân xã Phú Sơn  tỉnh Bình Phước</v>
      </c>
      <c r="C1146" t="str">
        <v>https://phuson.budang.binhphuoc.gov.vn/</v>
      </c>
      <c r="D1146" t="str">
        <v>-</v>
      </c>
      <c r="E1146" t="str">
        <v>-</v>
      </c>
      <c r="F1146" t="str">
        <v>-</v>
      </c>
      <c r="G1146" t="str">
        <v>-</v>
      </c>
    </row>
    <row r="1147">
      <c r="A1147">
        <v>19145</v>
      </c>
      <c r="B1147" t="str">
        <v>Công an xã Thọ Sơn  tỉnh Bình Phước</v>
      </c>
      <c r="C1147" t="str">
        <v>-</v>
      </c>
      <c r="D1147" t="str">
        <v>-</v>
      </c>
      <c r="E1147" t="str">
        <v/>
      </c>
      <c r="F1147" t="str">
        <v>-</v>
      </c>
      <c r="G1147" t="str">
        <v>-</v>
      </c>
    </row>
    <row r="1148">
      <c r="A1148">
        <v>19146</v>
      </c>
      <c r="B1148" t="str">
        <f>HYPERLINK("https://thoson.budang.binhphuoc.gov.vn/", "UBND Ủy ban nhân dân xã Thọ Sơn  tỉnh Bình Phước")</f>
        <v>UBND Ủy ban nhân dân xã Thọ Sơn  tỉnh Bình Phước</v>
      </c>
      <c r="C1148" t="str">
        <v>https://thoson.budang.binhphuoc.gov.vn/</v>
      </c>
      <c r="D1148" t="str">
        <v>-</v>
      </c>
      <c r="E1148" t="str">
        <v>-</v>
      </c>
      <c r="F1148" t="str">
        <v>-</v>
      </c>
      <c r="G1148" t="str">
        <v>-</v>
      </c>
    </row>
    <row r="1149">
      <c r="A1149">
        <v>19147</v>
      </c>
      <c r="B1149" t="str">
        <v>Công an xã Bình Minh  tỉnh Bình Phước</v>
      </c>
      <c r="C1149" t="str">
        <v>-</v>
      </c>
      <c r="D1149" t="str">
        <v>-</v>
      </c>
      <c r="E1149" t="str">
        <v/>
      </c>
      <c r="F1149" t="str">
        <v>-</v>
      </c>
      <c r="G1149" t="str">
        <v>-</v>
      </c>
    </row>
    <row r="1150">
      <c r="A1150">
        <v>19148</v>
      </c>
      <c r="B1150" t="str">
        <f>HYPERLINK("https://txbinhminh.vinhlong.gov.vn/", "UBND Ủy ban nhân dân xã Bình Minh  tỉnh Bình Phước")</f>
        <v>UBND Ủy ban nhân dân xã Bình Minh  tỉnh Bình Phước</v>
      </c>
      <c r="C1150" t="str">
        <v>https://txbinhminh.vinhlong.gov.vn/</v>
      </c>
      <c r="D1150" t="str">
        <v>-</v>
      </c>
      <c r="E1150" t="str">
        <v>-</v>
      </c>
      <c r="F1150" t="str">
        <v>-</v>
      </c>
      <c r="G1150" t="str">
        <v>-</v>
      </c>
    </row>
    <row r="1151">
      <c r="A1151">
        <v>19149</v>
      </c>
      <c r="B1151" t="str">
        <v>Công an xã Bom Bo  tỉnh Bình Phước</v>
      </c>
      <c r="C1151" t="str">
        <v>-</v>
      </c>
      <c r="D1151" t="str">
        <v>-</v>
      </c>
      <c r="E1151" t="str">
        <v/>
      </c>
      <c r="F1151" t="str">
        <v>-</v>
      </c>
      <c r="G1151" t="str">
        <v>-</v>
      </c>
    </row>
    <row r="1152">
      <c r="A1152">
        <v>19150</v>
      </c>
      <c r="B1152" t="str">
        <f>HYPERLINK("https://bombo.budang.binhphuoc.gov.vn/", "UBND Ủy ban nhân dân xã Bom Bo  tỉnh Bình Phước")</f>
        <v>UBND Ủy ban nhân dân xã Bom Bo  tỉnh Bình Phước</v>
      </c>
      <c r="C1152" t="str">
        <v>https://bombo.budang.binhphuoc.gov.vn/</v>
      </c>
      <c r="D1152" t="str">
        <v>-</v>
      </c>
      <c r="E1152" t="str">
        <v>-</v>
      </c>
      <c r="F1152" t="str">
        <v>-</v>
      </c>
      <c r="G1152" t="str">
        <v>-</v>
      </c>
    </row>
    <row r="1153">
      <c r="A1153">
        <v>19151</v>
      </c>
      <c r="B1153" t="str">
        <f>HYPERLINK("https://www.facebook.com/CAXMinhhung/", "Công an xã Minh Hưng  tỉnh Bình Phước")</f>
        <v>Công an xã Minh Hưng  tỉnh Bình Phước</v>
      </c>
      <c r="C1153" t="str">
        <v>https://www.facebook.com/CAXMinhhung/</v>
      </c>
      <c r="D1153" t="str">
        <v>-</v>
      </c>
      <c r="E1153" t="str">
        <v/>
      </c>
      <c r="F1153" t="str">
        <v>-</v>
      </c>
      <c r="G1153" t="str">
        <v>-</v>
      </c>
    </row>
    <row r="1154">
      <c r="A1154">
        <v>19152</v>
      </c>
      <c r="B1154" t="str">
        <f>HYPERLINK("https://budang.binhphuoc.gov.vn/vi/news/cai-cach-hanh-chinh/ubnd-xa-minh-hung-huyen-bu-dang-trao-giay-chung-nhan-ket-hon-cho-cong-dan-3723.html", "UBND Ủy ban nhân dân xã Minh Hưng  tỉnh Bình Phước")</f>
        <v>UBND Ủy ban nhân dân xã Minh Hưng  tỉnh Bình Phước</v>
      </c>
      <c r="C1154" t="str">
        <v>https://budang.binhphuoc.gov.vn/vi/news/cai-cach-hanh-chinh/ubnd-xa-minh-hung-huyen-bu-dang-trao-giay-chung-nhan-ket-hon-cho-cong-dan-3723.html</v>
      </c>
      <c r="D1154" t="str">
        <v>-</v>
      </c>
      <c r="E1154" t="str">
        <v>-</v>
      </c>
      <c r="F1154" t="str">
        <v>-</v>
      </c>
      <c r="G1154" t="str">
        <v>-</v>
      </c>
    </row>
    <row r="1155">
      <c r="A1155">
        <v>19153</v>
      </c>
      <c r="B1155" t="str">
        <v>Công an xã Đoàn Kết  tỉnh Bình Phước</v>
      </c>
      <c r="C1155" t="str">
        <v>-</v>
      </c>
      <c r="D1155" t="str">
        <v>-</v>
      </c>
      <c r="E1155" t="str">
        <v/>
      </c>
      <c r="F1155" t="str">
        <v>-</v>
      </c>
      <c r="G1155" t="str">
        <v>-</v>
      </c>
    </row>
    <row r="1156">
      <c r="A1156">
        <v>19154</v>
      </c>
      <c r="B1156" t="str">
        <f>HYPERLINK("https://doanket.budang.binhphuoc.gov.vn/", "UBND Ủy ban nhân dân xã Đoàn Kết  tỉnh Bình Phước")</f>
        <v>UBND Ủy ban nhân dân xã Đoàn Kết  tỉnh Bình Phước</v>
      </c>
      <c r="C1156" t="str">
        <v>https://doanket.budang.binhphuoc.gov.vn/</v>
      </c>
      <c r="D1156" t="str">
        <v>-</v>
      </c>
      <c r="E1156" t="str">
        <v>-</v>
      </c>
      <c r="F1156" t="str">
        <v>-</v>
      </c>
      <c r="G1156" t="str">
        <v>-</v>
      </c>
    </row>
    <row r="1157">
      <c r="A1157">
        <v>19155</v>
      </c>
      <c r="B1157" t="str">
        <f>HYPERLINK("https://www.facebook.com/p/Tu%E1%BB%95i-tr%E1%BA%BB-C%C3%B4ng-an-huy%E1%BB%87n-Ninh-Ph%C6%B0%E1%BB%9Bc-100068114569027/", "Công an xã Đồng Nai  tỉnh Bình Phước")</f>
        <v>Công an xã Đồng Nai  tỉnh Bình Phước</v>
      </c>
      <c r="C1157" t="str">
        <v>https://www.facebook.com/p/Tu%E1%BB%95i-tr%E1%BA%BB-C%C3%B4ng-an-huy%E1%BB%87n-Ninh-Ph%C6%B0%E1%BB%9Bc-100068114569027/</v>
      </c>
      <c r="D1157" t="str">
        <v>-</v>
      </c>
      <c r="E1157" t="str">
        <v/>
      </c>
      <c r="F1157" t="str">
        <v>-</v>
      </c>
      <c r="G1157" t="str">
        <v>-</v>
      </c>
    </row>
    <row r="1158">
      <c r="A1158">
        <v>19156</v>
      </c>
      <c r="B1158" t="str">
        <f>HYPERLINK("https://dongnai.budang.binhphuoc.gov.vn/", "UBND Ủy ban nhân dân xã Đồng Nai  tỉnh Bình Phước")</f>
        <v>UBND Ủy ban nhân dân xã Đồng Nai  tỉnh Bình Phước</v>
      </c>
      <c r="C1158" t="str">
        <v>https://dongnai.budang.binhphuoc.gov.vn/</v>
      </c>
      <c r="D1158" t="str">
        <v>-</v>
      </c>
      <c r="E1158" t="str">
        <v>-</v>
      </c>
      <c r="F1158" t="str">
        <v>-</v>
      </c>
      <c r="G1158" t="str">
        <v>-</v>
      </c>
    </row>
    <row r="1159">
      <c r="A1159">
        <v>19157</v>
      </c>
      <c r="B1159" t="str">
        <v>Công an xã Đức Liễu  tỉnh Bình Phước</v>
      </c>
      <c r="C1159" t="str">
        <v>-</v>
      </c>
      <c r="D1159" t="str">
        <v>-</v>
      </c>
      <c r="E1159" t="str">
        <v/>
      </c>
      <c r="F1159" t="str">
        <v>-</v>
      </c>
      <c r="G1159" t="str">
        <v>-</v>
      </c>
    </row>
    <row r="1160">
      <c r="A1160">
        <v>19158</v>
      </c>
      <c r="B1160" t="str">
        <f>HYPERLINK("https://duclieu.budang.binhphuoc.gov.vn/", "UBND Ủy ban nhân dân xã Đức Liễu  tỉnh Bình Phước")</f>
        <v>UBND Ủy ban nhân dân xã Đức Liễu  tỉnh Bình Phước</v>
      </c>
      <c r="C1160" t="str">
        <v>https://duclieu.budang.binhphuoc.gov.vn/</v>
      </c>
      <c r="D1160" t="str">
        <v>-</v>
      </c>
      <c r="E1160" t="str">
        <v>-</v>
      </c>
      <c r="F1160" t="str">
        <v>-</v>
      </c>
      <c r="G1160" t="str">
        <v>-</v>
      </c>
    </row>
    <row r="1161">
      <c r="A1161">
        <v>19159</v>
      </c>
      <c r="B1161" t="str">
        <f>HYPERLINK("https://www.facebook.com/p/Tu%E1%BB%95i-tr%E1%BA%BB-C%C3%B4ng-an-huy%E1%BB%87n-Ninh-Ph%C6%B0%E1%BB%9Bc-100068114569027/", "Công an xã Thống Nhất  tỉnh Bình Phước")</f>
        <v>Công an xã Thống Nhất  tỉnh Bình Phước</v>
      </c>
      <c r="C1161" t="str">
        <v>https://www.facebook.com/p/Tu%E1%BB%95i-tr%E1%BA%BB-C%C3%B4ng-an-huy%E1%BB%87n-Ninh-Ph%C6%B0%E1%BB%9Bc-100068114569027/</v>
      </c>
      <c r="D1161" t="str">
        <v>-</v>
      </c>
      <c r="E1161" t="str">
        <v/>
      </c>
      <c r="F1161" t="str">
        <v>-</v>
      </c>
      <c r="G1161" t="str">
        <v>-</v>
      </c>
    </row>
    <row r="1162">
      <c r="A1162">
        <v>19160</v>
      </c>
      <c r="B1162" t="str">
        <f>HYPERLINK("https://thongnhat.budang.binhphuoc.gov.vn/", "UBND Ủy ban nhân dân xã Thống Nhất  tỉnh Bình Phước")</f>
        <v>UBND Ủy ban nhân dân xã Thống Nhất  tỉnh Bình Phước</v>
      </c>
      <c r="C1162" t="str">
        <v>https://thongnhat.budang.binhphuoc.gov.vn/</v>
      </c>
      <c r="D1162" t="str">
        <v>-</v>
      </c>
      <c r="E1162" t="str">
        <v>-</v>
      </c>
      <c r="F1162" t="str">
        <v>-</v>
      </c>
      <c r="G1162" t="str">
        <v>-</v>
      </c>
    </row>
    <row r="1163">
      <c r="A1163">
        <v>19161</v>
      </c>
      <c r="B1163" t="str">
        <v>Công an xã Nghĩa Trung  tỉnh Bình Phước</v>
      </c>
      <c r="C1163" t="str">
        <v>-</v>
      </c>
      <c r="D1163" t="str">
        <v>-</v>
      </c>
      <c r="E1163" t="str">
        <v/>
      </c>
      <c r="F1163" t="str">
        <v>-</v>
      </c>
      <c r="G1163" t="str">
        <v>-</v>
      </c>
    </row>
    <row r="1164">
      <c r="A1164">
        <v>19162</v>
      </c>
      <c r="B1164" t="str">
        <f>HYPERLINK("https://nghiatrung.budang.binhphuoc.gov.vn/", "UBND Ủy ban nhân dân xã Nghĩa Trung  tỉnh Bình Phước")</f>
        <v>UBND Ủy ban nhân dân xã Nghĩa Trung  tỉnh Bình Phước</v>
      </c>
      <c r="C1164" t="str">
        <v>https://nghiatrung.budang.binhphuoc.gov.vn/</v>
      </c>
      <c r="D1164" t="str">
        <v>-</v>
      </c>
      <c r="E1164" t="str">
        <v>-</v>
      </c>
      <c r="F1164" t="str">
        <v>-</v>
      </c>
      <c r="G1164" t="str">
        <v>-</v>
      </c>
    </row>
    <row r="1165">
      <c r="A1165">
        <v>19163</v>
      </c>
      <c r="B1165" t="str">
        <v>Công an xã Nghĩa Bình  tỉnh Bình Phước</v>
      </c>
      <c r="C1165" t="str">
        <v>-</v>
      </c>
      <c r="D1165" t="str">
        <v>-</v>
      </c>
      <c r="E1165" t="str">
        <v/>
      </c>
      <c r="F1165" t="str">
        <v>-</v>
      </c>
      <c r="G1165" t="str">
        <v>-</v>
      </c>
    </row>
    <row r="1166">
      <c r="A1166">
        <v>19164</v>
      </c>
      <c r="B1166" t="str">
        <f>HYPERLINK("https://nghiabinh.budang.binhphuoc.gov.vn/", "UBND Ủy ban nhân dân xã Nghĩa Bình  tỉnh Bình Phước")</f>
        <v>UBND Ủy ban nhân dân xã Nghĩa Bình  tỉnh Bình Phước</v>
      </c>
      <c r="C1166" t="str">
        <v>https://nghiabinh.budang.binhphuoc.gov.vn/</v>
      </c>
      <c r="D1166" t="str">
        <v>-</v>
      </c>
      <c r="E1166" t="str">
        <v>-</v>
      </c>
      <c r="F1166" t="str">
        <v>-</v>
      </c>
      <c r="G1166" t="str">
        <v>-</v>
      </c>
    </row>
    <row r="1167">
      <c r="A1167">
        <v>19165</v>
      </c>
      <c r="B1167" t="str">
        <f>HYPERLINK("https://www.facebook.com/p/Tu%E1%BB%95i-tr%E1%BA%BB-C%C3%B4ng-an-huy%E1%BB%87n-Ninh-Ph%C6%B0%E1%BB%9Bc-100068114569027/", "Công an xã Đăng Hà  tỉnh Bình Phước")</f>
        <v>Công an xã Đăng Hà  tỉnh Bình Phước</v>
      </c>
      <c r="C1167" t="str">
        <v>https://www.facebook.com/p/Tu%E1%BB%95i-tr%E1%BA%BB-C%C3%B4ng-an-huy%E1%BB%87n-Ninh-Ph%C6%B0%E1%BB%9Bc-100068114569027/</v>
      </c>
      <c r="D1167" t="str">
        <v>-</v>
      </c>
      <c r="E1167" t="str">
        <v/>
      </c>
      <c r="F1167" t="str">
        <v>-</v>
      </c>
      <c r="G1167" t="str">
        <v>-</v>
      </c>
    </row>
    <row r="1168">
      <c r="A1168">
        <v>19166</v>
      </c>
      <c r="B1168" t="str">
        <f>HYPERLINK("https://dangha.budang.binhphuoc.gov.vn/", "UBND Ủy ban nhân dân xã Đăng Hà  tỉnh Bình Phước")</f>
        <v>UBND Ủy ban nhân dân xã Đăng Hà  tỉnh Bình Phước</v>
      </c>
      <c r="C1168" t="str">
        <v>https://dangha.budang.binhphuoc.gov.vn/</v>
      </c>
      <c r="D1168" t="str">
        <v>-</v>
      </c>
      <c r="E1168" t="str">
        <v>-</v>
      </c>
      <c r="F1168" t="str">
        <v>-</v>
      </c>
      <c r="G1168" t="str">
        <v>-</v>
      </c>
    </row>
    <row r="1169">
      <c r="A1169">
        <v>19167</v>
      </c>
      <c r="B1169" t="str">
        <f>HYPERLINK("https://www.facebook.com/p/Tu%E1%BB%95i-tr%E1%BA%BB-C%C3%B4ng-an-huy%E1%BB%87n-Ninh-Ph%C6%B0%E1%BB%9Bc-100068114569027/", "Công an xã Phước Sơn  tỉnh Bình Phước")</f>
        <v>Công an xã Phước Sơn  tỉnh Bình Phước</v>
      </c>
      <c r="C1169" t="str">
        <v>https://www.facebook.com/p/Tu%E1%BB%95i-tr%E1%BA%BB-C%C3%B4ng-an-huy%E1%BB%87n-Ninh-Ph%C6%B0%E1%BB%9Bc-100068114569027/</v>
      </c>
      <c r="D1169" t="str">
        <v>-</v>
      </c>
      <c r="E1169" t="str">
        <v/>
      </c>
      <c r="F1169" t="str">
        <v>-</v>
      </c>
      <c r="G1169" t="str">
        <v>-</v>
      </c>
    </row>
    <row r="1170">
      <c r="A1170">
        <v>19168</v>
      </c>
      <c r="B1170" t="str">
        <f>HYPERLINK("http://phuocson.tuyphuoc.binhdinh.gov.vn/Index.aspx?P=D11&amp;M=45&amp;I=070415469", "UBND Ủy ban nhân dân xã Phước Sơn  tỉnh Bình Phước")</f>
        <v>UBND Ủy ban nhân dân xã Phước Sơn  tỉnh Bình Phước</v>
      </c>
      <c r="C1170" t="str">
        <v>http://phuocson.tuyphuoc.binhdinh.gov.vn/Index.aspx?P=D11&amp;M=45&amp;I=070415469</v>
      </c>
      <c r="D1170" t="str">
        <v>-</v>
      </c>
      <c r="E1170" t="str">
        <v>-</v>
      </c>
      <c r="F1170" t="str">
        <v>-</v>
      </c>
      <c r="G1170" t="str">
        <v>-</v>
      </c>
    </row>
    <row r="1171">
      <c r="A1171">
        <v>19169</v>
      </c>
      <c r="B1171" t="str">
        <v>Công an xã Thành Tâm  tỉnh Bình Phước</v>
      </c>
      <c r="C1171" t="str">
        <v>-</v>
      </c>
      <c r="D1171" t="str">
        <v>-</v>
      </c>
      <c r="E1171" t="str">
        <v/>
      </c>
      <c r="F1171" t="str">
        <v>-</v>
      </c>
      <c r="G1171" t="str">
        <v>-</v>
      </c>
    </row>
    <row r="1172">
      <c r="A1172">
        <v>19170</v>
      </c>
      <c r="B1172" t="str">
        <f>HYPERLINK("https://thanhtam.chonthanh.binhphuoc.gov.vn/", "UBND Ủy ban nhân dân xã Thành Tâm  tỉnh Bình Phước")</f>
        <v>UBND Ủy ban nhân dân xã Thành Tâm  tỉnh Bình Phước</v>
      </c>
      <c r="C1172" t="str">
        <v>https://thanhtam.chonthanh.binhphuoc.gov.vn/</v>
      </c>
      <c r="D1172" t="str">
        <v>-</v>
      </c>
      <c r="E1172" t="str">
        <v>-</v>
      </c>
      <c r="F1172" t="str">
        <v>-</v>
      </c>
      <c r="G1172" t="str">
        <v>-</v>
      </c>
    </row>
    <row r="1173">
      <c r="A1173">
        <v>19171</v>
      </c>
      <c r="B1173" t="str">
        <v>Công an xã Minh Lập  tỉnh Bình Phước</v>
      </c>
      <c r="C1173" t="str">
        <v>-</v>
      </c>
      <c r="D1173" t="str">
        <v>-</v>
      </c>
      <c r="E1173" t="str">
        <v/>
      </c>
      <c r="F1173" t="str">
        <v>-</v>
      </c>
      <c r="G1173" t="str">
        <v>-</v>
      </c>
    </row>
    <row r="1174">
      <c r="A1174">
        <v>19172</v>
      </c>
      <c r="B1174" t="str">
        <f>HYPERLINK("https://minhlap.chonthanh.binhphuoc.gov.vn/", "UBND Ủy ban nhân dân xã Minh Lập  tỉnh Bình Phước")</f>
        <v>UBND Ủy ban nhân dân xã Minh Lập  tỉnh Bình Phước</v>
      </c>
      <c r="C1174" t="str">
        <v>https://minhlap.chonthanh.binhphuoc.gov.vn/</v>
      </c>
      <c r="D1174" t="str">
        <v>-</v>
      </c>
      <c r="E1174" t="str">
        <v>-</v>
      </c>
      <c r="F1174" t="str">
        <v>-</v>
      </c>
      <c r="G1174" t="str">
        <v>-</v>
      </c>
    </row>
    <row r="1175">
      <c r="A1175">
        <v>19173</v>
      </c>
      <c r="B1175" t="str">
        <v>Công an xã Quang Minh  tỉnh Bình Phước</v>
      </c>
      <c r="C1175" t="str">
        <v>-</v>
      </c>
      <c r="D1175" t="str">
        <v>-</v>
      </c>
      <c r="E1175" t="str">
        <v/>
      </c>
      <c r="F1175" t="str">
        <v>-</v>
      </c>
      <c r="G1175" t="str">
        <v>-</v>
      </c>
    </row>
    <row r="1176">
      <c r="A1176">
        <v>19174</v>
      </c>
      <c r="B1176" t="str">
        <f>HYPERLINK("https://quangminh.chonthanh.binhphuoc.gov.vn/", "UBND Ủy ban nhân dân xã Quang Minh  tỉnh Bình Phước")</f>
        <v>UBND Ủy ban nhân dân xã Quang Minh  tỉnh Bình Phước</v>
      </c>
      <c r="C1176" t="str">
        <v>https://quangminh.chonthanh.binhphuoc.gov.vn/</v>
      </c>
      <c r="D1176" t="str">
        <v>-</v>
      </c>
      <c r="E1176" t="str">
        <v>-</v>
      </c>
      <c r="F1176" t="str">
        <v>-</v>
      </c>
      <c r="G1176" t="str">
        <v>-</v>
      </c>
    </row>
    <row r="1177">
      <c r="A1177">
        <v>19175</v>
      </c>
      <c r="B1177" t="str">
        <f>HYPERLINK("https://www.facebook.com/CAXMinhhung/", "Công an xã Minh Hưng  tỉnh Bình Phước")</f>
        <v>Công an xã Minh Hưng  tỉnh Bình Phước</v>
      </c>
      <c r="C1177" t="str">
        <v>https://www.facebook.com/CAXMinhhung/</v>
      </c>
      <c r="D1177" t="str">
        <v>-</v>
      </c>
      <c r="E1177" t="str">
        <v/>
      </c>
      <c r="F1177" t="str">
        <v>-</v>
      </c>
      <c r="G1177" t="str">
        <v>-</v>
      </c>
    </row>
    <row r="1178">
      <c r="A1178">
        <v>19176</v>
      </c>
      <c r="B1178" t="str">
        <f>HYPERLINK("https://budang.binhphuoc.gov.vn/vi/news/cai-cach-hanh-chinh/ubnd-xa-minh-hung-huyen-bu-dang-trao-giay-chung-nhan-ket-hon-cho-cong-dan-3723.html", "UBND Ủy ban nhân dân xã Minh Hưng  tỉnh Bình Phước")</f>
        <v>UBND Ủy ban nhân dân xã Minh Hưng  tỉnh Bình Phước</v>
      </c>
      <c r="C1178" t="str">
        <v>https://budang.binhphuoc.gov.vn/vi/news/cai-cach-hanh-chinh/ubnd-xa-minh-hung-huyen-bu-dang-trao-giay-chung-nhan-ket-hon-cho-cong-dan-3723.html</v>
      </c>
      <c r="D1178" t="str">
        <v>-</v>
      </c>
      <c r="E1178" t="str">
        <v>-</v>
      </c>
      <c r="F1178" t="str">
        <v>-</v>
      </c>
      <c r="G1178" t="str">
        <v>-</v>
      </c>
    </row>
    <row r="1179">
      <c r="A1179">
        <v>19177</v>
      </c>
      <c r="B1179" t="str">
        <f>HYPERLINK("https://www.facebook.com/thcsmlct/", "Công an xã Minh Long  tỉnh Bình Phước")</f>
        <v>Công an xã Minh Long  tỉnh Bình Phước</v>
      </c>
      <c r="C1179" t="str">
        <v>https://www.facebook.com/thcsmlct/</v>
      </c>
      <c r="D1179" t="str">
        <v>-</v>
      </c>
      <c r="E1179" t="str">
        <v/>
      </c>
      <c r="F1179" t="str">
        <v>-</v>
      </c>
      <c r="G1179" t="str">
        <v>-</v>
      </c>
    </row>
    <row r="1180">
      <c r="A1180">
        <v>19178</v>
      </c>
      <c r="B1180" t="str">
        <f>HYPERLINK("https://minhlong.chonthanh.binhphuoc.gov.vn/", "UBND Ủy ban nhân dân xã Minh Long  tỉnh Bình Phước")</f>
        <v>UBND Ủy ban nhân dân xã Minh Long  tỉnh Bình Phước</v>
      </c>
      <c r="C1180" t="str">
        <v>https://minhlong.chonthanh.binhphuoc.gov.vn/</v>
      </c>
      <c r="D1180" t="str">
        <v>-</v>
      </c>
      <c r="E1180" t="str">
        <v>-</v>
      </c>
      <c r="F1180" t="str">
        <v>-</v>
      </c>
      <c r="G1180" t="str">
        <v>-</v>
      </c>
    </row>
    <row r="1181">
      <c r="A1181">
        <v>19179</v>
      </c>
      <c r="B1181" t="str">
        <f>HYPERLINK("https://www.facebook.com/tuyenquangttv/videos/ch%C6%B0%C6%A1ng-tr%C3%ACnh-th%E1%BB%9Di-s%E1%BB%B1-tr%E1%BB%B1c-ti%E1%BA%BFp-11h30-ng%C3%A0y-2632024/274921095660441/", "Công an xã Minh Thành  tỉnh Bình Phước")</f>
        <v>Công an xã Minh Thành  tỉnh Bình Phước</v>
      </c>
      <c r="C1181" t="str">
        <v>https://www.facebook.com/tuyenquangttv/videos/ch%C6%B0%C6%A1ng-tr%C3%ACnh-th%E1%BB%9Di-s%E1%BB%B1-tr%E1%BB%B1c-ti%E1%BA%BFp-11h30-ng%C3%A0y-2632024/274921095660441/</v>
      </c>
      <c r="D1181" t="str">
        <v>-</v>
      </c>
      <c r="E1181" t="str">
        <v/>
      </c>
      <c r="F1181" t="str">
        <v>-</v>
      </c>
      <c r="G1181" t="str">
        <v>-</v>
      </c>
    </row>
    <row r="1182">
      <c r="A1182">
        <v>19180</v>
      </c>
      <c r="B1182" t="str">
        <f>HYPERLINK("https://minhthanh.chonthanh.binhphuoc.gov.vn/", "UBND Ủy ban nhân dân xã Minh Thành  tỉnh Bình Phước")</f>
        <v>UBND Ủy ban nhân dân xã Minh Thành  tỉnh Bình Phước</v>
      </c>
      <c r="C1182" t="str">
        <v>https://minhthanh.chonthanh.binhphuoc.gov.vn/</v>
      </c>
      <c r="D1182" t="str">
        <v>-</v>
      </c>
      <c r="E1182" t="str">
        <v>-</v>
      </c>
      <c r="F1182" t="str">
        <v>-</v>
      </c>
      <c r="G1182" t="str">
        <v>-</v>
      </c>
    </row>
    <row r="1183">
      <c r="A1183">
        <v>19181</v>
      </c>
      <c r="B1183" t="str">
        <f>HYPERLINK("https://www.facebook.com/caxnhabich/?locale=vi_VN", "Công an xã Nha Bích  tỉnh Bình Phước")</f>
        <v>Công an xã Nha Bích  tỉnh Bình Phước</v>
      </c>
      <c r="C1183" t="str">
        <v>https://www.facebook.com/caxnhabich/?locale=vi_VN</v>
      </c>
      <c r="D1183" t="str">
        <v>-</v>
      </c>
      <c r="E1183" t="str">
        <v/>
      </c>
      <c r="F1183" t="str">
        <v>-</v>
      </c>
      <c r="G1183" t="str">
        <v>-</v>
      </c>
    </row>
    <row r="1184">
      <c r="A1184">
        <v>19182</v>
      </c>
      <c r="B1184" t="str">
        <f>HYPERLINK("http://nhabich.chonthanh.binhphuoc.gov.vn/", "UBND Ủy ban nhân dân xã Nha Bích  tỉnh Bình Phước")</f>
        <v>UBND Ủy ban nhân dân xã Nha Bích  tỉnh Bình Phước</v>
      </c>
      <c r="C1184" t="str">
        <v>http://nhabich.chonthanh.binhphuoc.gov.vn/</v>
      </c>
      <c r="D1184" t="str">
        <v>-</v>
      </c>
      <c r="E1184" t="str">
        <v>-</v>
      </c>
      <c r="F1184" t="str">
        <v>-</v>
      </c>
      <c r="G1184" t="str">
        <v>-</v>
      </c>
    </row>
    <row r="1185">
      <c r="A1185">
        <v>19183</v>
      </c>
      <c r="B1185" t="str">
        <f>HYPERLINK("https://www.facebook.com/caxminhthang/", "Công an xã Minh Thắng  tỉnh Bình Phước")</f>
        <v>Công an xã Minh Thắng  tỉnh Bình Phước</v>
      </c>
      <c r="C1185" t="str">
        <v>https://www.facebook.com/caxminhthang/</v>
      </c>
      <c r="D1185" t="str">
        <v>-</v>
      </c>
      <c r="E1185" t="str">
        <v/>
      </c>
      <c r="F1185" t="str">
        <v>-</v>
      </c>
      <c r="G1185" t="str">
        <v>-</v>
      </c>
    </row>
    <row r="1186">
      <c r="A1186">
        <v>19184</v>
      </c>
      <c r="B1186" t="str">
        <f>HYPERLINK("https://minhthang.chonthanh.binhphuoc.gov.vn/", "UBND Ủy ban nhân dân xã Minh Thắng  tỉnh Bình Phước")</f>
        <v>UBND Ủy ban nhân dân xã Minh Thắng  tỉnh Bình Phước</v>
      </c>
      <c r="C1186" t="str">
        <v>https://minhthang.chonthanh.binhphuoc.gov.vn/</v>
      </c>
      <c r="D1186" t="str">
        <v>-</v>
      </c>
      <c r="E1186" t="str">
        <v>-</v>
      </c>
      <c r="F1186" t="str">
        <v>-</v>
      </c>
      <c r="G1186" t="str">
        <v>-</v>
      </c>
    </row>
    <row r="1187">
      <c r="A1187">
        <v>19185</v>
      </c>
      <c r="B1187" t="str">
        <v>Công an xã Long Bình  tỉnh Bình Phước</v>
      </c>
      <c r="C1187" t="str">
        <v>-</v>
      </c>
      <c r="D1187" t="str">
        <v>-</v>
      </c>
      <c r="E1187" t="str">
        <v/>
      </c>
      <c r="F1187" t="str">
        <v>-</v>
      </c>
      <c r="G1187" t="str">
        <v>-</v>
      </c>
    </row>
    <row r="1188">
      <c r="A1188">
        <v>19186</v>
      </c>
      <c r="B1188" t="str">
        <f>HYPERLINK("https://longha.phurieng.binhphuoc.gov.vn/", "UBND Ủy ban nhân dân xã Long Bình  tỉnh Bình Phước")</f>
        <v>UBND Ủy ban nhân dân xã Long Bình  tỉnh Bình Phước</v>
      </c>
      <c r="C1188" t="str">
        <v>https://longha.phurieng.binhphuoc.gov.vn/</v>
      </c>
      <c r="D1188" t="str">
        <v>-</v>
      </c>
      <c r="E1188" t="str">
        <v>-</v>
      </c>
      <c r="F1188" t="str">
        <v>-</v>
      </c>
      <c r="G1188" t="str">
        <v>-</v>
      </c>
    </row>
    <row r="1189">
      <c r="A1189">
        <v>19187</v>
      </c>
      <c r="B1189" t="str">
        <v>Công an xã Bình Tân  tỉnh Bình Phước</v>
      </c>
      <c r="C1189" t="str">
        <v>-</v>
      </c>
      <c r="D1189" t="str">
        <v>-</v>
      </c>
      <c r="E1189" t="str">
        <v/>
      </c>
      <c r="F1189" t="str">
        <v>-</v>
      </c>
      <c r="G1189" t="str">
        <v>-</v>
      </c>
    </row>
    <row r="1190">
      <c r="A1190">
        <v>19188</v>
      </c>
      <c r="B1190" t="str">
        <f>HYPERLINK("https://binhtan.phurieng.binhphuoc.gov.vn/", "UBND Ủy ban nhân dân xã Bình Tân  tỉnh Bình Phước")</f>
        <v>UBND Ủy ban nhân dân xã Bình Tân  tỉnh Bình Phước</v>
      </c>
      <c r="C1190" t="str">
        <v>https://binhtan.phurieng.binhphuoc.gov.vn/</v>
      </c>
      <c r="D1190" t="str">
        <v>-</v>
      </c>
      <c r="E1190" t="str">
        <v>-</v>
      </c>
      <c r="F1190" t="str">
        <v>-</v>
      </c>
      <c r="G1190" t="str">
        <v>-</v>
      </c>
    </row>
    <row r="1191">
      <c r="A1191">
        <v>19189</v>
      </c>
      <c r="B1191" t="str">
        <v>Công an xã Bình Sơn  tỉnh Bình Phước</v>
      </c>
      <c r="C1191" t="str">
        <v>-</v>
      </c>
      <c r="D1191" t="str">
        <v>-</v>
      </c>
      <c r="E1191" t="str">
        <v/>
      </c>
      <c r="F1191" t="str">
        <v>-</v>
      </c>
      <c r="G1191" t="str">
        <v>-</v>
      </c>
    </row>
    <row r="1192">
      <c r="A1192">
        <v>19190</v>
      </c>
      <c r="B1192" t="str">
        <f>HYPERLINK("https://binhson.quangngai.gov.vn/", "UBND Ủy ban nhân dân xã Bình Sơn  tỉnh Bình Phước")</f>
        <v>UBND Ủy ban nhân dân xã Bình Sơn  tỉnh Bình Phước</v>
      </c>
      <c r="C1192" t="str">
        <v>https://binhson.quangngai.gov.vn/</v>
      </c>
      <c r="D1192" t="str">
        <v>-</v>
      </c>
      <c r="E1192" t="str">
        <v>-</v>
      </c>
      <c r="F1192" t="str">
        <v>-</v>
      </c>
      <c r="G1192" t="str">
        <v>-</v>
      </c>
    </row>
    <row r="1193">
      <c r="A1193">
        <v>19191</v>
      </c>
      <c r="B1193" t="str">
        <f>HYPERLINK("https://www.facebook.com/p/C%C3%B4ng-an-x%C3%A3-Long-H%C6%B0ng-Ph%C3%BA-Ri%E1%BB%81ng-100089070446405/", "Công an xã Long Hưng  tỉnh Bình Phước")</f>
        <v>Công an xã Long Hưng  tỉnh Bình Phước</v>
      </c>
      <c r="C1193" t="str">
        <v>https://www.facebook.com/p/C%C3%B4ng-an-x%C3%A3-Long-H%C6%B0ng-Ph%C3%BA-Ri%E1%BB%81ng-100089070446405/</v>
      </c>
      <c r="D1193" t="str">
        <v>-</v>
      </c>
      <c r="E1193" t="str">
        <v/>
      </c>
      <c r="F1193" t="str">
        <v>-</v>
      </c>
      <c r="G1193" t="str">
        <v>-</v>
      </c>
    </row>
    <row r="1194">
      <c r="A1194">
        <v>19192</v>
      </c>
      <c r="B1194" t="str">
        <f>HYPERLINK("https://longhung.phurieng.binhphuoc.gov.vn/", "UBND Ủy ban nhân dân xã Long Hưng  tỉnh Bình Phước")</f>
        <v>UBND Ủy ban nhân dân xã Long Hưng  tỉnh Bình Phước</v>
      </c>
      <c r="C1194" t="str">
        <v>https://longhung.phurieng.binhphuoc.gov.vn/</v>
      </c>
      <c r="D1194" t="str">
        <v>-</v>
      </c>
      <c r="E1194" t="str">
        <v>-</v>
      </c>
      <c r="F1194" t="str">
        <v>-</v>
      </c>
      <c r="G1194" t="str">
        <v>-</v>
      </c>
    </row>
    <row r="1195">
      <c r="A1195">
        <v>19193</v>
      </c>
      <c r="B1195" t="str">
        <v>Công an xã Phước Tân  tỉnh Bình Phước</v>
      </c>
      <c r="C1195" t="str">
        <v>-</v>
      </c>
      <c r="D1195" t="str">
        <v>-</v>
      </c>
      <c r="E1195" t="str">
        <v/>
      </c>
      <c r="F1195" t="str">
        <v>-</v>
      </c>
      <c r="G1195" t="str">
        <v>-</v>
      </c>
    </row>
    <row r="1196">
      <c r="A1196">
        <v>19194</v>
      </c>
      <c r="B1196" t="str">
        <f>HYPERLINK("https://mc.ninhthuan.gov.vn/portaldvc/KenhTin/dich-vu-cong-truc-tuyen.aspx?_dv=000-21-32-H43", "UBND Ủy ban nhân dân xã Phước Tân  tỉnh Bình Phước")</f>
        <v>UBND Ủy ban nhân dân xã Phước Tân  tỉnh Bình Phước</v>
      </c>
      <c r="C1196" t="str">
        <v>https://mc.ninhthuan.gov.vn/portaldvc/KenhTin/dich-vu-cong-truc-tuyen.aspx?_dv=000-21-32-H43</v>
      </c>
      <c r="D1196" t="str">
        <v>-</v>
      </c>
      <c r="E1196" t="str">
        <v>-</v>
      </c>
      <c r="F1196" t="str">
        <v>-</v>
      </c>
      <c r="G1196" t="str">
        <v>-</v>
      </c>
    </row>
    <row r="1197">
      <c r="A1197">
        <v>19195</v>
      </c>
      <c r="B1197" t="str">
        <f>HYPERLINK("https://www.facebook.com/Trangbunhongaymoi/", "Công an xã Bù Nho  tỉnh Bình Phước")</f>
        <v>Công an xã Bù Nho  tỉnh Bình Phước</v>
      </c>
      <c r="C1197" t="str">
        <v>https://www.facebook.com/Trangbunhongaymoi/</v>
      </c>
      <c r="D1197" t="str">
        <v>-</v>
      </c>
      <c r="E1197" t="str">
        <v/>
      </c>
      <c r="F1197" t="str">
        <v>-</v>
      </c>
      <c r="G1197" t="str">
        <v>-</v>
      </c>
    </row>
    <row r="1198">
      <c r="A1198">
        <v>19196</v>
      </c>
      <c r="B1198" t="str">
        <f>HYPERLINK("https://bunho.phurieng.binhphuoc.gov.vn/", "UBND Ủy ban nhân dân xã Bù Nho  tỉnh Bình Phước")</f>
        <v>UBND Ủy ban nhân dân xã Bù Nho  tỉnh Bình Phước</v>
      </c>
      <c r="C1198" t="str">
        <v>https://bunho.phurieng.binhphuoc.gov.vn/</v>
      </c>
      <c r="D1198" t="str">
        <v>-</v>
      </c>
      <c r="E1198" t="str">
        <v>-</v>
      </c>
      <c r="F1198" t="str">
        <v>-</v>
      </c>
      <c r="G1198" t="str">
        <v>-</v>
      </c>
    </row>
    <row r="1199">
      <c r="A1199">
        <v>19197</v>
      </c>
      <c r="B1199" t="str">
        <v>Công an xã Long Hà  tỉnh Bình Phước</v>
      </c>
      <c r="C1199" t="str">
        <v>-</v>
      </c>
      <c r="D1199" t="str">
        <v>-</v>
      </c>
      <c r="E1199" t="str">
        <v/>
      </c>
      <c r="F1199" t="str">
        <v>-</v>
      </c>
      <c r="G1199" t="str">
        <v>-</v>
      </c>
    </row>
    <row r="1200">
      <c r="A1200">
        <v>19198</v>
      </c>
      <c r="B1200" t="str">
        <f>HYPERLINK("https://longha.phurieng.binhphuoc.gov.vn/", "UBND Ủy ban nhân dân xã Long Hà  tỉnh Bình Phước")</f>
        <v>UBND Ủy ban nhân dân xã Long Hà  tỉnh Bình Phước</v>
      </c>
      <c r="C1200" t="str">
        <v>https://longha.phurieng.binhphuoc.gov.vn/</v>
      </c>
      <c r="D1200" t="str">
        <v>-</v>
      </c>
      <c r="E1200" t="str">
        <v>-</v>
      </c>
      <c r="F1200" t="str">
        <v>-</v>
      </c>
      <c r="G1200" t="str">
        <v>-</v>
      </c>
    </row>
    <row r="1201">
      <c r="A1201">
        <v>19199</v>
      </c>
      <c r="B1201" t="str">
        <f>HYPERLINK("https://www.facebook.com/p/C%C3%B4ng-An-X%C3%A3-Long-T%C3%A2n-100072414188764/", "Công an xã Long Tân  tỉnh Bình Phước")</f>
        <v>Công an xã Long Tân  tỉnh Bình Phước</v>
      </c>
      <c r="C1201" t="str">
        <v>https://www.facebook.com/p/C%C3%B4ng-An-X%C3%A3-Long-T%C3%A2n-100072414188764/</v>
      </c>
      <c r="D1201" t="str">
        <v>-</v>
      </c>
      <c r="E1201" t="str">
        <v/>
      </c>
      <c r="F1201" t="str">
        <v>-</v>
      </c>
      <c r="G1201" t="str">
        <v>-</v>
      </c>
    </row>
    <row r="1202">
      <c r="A1202">
        <v>19200</v>
      </c>
      <c r="B1202" t="str">
        <f>HYPERLINK("https://longtan.phurieng.binhphuoc.gov.vn/", "UBND Ủy ban nhân dân xã Long Tân  tỉnh Bình Phước")</f>
        <v>UBND Ủy ban nhân dân xã Long Tân  tỉnh Bình Phước</v>
      </c>
      <c r="C1202" t="str">
        <v>https://longtan.phurieng.binhphuoc.gov.vn/</v>
      </c>
      <c r="D1202" t="str">
        <v>-</v>
      </c>
      <c r="E1202" t="str">
        <v>-</v>
      </c>
      <c r="F1202" t="str">
        <v>-</v>
      </c>
      <c r="G1202" t="str">
        <v>-</v>
      </c>
    </row>
    <row r="1203">
      <c r="A1203">
        <v>19201</v>
      </c>
      <c r="B1203" t="str">
        <f>HYPERLINK("https://www.facebook.com/conganBaTri/", "Công an xã Phú Trung  tỉnh Bình Phước")</f>
        <v>Công an xã Phú Trung  tỉnh Bình Phước</v>
      </c>
      <c r="C1203" t="str">
        <v>https://www.facebook.com/conganBaTri/</v>
      </c>
      <c r="D1203" t="str">
        <v>-</v>
      </c>
      <c r="E1203" t="str">
        <v/>
      </c>
      <c r="F1203" t="str">
        <v>-</v>
      </c>
      <c r="G1203" t="str">
        <v>-</v>
      </c>
    </row>
    <row r="1204">
      <c r="A1204">
        <v>19202</v>
      </c>
      <c r="B1204" t="str">
        <f>HYPERLINK("https://phutrung.phurieng.binhphuoc.gov.vn/", "UBND Ủy ban nhân dân xã Phú Trung  tỉnh Bình Phước")</f>
        <v>UBND Ủy ban nhân dân xã Phú Trung  tỉnh Bình Phước</v>
      </c>
      <c r="C1204" t="str">
        <v>https://phutrung.phurieng.binhphuoc.gov.vn/</v>
      </c>
      <c r="D1204" t="str">
        <v>-</v>
      </c>
      <c r="E1204" t="str">
        <v>-</v>
      </c>
      <c r="F1204" t="str">
        <v>-</v>
      </c>
      <c r="G1204" t="str">
        <v>-</v>
      </c>
    </row>
    <row r="1205">
      <c r="A1205">
        <v>19203</v>
      </c>
      <c r="B1205" t="str">
        <f>HYPERLINK("https://www.facebook.com/conganhuyenphurieng/", "Công an xã Phú Riềng  tỉnh Bình Phước")</f>
        <v>Công an xã Phú Riềng  tỉnh Bình Phước</v>
      </c>
      <c r="C1205" t="str">
        <v>https://www.facebook.com/conganhuyenphurieng/</v>
      </c>
      <c r="D1205" t="str">
        <v>-</v>
      </c>
      <c r="E1205" t="str">
        <v/>
      </c>
      <c r="F1205" t="str">
        <v>-</v>
      </c>
      <c r="G1205" t="str">
        <v>-</v>
      </c>
    </row>
    <row r="1206">
      <c r="A1206">
        <v>19204</v>
      </c>
      <c r="B1206" t="str">
        <f>HYPERLINK("https://phurieng.binhphuoc.gov.vn/", "UBND Ủy ban nhân dân xã Phú Riềng  tỉnh Bình Phước")</f>
        <v>UBND Ủy ban nhân dân xã Phú Riềng  tỉnh Bình Phước</v>
      </c>
      <c r="C1206" t="str">
        <v>https://phurieng.binhphuoc.gov.vn/</v>
      </c>
      <c r="D1206" t="str">
        <v>-</v>
      </c>
      <c r="E1206" t="str">
        <v>-</v>
      </c>
      <c r="F1206" t="str">
        <v>-</v>
      </c>
      <c r="G1206" t="str">
        <v>-</v>
      </c>
    </row>
    <row r="1207">
      <c r="A1207">
        <v>19205</v>
      </c>
      <c r="B1207" t="str">
        <f>HYPERLINK("https://www.facebook.com/Conganphuong1TPTN/", "Công an phường 1  tỉnh Tây Ninh")</f>
        <v>Công an phường 1  tỉnh Tây Ninh</v>
      </c>
      <c r="C1207" t="str">
        <v>https://www.facebook.com/Conganphuong1TPTN/</v>
      </c>
      <c r="D1207" t="str">
        <v>-</v>
      </c>
      <c r="E1207" t="str">
        <v/>
      </c>
      <c r="F1207" t="str">
        <v>-</v>
      </c>
      <c r="G1207" t="str">
        <v>-</v>
      </c>
    </row>
    <row r="1208">
      <c r="A1208">
        <v>19206</v>
      </c>
      <c r="B1208" t="str">
        <f>HYPERLINK("https://phuong1.tayninh.gov.vn/", "UBND Ủy ban nhân dân phường 1  tỉnh Tây Ninh")</f>
        <v>UBND Ủy ban nhân dân phường 1  tỉnh Tây Ninh</v>
      </c>
      <c r="C1208" t="str">
        <v>https://phuong1.tayninh.gov.vn/</v>
      </c>
      <c r="D1208" t="str">
        <v>-</v>
      </c>
      <c r="E1208" t="str">
        <v>-</v>
      </c>
      <c r="F1208" t="str">
        <v>-</v>
      </c>
      <c r="G1208" t="str">
        <v>-</v>
      </c>
    </row>
    <row r="1209">
      <c r="A1209">
        <v>19207</v>
      </c>
      <c r="B1209" t="str">
        <f>HYPERLINK("https://www.facebook.com/p/C%C3%B4ng-an-Ph%C6%B0%E1%BB%9Dng-3-100067874285562/", "Công an phường 3  tỉnh Tây Ninh")</f>
        <v>Công an phường 3  tỉnh Tây Ninh</v>
      </c>
      <c r="C1209" t="str">
        <v>https://www.facebook.com/p/C%C3%B4ng-an-Ph%C6%B0%E1%BB%9Dng-3-100067874285562/</v>
      </c>
      <c r="D1209" t="str">
        <v>-</v>
      </c>
      <c r="E1209" t="str">
        <v/>
      </c>
      <c r="F1209" t="str">
        <v>-</v>
      </c>
      <c r="G1209" t="str">
        <v>-</v>
      </c>
    </row>
    <row r="1210">
      <c r="A1210">
        <v>19208</v>
      </c>
      <c r="B1210" t="str">
        <f>HYPERLINK("https://phuong3.tayninh.gov.vn/vi/page/lien-he.html", "UBND Ủy ban nhân dân phường 3  tỉnh Tây Ninh")</f>
        <v>UBND Ủy ban nhân dân phường 3  tỉnh Tây Ninh</v>
      </c>
      <c r="C1210" t="str">
        <v>https://phuong3.tayninh.gov.vn/vi/page/lien-he.html</v>
      </c>
      <c r="D1210" t="str">
        <v>-</v>
      </c>
      <c r="E1210" t="str">
        <v>-</v>
      </c>
      <c r="F1210" t="str">
        <v>-</v>
      </c>
      <c r="G1210" t="str">
        <v>-</v>
      </c>
    </row>
    <row r="1211">
      <c r="A1211">
        <v>19209</v>
      </c>
      <c r="B1211" t="str">
        <f>HYPERLINK("https://www.facebook.com/p/C%C3%B4ng-An-Ph%C6%B0%E1%BB%9Dng-4-th%C3%A0nh-ph%E1%BB%91-T%C3%A2y-Ninh-100086431322847/", "Công an phường 4  tỉnh Tây Ninh")</f>
        <v>Công an phường 4  tỉnh Tây Ninh</v>
      </c>
      <c r="C1211" t="str">
        <v>https://www.facebook.com/p/C%C3%B4ng-An-Ph%C6%B0%E1%BB%9Dng-4-th%C3%A0nh-ph%E1%BB%91-T%C3%A2y-Ninh-100086431322847/</v>
      </c>
      <c r="D1211" t="str">
        <v>-</v>
      </c>
      <c r="E1211" t="str">
        <v/>
      </c>
      <c r="F1211" t="str">
        <v>-</v>
      </c>
      <c r="G1211" t="str">
        <v>-</v>
      </c>
    </row>
    <row r="1212">
      <c r="A1212">
        <v>19210</v>
      </c>
      <c r="B1212" t="str">
        <f>HYPERLINK("https://phuong4.tayninh.gov.vn/", "UBND Ủy ban nhân dân phường 4  tỉnh Tây Ninh")</f>
        <v>UBND Ủy ban nhân dân phường 4  tỉnh Tây Ninh</v>
      </c>
      <c r="C1212" t="str">
        <v>https://phuong4.tayninh.gov.vn/</v>
      </c>
      <c r="D1212" t="str">
        <v>-</v>
      </c>
      <c r="E1212" t="str">
        <v>-</v>
      </c>
      <c r="F1212" t="str">
        <v>-</v>
      </c>
      <c r="G1212" t="str">
        <v>-</v>
      </c>
    </row>
    <row r="1213">
      <c r="A1213">
        <v>19211</v>
      </c>
      <c r="B1213" t="str">
        <f>HYPERLINK("https://www.facebook.com/CAPvinuocquenthanvidanphucvu/", "Công an phường Hiệp Ninh  tỉnh Tây Ninh")</f>
        <v>Công an phường Hiệp Ninh  tỉnh Tây Ninh</v>
      </c>
      <c r="C1213" t="str">
        <v>https://www.facebook.com/CAPvinuocquenthanvidanphucvu/</v>
      </c>
      <c r="D1213" t="str">
        <v>-</v>
      </c>
      <c r="E1213" t="str">
        <v/>
      </c>
      <c r="F1213" t="str">
        <v>-</v>
      </c>
      <c r="G1213" t="str">
        <v>-</v>
      </c>
    </row>
    <row r="1214">
      <c r="A1214">
        <v>19212</v>
      </c>
      <c r="B1214" t="str">
        <f>HYPERLINK("https://hiepninh.tayninh.gov.vn/", "UBND Ủy ban nhân dân phường Hiệp Ninh  tỉnh Tây Ninh")</f>
        <v>UBND Ủy ban nhân dân phường Hiệp Ninh  tỉnh Tây Ninh</v>
      </c>
      <c r="C1214" t="str">
        <v>https://hiepninh.tayninh.gov.vn/</v>
      </c>
      <c r="D1214" t="str">
        <v>-</v>
      </c>
      <c r="E1214" t="str">
        <v>-</v>
      </c>
      <c r="F1214" t="str">
        <v>-</v>
      </c>
      <c r="G1214" t="str">
        <v>-</v>
      </c>
    </row>
    <row r="1215">
      <c r="A1215">
        <v>19213</v>
      </c>
      <c r="B1215" t="str">
        <f>HYPERLINK("https://www.facebook.com/p/C%C3%B4ng-an-Ph%C6%B0%E1%BB%9Dng-2-th%C3%A0nh-ph%E1%BB%91-T%C3%A2y-Ninh-100091637054099/", "Công an phường 2  tỉnh Tây Ninh")</f>
        <v>Công an phường 2  tỉnh Tây Ninh</v>
      </c>
      <c r="C1215" t="str">
        <v>https://www.facebook.com/p/C%C3%B4ng-an-Ph%C6%B0%E1%BB%9Dng-2-th%C3%A0nh-ph%E1%BB%91-T%C3%A2y-Ninh-100091637054099/</v>
      </c>
      <c r="D1215" t="str">
        <v>-</v>
      </c>
      <c r="E1215" t="str">
        <v/>
      </c>
      <c r="F1215" t="str">
        <v>-</v>
      </c>
      <c r="G1215" t="str">
        <v>-</v>
      </c>
    </row>
    <row r="1216">
      <c r="A1216">
        <v>19214</v>
      </c>
      <c r="B1216" t="str">
        <f>HYPERLINK("https://phuong2.tayninh.gov.vn/", "UBND Ủy ban nhân dân phường 2  tỉnh Tây Ninh")</f>
        <v>UBND Ủy ban nhân dân phường 2  tỉnh Tây Ninh</v>
      </c>
      <c r="C1216" t="str">
        <v>https://phuong2.tayninh.gov.vn/</v>
      </c>
      <c r="D1216" t="str">
        <v>-</v>
      </c>
      <c r="E1216" t="str">
        <v>-</v>
      </c>
      <c r="F1216" t="str">
        <v>-</v>
      </c>
      <c r="G1216" t="str">
        <v>-</v>
      </c>
    </row>
    <row r="1217">
      <c r="A1217">
        <v>19215</v>
      </c>
      <c r="B1217" t="str">
        <v>Công an xã Thạnh Tân  tỉnh Tây Ninh</v>
      </c>
      <c r="C1217" t="str">
        <v>-</v>
      </c>
      <c r="D1217" t="str">
        <v>-</v>
      </c>
      <c r="E1217" t="str">
        <v/>
      </c>
      <c r="F1217" t="str">
        <v>-</v>
      </c>
      <c r="G1217" t="str">
        <v>-</v>
      </c>
    </row>
    <row r="1218">
      <c r="A1218">
        <v>19216</v>
      </c>
      <c r="B1218" t="str">
        <f>HYPERLINK("https://thanhtan.tayninh.gov.vn/", "UBND Ủy ban nhân dân xã Thạnh Tân  tỉnh Tây Ninh")</f>
        <v>UBND Ủy ban nhân dân xã Thạnh Tân  tỉnh Tây Ninh</v>
      </c>
      <c r="C1218" t="str">
        <v>https://thanhtan.tayninh.gov.vn/</v>
      </c>
      <c r="D1218" t="str">
        <v>-</v>
      </c>
      <c r="E1218" t="str">
        <v>-</v>
      </c>
      <c r="F1218" t="str">
        <v>-</v>
      </c>
      <c r="G1218" t="str">
        <v>-</v>
      </c>
    </row>
    <row r="1219">
      <c r="A1219">
        <v>19217</v>
      </c>
      <c r="B1219" t="str">
        <f>HYPERLINK("https://www.facebook.com/groups/1297918403694656/", "Công an xã Tân Bình  tỉnh Tây Ninh")</f>
        <v>Công an xã Tân Bình  tỉnh Tây Ninh</v>
      </c>
      <c r="C1219" t="str">
        <v>https://www.facebook.com/groups/1297918403694656/</v>
      </c>
      <c r="D1219" t="str">
        <v>-</v>
      </c>
      <c r="E1219" t="str">
        <v/>
      </c>
      <c r="F1219" t="str">
        <v>-</v>
      </c>
      <c r="G1219" t="str">
        <v>-</v>
      </c>
    </row>
    <row r="1220">
      <c r="A1220">
        <v>19218</v>
      </c>
      <c r="B1220" t="str">
        <f>HYPERLINK("https://tanbinhthanhpho.tayninh.gov.vn/", "UBND Ủy ban nhân dân xã Tân Bình  tỉnh Tây Ninh")</f>
        <v>UBND Ủy ban nhân dân xã Tân Bình  tỉnh Tây Ninh</v>
      </c>
      <c r="C1220" t="str">
        <v>https://tanbinhthanhpho.tayninh.gov.vn/</v>
      </c>
      <c r="D1220" t="str">
        <v>-</v>
      </c>
      <c r="E1220" t="str">
        <v>-</v>
      </c>
      <c r="F1220" t="str">
        <v>-</v>
      </c>
      <c r="G1220" t="str">
        <v>-</v>
      </c>
    </row>
    <row r="1221">
      <c r="A1221">
        <v>19219</v>
      </c>
      <c r="B1221" t="str">
        <v>Công an xã Bình Minh  tỉnh Tây Ninh</v>
      </c>
      <c r="C1221" t="str">
        <v>-</v>
      </c>
      <c r="D1221" t="str">
        <v>-</v>
      </c>
      <c r="E1221" t="str">
        <v/>
      </c>
      <c r="F1221" t="str">
        <v>-</v>
      </c>
      <c r="G1221" t="str">
        <v>-</v>
      </c>
    </row>
    <row r="1222">
      <c r="A1222">
        <v>19220</v>
      </c>
      <c r="B1222" t="str">
        <f>HYPERLINK("https://binhminh.tayninh.gov.vn/vi/page/Uy-ban-nhan-dan-xa-Binh-Minh.html", "UBND Ủy ban nhân dân xã Bình Minh  tỉnh Tây Ninh")</f>
        <v>UBND Ủy ban nhân dân xã Bình Minh  tỉnh Tây Ninh</v>
      </c>
      <c r="C1222" t="str">
        <v>https://binhminh.tayninh.gov.vn/vi/page/Uy-ban-nhan-dan-xa-Binh-Minh.html</v>
      </c>
      <c r="D1222" t="str">
        <v>-</v>
      </c>
      <c r="E1222" t="str">
        <v>-</v>
      </c>
      <c r="F1222" t="str">
        <v>-</v>
      </c>
      <c r="G1222" t="str">
        <v>-</v>
      </c>
    </row>
    <row r="1223">
      <c r="A1223">
        <v>19221</v>
      </c>
      <c r="B1223" t="str">
        <f>HYPERLINK("https://www.facebook.com/p/C%C3%B4ng-an-ph%C6%B0%E1%BB%9Dng-Ninh-S%C6%A1n-TP-T%C3%A2y-Ninh-100070618254289/", "Công an phường Ninh Sơn  tỉnh Tây Ninh")</f>
        <v>Công an phường Ninh Sơn  tỉnh Tây Ninh</v>
      </c>
      <c r="C1223" t="str">
        <v>https://www.facebook.com/p/C%C3%B4ng-an-ph%C6%B0%E1%BB%9Dng-Ninh-S%C6%A1n-TP-T%C3%A2y-Ninh-100070618254289/</v>
      </c>
      <c r="D1223" t="str">
        <v>-</v>
      </c>
      <c r="E1223" t="str">
        <v/>
      </c>
      <c r="F1223" t="str">
        <v>-</v>
      </c>
      <c r="G1223" t="str">
        <v>-</v>
      </c>
    </row>
    <row r="1224">
      <c r="A1224">
        <v>19222</v>
      </c>
      <c r="B1224" t="str">
        <f>HYPERLINK("https://ninhson.tayninh.gov.vn/", "UBND Ủy ban nhân dân phường Ninh Sơn  tỉnh Tây Ninh")</f>
        <v>UBND Ủy ban nhân dân phường Ninh Sơn  tỉnh Tây Ninh</v>
      </c>
      <c r="C1224" t="str">
        <v>https://ninhson.tayninh.gov.vn/</v>
      </c>
      <c r="D1224" t="str">
        <v>-</v>
      </c>
      <c r="E1224" t="str">
        <v>-</v>
      </c>
      <c r="F1224" t="str">
        <v>-</v>
      </c>
      <c r="G1224" t="str">
        <v>-</v>
      </c>
    </row>
    <row r="1225">
      <c r="A1225">
        <v>19223</v>
      </c>
      <c r="B1225" t="str">
        <f>HYPERLINK("https://www.facebook.com/p/C%C3%B4ng-an-ph%C6%B0%E1%BB%9Dng-Ninh-Th%E1%BA%A1nh-100071313291976/?locale=vi_VN", "Công an phường Ninh Thạnh  tỉnh Tây Ninh")</f>
        <v>Công an phường Ninh Thạnh  tỉnh Tây Ninh</v>
      </c>
      <c r="C1225" t="str">
        <v>https://www.facebook.com/p/C%C3%B4ng-an-ph%C6%B0%E1%BB%9Dng-Ninh-Th%E1%BA%A1nh-100071313291976/?locale=vi_VN</v>
      </c>
      <c r="D1225" t="str">
        <v>-</v>
      </c>
      <c r="E1225" t="str">
        <v/>
      </c>
      <c r="F1225" t="str">
        <v>-</v>
      </c>
      <c r="G1225" t="str">
        <v>-</v>
      </c>
    </row>
    <row r="1226">
      <c r="A1226">
        <v>19224</v>
      </c>
      <c r="B1226" t="str">
        <f>HYPERLINK("https://ninhthanh.tayninh.gov.vn/", "UBND Ủy ban nhân dân phường Ninh Thạnh  tỉnh Tây Ninh")</f>
        <v>UBND Ủy ban nhân dân phường Ninh Thạnh  tỉnh Tây Ninh</v>
      </c>
      <c r="C1226" t="str">
        <v>https://ninhthanh.tayninh.gov.vn/</v>
      </c>
      <c r="D1226" t="str">
        <v>-</v>
      </c>
      <c r="E1226" t="str">
        <v>-</v>
      </c>
      <c r="F1226" t="str">
        <v>-</v>
      </c>
      <c r="G1226" t="str">
        <v>-</v>
      </c>
    </row>
    <row r="1227">
      <c r="A1227">
        <v>19225</v>
      </c>
      <c r="B1227" t="str">
        <v>Công an xã Tân Lập  tỉnh Tây Ninh</v>
      </c>
      <c r="C1227" t="str">
        <v>-</v>
      </c>
      <c r="D1227" t="str">
        <v>-</v>
      </c>
      <c r="E1227" t="str">
        <v/>
      </c>
      <c r="F1227" t="str">
        <v>-</v>
      </c>
      <c r="G1227" t="str">
        <v>-</v>
      </c>
    </row>
    <row r="1228">
      <c r="A1228">
        <v>19226</v>
      </c>
      <c r="B1228" t="str">
        <f>HYPERLINK("https://tanbien.tayninh.gov.vn/vi/news/phuong-ninh-thanh/", "UBND Ủy ban nhân dân xã Tân Lập  tỉnh Tây Ninh")</f>
        <v>UBND Ủy ban nhân dân xã Tân Lập  tỉnh Tây Ninh</v>
      </c>
      <c r="C1228" t="str">
        <v>https://tanbien.tayninh.gov.vn/vi/news/phuong-ninh-thanh/</v>
      </c>
      <c r="D1228" t="str">
        <v>-</v>
      </c>
      <c r="E1228" t="str">
        <v>-</v>
      </c>
      <c r="F1228" t="str">
        <v>-</v>
      </c>
      <c r="G1228" t="str">
        <v>-</v>
      </c>
    </row>
    <row r="1229">
      <c r="A1229">
        <v>19227</v>
      </c>
      <c r="B1229" t="str">
        <v>Công an xã Thạnh Bắc  tỉnh Tây Ninh</v>
      </c>
      <c r="C1229" t="str">
        <v>-</v>
      </c>
      <c r="D1229" t="str">
        <v>-</v>
      </c>
      <c r="E1229" t="str">
        <v/>
      </c>
      <c r="F1229" t="str">
        <v>-</v>
      </c>
      <c r="G1229" t="str">
        <v>-</v>
      </c>
    </row>
    <row r="1230">
      <c r="A1230">
        <v>19228</v>
      </c>
      <c r="B1230" t="str">
        <f>HYPERLINK("https://tanbien.tayninh.gov.vn/vi/news/to-chuc-bo-may-436/to-chuc-bo-may-xa-thanh-bac-5241.html", "UBND Ủy ban nhân dân xã Thạnh Bắc  tỉnh Tây Ninh")</f>
        <v>UBND Ủy ban nhân dân xã Thạnh Bắc  tỉnh Tây Ninh</v>
      </c>
      <c r="C1230" t="str">
        <v>https://tanbien.tayninh.gov.vn/vi/news/to-chuc-bo-may-436/to-chuc-bo-may-xa-thanh-bac-5241.html</v>
      </c>
      <c r="D1230" t="str">
        <v>-</v>
      </c>
      <c r="E1230" t="str">
        <v>-</v>
      </c>
      <c r="F1230" t="str">
        <v>-</v>
      </c>
      <c r="G1230" t="str">
        <v>-</v>
      </c>
    </row>
    <row r="1231">
      <c r="A1231">
        <v>19229</v>
      </c>
      <c r="B1231" t="str">
        <f>HYPERLINK("https://www.facebook.com/groups/1297918403694656/", "Công an xã Tân Bình  tỉnh Tây Ninh")</f>
        <v>Công an xã Tân Bình  tỉnh Tây Ninh</v>
      </c>
      <c r="C1231" t="str">
        <v>https://www.facebook.com/groups/1297918403694656/</v>
      </c>
      <c r="D1231" t="str">
        <v>-</v>
      </c>
      <c r="E1231" t="str">
        <v/>
      </c>
      <c r="F1231" t="str">
        <v>-</v>
      </c>
      <c r="G1231" t="str">
        <v>-</v>
      </c>
    </row>
    <row r="1232">
      <c r="A1232">
        <v>19230</v>
      </c>
      <c r="B1232" t="str">
        <f>HYPERLINK("https://tanbinhthanhpho.tayninh.gov.vn/", "UBND Ủy ban nhân dân xã Tân Bình  tỉnh Tây Ninh")</f>
        <v>UBND Ủy ban nhân dân xã Tân Bình  tỉnh Tây Ninh</v>
      </c>
      <c r="C1232" t="str">
        <v>https://tanbinhthanhpho.tayninh.gov.vn/</v>
      </c>
      <c r="D1232" t="str">
        <v>-</v>
      </c>
      <c r="E1232" t="str">
        <v>-</v>
      </c>
      <c r="F1232" t="str">
        <v>-</v>
      </c>
      <c r="G1232" t="str">
        <v>-</v>
      </c>
    </row>
    <row r="1233">
      <c r="A1233">
        <v>19231</v>
      </c>
      <c r="B1233" t="str">
        <v>Công an xã Thạnh Bình  tỉnh Tây Ninh</v>
      </c>
      <c r="C1233" t="str">
        <v>-</v>
      </c>
      <c r="D1233" t="str">
        <v>-</v>
      </c>
      <c r="E1233" t="str">
        <v/>
      </c>
      <c r="F1233" t="str">
        <v>-</v>
      </c>
      <c r="G1233" t="str">
        <v>-</v>
      </c>
    </row>
    <row r="1234">
      <c r="A1234">
        <v>19232</v>
      </c>
      <c r="B1234" t="str">
        <f>HYPERLINK("https://tanbien.tayninh.gov.vn/vi/news/phuong-iv/thong-tin-bo-may-hanh-chinh-cua-xa-thanh-binh-cung-cap-vao-cong-thong-tin-dien-tu-cua-xa-6950.html", "UBND Ủy ban nhân dân xã Thạnh Bình  tỉnh Tây Ninh")</f>
        <v>UBND Ủy ban nhân dân xã Thạnh Bình  tỉnh Tây Ninh</v>
      </c>
      <c r="C1234" t="str">
        <v>https://tanbien.tayninh.gov.vn/vi/news/phuong-iv/thong-tin-bo-may-hanh-chinh-cua-xa-thanh-binh-cung-cap-vao-cong-thong-tin-dien-tu-cua-xa-6950.html</v>
      </c>
      <c r="D1234" t="str">
        <v>-</v>
      </c>
      <c r="E1234" t="str">
        <v>-</v>
      </c>
      <c r="F1234" t="str">
        <v>-</v>
      </c>
      <c r="G1234" t="str">
        <v>-</v>
      </c>
    </row>
    <row r="1235">
      <c r="A1235">
        <v>19233</v>
      </c>
      <c r="B1235" t="str">
        <v>Công an xã Thạnh Tây  tỉnh Tây Ninh</v>
      </c>
      <c r="C1235" t="str">
        <v>-</v>
      </c>
      <c r="D1235" t="str">
        <v>-</v>
      </c>
      <c r="E1235" t="str">
        <v/>
      </c>
      <c r="F1235" t="str">
        <v>-</v>
      </c>
      <c r="G1235" t="str">
        <v>-</v>
      </c>
    </row>
    <row r="1236">
      <c r="A1236">
        <v>19234</v>
      </c>
      <c r="B1236" t="str">
        <f>HYPERLINK("https://tanbien.tayninh.gov.vn/vi/news/xa-thanh-tay/", "UBND Ủy ban nhân dân xã Thạnh Tây  tỉnh Tây Ninh")</f>
        <v>UBND Ủy ban nhân dân xã Thạnh Tây  tỉnh Tây Ninh</v>
      </c>
      <c r="C1236" t="str">
        <v>https://tanbien.tayninh.gov.vn/vi/news/xa-thanh-tay/</v>
      </c>
      <c r="D1236" t="str">
        <v>-</v>
      </c>
      <c r="E1236" t="str">
        <v>-</v>
      </c>
      <c r="F1236" t="str">
        <v>-</v>
      </c>
      <c r="G1236" t="str">
        <v>-</v>
      </c>
    </row>
    <row r="1237">
      <c r="A1237">
        <v>19235</v>
      </c>
      <c r="B1237" t="str">
        <f>HYPERLINK("https://www.facebook.com/p/C%C3%B4ng-an-x%C3%A3-Ho%C3%A0-Hi%E1%BB%87p-100070072673778/", "Công an xã Hòa Hiệp  tỉnh Tây Ninh")</f>
        <v>Công an xã Hòa Hiệp  tỉnh Tây Ninh</v>
      </c>
      <c r="C1237" t="str">
        <v>https://www.facebook.com/p/C%C3%B4ng-an-x%C3%A3-Ho%C3%A0-Hi%E1%BB%87p-100070072673778/</v>
      </c>
      <c r="D1237" t="str">
        <v>-</v>
      </c>
      <c r="E1237" t="str">
        <v/>
      </c>
      <c r="F1237" t="str">
        <v>-</v>
      </c>
      <c r="G1237" t="str">
        <v>-</v>
      </c>
    </row>
    <row r="1238">
      <c r="A1238">
        <v>19236</v>
      </c>
      <c r="B1238" t="str">
        <f>HYPERLINK("https://tanbien.tayninh.gov.vn/vi/news/phuong-3/", "UBND Ủy ban nhân dân xã Hòa Hiệp  tỉnh Tây Ninh")</f>
        <v>UBND Ủy ban nhân dân xã Hòa Hiệp  tỉnh Tây Ninh</v>
      </c>
      <c r="C1238" t="str">
        <v>https://tanbien.tayninh.gov.vn/vi/news/phuong-3/</v>
      </c>
      <c r="D1238" t="str">
        <v>-</v>
      </c>
      <c r="E1238" t="str">
        <v>-</v>
      </c>
      <c r="F1238" t="str">
        <v>-</v>
      </c>
      <c r="G1238" t="str">
        <v>-</v>
      </c>
    </row>
    <row r="1239">
      <c r="A1239">
        <v>19237</v>
      </c>
      <c r="B1239" t="str">
        <f>HYPERLINK("https://www.facebook.com/p/C%C3%B4ng-an-x%C3%A3-T%C3%A2n-Phong-100066777291543/", "Công an xã Tân Phong  tỉnh Tây Ninh")</f>
        <v>Công an xã Tân Phong  tỉnh Tây Ninh</v>
      </c>
      <c r="C1239" t="str">
        <v>https://www.facebook.com/p/C%C3%B4ng-an-x%C3%A3-T%C3%A2n-Phong-100066777291543/</v>
      </c>
      <c r="D1239" t="str">
        <v>-</v>
      </c>
      <c r="E1239" t="str">
        <v/>
      </c>
      <c r="F1239" t="str">
        <v>-</v>
      </c>
      <c r="G1239" t="str">
        <v>-</v>
      </c>
    </row>
    <row r="1240">
      <c r="A1240">
        <v>19238</v>
      </c>
      <c r="B1240" t="str">
        <f>HYPERLINK("https://tanphong.tayninh.gov.vn/", "UBND Ủy ban nhân dân xã Tân Phong  tỉnh Tây Ninh")</f>
        <v>UBND Ủy ban nhân dân xã Tân Phong  tỉnh Tây Ninh</v>
      </c>
      <c r="C1240" t="str">
        <v>https://tanphong.tayninh.gov.vn/</v>
      </c>
      <c r="D1240" t="str">
        <v>-</v>
      </c>
      <c r="E1240" t="str">
        <v>-</v>
      </c>
      <c r="F1240" t="str">
        <v>-</v>
      </c>
      <c r="G1240" t="str">
        <v>-</v>
      </c>
    </row>
    <row r="1241">
      <c r="A1241">
        <v>19239</v>
      </c>
      <c r="B1241" t="str">
        <f>HYPERLINK("https://www.facebook.com/p/C%C3%B4ng-an-x%C3%A3-M%E1%BB%8F-C%C3%B4ng-100068081329717/", "Công an xã Mỏ Công  tỉnh Tây Ninh")</f>
        <v>Công an xã Mỏ Công  tỉnh Tây Ninh</v>
      </c>
      <c r="C1241" t="str">
        <v>https://www.facebook.com/p/C%C3%B4ng-an-x%C3%A3-M%E1%BB%8F-C%C3%B4ng-100068081329717/</v>
      </c>
      <c r="D1241" t="str">
        <v>-</v>
      </c>
      <c r="E1241" t="str">
        <v/>
      </c>
      <c r="F1241" t="str">
        <v>-</v>
      </c>
      <c r="G1241" t="str">
        <v>-</v>
      </c>
    </row>
    <row r="1242">
      <c r="A1242">
        <v>19240</v>
      </c>
      <c r="B1242" t="str">
        <f>HYPERLINK("https://tanbien.tayninh.gov.vn/vi/news/xa-mo-cong/", "UBND Ủy ban nhân dân xã Mỏ Công  tỉnh Tây Ninh")</f>
        <v>UBND Ủy ban nhân dân xã Mỏ Công  tỉnh Tây Ninh</v>
      </c>
      <c r="C1242" t="str">
        <v>https://tanbien.tayninh.gov.vn/vi/news/xa-mo-cong/</v>
      </c>
      <c r="D1242" t="str">
        <v>-</v>
      </c>
      <c r="E1242" t="str">
        <v>-</v>
      </c>
      <c r="F1242" t="str">
        <v>-</v>
      </c>
      <c r="G1242" t="str">
        <v>-</v>
      </c>
    </row>
    <row r="1243">
      <c r="A1243">
        <v>19241</v>
      </c>
      <c r="B1243" t="str">
        <f>HYPERLINK("https://www.facebook.com/CAX.Travong/", "Công an xã Trà Vong  tỉnh Tây Ninh")</f>
        <v>Công an xã Trà Vong  tỉnh Tây Ninh</v>
      </c>
      <c r="C1243" t="str">
        <v>https://www.facebook.com/CAX.Travong/</v>
      </c>
      <c r="D1243" t="str">
        <v>-</v>
      </c>
      <c r="E1243" t="str">
        <v/>
      </c>
      <c r="F1243" t="str">
        <v>-</v>
      </c>
      <c r="G1243" t="str">
        <v>-</v>
      </c>
    </row>
    <row r="1244">
      <c r="A1244">
        <v>19242</v>
      </c>
      <c r="B1244" t="str">
        <f>HYPERLINK("https://tanbien.tayninh.gov.vn/vi/news/to-chuc-bo-may-407/thong-tin-lanh-dao-xa-tra-vong-5847.html", "UBND Ủy ban nhân dân xã Trà Vong  tỉnh Tây Ninh")</f>
        <v>UBND Ủy ban nhân dân xã Trà Vong  tỉnh Tây Ninh</v>
      </c>
      <c r="C1244" t="str">
        <v>https://tanbien.tayninh.gov.vn/vi/news/to-chuc-bo-may-407/thong-tin-lanh-dao-xa-tra-vong-5847.html</v>
      </c>
      <c r="D1244" t="str">
        <v>-</v>
      </c>
      <c r="E1244" t="str">
        <v>-</v>
      </c>
      <c r="F1244" t="str">
        <v>-</v>
      </c>
      <c r="G1244" t="str">
        <v>-</v>
      </c>
    </row>
    <row r="1245">
      <c r="A1245">
        <v>19243</v>
      </c>
      <c r="B1245" t="str">
        <f>HYPERLINK("https://www.facebook.com/p/C%C3%B4ng-An-x%C3%A3-T%C3%A2n-H%C3%A0-100070057856366/", "Công an xã Tân Hà  tỉnh Tây Ninh")</f>
        <v>Công an xã Tân Hà  tỉnh Tây Ninh</v>
      </c>
      <c r="C1245" t="str">
        <v>https://www.facebook.com/p/C%C3%B4ng-An-x%C3%A3-T%C3%A2n-H%C3%A0-100070057856366/</v>
      </c>
      <c r="D1245" t="str">
        <v>-</v>
      </c>
      <c r="E1245" t="str">
        <v/>
      </c>
      <c r="F1245" t="str">
        <v>-</v>
      </c>
      <c r="G1245" t="str">
        <v>-</v>
      </c>
    </row>
    <row r="1246">
      <c r="A1246">
        <v>19244</v>
      </c>
      <c r="B1246" t="str">
        <f>HYPERLINK("https://tanchau.tayninh.gov.vn/vi/page/Uy-ban-nhan-dan-xa-Tan-Ha.html", "UBND Ủy ban nhân dân xã Tân Hà  tỉnh Tây Ninh")</f>
        <v>UBND Ủy ban nhân dân xã Tân Hà  tỉnh Tây Ninh</v>
      </c>
      <c r="C1246" t="str">
        <v>https://tanchau.tayninh.gov.vn/vi/page/Uy-ban-nhan-dan-xa-Tan-Ha.html</v>
      </c>
      <c r="D1246" t="str">
        <v>-</v>
      </c>
      <c r="E1246" t="str">
        <v>-</v>
      </c>
      <c r="F1246" t="str">
        <v>-</v>
      </c>
      <c r="G1246" t="str">
        <v>-</v>
      </c>
    </row>
    <row r="1247">
      <c r="A1247">
        <v>19245</v>
      </c>
      <c r="B1247" t="str">
        <v>Công an xã Tân Đông  tỉnh Tây Ninh</v>
      </c>
      <c r="C1247" t="str">
        <v>-</v>
      </c>
      <c r="D1247" t="str">
        <v>-</v>
      </c>
      <c r="E1247" t="str">
        <v/>
      </c>
      <c r="F1247" t="str">
        <v>-</v>
      </c>
      <c r="G1247" t="str">
        <v>-</v>
      </c>
    </row>
    <row r="1248">
      <c r="A1248">
        <v>19246</v>
      </c>
      <c r="B1248" t="str">
        <f>HYPERLINK("https://tanchau.tayninh.gov.vn/vi/page/Uy-ban-nhan-dan-xa-Tan-Dong.html", "UBND Ủy ban nhân dân xã Tân Đông  tỉnh Tây Ninh")</f>
        <v>UBND Ủy ban nhân dân xã Tân Đông  tỉnh Tây Ninh</v>
      </c>
      <c r="C1248" t="str">
        <v>https://tanchau.tayninh.gov.vn/vi/page/Uy-ban-nhan-dan-xa-Tan-Dong.html</v>
      </c>
      <c r="D1248" t="str">
        <v>-</v>
      </c>
      <c r="E1248" t="str">
        <v>-</v>
      </c>
      <c r="F1248" t="str">
        <v>-</v>
      </c>
      <c r="G1248" t="str">
        <v>-</v>
      </c>
    </row>
    <row r="1249">
      <c r="A1249">
        <v>19247</v>
      </c>
      <c r="B1249" t="str">
        <f>HYPERLINK("https://www.facebook.com/p/C%C3%B4ng-an-x%C3%A3-T%C3%A2n-H%E1%BB%99i-100092568781903/", "Công an xã Tân Hội  tỉnh Tây Ninh")</f>
        <v>Công an xã Tân Hội  tỉnh Tây Ninh</v>
      </c>
      <c r="C1249" t="str">
        <v>https://www.facebook.com/p/C%C3%B4ng-an-x%C3%A3-T%C3%A2n-H%E1%BB%99i-100092568781903/</v>
      </c>
      <c r="D1249" t="str">
        <v>-</v>
      </c>
      <c r="E1249" t="str">
        <v/>
      </c>
      <c r="F1249" t="str">
        <v>-</v>
      </c>
      <c r="G1249" t="str">
        <v>-</v>
      </c>
    </row>
    <row r="1250">
      <c r="A1250">
        <v>19248</v>
      </c>
      <c r="B1250" t="str">
        <f>HYPERLINK("https://tanchau.tayninh.gov.vn/vi/page/Uy-ban-nhan-dan-xa-Tan-Hoi.html", "UBND Ủy ban nhân dân xã Tân Hội  tỉnh Tây Ninh")</f>
        <v>UBND Ủy ban nhân dân xã Tân Hội  tỉnh Tây Ninh</v>
      </c>
      <c r="C1250" t="str">
        <v>https://tanchau.tayninh.gov.vn/vi/page/Uy-ban-nhan-dan-xa-Tan-Hoi.html</v>
      </c>
      <c r="D1250" t="str">
        <v>-</v>
      </c>
      <c r="E1250" t="str">
        <v>-</v>
      </c>
      <c r="F1250" t="str">
        <v>-</v>
      </c>
      <c r="G1250" t="str">
        <v>-</v>
      </c>
    </row>
    <row r="1251">
      <c r="A1251">
        <v>19249</v>
      </c>
      <c r="B1251" t="str">
        <f>HYPERLINK("https://www.facebook.com/ConganxaTanhoa/", "Công an xã Tân Hòa  tỉnh Tây Ninh")</f>
        <v>Công an xã Tân Hòa  tỉnh Tây Ninh</v>
      </c>
      <c r="C1251" t="str">
        <v>https://www.facebook.com/ConganxaTanhoa/</v>
      </c>
      <c r="D1251" t="str">
        <v>-</v>
      </c>
      <c r="E1251" t="str">
        <v/>
      </c>
      <c r="F1251" t="str">
        <v>-</v>
      </c>
      <c r="G1251" t="str">
        <v>-</v>
      </c>
    </row>
    <row r="1252">
      <c r="A1252">
        <v>19250</v>
      </c>
      <c r="B1252" t="str">
        <f>HYPERLINK("https://tanchau.tayninh.gov.vn/vi/page/Uy-ban-nhan-dan-xa-Tan-Hoa.html", "UBND Ủy ban nhân dân xã Tân Hòa  tỉnh Tây Ninh")</f>
        <v>UBND Ủy ban nhân dân xã Tân Hòa  tỉnh Tây Ninh</v>
      </c>
      <c r="C1252" t="str">
        <v>https://tanchau.tayninh.gov.vn/vi/page/Uy-ban-nhan-dan-xa-Tan-Hoa.html</v>
      </c>
      <c r="D1252" t="str">
        <v>-</v>
      </c>
      <c r="E1252" t="str">
        <v>-</v>
      </c>
      <c r="F1252" t="str">
        <v>-</v>
      </c>
      <c r="G1252" t="str">
        <v>-</v>
      </c>
    </row>
    <row r="1253">
      <c r="A1253">
        <v>19251</v>
      </c>
      <c r="B1253" t="str">
        <f>HYPERLINK("https://www.facebook.com/groups/518687299486534/", "Công an xã Suối Ngô  tỉnh Tây Ninh")</f>
        <v>Công an xã Suối Ngô  tỉnh Tây Ninh</v>
      </c>
      <c r="C1253" t="str">
        <v>https://www.facebook.com/groups/518687299486534/</v>
      </c>
      <c r="D1253" t="str">
        <v>-</v>
      </c>
      <c r="E1253" t="str">
        <v/>
      </c>
      <c r="F1253" t="str">
        <v>-</v>
      </c>
      <c r="G1253" t="str">
        <v>-</v>
      </c>
    </row>
    <row r="1254">
      <c r="A1254">
        <v>19252</v>
      </c>
      <c r="B1254" t="str">
        <f>HYPERLINK("https://tanchau.tayninh.gov.vn/vi/page/Uy-ban-nhan-dan-xa-Suoi-Ngo.html", "UBND Ủy ban nhân dân xã Suối Ngô  tỉnh Tây Ninh")</f>
        <v>UBND Ủy ban nhân dân xã Suối Ngô  tỉnh Tây Ninh</v>
      </c>
      <c r="C1254" t="str">
        <v>https://tanchau.tayninh.gov.vn/vi/page/Uy-ban-nhan-dan-xa-Suoi-Ngo.html</v>
      </c>
      <c r="D1254" t="str">
        <v>-</v>
      </c>
      <c r="E1254" t="str">
        <v>-</v>
      </c>
      <c r="F1254" t="str">
        <v>-</v>
      </c>
      <c r="G1254" t="str">
        <v>-</v>
      </c>
    </row>
    <row r="1255">
      <c r="A1255">
        <v>19253</v>
      </c>
      <c r="B1255" t="str">
        <f>HYPERLINK("https://www.facebook.com/conganxaxsuoiday/", "Công an xã Suối Dây  tỉnh Tây Ninh")</f>
        <v>Công an xã Suối Dây  tỉnh Tây Ninh</v>
      </c>
      <c r="C1255" t="str">
        <v>https://www.facebook.com/conganxaxsuoiday/</v>
      </c>
      <c r="D1255" t="str">
        <v>-</v>
      </c>
      <c r="E1255" t="str">
        <v/>
      </c>
      <c r="F1255" t="str">
        <v>-</v>
      </c>
      <c r="G1255" t="str">
        <v>-</v>
      </c>
    </row>
    <row r="1256">
      <c r="A1256">
        <v>19254</v>
      </c>
      <c r="B1256" t="str">
        <f>HYPERLINK("https://tanchau.tayninh.gov.vn/vi/page/Uy-ban-nhan-dan-xa-Suoi-Day.html", "UBND Ủy ban nhân dân xã Suối Dây  tỉnh Tây Ninh")</f>
        <v>UBND Ủy ban nhân dân xã Suối Dây  tỉnh Tây Ninh</v>
      </c>
      <c r="C1256" t="str">
        <v>https://tanchau.tayninh.gov.vn/vi/page/Uy-ban-nhan-dan-xa-Suoi-Day.html</v>
      </c>
      <c r="D1256" t="str">
        <v>-</v>
      </c>
      <c r="E1256" t="str">
        <v>-</v>
      </c>
      <c r="F1256" t="str">
        <v>-</v>
      </c>
      <c r="G1256" t="str">
        <v>-</v>
      </c>
    </row>
    <row r="1257">
      <c r="A1257">
        <v>19255</v>
      </c>
      <c r="B1257" t="str">
        <f>HYPERLINK("https://www.facebook.com/p/C%C3%B4ng-an-ph%C6%B0%E1%BB%9Dng-Hi%E1%BB%87p-T%C3%A2n-th%E1%BB%8B-x%C3%A3-Ho%C3%A0-Th%C3%A0nh-t%E1%BB%89nh-T%C3%A2y-Ninh-100081150403267/", "Công an xã Tân Hiệp  tỉnh Tây Ninh")</f>
        <v>Công an xã Tân Hiệp  tỉnh Tây Ninh</v>
      </c>
      <c r="C1257" t="str">
        <v>https://www.facebook.com/p/C%C3%B4ng-an-ph%C6%B0%E1%BB%9Dng-Hi%E1%BB%87p-T%C3%A2n-th%E1%BB%8B-x%C3%A3-Ho%C3%A0-Th%C3%A0nh-t%E1%BB%89nh-T%C3%A2y-Ninh-100081150403267/</v>
      </c>
      <c r="D1257" t="str">
        <v>-</v>
      </c>
      <c r="E1257" t="str">
        <v/>
      </c>
      <c r="F1257" t="str">
        <v>-</v>
      </c>
      <c r="G1257" t="str">
        <v>-</v>
      </c>
    </row>
    <row r="1258">
      <c r="A1258">
        <v>19256</v>
      </c>
      <c r="B1258" t="str">
        <f>HYPERLINK("https://tanchau.tayninh.gov.vn/vi/page/Uy-ban-nhan-dan-xa-Tan-Hiep.html", "UBND Ủy ban nhân dân xã Tân Hiệp  tỉnh Tây Ninh")</f>
        <v>UBND Ủy ban nhân dân xã Tân Hiệp  tỉnh Tây Ninh</v>
      </c>
      <c r="C1258" t="str">
        <v>https://tanchau.tayninh.gov.vn/vi/page/Uy-ban-nhan-dan-xa-Tan-Hiep.html</v>
      </c>
      <c r="D1258" t="str">
        <v>-</v>
      </c>
      <c r="E1258" t="str">
        <v>-</v>
      </c>
      <c r="F1258" t="str">
        <v>-</v>
      </c>
      <c r="G1258" t="str">
        <v>-</v>
      </c>
    </row>
    <row r="1259">
      <c r="A1259">
        <v>19257</v>
      </c>
      <c r="B1259" t="str">
        <f>HYPERLINK("https://www.facebook.com/CAXTDTN/", "Công an xã Thạnh Đông  tỉnh Tây Ninh")</f>
        <v>Công an xã Thạnh Đông  tỉnh Tây Ninh</v>
      </c>
      <c r="C1259" t="str">
        <v>https://www.facebook.com/CAXTDTN/</v>
      </c>
      <c r="D1259" t="str">
        <v>-</v>
      </c>
      <c r="E1259" t="str">
        <v/>
      </c>
      <c r="F1259" t="str">
        <v>-</v>
      </c>
      <c r="G1259" t="str">
        <v>-</v>
      </c>
    </row>
    <row r="1260">
      <c r="A1260">
        <v>19258</v>
      </c>
      <c r="B1260" t="str">
        <f>HYPERLINK("https://tanchau.tayninh.gov.vn/vi/page/Uy-ban-nhan-dan-xa-Thanh-Dong.html", "UBND Ủy ban nhân dân xã Thạnh Đông  tỉnh Tây Ninh")</f>
        <v>UBND Ủy ban nhân dân xã Thạnh Đông  tỉnh Tây Ninh</v>
      </c>
      <c r="C1260" t="str">
        <v>https://tanchau.tayninh.gov.vn/vi/page/Uy-ban-nhan-dan-xa-Thanh-Dong.html</v>
      </c>
      <c r="D1260" t="str">
        <v>-</v>
      </c>
      <c r="E1260" t="str">
        <v>-</v>
      </c>
      <c r="F1260" t="str">
        <v>-</v>
      </c>
      <c r="G1260" t="str">
        <v>-</v>
      </c>
    </row>
    <row r="1261">
      <c r="A1261">
        <v>19259</v>
      </c>
      <c r="B1261" t="str">
        <v>Công an xã Tân Thành  tỉnh Tây Ninh</v>
      </c>
      <c r="C1261" t="str">
        <v>-</v>
      </c>
      <c r="D1261" t="str">
        <v>-</v>
      </c>
      <c r="E1261" t="str">
        <v/>
      </c>
      <c r="F1261" t="str">
        <v>-</v>
      </c>
      <c r="G1261" t="str">
        <v>-</v>
      </c>
    </row>
    <row r="1262">
      <c r="A1262">
        <v>19260</v>
      </c>
      <c r="B1262" t="str">
        <f>HYPERLINK("https://tanchau.tayninh.gov.vn/vi/page/Uy-ban-nhan-dan-xa-Tan-Thanh.html", "UBND Ủy ban nhân dân xã Tân Thành  tỉnh Tây Ninh")</f>
        <v>UBND Ủy ban nhân dân xã Tân Thành  tỉnh Tây Ninh</v>
      </c>
      <c r="C1262" t="str">
        <v>https://tanchau.tayninh.gov.vn/vi/page/Uy-ban-nhan-dan-xa-Tan-Thanh.html</v>
      </c>
      <c r="D1262" t="str">
        <v>-</v>
      </c>
      <c r="E1262" t="str">
        <v>-</v>
      </c>
      <c r="F1262" t="str">
        <v>-</v>
      </c>
      <c r="G1262" t="str">
        <v>-</v>
      </c>
    </row>
    <row r="1263">
      <c r="A1263">
        <v>19261</v>
      </c>
      <c r="B1263" t="str">
        <v>Công an xã Tân Phú  tỉnh Tây Ninh</v>
      </c>
      <c r="C1263" t="str">
        <v>-</v>
      </c>
      <c r="D1263" t="str">
        <v>-</v>
      </c>
      <c r="E1263" t="str">
        <v/>
      </c>
      <c r="F1263" t="str">
        <v>-</v>
      </c>
      <c r="G1263" t="str">
        <v>-</v>
      </c>
    </row>
    <row r="1264">
      <c r="A1264">
        <v>19262</v>
      </c>
      <c r="B1264" t="str">
        <f>HYPERLINK("https://tanchau.tayninh.gov.vn/vi/page/Uy-ban-nhan-dan-xa-Tan-Phu.html", "UBND Ủy ban nhân dân xã Tân Phú  tỉnh Tây Ninh")</f>
        <v>UBND Ủy ban nhân dân xã Tân Phú  tỉnh Tây Ninh</v>
      </c>
      <c r="C1264" t="str">
        <v>https://tanchau.tayninh.gov.vn/vi/page/Uy-ban-nhan-dan-xa-Tan-Phu.html</v>
      </c>
      <c r="D1264" t="str">
        <v>-</v>
      </c>
      <c r="E1264" t="str">
        <v>-</v>
      </c>
      <c r="F1264" t="str">
        <v>-</v>
      </c>
      <c r="G1264" t="str">
        <v>-</v>
      </c>
    </row>
    <row r="1265">
      <c r="A1265">
        <v>19263</v>
      </c>
      <c r="B1265" t="str">
        <v>Công an xã Tân Hưng  tỉnh Tây Ninh</v>
      </c>
      <c r="C1265" t="str">
        <v>-</v>
      </c>
      <c r="D1265" t="str">
        <v>-</v>
      </c>
      <c r="E1265" t="str">
        <v/>
      </c>
      <c r="F1265" t="str">
        <v>-</v>
      </c>
      <c r="G1265" t="str">
        <v>-</v>
      </c>
    </row>
    <row r="1266">
      <c r="A1266">
        <v>19264</v>
      </c>
      <c r="B1266" t="str">
        <f>HYPERLINK("https://tanchau.tayninh.gov.vn/vi/page/Uy-ban-nhan-dan-xa-Tan-Hung.html", "UBND Ủy ban nhân dân xã Tân Hưng  tỉnh Tây Ninh")</f>
        <v>UBND Ủy ban nhân dân xã Tân Hưng  tỉnh Tây Ninh</v>
      </c>
      <c r="C1266" t="str">
        <v>https://tanchau.tayninh.gov.vn/vi/page/Uy-ban-nhan-dan-xa-Tan-Hung.html</v>
      </c>
      <c r="D1266" t="str">
        <v>-</v>
      </c>
      <c r="E1266" t="str">
        <v>-</v>
      </c>
      <c r="F1266" t="str">
        <v>-</v>
      </c>
      <c r="G1266" t="str">
        <v>-</v>
      </c>
    </row>
    <row r="1267">
      <c r="A1267">
        <v>19265</v>
      </c>
      <c r="B1267" t="str">
        <f>HYPERLINK("https://www.facebook.com/p/C%C3%B4ng-an-x%C3%A3-Su%E1%BB%91i-%C4%90%C3%A1-100070632272565/", "Công an xã Suối Đá  tỉnh Tây Ninh")</f>
        <v>Công an xã Suối Đá  tỉnh Tây Ninh</v>
      </c>
      <c r="C1267" t="str">
        <v>https://www.facebook.com/p/C%C3%B4ng-an-x%C3%A3-Su%E1%BB%91i-%C4%90%C3%A1-100070632272565/</v>
      </c>
      <c r="D1267" t="str">
        <v>-</v>
      </c>
      <c r="E1267" t="str">
        <v/>
      </c>
      <c r="F1267" t="str">
        <v>-</v>
      </c>
      <c r="G1267" t="str">
        <v>-</v>
      </c>
    </row>
    <row r="1268">
      <c r="A1268">
        <v>19266</v>
      </c>
      <c r="B1268" t="str">
        <f>HYPERLINK("https://www.tayninh.gov.vn/vi/news/dua-nghi/t-y-ninh-s-p-nh-p-p-su-i-nh-m-v-o-p-ph-c-l-i-2-x-su-i---huy-n-d-ng-minh-ch-u-33611.html", "UBND Ủy ban nhân dân xã Suối Đá  tỉnh Tây Ninh")</f>
        <v>UBND Ủy ban nhân dân xã Suối Đá  tỉnh Tây Ninh</v>
      </c>
      <c r="C1268" t="str">
        <v>https://www.tayninh.gov.vn/vi/news/dua-nghi/t-y-ninh-s-p-nh-p-p-su-i-nh-m-v-o-p-ph-c-l-i-2-x-su-i---huy-n-d-ng-minh-ch-u-33611.html</v>
      </c>
      <c r="D1268" t="str">
        <v>-</v>
      </c>
      <c r="E1268" t="str">
        <v>-</v>
      </c>
      <c r="F1268" t="str">
        <v>-</v>
      </c>
      <c r="G1268" t="str">
        <v>-</v>
      </c>
    </row>
    <row r="1269">
      <c r="A1269">
        <v>19267</v>
      </c>
      <c r="B1269" t="str">
        <v>Công an xã Phan  tỉnh Tây Ninh</v>
      </c>
      <c r="C1269" t="str">
        <v>-</v>
      </c>
      <c r="D1269" t="str">
        <v>-</v>
      </c>
      <c r="E1269" t="str">
        <v/>
      </c>
      <c r="F1269" t="str">
        <v>-</v>
      </c>
      <c r="G1269" t="str">
        <v>-</v>
      </c>
    </row>
    <row r="1270">
      <c r="A1270">
        <v>19268</v>
      </c>
      <c r="B1270" t="str">
        <f>HYPERLINK("https://duongminhchau.tayninh.gov.vn/", "UBND Ủy ban nhân dân xã Phan  tỉnh Tây Ninh")</f>
        <v>UBND Ủy ban nhân dân xã Phan  tỉnh Tây Ninh</v>
      </c>
      <c r="C1270" t="str">
        <v>https://duongminhchau.tayninh.gov.vn/</v>
      </c>
      <c r="D1270" t="str">
        <v>-</v>
      </c>
      <c r="E1270" t="str">
        <v>-</v>
      </c>
      <c r="F1270" t="str">
        <v>-</v>
      </c>
      <c r="G1270" t="str">
        <v>-</v>
      </c>
    </row>
    <row r="1271">
      <c r="A1271">
        <v>19269</v>
      </c>
      <c r="B1271" t="str">
        <f>HYPERLINK("https://www.facebook.com/p/C%C3%B4ng-an-x%C3%A3-Ph%C6%B0%E1%BB%9Bc-Ninh-100069805142208/", "Công an xã Phước Ninh  tỉnh Tây Ninh")</f>
        <v>Công an xã Phước Ninh  tỉnh Tây Ninh</v>
      </c>
      <c r="C1271" t="str">
        <v>https://www.facebook.com/p/C%C3%B4ng-an-x%C3%A3-Ph%C6%B0%E1%BB%9Bc-Ninh-100069805142208/</v>
      </c>
      <c r="D1271" t="str">
        <v>-</v>
      </c>
      <c r="E1271" t="str">
        <v/>
      </c>
      <c r="F1271" t="str">
        <v>-</v>
      </c>
      <c r="G1271" t="str">
        <v>-</v>
      </c>
    </row>
    <row r="1272">
      <c r="A1272">
        <v>19270</v>
      </c>
      <c r="B1272" t="str">
        <f>HYPERLINK("https://godau.tayninh.gov.vn/vi/page/Uy-ban-nhan-dan-xa-Phuoc-Dong.html", "UBND Ủy ban nhân dân xã Phước Ninh  tỉnh Tây Ninh")</f>
        <v>UBND Ủy ban nhân dân xã Phước Ninh  tỉnh Tây Ninh</v>
      </c>
      <c r="C1272" t="str">
        <v>https://godau.tayninh.gov.vn/vi/page/Uy-ban-nhan-dan-xa-Phuoc-Dong.html</v>
      </c>
      <c r="D1272" t="str">
        <v>-</v>
      </c>
      <c r="E1272" t="str">
        <v>-</v>
      </c>
      <c r="F1272" t="str">
        <v>-</v>
      </c>
      <c r="G1272" t="str">
        <v>-</v>
      </c>
    </row>
    <row r="1273">
      <c r="A1273">
        <v>19271</v>
      </c>
      <c r="B1273" t="str">
        <v>Công an xã Phước Minh  tỉnh Tây Ninh</v>
      </c>
      <c r="C1273" t="str">
        <v>-</v>
      </c>
      <c r="D1273" t="str">
        <v>-</v>
      </c>
      <c r="E1273" t="str">
        <v/>
      </c>
      <c r="F1273" t="str">
        <v>-</v>
      </c>
      <c r="G1273" t="str">
        <v>-</v>
      </c>
    </row>
    <row r="1274">
      <c r="A1274">
        <v>19272</v>
      </c>
      <c r="B1274" t="str">
        <f>HYPERLINK("https://duongminhchau.tayninh.gov.vn/", "UBND Ủy ban nhân dân xã Phước Minh  tỉnh Tây Ninh")</f>
        <v>UBND Ủy ban nhân dân xã Phước Minh  tỉnh Tây Ninh</v>
      </c>
      <c r="C1274" t="str">
        <v>https://duongminhchau.tayninh.gov.vn/</v>
      </c>
      <c r="D1274" t="str">
        <v>-</v>
      </c>
      <c r="E1274" t="str">
        <v>-</v>
      </c>
      <c r="F1274" t="str">
        <v>-</v>
      </c>
      <c r="G1274" t="str">
        <v>-</v>
      </c>
    </row>
    <row r="1275">
      <c r="A1275">
        <v>19273</v>
      </c>
      <c r="B1275" t="str">
        <f>HYPERLINK("https://www.facebook.com/CaxBauNang/", "Công an xã Bàu Năng  tỉnh Tây Ninh")</f>
        <v>Công an xã Bàu Năng  tỉnh Tây Ninh</v>
      </c>
      <c r="C1275" t="str">
        <v>https://www.facebook.com/CaxBauNang/</v>
      </c>
      <c r="D1275" t="str">
        <v>-</v>
      </c>
      <c r="E1275" t="str">
        <v/>
      </c>
      <c r="F1275" t="str">
        <v>-</v>
      </c>
      <c r="G1275" t="str">
        <v>-</v>
      </c>
    </row>
    <row r="1276">
      <c r="A1276">
        <v>19274</v>
      </c>
      <c r="B1276" t="str">
        <f>HYPERLINK("https://mattrantoquoc.tayninh.gov.vn/vi/news/uy-vien-uy-ban-mat-tran-to-quoc-viet-nam/ban-thanh-tra-nh-n-d-n-x-b-u-n-ng-gi-m-s-t-ubnd-x-v-c-ng-t-c-thu-l-ph-c-ng-ch-ng-ch-ng-th-c-9373.html", "UBND Ủy ban nhân dân xã Bàu Năng  tỉnh Tây Ninh")</f>
        <v>UBND Ủy ban nhân dân xã Bàu Năng  tỉnh Tây Ninh</v>
      </c>
      <c r="C1276" t="str">
        <v>https://mattrantoquoc.tayninh.gov.vn/vi/news/uy-vien-uy-ban-mat-tran-to-quoc-viet-nam/ban-thanh-tra-nh-n-d-n-x-b-u-n-ng-gi-m-s-t-ubnd-x-v-c-ng-t-c-thu-l-ph-c-ng-ch-ng-ch-ng-th-c-9373.html</v>
      </c>
      <c r="D1276" t="str">
        <v>-</v>
      </c>
      <c r="E1276" t="str">
        <v>-</v>
      </c>
      <c r="F1276" t="str">
        <v>-</v>
      </c>
      <c r="G1276" t="str">
        <v>-</v>
      </c>
    </row>
    <row r="1277">
      <c r="A1277">
        <v>19275</v>
      </c>
      <c r="B1277" t="str">
        <f>HYPERLINK("https://www.facebook.com/p/C%C3%B4ng-an-x%C3%A3-Ch%C3%A0-L%C3%A0-100069692137152/", "Công an xã Chà Là  tỉnh Tây Ninh")</f>
        <v>Công an xã Chà Là  tỉnh Tây Ninh</v>
      </c>
      <c r="C1277" t="str">
        <v>https://www.facebook.com/p/C%C3%B4ng-an-x%C3%A3-Ch%C3%A0-L%C3%A0-100069692137152/</v>
      </c>
      <c r="D1277" t="str">
        <v>-</v>
      </c>
      <c r="E1277" t="str">
        <v/>
      </c>
      <c r="F1277" t="str">
        <v>-</v>
      </c>
      <c r="G1277" t="str">
        <v>-</v>
      </c>
    </row>
    <row r="1278">
      <c r="A1278">
        <v>19276</v>
      </c>
      <c r="B1278" t="str">
        <f>HYPERLINK("https://www.tayninh.gov.vn/vi/news/thong-tin-dat-dai/giao--t-cho-ubnd-x-ch-l-x-y-d-ng-khu-di-t-ch-l-ch-s-c-n-c-l-ng--ch-l--38531.html", "UBND Ủy ban nhân dân xã Chà Là  tỉnh Tây Ninh")</f>
        <v>UBND Ủy ban nhân dân xã Chà Là  tỉnh Tây Ninh</v>
      </c>
      <c r="C1278" t="str">
        <v>https://www.tayninh.gov.vn/vi/news/thong-tin-dat-dai/giao--t-cho-ubnd-x-ch-l-x-y-d-ng-khu-di-t-ch-l-ch-s-c-n-c-l-ng--ch-l--38531.html</v>
      </c>
      <c r="D1278" t="str">
        <v>-</v>
      </c>
      <c r="E1278" t="str">
        <v>-</v>
      </c>
      <c r="F1278" t="str">
        <v>-</v>
      </c>
      <c r="G1278" t="str">
        <v>-</v>
      </c>
    </row>
    <row r="1279">
      <c r="A1279">
        <v>19277</v>
      </c>
      <c r="B1279" t="str">
        <f>HYPERLINK("https://www.facebook.com/p/Tr%E1%BA%A1m-y-t%E1%BA%BF-x%C3%A3-C%E1%BA%A7u-Kh%E1%BB%9Fi-100068025999396/", "Công an xã Cầu Khởi  tỉnh Tây Ninh")</f>
        <v>Công an xã Cầu Khởi  tỉnh Tây Ninh</v>
      </c>
      <c r="C1279" t="str">
        <v>https://www.facebook.com/p/Tr%E1%BA%A1m-y-t%E1%BA%BF-x%C3%A3-C%E1%BA%A7u-Kh%E1%BB%9Fi-100068025999396/</v>
      </c>
      <c r="D1279" t="str">
        <v>-</v>
      </c>
      <c r="E1279" t="str">
        <v/>
      </c>
      <c r="F1279" t="str">
        <v>-</v>
      </c>
      <c r="G1279" t="str">
        <v>-</v>
      </c>
    </row>
    <row r="1280">
      <c r="A1280">
        <v>19278</v>
      </c>
      <c r="B1280" t="str">
        <f>HYPERLINK("https://www.tayninh.gov.vn/vi/news/tin-noi-bat/l-nh--o-t-nh-d-l-c-ng-b-x-c-u-kh-i-huy-n-d-ng-minh-ch-u--t-chu-n-n-ng-th-n-m-i-v-x-v-n-h-a-n-ng-th-n-m-i-2018-4387.html", "UBND Ủy ban nhân dân xã Cầu Khởi  tỉnh Tây Ninh")</f>
        <v>UBND Ủy ban nhân dân xã Cầu Khởi  tỉnh Tây Ninh</v>
      </c>
      <c r="C1280" t="str">
        <v>https://www.tayninh.gov.vn/vi/news/tin-noi-bat/l-nh--o-t-nh-d-l-c-ng-b-x-c-u-kh-i-huy-n-d-ng-minh-ch-u--t-chu-n-n-ng-th-n-m-i-v-x-v-n-h-a-n-ng-th-n-m-i-2018-4387.html</v>
      </c>
      <c r="D1280" t="str">
        <v>-</v>
      </c>
      <c r="E1280" t="str">
        <v>-</v>
      </c>
      <c r="F1280" t="str">
        <v>-</v>
      </c>
      <c r="G1280" t="str">
        <v>-</v>
      </c>
    </row>
    <row r="1281">
      <c r="A1281">
        <v>19279</v>
      </c>
      <c r="B1281" t="str">
        <f>HYPERLINK("https://www.facebook.com/groups/331932144009367/", "Công an xã Bến Củi  tỉnh Tây Ninh")</f>
        <v>Công an xã Bến Củi  tỉnh Tây Ninh</v>
      </c>
      <c r="C1281" t="str">
        <v>https://www.facebook.com/groups/331932144009367/</v>
      </c>
      <c r="D1281" t="str">
        <v>-</v>
      </c>
      <c r="E1281" t="str">
        <v/>
      </c>
      <c r="F1281" t="str">
        <v>-</v>
      </c>
      <c r="G1281" t="str">
        <v>-</v>
      </c>
    </row>
    <row r="1282">
      <c r="A1282">
        <v>19280</v>
      </c>
      <c r="B1282" t="str">
        <f>HYPERLINK("https://xabencui.tayninh.gov.vn/vi/page/to-chuc.html", "UBND Ủy ban nhân dân xã Bến Củi  tỉnh Tây Ninh")</f>
        <v>UBND Ủy ban nhân dân xã Bến Củi  tỉnh Tây Ninh</v>
      </c>
      <c r="C1282" t="str">
        <v>https://xabencui.tayninh.gov.vn/vi/page/to-chuc.html</v>
      </c>
      <c r="D1282" t="str">
        <v>-</v>
      </c>
      <c r="E1282" t="str">
        <v>-</v>
      </c>
      <c r="F1282" t="str">
        <v>-</v>
      </c>
      <c r="G1282" t="str">
        <v>-</v>
      </c>
    </row>
    <row r="1283">
      <c r="A1283">
        <v>19281</v>
      </c>
      <c r="B1283" t="str">
        <v>Công an xã Lộc Ninh  tỉnh Tây Ninh</v>
      </c>
      <c r="C1283" t="str">
        <v>-</v>
      </c>
      <c r="D1283" t="str">
        <v>-</v>
      </c>
      <c r="E1283" t="str">
        <v/>
      </c>
      <c r="F1283" t="str">
        <v>-</v>
      </c>
      <c r="G1283" t="str">
        <v>-</v>
      </c>
    </row>
    <row r="1284">
      <c r="A1284">
        <v>19282</v>
      </c>
      <c r="B1284" t="str">
        <f>HYPERLINK("https://1022.tayninh.gov.vn/vi/chi-tiet-phan-anh?id=41238", "UBND Ủy ban nhân dân xã Lộc Ninh  tỉnh Tây Ninh")</f>
        <v>UBND Ủy ban nhân dân xã Lộc Ninh  tỉnh Tây Ninh</v>
      </c>
      <c r="C1284" t="str">
        <v>https://1022.tayninh.gov.vn/vi/chi-tiet-phan-anh?id=41238</v>
      </c>
      <c r="D1284" t="str">
        <v>-</v>
      </c>
      <c r="E1284" t="str">
        <v>-</v>
      </c>
      <c r="F1284" t="str">
        <v>-</v>
      </c>
      <c r="G1284" t="str">
        <v>-</v>
      </c>
    </row>
    <row r="1285">
      <c r="A1285">
        <v>19283</v>
      </c>
      <c r="B1285" t="str">
        <v>Công an xã Truông Mít  tỉnh Tây Ninh</v>
      </c>
      <c r="C1285" t="str">
        <v>-</v>
      </c>
      <c r="D1285" t="str">
        <v>-</v>
      </c>
      <c r="E1285" t="str">
        <v/>
      </c>
      <c r="F1285" t="str">
        <v>-</v>
      </c>
      <c r="G1285" t="str">
        <v>-</v>
      </c>
    </row>
    <row r="1286">
      <c r="A1286">
        <v>19284</v>
      </c>
      <c r="B1286" t="str">
        <f>HYPERLINK("https://duongminhchau.tayninh.gov.vn/", "UBND Ủy ban nhân dân xã Truông Mít  tỉnh Tây Ninh")</f>
        <v>UBND Ủy ban nhân dân xã Truông Mít  tỉnh Tây Ninh</v>
      </c>
      <c r="C1286" t="str">
        <v>https://duongminhchau.tayninh.gov.vn/</v>
      </c>
      <c r="D1286" t="str">
        <v>-</v>
      </c>
      <c r="E1286" t="str">
        <v>-</v>
      </c>
      <c r="F1286" t="str">
        <v>-</v>
      </c>
      <c r="G1286" t="str">
        <v>-</v>
      </c>
    </row>
    <row r="1287">
      <c r="A1287">
        <v>19285</v>
      </c>
      <c r="B1287" t="str">
        <v>Công an xã Hảo Đước  tỉnh Tây Ninh</v>
      </c>
      <c r="C1287" t="str">
        <v>-</v>
      </c>
      <c r="D1287" t="str">
        <v>-</v>
      </c>
      <c r="E1287" t="str">
        <v/>
      </c>
      <c r="F1287" t="str">
        <v>-</v>
      </c>
      <c r="G1287" t="str">
        <v>-</v>
      </c>
    </row>
    <row r="1288">
      <c r="A1288">
        <v>19286</v>
      </c>
      <c r="B1288" t="str">
        <f>HYPERLINK("https://chauthanh.tayninh.gov.vn/vi/co-cau-to-chuc/vieworg/UBND-xa-Hao-Duoc-47/", "UBND Ủy ban nhân dân xã Hảo Đước  tỉnh Tây Ninh")</f>
        <v>UBND Ủy ban nhân dân xã Hảo Đước  tỉnh Tây Ninh</v>
      </c>
      <c r="C1288" t="str">
        <v>https://chauthanh.tayninh.gov.vn/vi/co-cau-to-chuc/vieworg/UBND-xa-Hao-Duoc-47/</v>
      </c>
      <c r="D1288" t="str">
        <v>-</v>
      </c>
      <c r="E1288" t="str">
        <v>-</v>
      </c>
      <c r="F1288" t="str">
        <v>-</v>
      </c>
      <c r="G1288" t="str">
        <v>-</v>
      </c>
    </row>
    <row r="1289">
      <c r="A1289">
        <v>19287</v>
      </c>
      <c r="B1289" t="str">
        <f>HYPERLINK("https://www.facebook.com/p/C%C3%B4ng-an-x%C3%A3-Ph%C6%B0%E1%BB%9Bc-Vinh-huy%E1%BB%87n-Ninh-Ph%C6%B0%E1%BB%9Bc-100068912764094/", "Công an xã Phước Vinh  tỉnh Tây Ninh")</f>
        <v>Công an xã Phước Vinh  tỉnh Tây Ninh</v>
      </c>
      <c r="C1289" t="str">
        <v>https://www.facebook.com/p/C%C3%B4ng-an-x%C3%A3-Ph%C6%B0%E1%BB%9Bc-Vinh-huy%E1%BB%87n-Ninh-Ph%C6%B0%E1%BB%9Bc-100068912764094/</v>
      </c>
      <c r="D1289" t="str">
        <v>-</v>
      </c>
      <c r="E1289" t="str">
        <v/>
      </c>
      <c r="F1289" t="str">
        <v>-</v>
      </c>
      <c r="G1289" t="str">
        <v>-</v>
      </c>
    </row>
    <row r="1290">
      <c r="A1290">
        <v>19288</v>
      </c>
      <c r="B1290" t="str">
        <f>HYPERLINK("https://chauthanh.tayninh.gov.vn/vi/news/phuoc-vinh/ubnd-xa-phuoc-vinh-thong-bao-tiep-nhan-dich-vu-cong-truc-tuyen-http-dichvucong-tayninh-gov-vn-1973.html", "UBND Ủy ban nhân dân xã Phước Vinh  tỉnh Tây Ninh")</f>
        <v>UBND Ủy ban nhân dân xã Phước Vinh  tỉnh Tây Ninh</v>
      </c>
      <c r="C1290" t="str">
        <v>https://chauthanh.tayninh.gov.vn/vi/news/phuoc-vinh/ubnd-xa-phuoc-vinh-thong-bao-tiep-nhan-dich-vu-cong-truc-tuyen-http-dichvucong-tayninh-gov-vn-1973.html</v>
      </c>
      <c r="D1290" t="str">
        <v>-</v>
      </c>
      <c r="E1290" t="str">
        <v>-</v>
      </c>
      <c r="F1290" t="str">
        <v>-</v>
      </c>
      <c r="G1290" t="str">
        <v>-</v>
      </c>
    </row>
    <row r="1291">
      <c r="A1291">
        <v>19289</v>
      </c>
      <c r="B1291" t="str">
        <f>HYPERLINK("https://www.facebook.com/p/C%C3%B4ng-an-x%C3%A3-%C4%90%E1%BB%93ng-Kh%E1%BB%9Fi-100071459858269/", "Công an xã Đồng Khởi  tỉnh Tây Ninh")</f>
        <v>Công an xã Đồng Khởi  tỉnh Tây Ninh</v>
      </c>
      <c r="C1291" t="str">
        <v>https://www.facebook.com/p/C%C3%B4ng-an-x%C3%A3-%C4%90%E1%BB%93ng-Kh%E1%BB%9Fi-100071459858269/</v>
      </c>
      <c r="D1291" t="str">
        <v>-</v>
      </c>
      <c r="E1291" t="str">
        <v/>
      </c>
      <c r="F1291" t="str">
        <v>-</v>
      </c>
      <c r="G1291" t="str">
        <v>-</v>
      </c>
    </row>
    <row r="1292">
      <c r="A1292">
        <v>19290</v>
      </c>
      <c r="B1292" t="str">
        <f>HYPERLINK("https://chauthanh.tayninh.gov.vn/vi/news/dong-khoi/", "UBND Ủy ban nhân dân xã Đồng Khởi  tỉnh Tây Ninh")</f>
        <v>UBND Ủy ban nhân dân xã Đồng Khởi  tỉnh Tây Ninh</v>
      </c>
      <c r="C1292" t="str">
        <v>https://chauthanh.tayninh.gov.vn/vi/news/dong-khoi/</v>
      </c>
      <c r="D1292" t="str">
        <v>-</v>
      </c>
      <c r="E1292" t="str">
        <v>-</v>
      </c>
      <c r="F1292" t="str">
        <v>-</v>
      </c>
      <c r="G1292" t="str">
        <v>-</v>
      </c>
    </row>
    <row r="1293">
      <c r="A1293">
        <v>19291</v>
      </c>
      <c r="B1293" t="str">
        <f>HYPERLINK("https://www.facebook.com/p/C%C3%B4ng-an-x%C3%A3-Th%C3%A1i-B%C3%ACnh-100067203055640/", "Công an xã Thái Bình  tỉnh Tây Ninh")</f>
        <v>Công an xã Thái Bình  tỉnh Tây Ninh</v>
      </c>
      <c r="C1293" t="str">
        <v>https://www.facebook.com/p/C%C3%B4ng-an-x%C3%A3-Th%C3%A1i-B%C3%ACnh-100067203055640/</v>
      </c>
      <c r="D1293" t="str">
        <v>-</v>
      </c>
      <c r="E1293" t="str">
        <v/>
      </c>
      <c r="F1293" t="str">
        <v>-</v>
      </c>
      <c r="G1293" t="str">
        <v>-</v>
      </c>
    </row>
    <row r="1294">
      <c r="A1294">
        <v>19292</v>
      </c>
      <c r="B1294" t="str">
        <f>HYPERLINK("https://chauthanh.tayninh.gov.vn/vi/co-cau-to-chuc/vieworg/UBND-xa-Thai-Binh-41/", "UBND Ủy ban nhân dân xã Thái Bình  tỉnh Tây Ninh")</f>
        <v>UBND Ủy ban nhân dân xã Thái Bình  tỉnh Tây Ninh</v>
      </c>
      <c r="C1294" t="str">
        <v>https://chauthanh.tayninh.gov.vn/vi/co-cau-to-chuc/vieworg/UBND-xa-Thai-Binh-41/</v>
      </c>
      <c r="D1294" t="str">
        <v>-</v>
      </c>
      <c r="E1294" t="str">
        <v>-</v>
      </c>
      <c r="F1294" t="str">
        <v>-</v>
      </c>
      <c r="G1294" t="str">
        <v>-</v>
      </c>
    </row>
    <row r="1295">
      <c r="A1295">
        <v>19293</v>
      </c>
      <c r="B1295" t="str">
        <f>HYPERLINK("https://www.facebook.com/doanthanhniencongantayninh/", "Công an xã An Cơ  tỉnh Tây Ninh")</f>
        <v>Công an xã An Cơ  tỉnh Tây Ninh</v>
      </c>
      <c r="C1295" t="str">
        <v>https://www.facebook.com/doanthanhniencongantayninh/</v>
      </c>
      <c r="D1295" t="str">
        <v>-</v>
      </c>
      <c r="E1295" t="str">
        <v/>
      </c>
      <c r="F1295" t="str">
        <v>-</v>
      </c>
      <c r="G1295" t="str">
        <v>-</v>
      </c>
    </row>
    <row r="1296">
      <c r="A1296">
        <v>19294</v>
      </c>
      <c r="B1296" t="str">
        <f>HYPERLINK("https://www.tayninh.gov.vn/", "UBND Ủy ban nhân dân xã An Cơ  tỉnh Tây Ninh")</f>
        <v>UBND Ủy ban nhân dân xã An Cơ  tỉnh Tây Ninh</v>
      </c>
      <c r="C1296" t="str">
        <v>https://www.tayninh.gov.vn/</v>
      </c>
      <c r="D1296" t="str">
        <v>-</v>
      </c>
      <c r="E1296" t="str">
        <v>-</v>
      </c>
      <c r="F1296" t="str">
        <v>-</v>
      </c>
      <c r="G1296" t="str">
        <v>-</v>
      </c>
    </row>
    <row r="1297">
      <c r="A1297">
        <v>19295</v>
      </c>
      <c r="B1297" t="str">
        <v>Công an xã Biên Giới  tỉnh Tây Ninh</v>
      </c>
      <c r="C1297" t="str">
        <v>-</v>
      </c>
      <c r="D1297" t="str">
        <v>-</v>
      </c>
      <c r="E1297" t="str">
        <v/>
      </c>
      <c r="F1297" t="str">
        <v>-</v>
      </c>
      <c r="G1297" t="str">
        <v>-</v>
      </c>
    </row>
    <row r="1298">
      <c r="A1298">
        <v>19296</v>
      </c>
      <c r="B1298" t="str">
        <f>HYPERLINK("https://www.tayninh.gov.vn/vi/page/Lanh-dao-UBND-tinh.html", "UBND Ủy ban nhân dân xã Biên Giới  tỉnh Tây Ninh")</f>
        <v>UBND Ủy ban nhân dân xã Biên Giới  tỉnh Tây Ninh</v>
      </c>
      <c r="C1298" t="str">
        <v>https://www.tayninh.gov.vn/vi/page/Lanh-dao-UBND-tinh.html</v>
      </c>
      <c r="D1298" t="str">
        <v>-</v>
      </c>
      <c r="E1298" t="str">
        <v>-</v>
      </c>
      <c r="F1298" t="str">
        <v>-</v>
      </c>
      <c r="G1298" t="str">
        <v>-</v>
      </c>
    </row>
    <row r="1299">
      <c r="A1299">
        <v>19297</v>
      </c>
      <c r="B1299" t="str">
        <f>HYPERLINK("https://www.facebook.com/catxhoathanhtn/?locale=vi_VN", "Công an xã Hòa Thạnh  tỉnh Tây Ninh")</f>
        <v>Công an xã Hòa Thạnh  tỉnh Tây Ninh</v>
      </c>
      <c r="C1299" t="str">
        <v>https://www.facebook.com/catxhoathanhtn/?locale=vi_VN</v>
      </c>
      <c r="D1299" t="str">
        <v>-</v>
      </c>
      <c r="E1299" t="str">
        <v/>
      </c>
      <c r="F1299" t="str">
        <v>-</v>
      </c>
      <c r="G1299" t="str">
        <v>-</v>
      </c>
    </row>
    <row r="1300">
      <c r="A1300">
        <v>19298</v>
      </c>
      <c r="B1300" t="str">
        <f>HYPERLINK("https://hoathanh.tayninh.gov.vn/", "UBND Ủy ban nhân dân xã Hòa Thạnh  tỉnh Tây Ninh")</f>
        <v>UBND Ủy ban nhân dân xã Hòa Thạnh  tỉnh Tây Ninh</v>
      </c>
      <c r="C1300" t="str">
        <v>https://hoathanh.tayninh.gov.vn/</v>
      </c>
      <c r="D1300" t="str">
        <v>-</v>
      </c>
      <c r="E1300" t="str">
        <v>-</v>
      </c>
      <c r="F1300" t="str">
        <v>-</v>
      </c>
      <c r="G1300" t="str">
        <v>-</v>
      </c>
    </row>
    <row r="1301">
      <c r="A1301">
        <v>19299</v>
      </c>
      <c r="B1301" t="str">
        <f>HYPERLINK("https://www.facebook.com/conganBaTri/", "Công an xã Trí Bình  tỉnh Tây Ninh")</f>
        <v>Công an xã Trí Bình  tỉnh Tây Ninh</v>
      </c>
      <c r="C1301" t="str">
        <v>https://www.facebook.com/conganBaTri/</v>
      </c>
      <c r="D1301" t="str">
        <v>-</v>
      </c>
      <c r="E1301" t="str">
        <v/>
      </c>
      <c r="F1301" t="str">
        <v>-</v>
      </c>
      <c r="G1301" t="str">
        <v>-</v>
      </c>
    </row>
    <row r="1302">
      <c r="A1302">
        <v>19300</v>
      </c>
      <c r="B1302" t="str">
        <f>HYPERLINK("https://chauthanh.tayninh.gov.vn/vi/co-cau-to-chuc/vieworg/UBND-xa-Tri-Binh-45/", "UBND Ủy ban nhân dân xã Trí Bình  tỉnh Tây Ninh")</f>
        <v>UBND Ủy ban nhân dân xã Trí Bình  tỉnh Tây Ninh</v>
      </c>
      <c r="C1302" t="str">
        <v>https://chauthanh.tayninh.gov.vn/vi/co-cau-to-chuc/vieworg/UBND-xa-Tri-Binh-45/</v>
      </c>
      <c r="D1302" t="str">
        <v>-</v>
      </c>
      <c r="E1302" t="str">
        <v>-</v>
      </c>
      <c r="F1302" t="str">
        <v>-</v>
      </c>
      <c r="G1302" t="str">
        <v>-</v>
      </c>
    </row>
    <row r="1303">
      <c r="A1303">
        <v>19301</v>
      </c>
      <c r="B1303" t="str">
        <v>Công an xã Hòa Hội  tỉnh Tây Ninh</v>
      </c>
      <c r="C1303" t="str">
        <v>-</v>
      </c>
      <c r="D1303" t="str">
        <v>-</v>
      </c>
      <c r="E1303" t="str">
        <v/>
      </c>
      <c r="F1303" t="str">
        <v>-</v>
      </c>
      <c r="G1303" t="str">
        <v>-</v>
      </c>
    </row>
    <row r="1304">
      <c r="A1304">
        <v>19302</v>
      </c>
      <c r="B1304" t="str">
        <f>HYPERLINK("https://chauthanh.tayninh.gov.vn/vi/news/hoa-hoi/xa-hoa-hoi-thong-bao-phan-cong-can-bo-cong-chuc-phu-trach-huong-dan-ho-tro-ca-nhan-to-chuc-doanh-nghiep-de-dang-tiep-can-thuc-hien-ho-so-truc-tuyen-tren-cong-dich-vu-cong-cua-tinh-nam-2022-1955.html", "UBND Ủy ban nhân dân xã Hòa Hội  tỉnh Tây Ninh")</f>
        <v>UBND Ủy ban nhân dân xã Hòa Hội  tỉnh Tây Ninh</v>
      </c>
      <c r="C1304" t="str">
        <v>https://chauthanh.tayninh.gov.vn/vi/news/hoa-hoi/xa-hoa-hoi-thong-bao-phan-cong-can-bo-cong-chuc-phu-trach-huong-dan-ho-tro-ca-nhan-to-chuc-doanh-nghiep-de-dang-tiep-can-thuc-hien-ho-so-truc-tuyen-tren-cong-dich-vu-cong-cua-tinh-nam-2022-1955.html</v>
      </c>
      <c r="D1304" t="str">
        <v>-</v>
      </c>
      <c r="E1304" t="str">
        <v>-</v>
      </c>
      <c r="F1304" t="str">
        <v>-</v>
      </c>
      <c r="G1304" t="str">
        <v>-</v>
      </c>
    </row>
    <row r="1305">
      <c r="A1305">
        <v>19303</v>
      </c>
      <c r="B1305" t="str">
        <f>HYPERLINK("https://www.facebook.com/conganBaTri/", "Công an xã An Bình  tỉnh Tây Ninh")</f>
        <v>Công an xã An Bình  tỉnh Tây Ninh</v>
      </c>
      <c r="C1305" t="str">
        <v>https://www.facebook.com/conganBaTri/</v>
      </c>
      <c r="D1305" t="str">
        <v>-</v>
      </c>
      <c r="E1305" t="str">
        <v/>
      </c>
      <c r="F1305" t="str">
        <v>-</v>
      </c>
      <c r="G1305" t="str">
        <v>-</v>
      </c>
    </row>
    <row r="1306">
      <c r="A1306">
        <v>19304</v>
      </c>
      <c r="B1306" t="str">
        <f>HYPERLINK("https://binhminh.tayninh.gov.vn/vi/page/Uy-ban-nhan-dan-xa-Binh-Minh.html", "UBND Ủy ban nhân dân xã An Bình  tỉnh Tây Ninh")</f>
        <v>UBND Ủy ban nhân dân xã An Bình  tỉnh Tây Ninh</v>
      </c>
      <c r="C1306" t="str">
        <v>https://binhminh.tayninh.gov.vn/vi/page/Uy-ban-nhan-dan-xa-Binh-Minh.html</v>
      </c>
      <c r="D1306" t="str">
        <v>-</v>
      </c>
      <c r="E1306" t="str">
        <v>-</v>
      </c>
      <c r="F1306" t="str">
        <v>-</v>
      </c>
      <c r="G1306" t="str">
        <v>-</v>
      </c>
    </row>
    <row r="1307">
      <c r="A1307">
        <v>19305</v>
      </c>
      <c r="B1307" t="str">
        <v>Công an xã Thanh Điền  tỉnh Tây Ninh</v>
      </c>
      <c r="C1307" t="str">
        <v>-</v>
      </c>
      <c r="D1307" t="str">
        <v>-</v>
      </c>
      <c r="E1307" t="str">
        <v/>
      </c>
      <c r="F1307" t="str">
        <v>-</v>
      </c>
      <c r="G1307" t="str">
        <v>-</v>
      </c>
    </row>
    <row r="1308">
      <c r="A1308">
        <v>19306</v>
      </c>
      <c r="B1308" t="str">
        <f>HYPERLINK("https://chauthanh.tayninh.gov.vn/vi/co-cau-to-chuc/vieworg/UBND-xa-Thanh-Dien-42/", "UBND Ủy ban nhân dân xã Thanh Điền  tỉnh Tây Ninh")</f>
        <v>UBND Ủy ban nhân dân xã Thanh Điền  tỉnh Tây Ninh</v>
      </c>
      <c r="C1308" t="str">
        <v>https://chauthanh.tayninh.gov.vn/vi/co-cau-to-chuc/vieworg/UBND-xa-Thanh-Dien-42/</v>
      </c>
      <c r="D1308" t="str">
        <v>-</v>
      </c>
      <c r="E1308" t="str">
        <v>-</v>
      </c>
      <c r="F1308" t="str">
        <v>-</v>
      </c>
      <c r="G1308" t="str">
        <v>-</v>
      </c>
    </row>
    <row r="1309">
      <c r="A1309">
        <v>19307</v>
      </c>
      <c r="B1309" t="str">
        <f>HYPERLINK("https://www.facebook.com/p/C%C3%B4ng-an-x%C3%A3-Th%C3%A0nh-Long-100077574795124/", "Công an xã Thành Long  tỉnh Tây Ninh")</f>
        <v>Công an xã Thành Long  tỉnh Tây Ninh</v>
      </c>
      <c r="C1309" t="str">
        <v>https://www.facebook.com/p/C%C3%B4ng-an-x%C3%A3-Th%C3%A0nh-Long-100077574795124/</v>
      </c>
      <c r="D1309" t="str">
        <v>-</v>
      </c>
      <c r="E1309" t="str">
        <v/>
      </c>
      <c r="F1309" t="str">
        <v>-</v>
      </c>
      <c r="G1309" t="str">
        <v>-</v>
      </c>
    </row>
    <row r="1310">
      <c r="A1310">
        <v>19308</v>
      </c>
      <c r="B1310" t="str">
        <f>HYPERLINK("https://chauthanh.tayninh.gov.vn/vi/co-cau-to-chuc/vieworg/UBND-xa-Thanh-Long-52/", "UBND Ủy ban nhân dân xã Thành Long  tỉnh Tây Ninh")</f>
        <v>UBND Ủy ban nhân dân xã Thành Long  tỉnh Tây Ninh</v>
      </c>
      <c r="C1310" t="str">
        <v>https://chauthanh.tayninh.gov.vn/vi/co-cau-to-chuc/vieworg/UBND-xa-Thanh-Long-52/</v>
      </c>
      <c r="D1310" t="str">
        <v>-</v>
      </c>
      <c r="E1310" t="str">
        <v>-</v>
      </c>
      <c r="F1310" t="str">
        <v>-</v>
      </c>
      <c r="G1310" t="str">
        <v>-</v>
      </c>
    </row>
    <row r="1311">
      <c r="A1311">
        <v>19309</v>
      </c>
      <c r="B1311" t="str">
        <v>Công an xã Ninh Điền  tỉnh Tây Ninh</v>
      </c>
      <c r="C1311" t="str">
        <v>-</v>
      </c>
      <c r="D1311" t="str">
        <v>-</v>
      </c>
      <c r="E1311" t="str">
        <v/>
      </c>
      <c r="F1311" t="str">
        <v>-</v>
      </c>
      <c r="G1311" t="str">
        <v>-</v>
      </c>
    </row>
    <row r="1312">
      <c r="A1312">
        <v>19310</v>
      </c>
      <c r="B1312" t="str">
        <f>HYPERLINK("https://chauthanh.tayninh.gov.vn/vi/page/UBND-xa-Ninh-Dien.html", "UBND Ủy ban nhân dân xã Ninh Điền  tỉnh Tây Ninh")</f>
        <v>UBND Ủy ban nhân dân xã Ninh Điền  tỉnh Tây Ninh</v>
      </c>
      <c r="C1312" t="str">
        <v>https://chauthanh.tayninh.gov.vn/vi/page/UBND-xa-Ninh-Dien.html</v>
      </c>
      <c r="D1312" t="str">
        <v>-</v>
      </c>
      <c r="E1312" t="str">
        <v>-</v>
      </c>
      <c r="F1312" t="str">
        <v>-</v>
      </c>
      <c r="G1312" t="str">
        <v>-</v>
      </c>
    </row>
    <row r="1313">
      <c r="A1313">
        <v>19311</v>
      </c>
      <c r="B1313" t="str">
        <f>HYPERLINK("https://www.facebook.com/CAXLongVinh/", "Công an xã Long Vĩnh  tỉnh Tây Ninh")</f>
        <v>Công an xã Long Vĩnh  tỉnh Tây Ninh</v>
      </c>
      <c r="C1313" t="str">
        <v>https://www.facebook.com/CAXLongVinh/</v>
      </c>
      <c r="D1313" t="str">
        <v>-</v>
      </c>
      <c r="E1313" t="str">
        <v/>
      </c>
      <c r="F1313" t="str">
        <v>-</v>
      </c>
      <c r="G1313" t="str">
        <v>-</v>
      </c>
    </row>
    <row r="1314">
      <c r="A1314">
        <v>19312</v>
      </c>
      <c r="B1314" t="str">
        <f>HYPERLINK("https://chauthanh.tayninh.gov.vn/vi/news/long-vinh/t-ch-c-b-m-y-h-nh-ch-nh-th-ng-tin-li-n-h-c-a-c-n-b--c-ng-ch-c-x-long-v-nh-470.html", "UBND Ủy ban nhân dân xã Long Vĩnh  tỉnh Tây Ninh")</f>
        <v>UBND Ủy ban nhân dân xã Long Vĩnh  tỉnh Tây Ninh</v>
      </c>
      <c r="C1314" t="str">
        <v>https://chauthanh.tayninh.gov.vn/vi/news/long-vinh/t-ch-c-b-m-y-h-nh-ch-nh-th-ng-tin-li-n-h-c-a-c-n-b--c-ng-ch-c-x-long-v-nh-470.html</v>
      </c>
      <c r="D1314" t="str">
        <v>-</v>
      </c>
      <c r="E1314" t="str">
        <v>-</v>
      </c>
      <c r="F1314" t="str">
        <v>-</v>
      </c>
      <c r="G1314" t="str">
        <v>-</v>
      </c>
    </row>
    <row r="1315">
      <c r="A1315">
        <v>19313</v>
      </c>
      <c r="B1315" t="str">
        <f>HYPERLINK("https://www.facebook.com/p/C%C3%B4ng-an-ph%C6%B0%E1%BB%9Dng-Hi%E1%BB%87p-T%C3%A2n-th%E1%BB%8B-x%C3%A3-Ho%C3%A0-Th%C3%A0nh-t%E1%BB%89nh-T%C3%A2y-Ninh-100081150403267/", "Công an xã Hiệp Tân  tỉnh Tây Ninh")</f>
        <v>Công an xã Hiệp Tân  tỉnh Tây Ninh</v>
      </c>
      <c r="C1315" t="str">
        <v>https://www.facebook.com/p/C%C3%B4ng-an-ph%C6%B0%E1%BB%9Dng-Hi%E1%BB%87p-T%C3%A2n-th%E1%BB%8B-x%C3%A3-Ho%C3%A0-Th%C3%A0nh-t%E1%BB%89nh-T%C3%A2y-Ninh-100081150403267/</v>
      </c>
      <c r="D1315" t="str">
        <v>-</v>
      </c>
      <c r="E1315" t="str">
        <v/>
      </c>
      <c r="F1315" t="str">
        <v>-</v>
      </c>
      <c r="G1315" t="str">
        <v>-</v>
      </c>
    </row>
    <row r="1316">
      <c r="A1316">
        <v>19314</v>
      </c>
      <c r="B1316" t="str">
        <f>HYPERLINK("https://hoathanh.tayninh.gov.vn/vi/news/ubnd-phuong-hiep-tan/", "UBND Ủy ban nhân dân xã Hiệp Tân  tỉnh Tây Ninh")</f>
        <v>UBND Ủy ban nhân dân xã Hiệp Tân  tỉnh Tây Ninh</v>
      </c>
      <c r="C1316" t="str">
        <v>https://hoathanh.tayninh.gov.vn/vi/news/ubnd-phuong-hiep-tan/</v>
      </c>
      <c r="D1316" t="str">
        <v>-</v>
      </c>
      <c r="E1316" t="str">
        <v>-</v>
      </c>
      <c r="F1316" t="str">
        <v>-</v>
      </c>
      <c r="G1316" t="str">
        <v>-</v>
      </c>
    </row>
    <row r="1317">
      <c r="A1317">
        <v>19315</v>
      </c>
      <c r="B1317" t="str">
        <f>HYPERLINK("https://www.facebook.com/p/C%C3%B4ng-an-ph%C6%B0%E1%BB%9Dng-Long-Th%C3%A0nh-B%E1%BA%AFc-100069459531911/", "Công an xã Long Thành Bắc  tỉnh Tây Ninh")</f>
        <v>Công an xã Long Thành Bắc  tỉnh Tây Ninh</v>
      </c>
      <c r="C1317" t="str">
        <v>https://www.facebook.com/p/C%C3%B4ng-an-ph%C6%B0%E1%BB%9Dng-Long-Th%C3%A0nh-B%E1%BA%AFc-100069459531911/</v>
      </c>
      <c r="D1317" t="str">
        <v>-</v>
      </c>
      <c r="E1317" t="str">
        <v/>
      </c>
      <c r="F1317" t="str">
        <v>-</v>
      </c>
      <c r="G1317" t="str">
        <v>-</v>
      </c>
    </row>
    <row r="1318">
      <c r="A1318">
        <v>19316</v>
      </c>
      <c r="B1318" t="str">
        <f>HYPERLINK("https://hoathanh.tayninh.gov.vn/vi/news/ubnd-phuong-long-thanh-bac/", "UBND Ủy ban nhân dân xã Long Thành Bắc  tỉnh Tây Ninh")</f>
        <v>UBND Ủy ban nhân dân xã Long Thành Bắc  tỉnh Tây Ninh</v>
      </c>
      <c r="C1318" t="str">
        <v>https://hoathanh.tayninh.gov.vn/vi/news/ubnd-phuong-long-thanh-bac/</v>
      </c>
      <c r="D1318" t="str">
        <v>-</v>
      </c>
      <c r="E1318" t="str">
        <v>-</v>
      </c>
      <c r="F1318" t="str">
        <v>-</v>
      </c>
      <c r="G1318" t="str">
        <v>-</v>
      </c>
    </row>
    <row r="1319">
      <c r="A1319">
        <v>19317</v>
      </c>
      <c r="B1319" t="str">
        <f>HYPERLINK("https://www.facebook.com/caxTruongTay/?locale=vi_VN", "Công an xã Trường Hòa  tỉnh Tây Ninh")</f>
        <v>Công an xã Trường Hòa  tỉnh Tây Ninh</v>
      </c>
      <c r="C1319" t="str">
        <v>https://www.facebook.com/caxTruongTay/?locale=vi_VN</v>
      </c>
      <c r="D1319" t="str">
        <v>-</v>
      </c>
      <c r="E1319" t="str">
        <v/>
      </c>
      <c r="F1319" t="str">
        <v>-</v>
      </c>
      <c r="G1319" t="str">
        <v>-</v>
      </c>
    </row>
    <row r="1320">
      <c r="A1320">
        <v>19318</v>
      </c>
      <c r="B1320" t="str">
        <f>HYPERLINK("https://hoathanh.tayninh.gov.vn/vi/news/thong-tin-lien-he-402/thong-tin-lien-he-cua-uy-ban-nhan-dan-xa-truong-hoa-7354.html", "UBND Ủy ban nhân dân xã Trường Hòa  tỉnh Tây Ninh")</f>
        <v>UBND Ủy ban nhân dân xã Trường Hòa  tỉnh Tây Ninh</v>
      </c>
      <c r="C1320" t="str">
        <v>https://hoathanh.tayninh.gov.vn/vi/news/thong-tin-lien-he-402/thong-tin-lien-he-cua-uy-ban-nhan-dan-xa-truong-hoa-7354.html</v>
      </c>
      <c r="D1320" t="str">
        <v>-</v>
      </c>
      <c r="E1320" t="str">
        <v>-</v>
      </c>
      <c r="F1320" t="str">
        <v>-</v>
      </c>
      <c r="G1320" t="str">
        <v>-</v>
      </c>
    </row>
    <row r="1321">
      <c r="A1321">
        <v>19319</v>
      </c>
      <c r="B1321" t="str">
        <f>HYPERLINK("https://www.facebook.com/conganxatruongdong/", "Công an xã Trường Đông  tỉnh Tây Ninh")</f>
        <v>Công an xã Trường Đông  tỉnh Tây Ninh</v>
      </c>
      <c r="C1321" t="str">
        <v>https://www.facebook.com/conganxatruongdong/</v>
      </c>
      <c r="D1321" t="str">
        <v>-</v>
      </c>
      <c r="E1321" t="str">
        <v/>
      </c>
      <c r="F1321" t="str">
        <v>-</v>
      </c>
      <c r="G1321" t="str">
        <v>-</v>
      </c>
    </row>
    <row r="1322">
      <c r="A1322">
        <v>19320</v>
      </c>
      <c r="B1322" t="str">
        <f>HYPERLINK("https://hoathanh.tayninh.gov.vn/vi/news/ubnd-xa-truong-dong/", "UBND Ủy ban nhân dân xã Trường Đông  tỉnh Tây Ninh")</f>
        <v>UBND Ủy ban nhân dân xã Trường Đông  tỉnh Tây Ninh</v>
      </c>
      <c r="C1322" t="str">
        <v>https://hoathanh.tayninh.gov.vn/vi/news/ubnd-xa-truong-dong/</v>
      </c>
      <c r="D1322" t="str">
        <v>-</v>
      </c>
      <c r="E1322" t="str">
        <v>-</v>
      </c>
      <c r="F1322" t="str">
        <v>-</v>
      </c>
      <c r="G1322" t="str">
        <v>-</v>
      </c>
    </row>
    <row r="1323">
      <c r="A1323">
        <v>19321</v>
      </c>
      <c r="B1323" t="str">
        <f>HYPERLINK("https://www.facebook.com/caplongthanhtrunght/", "Công an xã Long Thành Trung  tỉnh Tây Ninh")</f>
        <v>Công an xã Long Thành Trung  tỉnh Tây Ninh</v>
      </c>
      <c r="C1323" t="str">
        <v>https://www.facebook.com/caplongthanhtrunght/</v>
      </c>
      <c r="D1323" t="str">
        <v>-</v>
      </c>
      <c r="E1323" t="str">
        <v/>
      </c>
      <c r="F1323" t="str">
        <v>-</v>
      </c>
      <c r="G1323" t="str">
        <v>-</v>
      </c>
    </row>
    <row r="1324">
      <c r="A1324">
        <v>19322</v>
      </c>
      <c r="B1324" t="str">
        <f>HYPERLINK("https://hoathanh.tayninh.gov.vn/vi/news/ubnd-phuong-long-thanh-trung/", "UBND Ủy ban nhân dân xã Long Thành Trung  tỉnh Tây Ninh")</f>
        <v>UBND Ủy ban nhân dân xã Long Thành Trung  tỉnh Tây Ninh</v>
      </c>
      <c r="C1324" t="str">
        <v>https://hoathanh.tayninh.gov.vn/vi/news/ubnd-phuong-long-thanh-trung/</v>
      </c>
      <c r="D1324" t="str">
        <v>-</v>
      </c>
      <c r="E1324" t="str">
        <v>-</v>
      </c>
      <c r="F1324" t="str">
        <v>-</v>
      </c>
      <c r="G1324" t="str">
        <v>-</v>
      </c>
    </row>
    <row r="1325">
      <c r="A1325">
        <v>19323</v>
      </c>
      <c r="B1325" t="str">
        <f>HYPERLINK("https://www.facebook.com/caxTruongTay/?locale=vi_VN", "Công an xã Trường Tây  tỉnh Tây Ninh")</f>
        <v>Công an xã Trường Tây  tỉnh Tây Ninh</v>
      </c>
      <c r="C1325" t="str">
        <v>https://www.facebook.com/caxTruongTay/?locale=vi_VN</v>
      </c>
      <c r="D1325" t="str">
        <v>-</v>
      </c>
      <c r="E1325" t="str">
        <v/>
      </c>
      <c r="F1325" t="str">
        <v>-</v>
      </c>
      <c r="G1325" t="str">
        <v>-</v>
      </c>
    </row>
    <row r="1326">
      <c r="A1326">
        <v>19324</v>
      </c>
      <c r="B1326" t="str">
        <f>HYPERLINK("https://hoathanh.tayninh.gov.vn/vi/news/thong-tin-lien-he-406/thong-tin-lien-he-tai-xa-truong-tay-7496.html", "UBND Ủy ban nhân dân xã Trường Tây  tỉnh Tây Ninh")</f>
        <v>UBND Ủy ban nhân dân xã Trường Tây  tỉnh Tây Ninh</v>
      </c>
      <c r="C1326" t="str">
        <v>https://hoathanh.tayninh.gov.vn/vi/news/thong-tin-lien-he-406/thong-tin-lien-he-tai-xa-truong-tay-7496.html</v>
      </c>
      <c r="D1326" t="str">
        <v>-</v>
      </c>
      <c r="E1326" t="str">
        <v>-</v>
      </c>
      <c r="F1326" t="str">
        <v>-</v>
      </c>
      <c r="G1326" t="str">
        <v>-</v>
      </c>
    </row>
    <row r="1327">
      <c r="A1327">
        <v>19325</v>
      </c>
      <c r="B1327" t="str">
        <f>HYPERLINK("https://www.facebook.com/p/C%C3%B4ng-an-x%C3%A3-Long-Th%C3%A0nh-Nam-100069128499366/", "Công an xã Long Thành Nam  tỉnh Tây Ninh")</f>
        <v>Công an xã Long Thành Nam  tỉnh Tây Ninh</v>
      </c>
      <c r="C1327" t="str">
        <v>https://www.facebook.com/p/C%C3%B4ng-an-x%C3%A3-Long-Th%C3%A0nh-Nam-100069128499366/</v>
      </c>
      <c r="D1327" t="str">
        <v>-</v>
      </c>
      <c r="E1327" t="str">
        <v/>
      </c>
      <c r="F1327" t="str">
        <v>-</v>
      </c>
      <c r="G1327" t="str">
        <v>-</v>
      </c>
    </row>
    <row r="1328">
      <c r="A1328">
        <v>19326</v>
      </c>
      <c r="B1328" t="str">
        <f>HYPERLINK("https://hoathanh.tayninh.gov.vn/vi/news/ubnd-xa-long-thanh-nam/", "UBND Ủy ban nhân dân xã Long Thành Nam  tỉnh Tây Ninh")</f>
        <v>UBND Ủy ban nhân dân xã Long Thành Nam  tỉnh Tây Ninh</v>
      </c>
      <c r="C1328" t="str">
        <v>https://hoathanh.tayninh.gov.vn/vi/news/ubnd-xa-long-thanh-nam/</v>
      </c>
      <c r="D1328" t="str">
        <v>-</v>
      </c>
      <c r="E1328" t="str">
        <v>-</v>
      </c>
      <c r="F1328" t="str">
        <v>-</v>
      </c>
      <c r="G1328" t="str">
        <v>-</v>
      </c>
    </row>
    <row r="1329">
      <c r="A1329">
        <v>19327</v>
      </c>
      <c r="B1329" t="str">
        <v>Công an xã Thạnh Đức  tỉnh Tây Ninh</v>
      </c>
      <c r="C1329" t="str">
        <v>-</v>
      </c>
      <c r="D1329" t="str">
        <v>-</v>
      </c>
      <c r="E1329" t="str">
        <v/>
      </c>
      <c r="F1329" t="str">
        <v>-</v>
      </c>
      <c r="G1329" t="str">
        <v>-</v>
      </c>
    </row>
    <row r="1330">
      <c r="A1330">
        <v>19328</v>
      </c>
      <c r="B1330" t="str">
        <f>HYPERLINK("https://godau.tayninh.gov.vn/vi/page/Uy-ban-nhan-dan-xa-Thanh-Duc.html", "UBND Ủy ban nhân dân xã Thạnh Đức  tỉnh Tây Ninh")</f>
        <v>UBND Ủy ban nhân dân xã Thạnh Đức  tỉnh Tây Ninh</v>
      </c>
      <c r="C1330" t="str">
        <v>https://godau.tayninh.gov.vn/vi/page/Uy-ban-nhan-dan-xa-Thanh-Duc.html</v>
      </c>
      <c r="D1330" t="str">
        <v>-</v>
      </c>
      <c r="E1330" t="str">
        <v>-</v>
      </c>
      <c r="F1330" t="str">
        <v>-</v>
      </c>
      <c r="G1330" t="str">
        <v>-</v>
      </c>
    </row>
    <row r="1331">
      <c r="A1331">
        <v>19329</v>
      </c>
      <c r="B1331" t="str">
        <v>Công an xã Cẩm Giang  tỉnh Tây Ninh</v>
      </c>
      <c r="C1331" t="str">
        <v>-</v>
      </c>
      <c r="D1331" t="str">
        <v>-</v>
      </c>
      <c r="E1331" t="str">
        <v/>
      </c>
      <c r="F1331" t="str">
        <v>-</v>
      </c>
      <c r="G1331" t="str">
        <v>-</v>
      </c>
    </row>
    <row r="1332">
      <c r="A1332">
        <v>19330</v>
      </c>
      <c r="B1332" t="str">
        <f>HYPERLINK("https://godau.tayninh.gov.vn/vi/page/Uy-ban-nhan-dan-xa-Cam-Giang.html", "UBND Ủy ban nhân dân xã Cẩm Giang  tỉnh Tây Ninh")</f>
        <v>UBND Ủy ban nhân dân xã Cẩm Giang  tỉnh Tây Ninh</v>
      </c>
      <c r="C1332" t="str">
        <v>https://godau.tayninh.gov.vn/vi/page/Uy-ban-nhan-dan-xa-Cam-Giang.html</v>
      </c>
      <c r="D1332" t="str">
        <v>-</v>
      </c>
      <c r="E1332" t="str">
        <v>-</v>
      </c>
      <c r="F1332" t="str">
        <v>-</v>
      </c>
      <c r="G1332" t="str">
        <v>-</v>
      </c>
    </row>
    <row r="1333">
      <c r="A1333">
        <v>19331</v>
      </c>
      <c r="B1333" t="str">
        <v>Công an xã Hiệp Thạnh  tỉnh Tây Ninh</v>
      </c>
      <c r="C1333" t="str">
        <v>-</v>
      </c>
      <c r="D1333" t="str">
        <v>-</v>
      </c>
      <c r="E1333" t="str">
        <v/>
      </c>
      <c r="F1333" t="str">
        <v>-</v>
      </c>
      <c r="G1333" t="str">
        <v>-</v>
      </c>
    </row>
    <row r="1334">
      <c r="A1334">
        <v>19332</v>
      </c>
      <c r="B1334" t="str">
        <f>HYPERLINK("https://godau.tayninh.gov.vn/vi/page/Uy-ban-nhan-dan-xa-Hiep-Thanh.html", "UBND Ủy ban nhân dân xã Hiệp Thạnh  tỉnh Tây Ninh")</f>
        <v>UBND Ủy ban nhân dân xã Hiệp Thạnh  tỉnh Tây Ninh</v>
      </c>
      <c r="C1334" t="str">
        <v>https://godau.tayninh.gov.vn/vi/page/Uy-ban-nhan-dan-xa-Hiep-Thanh.html</v>
      </c>
      <c r="D1334" t="str">
        <v>-</v>
      </c>
      <c r="E1334" t="str">
        <v>-</v>
      </c>
      <c r="F1334" t="str">
        <v>-</v>
      </c>
      <c r="G1334" t="str">
        <v>-</v>
      </c>
    </row>
    <row r="1335">
      <c r="A1335">
        <v>19333</v>
      </c>
      <c r="B1335" t="str">
        <f>HYPERLINK("https://www.facebook.com/congangodautayninh/", "Công an xã Bàu Đồn  tỉnh Tây Ninh")</f>
        <v>Công an xã Bàu Đồn  tỉnh Tây Ninh</v>
      </c>
      <c r="C1335" t="str">
        <v>https://www.facebook.com/congangodautayninh/</v>
      </c>
      <c r="D1335" t="str">
        <v>-</v>
      </c>
      <c r="E1335" t="str">
        <v/>
      </c>
      <c r="F1335" t="str">
        <v>-</v>
      </c>
      <c r="G1335" t="str">
        <v>-</v>
      </c>
    </row>
    <row r="1336">
      <c r="A1336">
        <v>19334</v>
      </c>
      <c r="B1336" t="str">
        <f>HYPERLINK("https://godau.tayninh.gov.vn/vi/page/Uy-ban-nhan-dan-xa-Bau-Don.html", "UBND Ủy ban nhân dân xã Bàu Đồn  tỉnh Tây Ninh")</f>
        <v>UBND Ủy ban nhân dân xã Bàu Đồn  tỉnh Tây Ninh</v>
      </c>
      <c r="C1336" t="str">
        <v>https://godau.tayninh.gov.vn/vi/page/Uy-ban-nhan-dan-xa-Bau-Don.html</v>
      </c>
      <c r="D1336" t="str">
        <v>-</v>
      </c>
      <c r="E1336" t="str">
        <v>-</v>
      </c>
      <c r="F1336" t="str">
        <v>-</v>
      </c>
      <c r="G1336" t="str">
        <v>-</v>
      </c>
    </row>
    <row r="1337">
      <c r="A1337">
        <v>19335</v>
      </c>
      <c r="B1337" t="str">
        <v>Công an xã Phước Thạnh  tỉnh Tây Ninh</v>
      </c>
      <c r="C1337" t="str">
        <v>-</v>
      </c>
      <c r="D1337" t="str">
        <v>-</v>
      </c>
      <c r="E1337" t="str">
        <v/>
      </c>
      <c r="F1337" t="str">
        <v>-</v>
      </c>
      <c r="G1337" t="str">
        <v>-</v>
      </c>
    </row>
    <row r="1338">
      <c r="A1338">
        <v>19336</v>
      </c>
      <c r="B1338" t="str">
        <f>HYPERLINK("https://godau.tayninh.gov.vn/vi/page/Uy-ban-nhan-dan-xa-Phuoc-Thanh.html", "UBND Ủy ban nhân dân xã Phước Thạnh  tỉnh Tây Ninh")</f>
        <v>UBND Ủy ban nhân dân xã Phước Thạnh  tỉnh Tây Ninh</v>
      </c>
      <c r="C1338" t="str">
        <v>https://godau.tayninh.gov.vn/vi/page/Uy-ban-nhan-dan-xa-Phuoc-Thanh.html</v>
      </c>
      <c r="D1338" t="str">
        <v>-</v>
      </c>
      <c r="E1338" t="str">
        <v>-</v>
      </c>
      <c r="F1338" t="str">
        <v>-</v>
      </c>
      <c r="G1338" t="str">
        <v>-</v>
      </c>
    </row>
    <row r="1339">
      <c r="A1339">
        <v>19337</v>
      </c>
      <c r="B1339" t="str">
        <f>HYPERLINK("https://www.facebook.com/danphuocdong/", "Công an xã Phước Đông  tỉnh Tây Ninh")</f>
        <v>Công an xã Phước Đông  tỉnh Tây Ninh</v>
      </c>
      <c r="C1339" t="str">
        <v>https://www.facebook.com/danphuocdong/</v>
      </c>
      <c r="D1339" t="str">
        <v>-</v>
      </c>
      <c r="E1339" t="str">
        <v/>
      </c>
      <c r="F1339" t="str">
        <v>-</v>
      </c>
      <c r="G1339" t="str">
        <v>-</v>
      </c>
    </row>
    <row r="1340">
      <c r="A1340">
        <v>19338</v>
      </c>
      <c r="B1340" t="str">
        <f>HYPERLINK("https://godau.tayninh.gov.vn/vi/page/Uy-ban-nhan-dan-xa-Phuoc-Dong.html", "UBND Ủy ban nhân dân xã Phước Đông  tỉnh Tây Ninh")</f>
        <v>UBND Ủy ban nhân dân xã Phước Đông  tỉnh Tây Ninh</v>
      </c>
      <c r="C1340" t="str">
        <v>https://godau.tayninh.gov.vn/vi/page/Uy-ban-nhan-dan-xa-Phuoc-Dong.html</v>
      </c>
      <c r="D1340" t="str">
        <v>-</v>
      </c>
      <c r="E1340" t="str">
        <v>-</v>
      </c>
      <c r="F1340" t="str">
        <v>-</v>
      </c>
      <c r="G1340" t="str">
        <v>-</v>
      </c>
    </row>
    <row r="1341">
      <c r="A1341">
        <v>19339</v>
      </c>
      <c r="B1341" t="str">
        <v>Công an xã Phước Trạch  tỉnh Tây Ninh</v>
      </c>
      <c r="C1341" t="str">
        <v>-</v>
      </c>
      <c r="D1341" t="str">
        <v>-</v>
      </c>
      <c r="E1341" t="str">
        <v/>
      </c>
      <c r="F1341" t="str">
        <v>-</v>
      </c>
      <c r="G1341" t="str">
        <v>-</v>
      </c>
    </row>
    <row r="1342">
      <c r="A1342">
        <v>19340</v>
      </c>
      <c r="B1342" t="str">
        <f>HYPERLINK("https://godau.tayninh.gov.vn/vi/page/Uy-ban-nhan-dan-xa-Phuoc-Trach.html", "UBND Ủy ban nhân dân xã Phước Trạch  tỉnh Tây Ninh")</f>
        <v>UBND Ủy ban nhân dân xã Phước Trạch  tỉnh Tây Ninh</v>
      </c>
      <c r="C1342" t="str">
        <v>https://godau.tayninh.gov.vn/vi/page/Uy-ban-nhan-dan-xa-Phuoc-Trach.html</v>
      </c>
      <c r="D1342" t="str">
        <v>-</v>
      </c>
      <c r="E1342" t="str">
        <v>-</v>
      </c>
      <c r="F1342" t="str">
        <v>-</v>
      </c>
      <c r="G1342" t="str">
        <v>-</v>
      </c>
    </row>
    <row r="1343">
      <c r="A1343">
        <v>19341</v>
      </c>
      <c r="B1343" t="str">
        <f>HYPERLINK("https://www.facebook.com/ConganxaThanhPhuoc/", "Công an xã Thanh Phước  tỉnh Tây Ninh")</f>
        <v>Công an xã Thanh Phước  tỉnh Tây Ninh</v>
      </c>
      <c r="C1343" t="str">
        <v>https://www.facebook.com/ConganxaThanhPhuoc/</v>
      </c>
      <c r="D1343" t="str">
        <v>-</v>
      </c>
      <c r="E1343" t="str">
        <v/>
      </c>
      <c r="F1343" t="str">
        <v>-</v>
      </c>
      <c r="G1343" t="str">
        <v>-</v>
      </c>
    </row>
    <row r="1344">
      <c r="A1344">
        <v>19342</v>
      </c>
      <c r="B1344" t="str">
        <f>HYPERLINK("https://godau.tayninh.gov.vn/vi/page/Uy-ban-nhan-dan-xa-Thanh-Phuoc.html", "UBND Ủy ban nhân dân xã Thanh Phước  tỉnh Tây Ninh")</f>
        <v>UBND Ủy ban nhân dân xã Thanh Phước  tỉnh Tây Ninh</v>
      </c>
      <c r="C1344" t="str">
        <v>https://godau.tayninh.gov.vn/vi/page/Uy-ban-nhan-dan-xa-Thanh-Phuoc.html</v>
      </c>
      <c r="D1344" t="str">
        <v>-</v>
      </c>
      <c r="E1344" t="str">
        <v>-</v>
      </c>
      <c r="F1344" t="str">
        <v>-</v>
      </c>
      <c r="G1344" t="str">
        <v>-</v>
      </c>
    </row>
    <row r="1345">
      <c r="A1345">
        <v>19343</v>
      </c>
      <c r="B1345" t="str">
        <f>HYPERLINK("https://www.facebook.com/p/C%C3%B4ng-an-x%C3%A3-Long-Ch%E1%BB%AF-100070065970486/", "Công an xã Long Chữ  tỉnh Tây Ninh")</f>
        <v>Công an xã Long Chữ  tỉnh Tây Ninh</v>
      </c>
      <c r="C1345" t="str">
        <v>https://www.facebook.com/p/C%C3%B4ng-an-x%C3%A3-Long-Ch%E1%BB%AF-100070065970486/</v>
      </c>
      <c r="D1345" t="str">
        <v>-</v>
      </c>
      <c r="E1345" t="str">
        <v/>
      </c>
      <c r="F1345" t="str">
        <v>-</v>
      </c>
      <c r="G1345" t="str">
        <v>-</v>
      </c>
    </row>
    <row r="1346">
      <c r="A1346">
        <v>19344</v>
      </c>
      <c r="B1346" t="str">
        <f>HYPERLINK("https://bencau.tayninh.gov.vn/vi/news/xa-long-chu/c-c-u-t-ch-c-x-long-ch--32.html", "UBND Ủy ban nhân dân xã Long Chữ  tỉnh Tây Ninh")</f>
        <v>UBND Ủy ban nhân dân xã Long Chữ  tỉnh Tây Ninh</v>
      </c>
      <c r="C1346" t="str">
        <v>https://bencau.tayninh.gov.vn/vi/news/xa-long-chu/c-c-u-t-ch-c-x-long-ch--32.html</v>
      </c>
      <c r="D1346" t="str">
        <v>-</v>
      </c>
      <c r="E1346" t="str">
        <v>-</v>
      </c>
      <c r="F1346" t="str">
        <v>-</v>
      </c>
      <c r="G1346" t="str">
        <v>-</v>
      </c>
    </row>
    <row r="1347">
      <c r="A1347">
        <v>19345</v>
      </c>
      <c r="B1347" t="str">
        <v>Công an xã Long Phước  tỉnh Tây Ninh</v>
      </c>
      <c r="C1347" t="str">
        <v>-</v>
      </c>
      <c r="D1347" t="str">
        <v>-</v>
      </c>
      <c r="E1347" t="str">
        <v/>
      </c>
      <c r="F1347" t="str">
        <v>-</v>
      </c>
      <c r="G1347" t="str">
        <v>-</v>
      </c>
    </row>
    <row r="1348">
      <c r="A1348">
        <v>19346</v>
      </c>
      <c r="B1348" t="str">
        <f>HYPERLINK("https://www.tayninh.gov.vn/vi/news/tin-noi-bat/c-ng-b-song-ph-ng-c-p-c-a-kh-u-ph-long-ph-c-t-nh-t-y-ninh-vi-t-nam-prey-taey-t-nh-svay-ri-ng-v-ng-qu-c-campuchia-3825.html", "UBND Ủy ban nhân dân xã Long Phước  tỉnh Tây Ninh")</f>
        <v>UBND Ủy ban nhân dân xã Long Phước  tỉnh Tây Ninh</v>
      </c>
      <c r="C1348" t="str">
        <v>https://www.tayninh.gov.vn/vi/news/tin-noi-bat/c-ng-b-song-ph-ng-c-p-c-a-kh-u-ph-long-ph-c-t-nh-t-y-ninh-vi-t-nam-prey-taey-t-nh-svay-ri-ng-v-ng-qu-c-campuchia-3825.html</v>
      </c>
      <c r="D1348" t="str">
        <v>-</v>
      </c>
      <c r="E1348" t="str">
        <v>-</v>
      </c>
      <c r="F1348" t="str">
        <v>-</v>
      </c>
      <c r="G1348" t="str">
        <v>-</v>
      </c>
    </row>
    <row r="1349">
      <c r="A1349">
        <v>19347</v>
      </c>
      <c r="B1349" t="str">
        <v>Công an xã Long Giang  tỉnh Tây Ninh</v>
      </c>
      <c r="C1349" t="str">
        <v>-</v>
      </c>
      <c r="D1349" t="str">
        <v>-</v>
      </c>
      <c r="E1349" t="str">
        <v/>
      </c>
      <c r="F1349" t="str">
        <v>-</v>
      </c>
      <c r="G1349" t="str">
        <v>-</v>
      </c>
    </row>
    <row r="1350">
      <c r="A1350">
        <v>19348</v>
      </c>
      <c r="B1350" t="str">
        <f>HYPERLINK("https://bencau.tayninh.gov.vn/vi/news/xa-long-giang/li-n-h-x-long-giang-50.html", "UBND Ủy ban nhân dân xã Long Giang  tỉnh Tây Ninh")</f>
        <v>UBND Ủy ban nhân dân xã Long Giang  tỉnh Tây Ninh</v>
      </c>
      <c r="C1350" t="str">
        <v>https://bencau.tayninh.gov.vn/vi/news/xa-long-giang/li-n-h-x-long-giang-50.html</v>
      </c>
      <c r="D1350" t="str">
        <v>-</v>
      </c>
      <c r="E1350" t="str">
        <v>-</v>
      </c>
      <c r="F1350" t="str">
        <v>-</v>
      </c>
      <c r="G1350" t="str">
        <v>-</v>
      </c>
    </row>
    <row r="1351">
      <c r="A1351">
        <v>19349</v>
      </c>
      <c r="B1351" t="str">
        <f>HYPERLINK("https://www.facebook.com/catienthuan/", "Công an xã Tiên Thuận  tỉnh Tây Ninh")</f>
        <v>Công an xã Tiên Thuận  tỉnh Tây Ninh</v>
      </c>
      <c r="C1351" t="str">
        <v>https://www.facebook.com/catienthuan/</v>
      </c>
      <c r="D1351" t="str">
        <v>-</v>
      </c>
      <c r="E1351" t="str">
        <v/>
      </c>
      <c r="F1351" t="str">
        <v>-</v>
      </c>
      <c r="G1351" t="str">
        <v>-</v>
      </c>
    </row>
    <row r="1352">
      <c r="A1352">
        <v>19350</v>
      </c>
      <c r="B1352" t="str">
        <f>HYPERLINK("https://bencau.tayninh.gov.vn/vi/news/xa-tien-thuan/li-n-h-x-ti-n-thu-n-56.html", "UBND Ủy ban nhân dân xã Tiên Thuận  tỉnh Tây Ninh")</f>
        <v>UBND Ủy ban nhân dân xã Tiên Thuận  tỉnh Tây Ninh</v>
      </c>
      <c r="C1352" t="str">
        <v>https://bencau.tayninh.gov.vn/vi/news/xa-tien-thuan/li-n-h-x-ti-n-thu-n-56.html</v>
      </c>
      <c r="D1352" t="str">
        <v>-</v>
      </c>
      <c r="E1352" t="str">
        <v>-</v>
      </c>
      <c r="F1352" t="str">
        <v>-</v>
      </c>
      <c r="G1352" t="str">
        <v>-</v>
      </c>
    </row>
    <row r="1353">
      <c r="A1353">
        <v>19351</v>
      </c>
      <c r="B1353" t="str">
        <v>Công an xã Long Khánh  tỉnh Tây Ninh</v>
      </c>
      <c r="C1353" t="str">
        <v>-</v>
      </c>
      <c r="D1353" t="str">
        <v>-</v>
      </c>
      <c r="E1353" t="str">
        <v/>
      </c>
      <c r="F1353" t="str">
        <v>-</v>
      </c>
      <c r="G1353" t="str">
        <v>-</v>
      </c>
    </row>
    <row r="1354">
      <c r="A1354">
        <v>19352</v>
      </c>
      <c r="B1354" t="str">
        <f>HYPERLINK("https://bencau.tayninh.gov.vn/vi/news/xa-long-khanh/th-ng-tin-li-n-h-x-long-kh-nh-37.html", "UBND Ủy ban nhân dân xã Long Khánh  tỉnh Tây Ninh")</f>
        <v>UBND Ủy ban nhân dân xã Long Khánh  tỉnh Tây Ninh</v>
      </c>
      <c r="C1354" t="str">
        <v>https://bencau.tayninh.gov.vn/vi/news/xa-long-khanh/th-ng-tin-li-n-h-x-long-kh-nh-37.html</v>
      </c>
      <c r="D1354" t="str">
        <v>-</v>
      </c>
      <c r="E1354" t="str">
        <v>-</v>
      </c>
      <c r="F1354" t="str">
        <v>-</v>
      </c>
      <c r="G1354" t="str">
        <v>-</v>
      </c>
    </row>
    <row r="1355">
      <c r="A1355">
        <v>19353</v>
      </c>
      <c r="B1355" t="str">
        <v>Công an xã Lợi Thuận  tỉnh Tây Ninh</v>
      </c>
      <c r="C1355" t="str">
        <v>-</v>
      </c>
      <c r="D1355" t="str">
        <v>-</v>
      </c>
      <c r="E1355" t="str">
        <v/>
      </c>
      <c r="F1355" t="str">
        <v>-</v>
      </c>
      <c r="G1355" t="str">
        <v>-</v>
      </c>
    </row>
    <row r="1356">
      <c r="A1356">
        <v>19354</v>
      </c>
      <c r="B1356" t="str">
        <f>HYPERLINK("https://bencau.tayninh.gov.vn/vi/page/UBND-Xa-Thi-Tran.html", "UBND Ủy ban nhân dân xã Lợi Thuận  tỉnh Tây Ninh")</f>
        <v>UBND Ủy ban nhân dân xã Lợi Thuận  tỉnh Tây Ninh</v>
      </c>
      <c r="C1356" t="str">
        <v>https://bencau.tayninh.gov.vn/vi/page/UBND-Xa-Thi-Tran.html</v>
      </c>
      <c r="D1356" t="str">
        <v>-</v>
      </c>
      <c r="E1356" t="str">
        <v>-</v>
      </c>
      <c r="F1356" t="str">
        <v>-</v>
      </c>
      <c r="G1356" t="str">
        <v>-</v>
      </c>
    </row>
    <row r="1357">
      <c r="A1357">
        <v>19355</v>
      </c>
      <c r="B1357" t="str">
        <f>HYPERLINK("https://www.facebook.com/p/C%C3%B4ng-an-x%C3%A3-Long-Thu%E1%BA%ADn-100064732354409/?locale=ml_IN", "Công an xã Long Thuận  tỉnh Tây Ninh")</f>
        <v>Công an xã Long Thuận  tỉnh Tây Ninh</v>
      </c>
      <c r="C1357" t="str">
        <v>https://www.facebook.com/p/C%C3%B4ng-an-x%C3%A3-Long-Thu%E1%BA%ADn-100064732354409/?locale=ml_IN</v>
      </c>
      <c r="D1357" t="str">
        <v>-</v>
      </c>
      <c r="E1357" t="str">
        <v/>
      </c>
      <c r="F1357" t="str">
        <v>-</v>
      </c>
      <c r="G1357" t="str">
        <v>-</v>
      </c>
    </row>
    <row r="1358">
      <c r="A1358">
        <v>19356</v>
      </c>
      <c r="B1358" t="str">
        <f>HYPERLINK("https://bencau.tayninh.gov.vn/vi/page/UBND-Xa-Thi-Tran.html", "UBND Ủy ban nhân dân xã Long Thuận  tỉnh Tây Ninh")</f>
        <v>UBND Ủy ban nhân dân xã Long Thuận  tỉnh Tây Ninh</v>
      </c>
      <c r="C1358" t="str">
        <v>https://bencau.tayninh.gov.vn/vi/page/UBND-Xa-Thi-Tran.html</v>
      </c>
      <c r="D1358" t="str">
        <v>-</v>
      </c>
      <c r="E1358" t="str">
        <v>-</v>
      </c>
      <c r="F1358" t="str">
        <v>-</v>
      </c>
      <c r="G1358" t="str">
        <v>-</v>
      </c>
    </row>
    <row r="1359">
      <c r="A1359">
        <v>19357</v>
      </c>
      <c r="B1359" t="str">
        <f>HYPERLINK("https://www.facebook.com/caxanthanh/", "Công an xã An Thạnh  tỉnh Tây Ninh")</f>
        <v>Công an xã An Thạnh  tỉnh Tây Ninh</v>
      </c>
      <c r="C1359" t="str">
        <v>https://www.facebook.com/caxanthanh/</v>
      </c>
      <c r="D1359" t="str">
        <v>-</v>
      </c>
      <c r="E1359" t="str">
        <v/>
      </c>
      <c r="F1359" t="str">
        <v>-</v>
      </c>
      <c r="G1359" t="str">
        <v>-</v>
      </c>
    </row>
    <row r="1360">
      <c r="A1360">
        <v>19358</v>
      </c>
      <c r="B1360" t="str">
        <f>HYPERLINK("https://godau.tayninh.gov.vn/vi/page/Uy-ban-nhan-dan-xa-Thanh-Duc.html", "UBND Ủy ban nhân dân xã An Thạnh  tỉnh Tây Ninh")</f>
        <v>UBND Ủy ban nhân dân xã An Thạnh  tỉnh Tây Ninh</v>
      </c>
      <c r="C1360" t="str">
        <v>https://godau.tayninh.gov.vn/vi/page/Uy-ban-nhan-dan-xa-Thanh-Duc.html</v>
      </c>
      <c r="D1360" t="str">
        <v>-</v>
      </c>
      <c r="E1360" t="str">
        <v>-</v>
      </c>
      <c r="F1360" t="str">
        <v>-</v>
      </c>
      <c r="G1360" t="str">
        <v>-</v>
      </c>
    </row>
    <row r="1361">
      <c r="A1361">
        <v>19359</v>
      </c>
      <c r="B1361" t="str">
        <f>HYPERLINK("https://www.facebook.com/p/C%C3%B4ng-an-X%C3%A3-%C4%90%C3%B4n-Thu%E1%BA%ADn-100063786161167/", "Công an xã Đôn Thuận  tỉnh Tây Ninh")</f>
        <v>Công an xã Đôn Thuận  tỉnh Tây Ninh</v>
      </c>
      <c r="C1361" t="str">
        <v>https://www.facebook.com/p/C%C3%B4ng-an-X%C3%A3-%C4%90%C3%B4n-Thu%E1%BA%ADn-100063786161167/</v>
      </c>
      <c r="D1361" t="str">
        <v>-</v>
      </c>
      <c r="E1361" t="str">
        <v/>
      </c>
      <c r="F1361" t="str">
        <v>-</v>
      </c>
      <c r="G1361" t="str">
        <v>-</v>
      </c>
    </row>
    <row r="1362">
      <c r="A1362">
        <v>19360</v>
      </c>
      <c r="B1362" t="str">
        <f>HYPERLINK("https://trangbang.tayninh.gov.vn/vi/news/xa-don-thuan/th-ng-tin-li-n-h-x--n-thu-n-1285.html", "UBND Ủy ban nhân dân xã Đôn Thuận  tỉnh Tây Ninh")</f>
        <v>UBND Ủy ban nhân dân xã Đôn Thuận  tỉnh Tây Ninh</v>
      </c>
      <c r="C1362" t="str">
        <v>https://trangbang.tayninh.gov.vn/vi/news/xa-don-thuan/th-ng-tin-li-n-h-x--n-thu-n-1285.html</v>
      </c>
      <c r="D1362" t="str">
        <v>-</v>
      </c>
      <c r="E1362" t="str">
        <v>-</v>
      </c>
      <c r="F1362" t="str">
        <v>-</v>
      </c>
      <c r="G1362" t="str">
        <v>-</v>
      </c>
    </row>
    <row r="1363">
      <c r="A1363">
        <v>19361</v>
      </c>
      <c r="B1363" t="str">
        <f>HYPERLINK("https://www.facebook.com/p/C%C3%B4ng-an-x%C3%A3-H%C6%B0ng-Thu%E1%BA%ADn-100069447652528/", "Công an xã Hưng Thuận  tỉnh Tây Ninh")</f>
        <v>Công an xã Hưng Thuận  tỉnh Tây Ninh</v>
      </c>
      <c r="C1363" t="str">
        <v>https://www.facebook.com/p/C%C3%B4ng-an-x%C3%A3-H%C6%B0ng-Thu%E1%BA%ADn-100069447652528/</v>
      </c>
      <c r="D1363" t="str">
        <v>-</v>
      </c>
      <c r="E1363" t="str">
        <v/>
      </c>
      <c r="F1363" t="str">
        <v>-</v>
      </c>
      <c r="G1363" t="str">
        <v>-</v>
      </c>
    </row>
    <row r="1364">
      <c r="A1364">
        <v>19362</v>
      </c>
      <c r="B1364" t="str">
        <f>HYPERLINK("https://trangbang.tayninh.gov.vn/vi/news/co-cau-to-chuc-443/co-cau-to-chuc-ubnd-xa-hung-thuan-1732.html", "UBND Ủy ban nhân dân xã Hưng Thuận  tỉnh Tây Ninh")</f>
        <v>UBND Ủy ban nhân dân xã Hưng Thuận  tỉnh Tây Ninh</v>
      </c>
      <c r="C1364" t="str">
        <v>https://trangbang.tayninh.gov.vn/vi/news/co-cau-to-chuc-443/co-cau-to-chuc-ubnd-xa-hung-thuan-1732.html</v>
      </c>
      <c r="D1364" t="str">
        <v>-</v>
      </c>
      <c r="E1364" t="str">
        <v>-</v>
      </c>
      <c r="F1364" t="str">
        <v>-</v>
      </c>
      <c r="G1364" t="str">
        <v>-</v>
      </c>
    </row>
    <row r="1365">
      <c r="A1365">
        <v>19363</v>
      </c>
      <c r="B1365" t="str">
        <f>HYPERLINK("https://www.facebook.com/thanhnienlochung/", "Công an xã Lộc Hưng  tỉnh Tây Ninh")</f>
        <v>Công an xã Lộc Hưng  tỉnh Tây Ninh</v>
      </c>
      <c r="C1365" t="str">
        <v>https://www.facebook.com/thanhnienlochung/</v>
      </c>
      <c r="D1365" t="str">
        <v>-</v>
      </c>
      <c r="E1365" t="str">
        <v/>
      </c>
      <c r="F1365" t="str">
        <v>-</v>
      </c>
      <c r="G1365" t="str">
        <v>-</v>
      </c>
    </row>
    <row r="1366">
      <c r="A1366">
        <v>19364</v>
      </c>
      <c r="B1366" t="str">
        <f>HYPERLINK("https://trangbang.tayninh.gov.vn/vi/news/co-cau-to-chuc-448/co-cau-to-chuc-ubnd-phuong-loc-hung-1891.html", "UBND Ủy ban nhân dân xã Lộc Hưng  tỉnh Tây Ninh")</f>
        <v>UBND Ủy ban nhân dân xã Lộc Hưng  tỉnh Tây Ninh</v>
      </c>
      <c r="C1366" t="str">
        <v>https://trangbang.tayninh.gov.vn/vi/news/co-cau-to-chuc-448/co-cau-to-chuc-ubnd-phuong-loc-hung-1891.html</v>
      </c>
      <c r="D1366" t="str">
        <v>-</v>
      </c>
      <c r="E1366" t="str">
        <v>-</v>
      </c>
      <c r="F1366" t="str">
        <v>-</v>
      </c>
      <c r="G1366" t="str">
        <v>-</v>
      </c>
    </row>
    <row r="1367">
      <c r="A1367">
        <v>19365</v>
      </c>
      <c r="B1367" t="str">
        <v>Công an xã Gia Lộc  tỉnh Tây Ninh</v>
      </c>
      <c r="C1367" t="str">
        <v>-</v>
      </c>
      <c r="D1367" t="str">
        <v>-</v>
      </c>
      <c r="E1367" t="str">
        <v/>
      </c>
      <c r="F1367" t="str">
        <v>-</v>
      </c>
      <c r="G1367" t="str">
        <v>-</v>
      </c>
    </row>
    <row r="1368">
      <c r="A1368">
        <v>19366</v>
      </c>
      <c r="B1368" t="str">
        <f>HYPERLINK("https://trangbang.tayninh.gov.vn/vi/page/Uy-Ban-nhan-dan-xa-Gia-Loc.html", "UBND Ủy ban nhân dân xã Gia Lộc  tỉnh Tây Ninh")</f>
        <v>UBND Ủy ban nhân dân xã Gia Lộc  tỉnh Tây Ninh</v>
      </c>
      <c r="C1368" t="str">
        <v>https://trangbang.tayninh.gov.vn/vi/page/Uy-Ban-nhan-dan-xa-Gia-Loc.html</v>
      </c>
      <c r="D1368" t="str">
        <v>-</v>
      </c>
      <c r="E1368" t="str">
        <v>-</v>
      </c>
      <c r="F1368" t="str">
        <v>-</v>
      </c>
      <c r="G1368" t="str">
        <v>-</v>
      </c>
    </row>
    <row r="1369">
      <c r="A1369">
        <v>19367</v>
      </c>
      <c r="B1369" t="str">
        <v>Công an xã Gia Bình  tỉnh Tây Ninh</v>
      </c>
      <c r="C1369" t="str">
        <v>-</v>
      </c>
      <c r="D1369" t="str">
        <v>-</v>
      </c>
      <c r="E1369" t="str">
        <v/>
      </c>
      <c r="F1369" t="str">
        <v>-</v>
      </c>
      <c r="G1369" t="str">
        <v>-</v>
      </c>
    </row>
    <row r="1370">
      <c r="A1370">
        <v>19368</v>
      </c>
      <c r="B1370" t="str">
        <f>HYPERLINK("https://trangbang.tayninh.gov.vn/vi/news/co-cau-to-chuc-463/co-cau-to-chuc-ubnd-phuong-gia-binh-1772.html", "UBND Ủy ban nhân dân xã Gia Bình  tỉnh Tây Ninh")</f>
        <v>UBND Ủy ban nhân dân xã Gia Bình  tỉnh Tây Ninh</v>
      </c>
      <c r="C1370" t="str">
        <v>https://trangbang.tayninh.gov.vn/vi/news/co-cau-to-chuc-463/co-cau-to-chuc-ubnd-phuong-gia-binh-1772.html</v>
      </c>
      <c r="D1370" t="str">
        <v>-</v>
      </c>
      <c r="E1370" t="str">
        <v>-</v>
      </c>
      <c r="F1370" t="str">
        <v>-</v>
      </c>
      <c r="G1370" t="str">
        <v>-</v>
      </c>
    </row>
    <row r="1371">
      <c r="A1371">
        <v>19369</v>
      </c>
      <c r="B1371" t="str">
        <f>HYPERLINK("https://www.facebook.com/conganBaTri/", "Công an xã Phước Lưu  tỉnh Tây Ninh")</f>
        <v>Công an xã Phước Lưu  tỉnh Tây Ninh</v>
      </c>
      <c r="C1371" t="str">
        <v>https://www.facebook.com/conganBaTri/</v>
      </c>
      <c r="D1371" t="str">
        <v>-</v>
      </c>
      <c r="E1371" t="str">
        <v/>
      </c>
      <c r="F1371" t="str">
        <v>-</v>
      </c>
      <c r="G1371" t="str">
        <v>-</v>
      </c>
    </row>
    <row r="1372">
      <c r="A1372">
        <v>19370</v>
      </c>
      <c r="B1372" t="str">
        <f>HYPERLINK("https://phuochao.chauthanh.travinh.gov.vn/tin-noi-bat/uy-ban-nhan-dan-huyen-chau-thanh-tinh-tra-vinh-to-chuc-doan-hoc-tap-va-trao-doi-kinh-nghiem-ve-c-720177", "UBND Ủy ban nhân dân xã Phước Lưu  tỉnh Tây Ninh")</f>
        <v>UBND Ủy ban nhân dân xã Phước Lưu  tỉnh Tây Ninh</v>
      </c>
      <c r="C1372" t="str">
        <v>https://phuochao.chauthanh.travinh.gov.vn/tin-noi-bat/uy-ban-nhan-dan-huyen-chau-thanh-tinh-tra-vinh-to-chuc-doan-hoc-tap-va-trao-doi-kinh-nghiem-ve-c-720177</v>
      </c>
      <c r="D1372" t="str">
        <v>-</v>
      </c>
      <c r="E1372" t="str">
        <v>-</v>
      </c>
      <c r="F1372" t="str">
        <v>-</v>
      </c>
      <c r="G1372" t="str">
        <v>-</v>
      </c>
    </row>
    <row r="1373">
      <c r="A1373">
        <v>19371</v>
      </c>
      <c r="B1373" t="str">
        <v>Công an xã Bình Thạnh  tỉnh Tây Ninh</v>
      </c>
      <c r="C1373" t="str">
        <v>-</v>
      </c>
      <c r="D1373" t="str">
        <v>-</v>
      </c>
      <c r="E1373" t="str">
        <v/>
      </c>
      <c r="F1373" t="str">
        <v>-</v>
      </c>
      <c r="G1373" t="str">
        <v>-</v>
      </c>
    </row>
    <row r="1374">
      <c r="A1374">
        <v>19372</v>
      </c>
      <c r="B1374" t="str">
        <f>HYPERLINK("https://www.tayninh.gov.vn/", "UBND Ủy ban nhân dân xã Bình Thạnh  tỉnh Tây Ninh")</f>
        <v>UBND Ủy ban nhân dân xã Bình Thạnh  tỉnh Tây Ninh</v>
      </c>
      <c r="C1374" t="str">
        <v>https://www.tayninh.gov.vn/</v>
      </c>
      <c r="D1374" t="str">
        <v>-</v>
      </c>
      <c r="E1374" t="str">
        <v>-</v>
      </c>
      <c r="F1374" t="str">
        <v>-</v>
      </c>
      <c r="G1374" t="str">
        <v>-</v>
      </c>
    </row>
    <row r="1375">
      <c r="A1375">
        <v>19373</v>
      </c>
      <c r="B1375" t="str">
        <f>HYPERLINK("https://www.facebook.com/doanthanhniencongantayninh/", "Công an xã An Tịnh  tỉnh Tây Ninh")</f>
        <v>Công an xã An Tịnh  tỉnh Tây Ninh</v>
      </c>
      <c r="C1375" t="str">
        <v>https://www.facebook.com/doanthanhniencongantayninh/</v>
      </c>
      <c r="D1375" t="str">
        <v>-</v>
      </c>
      <c r="E1375" t="str">
        <v/>
      </c>
      <c r="F1375" t="str">
        <v>-</v>
      </c>
      <c r="G1375" t="str">
        <v>-</v>
      </c>
    </row>
    <row r="1376">
      <c r="A1376">
        <v>19374</v>
      </c>
      <c r="B1376" t="str">
        <f>HYPERLINK("https://www.tayninh.gov.vn/", "UBND Ủy ban nhân dân xã An Tịnh  tỉnh Tây Ninh")</f>
        <v>UBND Ủy ban nhân dân xã An Tịnh  tỉnh Tây Ninh</v>
      </c>
      <c r="C1376" t="str">
        <v>https://www.tayninh.gov.vn/</v>
      </c>
      <c r="D1376" t="str">
        <v>-</v>
      </c>
      <c r="E1376" t="str">
        <v>-</v>
      </c>
      <c r="F1376" t="str">
        <v>-</v>
      </c>
      <c r="G1376" t="str">
        <v>-</v>
      </c>
    </row>
    <row r="1377">
      <c r="A1377">
        <v>19375</v>
      </c>
      <c r="B1377" t="str">
        <v>Công an xã An Hòa  tỉnh Tây Ninh</v>
      </c>
      <c r="C1377" t="str">
        <v>-</v>
      </c>
      <c r="D1377" t="str">
        <v>-</v>
      </c>
      <c r="E1377" t="str">
        <v/>
      </c>
      <c r="F1377" t="str">
        <v>-</v>
      </c>
      <c r="G1377" t="str">
        <v>-</v>
      </c>
    </row>
    <row r="1378">
      <c r="A1378">
        <v>19376</v>
      </c>
      <c r="B1378" t="str">
        <f>HYPERLINK("https://hoathanh.tayninh.gov.vn/vi/news/thong-tin-lien-he-402/thong-tin-lien-he-cua-uy-ban-nhan-dan-xa-truong-hoa-7354.html", "UBND Ủy ban nhân dân xã An Hòa  tỉnh Tây Ninh")</f>
        <v>UBND Ủy ban nhân dân xã An Hòa  tỉnh Tây Ninh</v>
      </c>
      <c r="C1378" t="str">
        <v>https://hoathanh.tayninh.gov.vn/vi/news/thong-tin-lien-he-402/thong-tin-lien-he-cua-uy-ban-nhan-dan-xa-truong-hoa-7354.html</v>
      </c>
      <c r="D1378" t="str">
        <v>-</v>
      </c>
      <c r="E1378" t="str">
        <v>-</v>
      </c>
      <c r="F1378" t="str">
        <v>-</v>
      </c>
      <c r="G1378" t="str">
        <v>-</v>
      </c>
    </row>
    <row r="1379">
      <c r="A1379">
        <v>19377</v>
      </c>
      <c r="B1379" t="str">
        <v>Công an xã Phước Chỉ  tỉnh Tây Ninh</v>
      </c>
      <c r="C1379" t="str">
        <v>-</v>
      </c>
      <c r="D1379" t="str">
        <v>-</v>
      </c>
      <c r="E1379" t="str">
        <v/>
      </c>
      <c r="F1379" t="str">
        <v>-</v>
      </c>
      <c r="G1379" t="str">
        <v>-</v>
      </c>
    </row>
    <row r="1380">
      <c r="A1380">
        <v>19378</v>
      </c>
      <c r="B1380" t="str">
        <f>HYPERLINK("https://trangbang.tayninh.gov.vn/vi/news/xa-phuoc-chi/", "UBND Ủy ban nhân dân xã Phước Chỉ  tỉnh Tây Ninh")</f>
        <v>UBND Ủy ban nhân dân xã Phước Chỉ  tỉnh Tây Ninh</v>
      </c>
      <c r="C1380" t="str">
        <v>https://trangbang.tayninh.gov.vn/vi/news/xa-phuoc-chi/</v>
      </c>
      <c r="D1380" t="str">
        <v>-</v>
      </c>
      <c r="E1380" t="str">
        <v>-</v>
      </c>
      <c r="F1380" t="str">
        <v>-</v>
      </c>
      <c r="G1380" t="str">
        <v>-</v>
      </c>
    </row>
    <row r="1381">
      <c r="A1381">
        <v>19379</v>
      </c>
      <c r="B1381" t="str">
        <f>HYPERLINK("https://www.facebook.com/TuoitrephuongHiepThanhTDM/", "Công an phường Hiệp Thành  tỉnh Bình Dương")</f>
        <v>Công an phường Hiệp Thành  tỉnh Bình Dương</v>
      </c>
      <c r="C1381" t="str">
        <v>https://www.facebook.com/TuoitrephuongHiepThanhTDM/</v>
      </c>
      <c r="D1381" t="str">
        <v>-</v>
      </c>
      <c r="E1381" t="str">
        <v/>
      </c>
      <c r="F1381" t="str">
        <v>-</v>
      </c>
      <c r="G1381" t="str">
        <v>-</v>
      </c>
    </row>
    <row r="1382">
      <c r="A1382">
        <v>19380</v>
      </c>
      <c r="B1382" t="str">
        <f>HYPERLINK("https://hiepthanh.thudaumot.binhduong.gov.vn/", "UBND Ủy ban nhân dân phường Hiệp Thành  tỉnh Bình Dương")</f>
        <v>UBND Ủy ban nhân dân phường Hiệp Thành  tỉnh Bình Dương</v>
      </c>
      <c r="C1382" t="str">
        <v>https://hiepthanh.thudaumot.binhduong.gov.vn/</v>
      </c>
      <c r="D1382" t="str">
        <v>-</v>
      </c>
      <c r="E1382" t="str">
        <v>-</v>
      </c>
      <c r="F1382" t="str">
        <v>-</v>
      </c>
      <c r="G1382" t="str">
        <v>-</v>
      </c>
    </row>
    <row r="1383">
      <c r="A1383">
        <v>19381</v>
      </c>
      <c r="B1383" t="str">
        <f>HYPERLINK("https://www.facebook.com/tuoitrebinhduong2020/", "Công an phường Phú Lợi  tỉnh Bình Dương")</f>
        <v>Công an phường Phú Lợi  tỉnh Bình Dương</v>
      </c>
      <c r="C1383" t="str">
        <v>https://www.facebook.com/tuoitrebinhduong2020/</v>
      </c>
      <c r="D1383" t="str">
        <v>-</v>
      </c>
      <c r="E1383" t="str">
        <v/>
      </c>
      <c r="F1383" t="str">
        <v>-</v>
      </c>
      <c r="G1383" t="str">
        <v>-</v>
      </c>
    </row>
    <row r="1384">
      <c r="A1384">
        <v>19382</v>
      </c>
      <c r="B1384" t="str">
        <f>HYPERLINK("https://phuloi.thudaumot.binhduong.gov.vn/", "UBND Ủy ban nhân dân phường Phú Lợi  tỉnh Bình Dương")</f>
        <v>UBND Ủy ban nhân dân phường Phú Lợi  tỉnh Bình Dương</v>
      </c>
      <c r="C1384" t="str">
        <v>https://phuloi.thudaumot.binhduong.gov.vn/</v>
      </c>
      <c r="D1384" t="str">
        <v>-</v>
      </c>
      <c r="E1384" t="str">
        <v>-</v>
      </c>
      <c r="F1384" t="str">
        <v>-</v>
      </c>
      <c r="G1384" t="str">
        <v>-</v>
      </c>
    </row>
    <row r="1385">
      <c r="A1385">
        <v>19383</v>
      </c>
      <c r="B1385" t="str">
        <v>Công an phường Phú Cường  tỉnh Bình Dương</v>
      </c>
      <c r="C1385" t="str">
        <v>-</v>
      </c>
      <c r="D1385" t="str">
        <v>-</v>
      </c>
      <c r="E1385" t="str">
        <v/>
      </c>
      <c r="F1385" t="str">
        <v>-</v>
      </c>
      <c r="G1385" t="str">
        <v>-</v>
      </c>
    </row>
    <row r="1386">
      <c r="A1386">
        <v>19384</v>
      </c>
      <c r="B1386" t="str">
        <f>HYPERLINK("https://phucuong.thudaumot.binhduong.gov.vn/", "UBND Ủy ban nhân dân phường Phú Cường  tỉnh Bình Dương")</f>
        <v>UBND Ủy ban nhân dân phường Phú Cường  tỉnh Bình Dương</v>
      </c>
      <c r="C1386" t="str">
        <v>https://phucuong.thudaumot.binhduong.gov.vn/</v>
      </c>
      <c r="D1386" t="str">
        <v>-</v>
      </c>
      <c r="E1386" t="str">
        <v>-</v>
      </c>
      <c r="F1386" t="str">
        <v>-</v>
      </c>
      <c r="G1386" t="str">
        <v>-</v>
      </c>
    </row>
    <row r="1387">
      <c r="A1387">
        <v>19385</v>
      </c>
      <c r="B1387" t="str">
        <f>HYPERLINK("https://www.facebook.com/phuongphuhoathanhphothudaumot/?locale=vi_VN", "Công an phường Phú Hòa  tỉnh Bình Dương")</f>
        <v>Công an phường Phú Hòa  tỉnh Bình Dương</v>
      </c>
      <c r="C1387" t="str">
        <v>https://www.facebook.com/phuongphuhoathanhphothudaumot/?locale=vi_VN</v>
      </c>
      <c r="D1387" t="str">
        <v>-</v>
      </c>
      <c r="E1387" t="str">
        <v/>
      </c>
      <c r="F1387" t="str">
        <v>-</v>
      </c>
      <c r="G1387" t="str">
        <v>-</v>
      </c>
    </row>
    <row r="1388">
      <c r="A1388">
        <v>19386</v>
      </c>
      <c r="B1388" t="str">
        <f>HYPERLINK("https://thudaumot.binhduong.gov.vn/phu-hoa", "UBND Ủy ban nhân dân phường Phú Hòa  tỉnh Bình Dương")</f>
        <v>UBND Ủy ban nhân dân phường Phú Hòa  tỉnh Bình Dương</v>
      </c>
      <c r="C1388" t="str">
        <v>https://thudaumot.binhduong.gov.vn/phu-hoa</v>
      </c>
      <c r="D1388" t="str">
        <v>-</v>
      </c>
      <c r="E1388" t="str">
        <v>-</v>
      </c>
      <c r="F1388" t="str">
        <v>-</v>
      </c>
      <c r="G1388" t="str">
        <v>-</v>
      </c>
    </row>
    <row r="1389">
      <c r="A1389">
        <v>19387</v>
      </c>
      <c r="B1389" t="str">
        <f>HYPERLINK("https://www.facebook.com/p/Ph%C3%BA-Th%E1%BB%8D-t%E1%BB%B1-h%C3%A0o-%C4%91%E1%BA%A5t-Th%E1%BB%A7-100063494953103/", "Công an phường Phú Thọ  tỉnh Bình Dương")</f>
        <v>Công an phường Phú Thọ  tỉnh Bình Dương</v>
      </c>
      <c r="C1389" t="str">
        <v>https://www.facebook.com/p/Ph%C3%BA-Th%E1%BB%8D-t%E1%BB%B1-h%C3%A0o-%C4%91%E1%BA%A5t-Th%E1%BB%A7-100063494953103/</v>
      </c>
      <c r="D1389" t="str">
        <v>-</v>
      </c>
      <c r="E1389" t="str">
        <v/>
      </c>
      <c r="F1389" t="str">
        <v>-</v>
      </c>
      <c r="G1389" t="str">
        <v>-</v>
      </c>
    </row>
    <row r="1390">
      <c r="A1390">
        <v>19388</v>
      </c>
      <c r="B1390" t="str">
        <f>HYPERLINK("https://thudaumot.binhduong.gov.vn/chinh-quyen/bo-may-to-chuc/ubnd-cac-phuong", "UBND Ủy ban nhân dân phường Phú Thọ  tỉnh Bình Dương")</f>
        <v>UBND Ủy ban nhân dân phường Phú Thọ  tỉnh Bình Dương</v>
      </c>
      <c r="C1390" t="str">
        <v>https://thudaumot.binhduong.gov.vn/chinh-quyen/bo-may-to-chuc/ubnd-cac-phuong</v>
      </c>
      <c r="D1390" t="str">
        <v>-</v>
      </c>
      <c r="E1390" t="str">
        <v>-</v>
      </c>
      <c r="F1390" t="str">
        <v>-</v>
      </c>
      <c r="G1390" t="str">
        <v>-</v>
      </c>
    </row>
    <row r="1391">
      <c r="A1391">
        <v>19389</v>
      </c>
      <c r="B1391" t="str">
        <f>HYPERLINK("https://www.facebook.com/people/Ch%C3%A1nh-Ngh%C4%A9a-qu%C3%AA-t%C3%B4i/100076174868292/", "Công an phường Chánh Nghĩa  tỉnh Bình Dương")</f>
        <v>Công an phường Chánh Nghĩa  tỉnh Bình Dương</v>
      </c>
      <c r="C1391" t="str">
        <v>https://www.facebook.com/people/Ch%C3%A1nh-Ngh%C4%A9a-qu%C3%AA-t%C3%B4i/100076174868292/</v>
      </c>
      <c r="D1391" t="str">
        <v>-</v>
      </c>
      <c r="E1391" t="str">
        <v/>
      </c>
      <c r="F1391" t="str">
        <v>-</v>
      </c>
      <c r="G1391" t="str">
        <v>-</v>
      </c>
    </row>
    <row r="1392">
      <c r="A1392">
        <v>19390</v>
      </c>
      <c r="B1392" t="str">
        <f>HYPERLINK("https://thudaumot.binhduong.gov.vn/chinh-quyen/bo-may-to-chuc/ubnd-cac-phuong", "UBND Ủy ban nhân dân phường Chánh Nghĩa  tỉnh Bình Dương")</f>
        <v>UBND Ủy ban nhân dân phường Chánh Nghĩa  tỉnh Bình Dương</v>
      </c>
      <c r="C1392" t="str">
        <v>https://thudaumot.binhduong.gov.vn/chinh-quyen/bo-may-to-chuc/ubnd-cac-phuong</v>
      </c>
      <c r="D1392" t="str">
        <v>-</v>
      </c>
      <c r="E1392" t="str">
        <v>-</v>
      </c>
      <c r="F1392" t="str">
        <v>-</v>
      </c>
      <c r="G1392" t="str">
        <v>-</v>
      </c>
    </row>
    <row r="1393">
      <c r="A1393">
        <v>19391</v>
      </c>
      <c r="B1393" t="str">
        <f>HYPERLINK("https://www.facebook.com/p/C%C3%94NG-AN-PH%C6%AF%E1%BB%9CNG-%C4%90%E1%BB%8ANH-H%C3%92A-100065554927412/", "Công an phường Định Hoà  tỉnh Bình Dương")</f>
        <v>Công an phường Định Hoà  tỉnh Bình Dương</v>
      </c>
      <c r="C1393" t="str">
        <v>https://www.facebook.com/p/C%C3%94NG-AN-PH%C6%AF%E1%BB%9CNG-%C4%90%E1%BB%8ANH-H%C3%92A-100065554927412/</v>
      </c>
      <c r="D1393" t="str">
        <v>-</v>
      </c>
      <c r="E1393" t="str">
        <v/>
      </c>
      <c r="F1393" t="str">
        <v>-</v>
      </c>
      <c r="G1393" t="str">
        <v>-</v>
      </c>
    </row>
    <row r="1394">
      <c r="A1394">
        <v>19392</v>
      </c>
      <c r="B1394" t="str">
        <f>HYPERLINK("https://thudaumot.binhduong.gov.vn/chi-tiet?id=ART230700000025", "UBND Ủy ban nhân dân phường Định Hoà  tỉnh Bình Dương")</f>
        <v>UBND Ủy ban nhân dân phường Định Hoà  tỉnh Bình Dương</v>
      </c>
      <c r="C1394" t="str">
        <v>https://thudaumot.binhduong.gov.vn/chi-tiet?id=ART230700000025</v>
      </c>
      <c r="D1394" t="str">
        <v>-</v>
      </c>
      <c r="E1394" t="str">
        <v>-</v>
      </c>
      <c r="F1394" t="str">
        <v>-</v>
      </c>
      <c r="G1394" t="str">
        <v>-</v>
      </c>
    </row>
    <row r="1395">
      <c r="A1395">
        <v>19393</v>
      </c>
      <c r="B1395" t="str">
        <f>HYPERLINK("https://www.facebook.com/tuoitrebinhduong2020/", "Công an phường Hoà Phú  tỉnh Bình Dương")</f>
        <v>Công an phường Hoà Phú  tỉnh Bình Dương</v>
      </c>
      <c r="C1395" t="str">
        <v>https://www.facebook.com/tuoitrebinhduong2020/</v>
      </c>
      <c r="D1395" t="str">
        <v>-</v>
      </c>
      <c r="E1395" t="str">
        <v/>
      </c>
      <c r="F1395" t="str">
        <v>-</v>
      </c>
      <c r="G1395" t="str">
        <v>-</v>
      </c>
    </row>
    <row r="1396">
      <c r="A1396">
        <v>19394</v>
      </c>
      <c r="B1396" t="str">
        <f>HYPERLINK("https://thudaumot.binhduong.gov.vn/phu-hoa", "UBND Ủy ban nhân dân phường Hoà Phú  tỉnh Bình Dương")</f>
        <v>UBND Ủy ban nhân dân phường Hoà Phú  tỉnh Bình Dương</v>
      </c>
      <c r="C1396" t="str">
        <v>https://thudaumot.binhduong.gov.vn/phu-hoa</v>
      </c>
      <c r="D1396" t="str">
        <v>-</v>
      </c>
      <c r="E1396" t="str">
        <v>-</v>
      </c>
      <c r="F1396" t="str">
        <v>-</v>
      </c>
      <c r="G1396" t="str">
        <v>-</v>
      </c>
    </row>
    <row r="1397">
      <c r="A1397">
        <v>19395</v>
      </c>
      <c r="B1397" t="str">
        <f>HYPERLINK("https://www.facebook.com/conganphuongphumy/", "Công an phường Phú Mỹ  tỉnh Bình Dương")</f>
        <v>Công an phường Phú Mỹ  tỉnh Bình Dương</v>
      </c>
      <c r="C1397" t="str">
        <v>https://www.facebook.com/conganphuongphumy/</v>
      </c>
      <c r="D1397" t="str">
        <v>-</v>
      </c>
      <c r="E1397" t="str">
        <v/>
      </c>
      <c r="F1397" t="str">
        <v>-</v>
      </c>
      <c r="G1397" t="str">
        <v>-</v>
      </c>
    </row>
    <row r="1398">
      <c r="A1398">
        <v>19396</v>
      </c>
      <c r="B1398" t="str">
        <f>HYPERLINK("https://thudaumot.binhduong.gov.vn/chinh-quyen/bo-may-to-chuc/ubnd-cac-phuong", "UBND Ủy ban nhân dân phường Phú Mỹ  tỉnh Bình Dương")</f>
        <v>UBND Ủy ban nhân dân phường Phú Mỹ  tỉnh Bình Dương</v>
      </c>
      <c r="C1398" t="str">
        <v>https://thudaumot.binhduong.gov.vn/chinh-quyen/bo-may-to-chuc/ubnd-cac-phuong</v>
      </c>
      <c r="D1398" t="str">
        <v>-</v>
      </c>
      <c r="E1398" t="str">
        <v>-</v>
      </c>
      <c r="F1398" t="str">
        <v>-</v>
      </c>
      <c r="G1398" t="str">
        <v>-</v>
      </c>
    </row>
    <row r="1399">
      <c r="A1399">
        <v>19397</v>
      </c>
      <c r="B1399" t="str">
        <f>HYPERLINK("https://www.facebook.com/p/C%C3%B4ng-an-ph%C6%B0%E1%BB%9Dng-Ph%C3%BA-T%C3%A2n-Th%C3%A0nh-ph%E1%BB%91-B%E1%BA%BFn-Tre-100070282148008/", "Công an phường Phú Tân  tỉnh Bình Dương")</f>
        <v>Công an phường Phú Tân  tỉnh Bình Dương</v>
      </c>
      <c r="C1399" t="str">
        <v>https://www.facebook.com/p/C%C3%B4ng-an-ph%C6%B0%E1%BB%9Dng-Ph%C3%BA-T%C3%A2n-Th%C3%A0nh-ph%E1%BB%91-B%E1%BA%BFn-Tre-100070282148008/</v>
      </c>
      <c r="D1399" t="str">
        <v>-</v>
      </c>
      <c r="E1399" t="str">
        <v/>
      </c>
      <c r="F1399" t="str">
        <v>-</v>
      </c>
      <c r="G1399" t="str">
        <v>-</v>
      </c>
    </row>
    <row r="1400">
      <c r="A1400">
        <v>19398</v>
      </c>
      <c r="B1400" t="str">
        <f>HYPERLINK("https://thudaumot.binhduong.gov.vn/chinh-quyen/bo-may-to-chuc/ubnd-cac-phuong", "UBND Ủy ban nhân dân phường Phú Tân  tỉnh Bình Dương")</f>
        <v>UBND Ủy ban nhân dân phường Phú Tân  tỉnh Bình Dương</v>
      </c>
      <c r="C1400" t="str">
        <v>https://thudaumot.binhduong.gov.vn/chinh-quyen/bo-may-to-chuc/ubnd-cac-phuong</v>
      </c>
      <c r="D1400" t="str">
        <v>-</v>
      </c>
      <c r="E1400" t="str">
        <v>-</v>
      </c>
      <c r="F1400" t="str">
        <v>-</v>
      </c>
      <c r="G1400" t="str">
        <v>-</v>
      </c>
    </row>
    <row r="1401">
      <c r="A1401">
        <v>19399</v>
      </c>
      <c r="B1401" t="str">
        <f>HYPERLINK("https://www.facebook.com/tuoitrebinhduong2020/", "Công an phường Tân An  tỉnh Bình Dương")</f>
        <v>Công an phường Tân An  tỉnh Bình Dương</v>
      </c>
      <c r="C1401" t="str">
        <v>https://www.facebook.com/tuoitrebinhduong2020/</v>
      </c>
      <c r="D1401" t="str">
        <v>-</v>
      </c>
      <c r="E1401" t="str">
        <v/>
      </c>
      <c r="F1401" t="str">
        <v>-</v>
      </c>
      <c r="G1401" t="str">
        <v>-</v>
      </c>
    </row>
    <row r="1402">
      <c r="A1402">
        <v>19400</v>
      </c>
      <c r="B1402" t="str">
        <f>HYPERLINK("http://tanhiep.tanuyen.binhduong.gov.vn/", "UBND Ủy ban nhân dân phường Tân An  tỉnh Bình Dương")</f>
        <v>UBND Ủy ban nhân dân phường Tân An  tỉnh Bình Dương</v>
      </c>
      <c r="C1402" t="str">
        <v>http://tanhiep.tanuyen.binhduong.gov.vn/</v>
      </c>
      <c r="D1402" t="str">
        <v>-</v>
      </c>
      <c r="E1402" t="str">
        <v>-</v>
      </c>
      <c r="F1402" t="str">
        <v>-</v>
      </c>
      <c r="G1402" t="str">
        <v>-</v>
      </c>
    </row>
    <row r="1403">
      <c r="A1403">
        <v>19401</v>
      </c>
      <c r="B1403" t="str">
        <f>HYPERLINK("https://www.facebook.com/p/Hi%E1%BB%87p-An-Qu%C3%AA-h%C6%B0%C6%A1ng-t%C3%B4i-100066646444821/", "Công an phường Hiệp An  tỉnh Bình Dương")</f>
        <v>Công an phường Hiệp An  tỉnh Bình Dương</v>
      </c>
      <c r="C1403" t="str">
        <v>https://www.facebook.com/p/Hi%E1%BB%87p-An-Qu%C3%AA-h%C6%B0%C6%A1ng-t%C3%B4i-100066646444821/</v>
      </c>
      <c r="D1403" t="str">
        <v>-</v>
      </c>
      <c r="E1403" t="str">
        <v/>
      </c>
      <c r="F1403" t="str">
        <v>-</v>
      </c>
      <c r="G1403" t="str">
        <v>-</v>
      </c>
    </row>
    <row r="1404">
      <c r="A1404">
        <v>19402</v>
      </c>
      <c r="B1404" t="str">
        <f>HYPERLINK("https://thudaumot.binhduong.gov.vn/chinh-quyen/bo-may-to-chuc/ubnd-cac-phuong", "UBND Ủy ban nhân dân phường Hiệp An  tỉnh Bình Dương")</f>
        <v>UBND Ủy ban nhân dân phường Hiệp An  tỉnh Bình Dương</v>
      </c>
      <c r="C1404" t="str">
        <v>https://thudaumot.binhduong.gov.vn/chinh-quyen/bo-may-to-chuc/ubnd-cac-phuong</v>
      </c>
      <c r="D1404" t="str">
        <v>-</v>
      </c>
      <c r="E1404" t="str">
        <v>-</v>
      </c>
      <c r="F1404" t="str">
        <v>-</v>
      </c>
      <c r="G1404" t="str">
        <v>-</v>
      </c>
    </row>
    <row r="1405">
      <c r="A1405">
        <v>19403</v>
      </c>
      <c r="B1405" t="str">
        <f>HYPERLINK("https://www.facebook.com/@LangNgheQueToi/", "Công an phường Tương Bình Hiệp  tỉnh Bình Dương")</f>
        <v>Công an phường Tương Bình Hiệp  tỉnh Bình Dương</v>
      </c>
      <c r="C1405" t="str">
        <v>https://www.facebook.com/@LangNgheQueToi/</v>
      </c>
      <c r="D1405" t="str">
        <v>-</v>
      </c>
      <c r="E1405" t="str">
        <v/>
      </c>
      <c r="F1405" t="str">
        <v>-</v>
      </c>
      <c r="G1405" t="str">
        <v>-</v>
      </c>
    </row>
    <row r="1406">
      <c r="A1406">
        <v>19404</v>
      </c>
      <c r="B1406" t="str">
        <f>HYPERLINK("https://thudaumot.binhduong.gov.vn/chinh-quyen/bo-may-to-chuc/ubnd-cac-phuong", "UBND Ủy ban nhân dân phường Tương Bình Hiệp  tỉnh Bình Dương")</f>
        <v>UBND Ủy ban nhân dân phường Tương Bình Hiệp  tỉnh Bình Dương</v>
      </c>
      <c r="C1406" t="str">
        <v>https://thudaumot.binhduong.gov.vn/chinh-quyen/bo-may-to-chuc/ubnd-cac-phuong</v>
      </c>
      <c r="D1406" t="str">
        <v>-</v>
      </c>
      <c r="E1406" t="str">
        <v>-</v>
      </c>
      <c r="F1406" t="str">
        <v>-</v>
      </c>
      <c r="G1406" t="str">
        <v>-</v>
      </c>
    </row>
    <row r="1407">
      <c r="A1407">
        <v>19405</v>
      </c>
      <c r="B1407" t="str">
        <f>HYPERLINK("https://www.facebook.com/p/Ch%C3%A1nh-M%E1%BB%B9-Qu%C3%AA-h%C6%B0%C6%A1ng-t%C3%B4i-100064891986518/", "Công an phường Chánh Mỹ  tỉnh Bình Dương")</f>
        <v>Công an phường Chánh Mỹ  tỉnh Bình Dương</v>
      </c>
      <c r="C1407" t="str">
        <v>https://www.facebook.com/p/Ch%C3%A1nh-M%E1%BB%B9-Qu%C3%AA-h%C6%B0%C6%A1ng-t%C3%B4i-100064891986518/</v>
      </c>
      <c r="D1407" t="str">
        <v>-</v>
      </c>
      <c r="E1407" t="str">
        <v/>
      </c>
      <c r="F1407" t="str">
        <v>-</v>
      </c>
      <c r="G1407" t="str">
        <v>-</v>
      </c>
    </row>
    <row r="1408">
      <c r="A1408">
        <v>19406</v>
      </c>
      <c r="B1408" t="str">
        <f>HYPERLINK("https://thudaumot.binhduong.gov.vn/chinh-quyen/bo-may-to-chuc/ubnd-cac-phuong", "UBND Ủy ban nhân dân phường Chánh Mỹ  tỉnh Bình Dương")</f>
        <v>UBND Ủy ban nhân dân phường Chánh Mỹ  tỉnh Bình Dương</v>
      </c>
      <c r="C1408" t="str">
        <v>https://thudaumot.binhduong.gov.vn/chinh-quyen/bo-may-to-chuc/ubnd-cac-phuong</v>
      </c>
      <c r="D1408" t="str">
        <v>-</v>
      </c>
      <c r="E1408" t="str">
        <v>-</v>
      </c>
      <c r="F1408" t="str">
        <v>-</v>
      </c>
      <c r="G1408" t="str">
        <v>-</v>
      </c>
    </row>
    <row r="1409">
      <c r="A1409">
        <v>19407</v>
      </c>
      <c r="B1409" t="str">
        <f>HYPERLINK("https://www.facebook.com/p/Tu%E1%BB%95i-tr%E1%BA%BB-THCS-Tr%E1%BB%AB-V%C4%83n-Th%E1%BB%91-100068267437922/", "Công an xã Trừ Văn Thố  tỉnh Bình Dương")</f>
        <v>Công an xã Trừ Văn Thố  tỉnh Bình Dương</v>
      </c>
      <c r="C1409" t="str">
        <v>https://www.facebook.com/p/Tu%E1%BB%95i-tr%E1%BA%BB-THCS-Tr%E1%BB%AB-V%C4%83n-Th%E1%BB%91-100068267437922/</v>
      </c>
      <c r="D1409" t="str">
        <v>-</v>
      </c>
      <c r="E1409" t="str">
        <v/>
      </c>
      <c r="F1409" t="str">
        <v>-</v>
      </c>
      <c r="G1409" t="str">
        <v>-</v>
      </c>
    </row>
    <row r="1410">
      <c r="A1410">
        <v>19408</v>
      </c>
      <c r="B1410" t="str">
        <f>HYPERLINK("https://baubang.binhduong.gov.vn/ubnd-xa-thi-tran", "UBND Ủy ban nhân dân xã Trừ Văn Thố  tỉnh Bình Dương")</f>
        <v>UBND Ủy ban nhân dân xã Trừ Văn Thố  tỉnh Bình Dương</v>
      </c>
      <c r="C1410" t="str">
        <v>https://baubang.binhduong.gov.vn/ubnd-xa-thi-tran</v>
      </c>
      <c r="D1410" t="str">
        <v>-</v>
      </c>
      <c r="E1410" t="str">
        <v>-</v>
      </c>
      <c r="F1410" t="str">
        <v>-</v>
      </c>
      <c r="G1410" t="str">
        <v>-</v>
      </c>
    </row>
    <row r="1411">
      <c r="A1411">
        <v>19409</v>
      </c>
      <c r="B1411" t="str">
        <f>HYPERLINK("https://www.facebook.com/people/HTX-SX-M%C4%83ng-tre-%C4%91i%E1%BB%81n-tr%C3%BAc-x%C3%A3-C%C3%A2y-Tr%C6%B0%E1%BB%9Dng-II-B%C3%A0u-B%C3%A0ng-B%C3%ACnh-D%C6%B0%C6%A1ng/61550813185135/", "Công an xã Cây Trường II  tỉnh Bình Dương")</f>
        <v>Công an xã Cây Trường II  tỉnh Bình Dương</v>
      </c>
      <c r="C1411" t="str">
        <v>https://www.facebook.com/people/HTX-SX-M%C4%83ng-tre-%C4%91i%E1%BB%81n-tr%C3%BAc-x%C3%A3-C%C3%A2y-Tr%C6%B0%E1%BB%9Dng-II-B%C3%A0u-B%C3%A0ng-B%C3%ACnh-D%C6%B0%C6%A1ng/61550813185135/</v>
      </c>
      <c r="D1411" t="str">
        <v>-</v>
      </c>
      <c r="E1411" t="str">
        <v/>
      </c>
      <c r="F1411" t="str">
        <v>-</v>
      </c>
      <c r="G1411" t="str">
        <v>-</v>
      </c>
    </row>
    <row r="1412">
      <c r="A1412">
        <v>19410</v>
      </c>
      <c r="B1412" t="str">
        <f>HYPERLINK("https://baubang.binhduong.gov.vn/ubnd-xa-thi-tran", "UBND Ủy ban nhân dân xã Cây Trường II  tỉnh Bình Dương")</f>
        <v>UBND Ủy ban nhân dân xã Cây Trường II  tỉnh Bình Dương</v>
      </c>
      <c r="C1412" t="str">
        <v>https://baubang.binhduong.gov.vn/ubnd-xa-thi-tran</v>
      </c>
      <c r="D1412" t="str">
        <v>-</v>
      </c>
      <c r="E1412" t="str">
        <v>-</v>
      </c>
      <c r="F1412" t="str">
        <v>-</v>
      </c>
      <c r="G1412" t="str">
        <v>-</v>
      </c>
    </row>
    <row r="1413">
      <c r="A1413">
        <v>19411</v>
      </c>
      <c r="B1413" t="str">
        <v>Công an xã Lai Uyên  tỉnh Bình Dương</v>
      </c>
      <c r="C1413" t="str">
        <v>-</v>
      </c>
      <c r="D1413" t="str">
        <v>-</v>
      </c>
      <c r="E1413" t="str">
        <v/>
      </c>
      <c r="F1413" t="str">
        <v>-</v>
      </c>
      <c r="G1413" t="str">
        <v>-</v>
      </c>
    </row>
    <row r="1414">
      <c r="A1414">
        <v>19412</v>
      </c>
      <c r="B1414" t="str">
        <f>HYPERLINK("https://baubang.binhduong.gov.vn/ubnd-xa-thi-tran", "UBND Ủy ban nhân dân xã Lai Uyên  tỉnh Bình Dương")</f>
        <v>UBND Ủy ban nhân dân xã Lai Uyên  tỉnh Bình Dương</v>
      </c>
      <c r="C1414" t="str">
        <v>https://baubang.binhduong.gov.vn/ubnd-xa-thi-tran</v>
      </c>
      <c r="D1414" t="str">
        <v>-</v>
      </c>
      <c r="E1414" t="str">
        <v>-</v>
      </c>
      <c r="F1414" t="str">
        <v>-</v>
      </c>
      <c r="G1414" t="str">
        <v>-</v>
      </c>
    </row>
    <row r="1415">
      <c r="A1415">
        <v>19413</v>
      </c>
      <c r="B1415" t="str">
        <v>Công an xã Tân Hưng  tỉnh Bình Dương</v>
      </c>
      <c r="C1415" t="str">
        <v>-</v>
      </c>
      <c r="D1415" t="str">
        <v>-</v>
      </c>
      <c r="E1415" t="str">
        <v/>
      </c>
      <c r="F1415" t="str">
        <v>-</v>
      </c>
      <c r="G1415" t="str">
        <v>-</v>
      </c>
    </row>
    <row r="1416">
      <c r="A1416">
        <v>19414</v>
      </c>
      <c r="B1416" t="str">
        <f>HYPERLINK("https://tiengiang.gov.vn/chi-tiet-tin?/chu-tich-ubnd-huyen-cai-be-gap-go-nhan-dan-xa-tan-hung/18307054", "UBND Ủy ban nhân dân xã Tân Hưng  tỉnh Bình Dương")</f>
        <v>UBND Ủy ban nhân dân xã Tân Hưng  tỉnh Bình Dương</v>
      </c>
      <c r="C1416" t="str">
        <v>https://tiengiang.gov.vn/chi-tiet-tin?/chu-tich-ubnd-huyen-cai-be-gap-go-nhan-dan-xa-tan-hung/18307054</v>
      </c>
      <c r="D1416" t="str">
        <v>-</v>
      </c>
      <c r="E1416" t="str">
        <v>-</v>
      </c>
      <c r="F1416" t="str">
        <v>-</v>
      </c>
      <c r="G1416" t="str">
        <v>-</v>
      </c>
    </row>
    <row r="1417">
      <c r="A1417">
        <v>19415</v>
      </c>
      <c r="B1417" t="str">
        <v>Công an xã Long Nguyên  tỉnh Bình Dương</v>
      </c>
      <c r="C1417" t="str">
        <v>-</v>
      </c>
      <c r="D1417" t="str">
        <v>-</v>
      </c>
      <c r="E1417" t="str">
        <v/>
      </c>
      <c r="F1417" t="str">
        <v>-</v>
      </c>
      <c r="G1417" t="str">
        <v>-</v>
      </c>
    </row>
    <row r="1418">
      <c r="A1418">
        <v>19416</v>
      </c>
      <c r="B1418" t="str">
        <f>HYPERLINK("https://baubang.binhduong.gov.vn/ubnd-xa-thi-tran", "UBND Ủy ban nhân dân xã Long Nguyên  tỉnh Bình Dương")</f>
        <v>UBND Ủy ban nhân dân xã Long Nguyên  tỉnh Bình Dương</v>
      </c>
      <c r="C1418" t="str">
        <v>https://baubang.binhduong.gov.vn/ubnd-xa-thi-tran</v>
      </c>
      <c r="D1418" t="str">
        <v>-</v>
      </c>
      <c r="E1418" t="str">
        <v>-</v>
      </c>
      <c r="F1418" t="str">
        <v>-</v>
      </c>
      <c r="G1418" t="str">
        <v>-</v>
      </c>
    </row>
    <row r="1419">
      <c r="A1419">
        <v>19417</v>
      </c>
      <c r="B1419" t="str">
        <f>HYPERLINK("https://www.facebook.com/groups/589106038168941/?locale=eo_EO", "Công an xã Hưng Hòa  tỉnh Bình Dương")</f>
        <v>Công an xã Hưng Hòa  tỉnh Bình Dương</v>
      </c>
      <c r="C1419" t="str">
        <v>https://www.facebook.com/groups/589106038168941/?locale=eo_EO</v>
      </c>
      <c r="D1419" t="str">
        <v>-</v>
      </c>
      <c r="E1419" t="str">
        <v/>
      </c>
      <c r="F1419" t="str">
        <v>-</v>
      </c>
      <c r="G1419" t="str">
        <v>-</v>
      </c>
    </row>
    <row r="1420">
      <c r="A1420">
        <v>19418</v>
      </c>
      <c r="B1420" t="str">
        <f>HYPERLINK("https://baubang.binhduong.gov.vn/ubnd-xa-thi-tran", "UBND Ủy ban nhân dân xã Hưng Hòa  tỉnh Bình Dương")</f>
        <v>UBND Ủy ban nhân dân xã Hưng Hòa  tỉnh Bình Dương</v>
      </c>
      <c r="C1420" t="str">
        <v>https://baubang.binhduong.gov.vn/ubnd-xa-thi-tran</v>
      </c>
      <c r="D1420" t="str">
        <v>-</v>
      </c>
      <c r="E1420" t="str">
        <v>-</v>
      </c>
      <c r="F1420" t="str">
        <v>-</v>
      </c>
      <c r="G1420" t="str">
        <v>-</v>
      </c>
    </row>
    <row r="1421">
      <c r="A1421">
        <v>19419</v>
      </c>
      <c r="B1421" t="str">
        <f>HYPERLINK("https://www.facebook.com/tuoitrebinhduong2020/", "Công an xã Lai Hưng  tỉnh Bình Dương")</f>
        <v>Công an xã Lai Hưng  tỉnh Bình Dương</v>
      </c>
      <c r="C1421" t="str">
        <v>https://www.facebook.com/tuoitrebinhduong2020/</v>
      </c>
      <c r="D1421" t="str">
        <v>-</v>
      </c>
      <c r="E1421" t="str">
        <v/>
      </c>
      <c r="F1421" t="str">
        <v>-</v>
      </c>
      <c r="G1421" t="str">
        <v>-</v>
      </c>
    </row>
    <row r="1422">
      <c r="A1422">
        <v>19420</v>
      </c>
      <c r="B1422" t="str">
        <f>HYPERLINK("https://baubang.binhduong.gov.vn/ubnd-xa-thi-tran", "UBND Ủy ban nhân dân xã Lai Hưng  tỉnh Bình Dương")</f>
        <v>UBND Ủy ban nhân dân xã Lai Hưng  tỉnh Bình Dương</v>
      </c>
      <c r="C1422" t="str">
        <v>https://baubang.binhduong.gov.vn/ubnd-xa-thi-tran</v>
      </c>
      <c r="D1422" t="str">
        <v>-</v>
      </c>
      <c r="E1422" t="str">
        <v>-</v>
      </c>
      <c r="F1422" t="str">
        <v>-</v>
      </c>
      <c r="G1422" t="str">
        <v>-</v>
      </c>
    </row>
    <row r="1423">
      <c r="A1423">
        <v>19421</v>
      </c>
      <c r="B1423" t="str">
        <f>HYPERLINK("https://www.facebook.com/p/X%C3%A3-Minh-Ho%C3%A0-huy%E1%BB%87n-D%E1%BA%A7u-Ti%E1%BA%BFng-t%E1%BB%89nh-B%C3%ACnh-D%C6%B0%C6%A1ng-100042275333852/", "Công an xã Minh Hoà  tỉnh Bình Dương")</f>
        <v>Công an xã Minh Hoà  tỉnh Bình Dương</v>
      </c>
      <c r="C1423" t="str">
        <v>https://www.facebook.com/p/X%C3%A3-Minh-Ho%C3%A0-huy%E1%BB%87n-D%E1%BA%A7u-Ti%E1%BA%BFng-t%E1%BB%89nh-B%C3%ACnh-D%C6%B0%C6%A1ng-100042275333852/</v>
      </c>
      <c r="D1423" t="str">
        <v>-</v>
      </c>
      <c r="E1423" t="str">
        <v/>
      </c>
      <c r="F1423" t="str">
        <v>-</v>
      </c>
      <c r="G1423" t="str">
        <v>-</v>
      </c>
    </row>
    <row r="1424">
      <c r="A1424">
        <v>19422</v>
      </c>
      <c r="B1424" t="str">
        <f>HYPERLINK("https://www.binhduong.gov.vn/chinh-quyen-tin-chi-dao-dieu-hanh/2024/08/66-nhiem-vu-quy-hoach-chung-do-thi-moi-minh-hoa-huyen-dau-tieng-den-nam-204", "UBND Ủy ban nhân dân xã Minh Hoà  tỉnh Bình Dương")</f>
        <v>UBND Ủy ban nhân dân xã Minh Hoà  tỉnh Bình Dương</v>
      </c>
      <c r="C1424" t="str">
        <v>https://www.binhduong.gov.vn/chinh-quyen-tin-chi-dao-dieu-hanh/2024/08/66-nhiem-vu-quy-hoach-chung-do-thi-moi-minh-hoa-huyen-dau-tieng-den-nam-204</v>
      </c>
      <c r="D1424" t="str">
        <v>-</v>
      </c>
      <c r="E1424" t="str">
        <v>-</v>
      </c>
      <c r="F1424" t="str">
        <v>-</v>
      </c>
      <c r="G1424" t="str">
        <v>-</v>
      </c>
    </row>
    <row r="1425">
      <c r="A1425">
        <v>19423</v>
      </c>
      <c r="B1425" t="str">
        <f>HYPERLINK("https://www.facebook.com/p/M%E1%BA%B7t-Tr%E1%BA%ADn-x%C3%A3-Minh-Th%E1%BA%A1nh-huy%E1%BB%87n-D%E1%BA%A7u-Ti%E1%BA%BFng-t%E1%BB%89nh-B%C3%ACnh-D%C6%B0%C6%A1ng-100075914565162/", "Công an xã Minh Thạnh  tỉnh Bình Dương")</f>
        <v>Công an xã Minh Thạnh  tỉnh Bình Dương</v>
      </c>
      <c r="C1425" t="str">
        <v>https://www.facebook.com/p/M%E1%BA%B7t-Tr%E1%BA%ADn-x%C3%A3-Minh-Th%E1%BA%A1nh-huy%E1%BB%87n-D%E1%BA%A7u-Ti%E1%BA%BFng-t%E1%BB%89nh-B%C3%ACnh-D%C6%B0%C6%A1ng-100075914565162/</v>
      </c>
      <c r="D1425" t="str">
        <v>-</v>
      </c>
      <c r="E1425" t="str">
        <v/>
      </c>
      <c r="F1425" t="str">
        <v>-</v>
      </c>
      <c r="G1425" t="str">
        <v>-</v>
      </c>
    </row>
    <row r="1426">
      <c r="A1426">
        <v>19424</v>
      </c>
      <c r="B1426" t="str">
        <f>HYPERLINK("https://www.binhduong.gov.vn/dau-tu-thong-tin-can-biet/2021/06/596-nguoi-phat-ngon-cua-huyen-dau-tieng-va-cac-xa-thi-tran-thuoc-huye", "UBND Ủy ban nhân dân xã Minh Thạnh  tỉnh Bình Dương")</f>
        <v>UBND Ủy ban nhân dân xã Minh Thạnh  tỉnh Bình Dương</v>
      </c>
      <c r="C1426" t="str">
        <v>https://www.binhduong.gov.vn/dau-tu-thong-tin-can-biet/2021/06/596-nguoi-phat-ngon-cua-huyen-dau-tieng-va-cac-xa-thi-tran-thuoc-huye</v>
      </c>
      <c r="D1426" t="str">
        <v>-</v>
      </c>
      <c r="E1426" t="str">
        <v>-</v>
      </c>
      <c r="F1426" t="str">
        <v>-</v>
      </c>
      <c r="G1426" t="str">
        <v>-</v>
      </c>
    </row>
    <row r="1427">
      <c r="A1427">
        <v>19425</v>
      </c>
      <c r="B1427" t="str">
        <v>Công an xã Minh Tân  tỉnh Bình Dương</v>
      </c>
      <c r="C1427" t="str">
        <v>-</v>
      </c>
      <c r="D1427" t="str">
        <v>-</v>
      </c>
      <c r="E1427" t="str">
        <v/>
      </c>
      <c r="F1427" t="str">
        <v>-</v>
      </c>
      <c r="G1427" t="str">
        <v>-</v>
      </c>
    </row>
    <row r="1428">
      <c r="A1428">
        <v>19426</v>
      </c>
      <c r="B1428" t="str">
        <f>HYPERLINK("https://kienxuong.thaibinh.gov.vn/cac-don-vi-hanh-chinh/xa-minh-tan", "UBND Ủy ban nhân dân xã Minh Tân  tỉnh Bình Dương")</f>
        <v>UBND Ủy ban nhân dân xã Minh Tân  tỉnh Bình Dương</v>
      </c>
      <c r="C1428" t="str">
        <v>https://kienxuong.thaibinh.gov.vn/cac-don-vi-hanh-chinh/xa-minh-tan</v>
      </c>
      <c r="D1428" t="str">
        <v>-</v>
      </c>
      <c r="E1428" t="str">
        <v>-</v>
      </c>
      <c r="F1428" t="str">
        <v>-</v>
      </c>
      <c r="G1428" t="str">
        <v>-</v>
      </c>
    </row>
    <row r="1429">
      <c r="A1429">
        <v>19427</v>
      </c>
      <c r="B1429" t="str">
        <f>HYPERLINK("https://www.facebook.com/ConganhuyenDauTieng/", "Công an xã Định An  tỉnh Bình Dương")</f>
        <v>Công an xã Định An  tỉnh Bình Dương</v>
      </c>
      <c r="C1429" t="str">
        <v>https://www.facebook.com/ConganhuyenDauTieng/</v>
      </c>
      <c r="D1429" t="str">
        <v>-</v>
      </c>
      <c r="E1429" t="str">
        <v/>
      </c>
      <c r="F1429" t="str">
        <v>-</v>
      </c>
      <c r="G1429" t="str">
        <v>-</v>
      </c>
    </row>
    <row r="1430">
      <c r="A1430">
        <v>19428</v>
      </c>
      <c r="B1430" t="str">
        <f>HYPERLINK("https://www.binhduong.gov.vn/", "UBND Ủy ban nhân dân xã Định An  tỉnh Bình Dương")</f>
        <v>UBND Ủy ban nhân dân xã Định An  tỉnh Bình Dương</v>
      </c>
      <c r="C1430" t="str">
        <v>https://www.binhduong.gov.vn/</v>
      </c>
      <c r="D1430" t="str">
        <v>-</v>
      </c>
      <c r="E1430" t="str">
        <v>-</v>
      </c>
      <c r="F1430" t="str">
        <v>-</v>
      </c>
      <c r="G1430" t="str">
        <v>-</v>
      </c>
    </row>
    <row r="1431">
      <c r="A1431">
        <v>19429</v>
      </c>
      <c r="B1431" t="str">
        <f>HYPERLINK("https://www.facebook.com/ConganhuyenDauTieng/", "Công an xã Long Hoà  tỉnh Bình Dương")</f>
        <v>Công an xã Long Hoà  tỉnh Bình Dương</v>
      </c>
      <c r="C1431" t="str">
        <v>https://www.facebook.com/ConganhuyenDauTieng/</v>
      </c>
      <c r="D1431" t="str">
        <v>-</v>
      </c>
      <c r="E1431" t="str">
        <v/>
      </c>
      <c r="F1431" t="str">
        <v>-</v>
      </c>
      <c r="G1431" t="str">
        <v>-</v>
      </c>
    </row>
    <row r="1432">
      <c r="A1432">
        <v>19430</v>
      </c>
      <c r="B1432" t="str">
        <f>HYPERLINK("https://longhoa.phutan.angiang.gov.vn/", "UBND Ủy ban nhân dân xã Long Hoà  tỉnh Bình Dương")</f>
        <v>UBND Ủy ban nhân dân xã Long Hoà  tỉnh Bình Dương</v>
      </c>
      <c r="C1432" t="str">
        <v>https://longhoa.phutan.angiang.gov.vn/</v>
      </c>
      <c r="D1432" t="str">
        <v>-</v>
      </c>
      <c r="E1432" t="str">
        <v>-</v>
      </c>
      <c r="F1432" t="str">
        <v>-</v>
      </c>
      <c r="G1432" t="str">
        <v>-</v>
      </c>
    </row>
    <row r="1433">
      <c r="A1433">
        <v>19431</v>
      </c>
      <c r="B1433" t="str">
        <f>HYPERLINK("https://www.facebook.com/TuoitreCongantinhBinhDinh/", "Công an xã Định Thành  tỉnh Bình Dương")</f>
        <v>Công an xã Định Thành  tỉnh Bình Dương</v>
      </c>
      <c r="C1433" t="str">
        <v>https://www.facebook.com/TuoitreCongantinhBinhDinh/</v>
      </c>
      <c r="D1433" t="str">
        <v>-</v>
      </c>
      <c r="E1433" t="str">
        <v/>
      </c>
      <c r="F1433" t="str">
        <v>-</v>
      </c>
      <c r="G1433" t="str">
        <v>-</v>
      </c>
    </row>
    <row r="1434">
      <c r="A1434">
        <v>19432</v>
      </c>
      <c r="B1434" t="str">
        <f>HYPERLINK("https://www.binhduong.gov.vn/", "UBND Ủy ban nhân dân xã Định Thành  tỉnh Bình Dương")</f>
        <v>UBND Ủy ban nhân dân xã Định Thành  tỉnh Bình Dương</v>
      </c>
      <c r="C1434" t="str">
        <v>https://www.binhduong.gov.vn/</v>
      </c>
      <c r="D1434" t="str">
        <v>-</v>
      </c>
      <c r="E1434" t="str">
        <v>-</v>
      </c>
      <c r="F1434" t="str">
        <v>-</v>
      </c>
      <c r="G1434" t="str">
        <v>-</v>
      </c>
    </row>
    <row r="1435">
      <c r="A1435">
        <v>19433</v>
      </c>
      <c r="B1435" t="str">
        <v>Công an xã Định Hiệp  tỉnh Bình Dương</v>
      </c>
      <c r="C1435" t="str">
        <v>-</v>
      </c>
      <c r="D1435" t="str">
        <v>-</v>
      </c>
      <c r="E1435" t="str">
        <v/>
      </c>
      <c r="F1435" t="str">
        <v>-</v>
      </c>
      <c r="G1435" t="str">
        <v>-</v>
      </c>
    </row>
    <row r="1436">
      <c r="A1436">
        <v>19434</v>
      </c>
      <c r="B1436" t="str">
        <f>HYPERLINK("https://www.binhduong.gov.vn/chinhquyen/Pages/Van-ban-Chi-dao-Dieu-hanh.aspx?LoaiVanBan=Quy%E1%BA%BFt+%C4%91%E1%BB%8Bnh", "UBND Ủy ban nhân dân xã Định Hiệp  tỉnh Bình Dương")</f>
        <v>UBND Ủy ban nhân dân xã Định Hiệp  tỉnh Bình Dương</v>
      </c>
      <c r="C1436" t="str">
        <v>https://www.binhduong.gov.vn/chinhquyen/Pages/Van-ban-Chi-dao-Dieu-hanh.aspx?LoaiVanBan=Quy%E1%BA%BFt+%C4%91%E1%BB%8Bnh</v>
      </c>
      <c r="D1436" t="str">
        <v>-</v>
      </c>
      <c r="E1436" t="str">
        <v>-</v>
      </c>
      <c r="F1436" t="str">
        <v>-</v>
      </c>
      <c r="G1436" t="str">
        <v>-</v>
      </c>
    </row>
    <row r="1437">
      <c r="A1437">
        <v>19435</v>
      </c>
      <c r="B1437" t="str">
        <f>HYPERLINK("https://www.facebook.com/ConganhuyenDauTieng/", "Công an xã An Lập  tỉnh Bình Dương")</f>
        <v>Công an xã An Lập  tỉnh Bình Dương</v>
      </c>
      <c r="C1437" t="str">
        <v>https://www.facebook.com/ConganhuyenDauTieng/</v>
      </c>
      <c r="D1437" t="str">
        <v>-</v>
      </c>
      <c r="E1437" t="str">
        <v/>
      </c>
      <c r="F1437" t="str">
        <v>-</v>
      </c>
      <c r="G1437" t="str">
        <v>-</v>
      </c>
    </row>
    <row r="1438">
      <c r="A1438">
        <v>19436</v>
      </c>
      <c r="B1438" t="str">
        <f>HYPERLINK("https://www.binhduong.gov.vn/", "UBND Ủy ban nhân dân xã An Lập  tỉnh Bình Dương")</f>
        <v>UBND Ủy ban nhân dân xã An Lập  tỉnh Bình Dương</v>
      </c>
      <c r="C1438" t="str">
        <v>https://www.binhduong.gov.vn/</v>
      </c>
      <c r="D1438" t="str">
        <v>-</v>
      </c>
      <c r="E1438" t="str">
        <v>-</v>
      </c>
      <c r="F1438" t="str">
        <v>-</v>
      </c>
      <c r="G1438" t="str">
        <v>-</v>
      </c>
    </row>
    <row r="1439">
      <c r="A1439">
        <v>19437</v>
      </c>
      <c r="B1439" t="str">
        <f>HYPERLINK("https://www.facebook.com/p/C%C3%B4ng-An-X%C3%A3-Long-T%C3%A2n-100072414188764/", "Công an xã Long Tân  tỉnh Bình Dương")</f>
        <v>Công an xã Long Tân  tỉnh Bình Dương</v>
      </c>
      <c r="C1439" t="str">
        <v>https://www.facebook.com/p/C%C3%B4ng-An-X%C3%A3-Long-T%C3%A2n-100072414188764/</v>
      </c>
      <c r="D1439" t="str">
        <v>-</v>
      </c>
      <c r="E1439" t="str">
        <v>02713709456</v>
      </c>
      <c r="F1439" t="str">
        <f>HYPERLINK("mailto:caxlongtan@gmail.com", "caxlongtan@gmail.com")</f>
        <v>caxlongtan@gmail.com</v>
      </c>
      <c r="G1439" t="str">
        <v>Long Tân - Phú Riềng - Bình Phước</v>
      </c>
    </row>
    <row r="1440">
      <c r="A1440">
        <v>19438</v>
      </c>
      <c r="B1440" t="str">
        <f>HYPERLINK("https://www.binhduong.gov.vn/", "UBND Ủy ban nhân dân xã Long Tân  tỉnh Bình Dương")</f>
        <v>UBND Ủy ban nhân dân xã Long Tân  tỉnh Bình Dương</v>
      </c>
      <c r="C1440" t="str">
        <v>https://www.binhduong.gov.vn/</v>
      </c>
      <c r="D1440" t="str">
        <v>-</v>
      </c>
      <c r="E1440" t="str">
        <v>-</v>
      </c>
      <c r="F1440" t="str">
        <v>-</v>
      </c>
      <c r="G1440" t="str">
        <v>-</v>
      </c>
    </row>
    <row r="1441">
      <c r="A1441">
        <v>19439</v>
      </c>
      <c r="B1441" t="str">
        <f>HYPERLINK("https://www.facebook.com/tuoitrebinhduong2020/", "Công an xã Thanh An  tỉnh Bình Dương")</f>
        <v>Công an xã Thanh An  tỉnh Bình Dương</v>
      </c>
      <c r="C1441" t="str">
        <v>https://www.facebook.com/tuoitrebinhduong2020/</v>
      </c>
      <c r="D1441" t="str">
        <v>-</v>
      </c>
      <c r="E1441" t="str">
        <v/>
      </c>
      <c r="F1441" t="str">
        <v>-</v>
      </c>
      <c r="G1441" t="str">
        <v>-</v>
      </c>
    </row>
    <row r="1442">
      <c r="A1442">
        <v>19440</v>
      </c>
      <c r="B1442" t="str">
        <f>HYPERLINK("https://www.binhduong.gov.vn/", "UBND Ủy ban nhân dân xã Thanh An  tỉnh Bình Dương")</f>
        <v>UBND Ủy ban nhân dân xã Thanh An  tỉnh Bình Dương</v>
      </c>
      <c r="C1442" t="str">
        <v>https://www.binhduong.gov.vn/</v>
      </c>
      <c r="D1442" t="str">
        <v>-</v>
      </c>
      <c r="E1442" t="str">
        <v>-</v>
      </c>
      <c r="F1442" t="str">
        <v>-</v>
      </c>
      <c r="G1442" t="str">
        <v>-</v>
      </c>
    </row>
    <row r="1443">
      <c r="A1443">
        <v>19441</v>
      </c>
      <c r="B1443" t="str">
        <v>Công an xã Thanh Tuyền  tỉnh Bình Dương</v>
      </c>
      <c r="C1443" t="str">
        <v>-</v>
      </c>
      <c r="D1443" t="str">
        <v>-</v>
      </c>
      <c r="E1443" t="str">
        <v/>
      </c>
      <c r="F1443" t="str">
        <v>-</v>
      </c>
      <c r="G1443" t="str">
        <v>-</v>
      </c>
    </row>
    <row r="1444">
      <c r="A1444">
        <v>19442</v>
      </c>
      <c r="B1444" t="str">
        <f>HYPERLINK("https://www.binhduong.gov.vn/dautuphattrien/Lists/QuyHoachPhatTrien/ChiTiet.aspx?ID=358&amp;ContentTypeId=0x01006B434E144EA34B09B66CBCE45AAE3E9100FF707E975B4A6F42AD4D1308587FB676", "UBND Ủy ban nhân dân xã Thanh Tuyền  tỉnh Bình Dương")</f>
        <v>UBND Ủy ban nhân dân xã Thanh Tuyền  tỉnh Bình Dương</v>
      </c>
      <c r="C1444" t="str">
        <v>https://www.binhduong.gov.vn/dautuphattrien/Lists/QuyHoachPhatTrien/ChiTiet.aspx?ID=358&amp;ContentTypeId=0x01006B434E144EA34B09B66CBCE45AAE3E9100FF707E975B4A6F42AD4D1308587FB676</v>
      </c>
      <c r="D1444" t="str">
        <v>-</v>
      </c>
      <c r="E1444" t="str">
        <v>-</v>
      </c>
      <c r="F1444" t="str">
        <v>-</v>
      </c>
      <c r="G1444" t="str">
        <v>-</v>
      </c>
    </row>
    <row r="1445">
      <c r="A1445">
        <v>19443</v>
      </c>
      <c r="B1445" t="str">
        <f>HYPERLINK("https://www.facebook.com/tuoitrebinhduong2020/", "Công an phường Mỹ Phước  tỉnh Bình Dương")</f>
        <v>Công an phường Mỹ Phước  tỉnh Bình Dương</v>
      </c>
      <c r="C1445" t="str">
        <v>https://www.facebook.com/tuoitrebinhduong2020/</v>
      </c>
      <c r="D1445" t="str">
        <v>-</v>
      </c>
      <c r="E1445" t="str">
        <v/>
      </c>
      <c r="F1445" t="str">
        <v>-</v>
      </c>
      <c r="G1445" t="str">
        <v>-</v>
      </c>
    </row>
    <row r="1446">
      <c r="A1446">
        <v>19444</v>
      </c>
      <c r="B1446" t="str">
        <f>HYPERLINK("https://myphuoc.longxuyen.angiang.gov.vn/", "UBND Ủy ban nhân dân phường Mỹ Phước  tỉnh Bình Dương")</f>
        <v>UBND Ủy ban nhân dân phường Mỹ Phước  tỉnh Bình Dương</v>
      </c>
      <c r="C1446" t="str">
        <v>https://myphuoc.longxuyen.angiang.gov.vn/</v>
      </c>
      <c r="D1446" t="str">
        <v>-</v>
      </c>
      <c r="E1446" t="str">
        <v>-</v>
      </c>
      <c r="F1446" t="str">
        <v>-</v>
      </c>
      <c r="G1446" t="str">
        <v>-</v>
      </c>
    </row>
    <row r="1447">
      <c r="A1447">
        <v>19445</v>
      </c>
      <c r="B1447" t="str">
        <f>HYPERLINK("https://www.facebook.com/ubndchanhphuhoa/", "Công an phường Chánh Phú Hòa  tỉnh Bình Dương")</f>
        <v>Công an phường Chánh Phú Hòa  tỉnh Bình Dương</v>
      </c>
      <c r="C1447" t="str">
        <v>https://www.facebook.com/ubndchanhphuhoa/</v>
      </c>
      <c r="D1447" t="str">
        <v>-</v>
      </c>
      <c r="E1447" t="str">
        <v/>
      </c>
      <c r="F1447" t="str">
        <v>-</v>
      </c>
      <c r="G1447" t="str">
        <v>-</v>
      </c>
    </row>
    <row r="1448">
      <c r="A1448">
        <v>19446</v>
      </c>
      <c r="B1448" t="str">
        <f>HYPERLINK("https://bencat.binhduong.gov.vn/gioi-thieu/ubnd-xa-phuong", "UBND Ủy ban nhân dân phường Chánh Phú Hòa  tỉnh Bình Dương")</f>
        <v>UBND Ủy ban nhân dân phường Chánh Phú Hòa  tỉnh Bình Dương</v>
      </c>
      <c r="C1448" t="str">
        <v>https://bencat.binhduong.gov.vn/gioi-thieu/ubnd-xa-phuong</v>
      </c>
      <c r="D1448" t="str">
        <v>-</v>
      </c>
      <c r="E1448" t="str">
        <v>-</v>
      </c>
      <c r="F1448" t="str">
        <v>-</v>
      </c>
      <c r="G1448" t="str">
        <v>-</v>
      </c>
    </row>
    <row r="1449">
      <c r="A1449">
        <v>19447</v>
      </c>
      <c r="B1449" t="str">
        <f>HYPERLINK("https://www.facebook.com/p/C%C3%B4ng-an-ph%C6%B0%E1%BB%9Dng-an-%C4%91i%E1%BB%81n-th%C3%A0nh-ph%E1%BB%91-b%E1%BA%BFn-c%C3%A1t-100092848686791/", "Công an xã An Điền  tỉnh Bình Dương")</f>
        <v>Công an xã An Điền  tỉnh Bình Dương</v>
      </c>
      <c r="C1449" t="str">
        <v>https://www.facebook.com/p/C%C3%B4ng-an-ph%C6%B0%E1%BB%9Dng-an-%C4%91i%E1%BB%81n-th%C3%A0nh-ph%E1%BB%91-b%E1%BA%BFn-c%C3%A1t-100092848686791/</v>
      </c>
      <c r="D1449" t="str">
        <v>-</v>
      </c>
      <c r="E1449" t="str">
        <v/>
      </c>
      <c r="F1449" t="str">
        <v>-</v>
      </c>
      <c r="G1449" t="str">
        <v>-</v>
      </c>
    </row>
    <row r="1450">
      <c r="A1450">
        <v>19448</v>
      </c>
      <c r="B1450" t="str">
        <f>HYPERLINK("https://bencat.binhduong.gov.vn/tin-tuc/hoi-dong-nhan-dan-xa-an-dien-to-chuc-ky-hop-chuyen-de", "UBND Ủy ban nhân dân xã An Điền  tỉnh Bình Dương")</f>
        <v>UBND Ủy ban nhân dân xã An Điền  tỉnh Bình Dương</v>
      </c>
      <c r="C1450" t="str">
        <v>https://bencat.binhduong.gov.vn/tin-tuc/hoi-dong-nhan-dan-xa-an-dien-to-chuc-ky-hop-chuyen-de</v>
      </c>
      <c r="D1450" t="str">
        <v>-</v>
      </c>
      <c r="E1450" t="str">
        <v>-</v>
      </c>
      <c r="F1450" t="str">
        <v>-</v>
      </c>
      <c r="G1450" t="str">
        <v>-</v>
      </c>
    </row>
    <row r="1451">
      <c r="A1451">
        <v>19449</v>
      </c>
      <c r="B1451" t="str">
        <f>HYPERLINK("https://www.facebook.com/tuoitrebinhduong2020/", "Công an xã An Tây  tỉnh Bình Dương")</f>
        <v>Công an xã An Tây  tỉnh Bình Dương</v>
      </c>
      <c r="C1451" t="str">
        <v>https://www.facebook.com/tuoitrebinhduong2020/</v>
      </c>
      <c r="D1451" t="str">
        <v>-</v>
      </c>
      <c r="E1451" t="str">
        <v/>
      </c>
      <c r="F1451" t="str">
        <v>-</v>
      </c>
      <c r="G1451" t="str">
        <v>-</v>
      </c>
    </row>
    <row r="1452">
      <c r="A1452">
        <v>19450</v>
      </c>
      <c r="B1452" t="str">
        <f>HYPERLINK("https://bencat.binhduong.gov.vn/gioi-thieu/ubnd-xa-phuong", "UBND Ủy ban nhân dân xã An Tây  tỉnh Bình Dương")</f>
        <v>UBND Ủy ban nhân dân xã An Tây  tỉnh Bình Dương</v>
      </c>
      <c r="C1452" t="str">
        <v>https://bencat.binhduong.gov.vn/gioi-thieu/ubnd-xa-phuong</v>
      </c>
      <c r="D1452" t="str">
        <v>-</v>
      </c>
      <c r="E1452" t="str">
        <v>-</v>
      </c>
      <c r="F1452" t="str">
        <v>-</v>
      </c>
      <c r="G1452" t="str">
        <v>-</v>
      </c>
    </row>
    <row r="1453">
      <c r="A1453">
        <v>19451</v>
      </c>
      <c r="B1453" t="str">
        <f>HYPERLINK("https://www.facebook.com/quansuthoihoa/", "Công an phường Thới Hòa  tỉnh Bình Dương")</f>
        <v>Công an phường Thới Hòa  tỉnh Bình Dương</v>
      </c>
      <c r="C1453" t="str">
        <v>https://www.facebook.com/quansuthoihoa/</v>
      </c>
      <c r="D1453" t="str">
        <v>0987948123</v>
      </c>
      <c r="E1453" t="str">
        <v>-</v>
      </c>
      <c r="F1453" t="str">
        <v>-</v>
      </c>
      <c r="G1453" t="str">
        <v>Thới Hòa, Bến Cát, Bình Dương , Ben Cat, Vietnam</v>
      </c>
    </row>
    <row r="1454">
      <c r="A1454">
        <v>19452</v>
      </c>
      <c r="B1454" t="str">
        <f>HYPERLINK("https://bencat.binhduong.gov.vn/gioi-thieu/ubnd-xa-phuong", "UBND Ủy ban nhân dân phường Thới Hòa  tỉnh Bình Dương")</f>
        <v>UBND Ủy ban nhân dân phường Thới Hòa  tỉnh Bình Dương</v>
      </c>
      <c r="C1454" t="str">
        <v>https://bencat.binhduong.gov.vn/gioi-thieu/ubnd-xa-phuong</v>
      </c>
      <c r="D1454" t="str">
        <v>-</v>
      </c>
      <c r="E1454" t="str">
        <v>-</v>
      </c>
      <c r="F1454" t="str">
        <v>-</v>
      </c>
      <c r="G1454" t="str">
        <v>-</v>
      </c>
    </row>
    <row r="1455">
      <c r="A1455">
        <v>19453</v>
      </c>
      <c r="B1455" t="str">
        <f>HYPERLINK("https://www.facebook.com/p/%E1%BB%A6Y-BAN-NH%C3%82N-D%C3%82N-PH%C6%AF%E1%BB%9CNG-H%C3%92A-L%E1%BB%A2I-100083333199249/", "Công an phường Hòa Lợi  tỉnh Bình Dương")</f>
        <v>Công an phường Hòa Lợi  tỉnh Bình Dương</v>
      </c>
      <c r="C1455" t="str">
        <v>https://www.facebook.com/p/%E1%BB%A6Y-BAN-NH%C3%82N-D%C3%82N-PH%C6%AF%E1%BB%9CNG-H%C3%92A-L%E1%BB%A2I-100083333199249/</v>
      </c>
      <c r="D1455" t="str">
        <v>-</v>
      </c>
      <c r="E1455" t="str">
        <v/>
      </c>
      <c r="F1455" t="str">
        <v>-</v>
      </c>
      <c r="G1455" t="str">
        <v>-</v>
      </c>
    </row>
    <row r="1456">
      <c r="A1456">
        <v>19454</v>
      </c>
      <c r="B1456" t="str">
        <f>HYPERLINK("https://www.binhduong.gov.vn/", "UBND Ủy ban nhân dân phường Hòa Lợi  tỉnh Bình Dương")</f>
        <v>UBND Ủy ban nhân dân phường Hòa Lợi  tỉnh Bình Dương</v>
      </c>
      <c r="C1456" t="str">
        <v>https://www.binhduong.gov.vn/</v>
      </c>
      <c r="D1456" t="str">
        <v>-</v>
      </c>
      <c r="E1456" t="str">
        <v>-</v>
      </c>
      <c r="F1456" t="str">
        <v>-</v>
      </c>
      <c r="G1456" t="str">
        <v>-</v>
      </c>
    </row>
    <row r="1457">
      <c r="A1457">
        <v>19455</v>
      </c>
      <c r="B1457" t="str">
        <f>HYPERLINK("https://www.facebook.com/p/C%C3%B4ng-an-Ph%C6%B0%E1%BB%9Dng-T%C3%A2n-%C4%90%E1%BB%8Bnh-B%E1%BA%BFn-C%C3%A1t-100080887004116/", "Công an phường Tân Định  tỉnh Bình Dương")</f>
        <v>Công an phường Tân Định  tỉnh Bình Dương</v>
      </c>
      <c r="C1457" t="str">
        <v>https://www.facebook.com/p/C%C3%B4ng-an-Ph%C6%B0%E1%BB%9Dng-T%C3%A2n-%C4%90%E1%BB%8Bnh-B%E1%BA%BFn-C%C3%A1t-100080887004116/</v>
      </c>
      <c r="D1457" t="str">
        <v>-</v>
      </c>
      <c r="E1457" t="str">
        <v>02743514494</v>
      </c>
      <c r="F1457" t="str">
        <v>-</v>
      </c>
      <c r="G1457" t="str">
        <v>quốc lộ 13, khu phố 3, phường Tân Định, thị xã Bến Cát, tỉnh Bình Dương</v>
      </c>
    </row>
    <row r="1458">
      <c r="A1458">
        <v>19456</v>
      </c>
      <c r="B1458" t="str">
        <f>HYPERLINK("https://bencat.binhduong.gov.vn/gioi-thieu/ubnd-xa-phuong", "UBND Ủy ban nhân dân phường Tân Định  tỉnh Bình Dương")</f>
        <v>UBND Ủy ban nhân dân phường Tân Định  tỉnh Bình Dương</v>
      </c>
      <c r="C1458" t="str">
        <v>https://bencat.binhduong.gov.vn/gioi-thieu/ubnd-xa-phuong</v>
      </c>
      <c r="D1458" t="str">
        <v>-</v>
      </c>
      <c r="E1458" t="str">
        <v>-</v>
      </c>
      <c r="F1458" t="str">
        <v>-</v>
      </c>
      <c r="G1458" t="str">
        <v>-</v>
      </c>
    </row>
    <row r="1459">
      <c r="A1459">
        <v>19457</v>
      </c>
      <c r="B1459" t="str">
        <f>HYPERLINK("https://www.facebook.com/tuoitrebinhduong2020/", "Công an xã Phú An  tỉnh Bình Dương")</f>
        <v>Công an xã Phú An  tỉnh Bình Dương</v>
      </c>
      <c r="C1459" t="str">
        <v>https://www.facebook.com/tuoitrebinhduong2020/</v>
      </c>
      <c r="D1459" t="str">
        <v>-</v>
      </c>
      <c r="E1459" t="str">
        <v>02743824607</v>
      </c>
      <c r="F1459" t="str">
        <f>HYPERLINK("mailto:ttbd.vn@gmail.com", "ttbd.vn@gmail.com")</f>
        <v>ttbd.vn@gmail.com</v>
      </c>
      <c r="G1459" t="str">
        <v>Tầng 8, Tháp B, Trung tâm Hành chính tỉnh Bình Dương, phường Hoà Phú, TP. Thủ Dầu Một, tỉnh Bình Dương, Thu Dau Mot, Vietnam</v>
      </c>
    </row>
    <row r="1460">
      <c r="A1460">
        <v>19458</v>
      </c>
      <c r="B1460" t="str">
        <f>HYPERLINK("https://www.binhduong.gov.vn/", "UBND Ủy ban nhân dân xã Phú An  tỉnh Bình Dương")</f>
        <v>UBND Ủy ban nhân dân xã Phú An  tỉnh Bình Dương</v>
      </c>
      <c r="C1460" t="str">
        <v>https://www.binhduong.gov.vn/</v>
      </c>
      <c r="D1460" t="str">
        <v>-</v>
      </c>
      <c r="E1460" t="str">
        <v>-</v>
      </c>
      <c r="F1460" t="str">
        <v>-</v>
      </c>
      <c r="G1460" t="str">
        <v>-</v>
      </c>
    </row>
    <row r="1461">
      <c r="A1461">
        <v>19459</v>
      </c>
      <c r="B1461" t="str">
        <f>HYPERLINK("https://www.facebook.com/tuoitrebinhduong2020/", "Công an xã An Linh  tỉnh Bình Dương")</f>
        <v>Công an xã An Linh  tỉnh Bình Dương</v>
      </c>
      <c r="C1461" t="str">
        <v>https://www.facebook.com/tuoitrebinhduong2020/</v>
      </c>
      <c r="D1461" t="str">
        <v>-</v>
      </c>
      <c r="E1461" t="str">
        <v/>
      </c>
      <c r="F1461" t="str">
        <v>-</v>
      </c>
      <c r="G1461" t="str">
        <v>-</v>
      </c>
    </row>
    <row r="1462">
      <c r="A1462">
        <v>19460</v>
      </c>
      <c r="B1462" t="str">
        <f>HYPERLINK("https://phugiao.binhduong.gov.vn/", "UBND Ủy ban nhân dân xã An Linh  tỉnh Bình Dương")</f>
        <v>UBND Ủy ban nhân dân xã An Linh  tỉnh Bình Dương</v>
      </c>
      <c r="C1462" t="str">
        <v>https://phugiao.binhduong.gov.vn/</v>
      </c>
      <c r="D1462" t="str">
        <v>-</v>
      </c>
      <c r="E1462" t="str">
        <v>-</v>
      </c>
      <c r="F1462" t="str">
        <v>-</v>
      </c>
      <c r="G1462" t="str">
        <v>-</v>
      </c>
    </row>
    <row r="1463">
      <c r="A1463">
        <v>19461</v>
      </c>
      <c r="B1463" t="str">
        <v>Công an xã Phước Sang  tỉnh Bình Dương</v>
      </c>
      <c r="C1463" t="str">
        <v>-</v>
      </c>
      <c r="D1463" t="str">
        <v>-</v>
      </c>
      <c r="E1463" t="str">
        <v/>
      </c>
      <c r="F1463" t="str">
        <v>-</v>
      </c>
      <c r="G1463" t="str">
        <v>-</v>
      </c>
    </row>
    <row r="1464">
      <c r="A1464">
        <v>19462</v>
      </c>
      <c r="B1464" t="str">
        <f>HYPERLINK("https://phuocsang-phugiao.binhduong.gov.vn/", "UBND Ủy ban nhân dân xã Phước Sang  tỉnh Bình Dương")</f>
        <v>UBND Ủy ban nhân dân xã Phước Sang  tỉnh Bình Dương</v>
      </c>
      <c r="C1464" t="str">
        <v>https://phuocsang-phugiao.binhduong.gov.vn/</v>
      </c>
      <c r="D1464" t="str">
        <v>-</v>
      </c>
      <c r="E1464" t="str">
        <v>-</v>
      </c>
      <c r="F1464" t="str">
        <v>-</v>
      </c>
      <c r="G1464" t="str">
        <v>-</v>
      </c>
    </row>
    <row r="1465">
      <c r="A1465">
        <v>19463</v>
      </c>
      <c r="B1465" t="str">
        <f>HYPERLINK("https://www.facebook.com/p/C%C3%B4ng-an-Ph%C6%B0%E1%BB%9Dng-Th%C3%A1i-Ho%C3%A0-100090713896354/?locale=vi_VN", "Công an xã An Thái  tỉnh Bình Dương")</f>
        <v>Công an xã An Thái  tỉnh Bình Dương</v>
      </c>
      <c r="C1465" t="str">
        <v>https://www.facebook.com/p/C%C3%B4ng-an-Ph%C6%B0%E1%BB%9Dng-Th%C3%A1i-Ho%C3%A0-100090713896354/?locale=vi_VN</v>
      </c>
      <c r="D1465" t="str">
        <v>-</v>
      </c>
      <c r="E1465" t="str">
        <v>02743658870</v>
      </c>
      <c r="F1465" t="str">
        <f>HYPERLINK("mailto:conganthaihoa.tanuyen@gmail.com", "conganthaihoa.tanuyen@gmail.com")</f>
        <v>conganthaihoa.tanuyen@gmail.com</v>
      </c>
      <c r="G1465" t="str">
        <v>-</v>
      </c>
    </row>
    <row r="1466">
      <c r="A1466">
        <v>19464</v>
      </c>
      <c r="B1466" t="str">
        <f>HYPERLINK("https://www.binhduong.gov.vn/chinhquyen/Pages/Van-ban-Chi-dao-Dieu-hanh.aspx?LoaiVanBan=Quy%E1%BA%BFt+%C4%91%E1%BB%8Bnh", "UBND Ủy ban nhân dân xã An Thái  tỉnh Bình Dương")</f>
        <v>UBND Ủy ban nhân dân xã An Thái  tỉnh Bình Dương</v>
      </c>
      <c r="C1466" t="str">
        <v>https://www.binhduong.gov.vn/chinhquyen/Pages/Van-ban-Chi-dao-Dieu-hanh.aspx?LoaiVanBan=Quy%E1%BA%BFt+%C4%91%E1%BB%8Bnh</v>
      </c>
      <c r="D1466" t="str">
        <v>-</v>
      </c>
      <c r="E1466" t="str">
        <v>-</v>
      </c>
      <c r="F1466" t="str">
        <v>-</v>
      </c>
      <c r="G1466" t="str">
        <v>-</v>
      </c>
    </row>
    <row r="1467">
      <c r="A1467">
        <v>19465</v>
      </c>
      <c r="B1467" t="str">
        <f>HYPERLINK("https://www.facebook.com/ConganhuyenDauTieng/", "Công an xã An Long  tỉnh Bình Dương")</f>
        <v>Công an xã An Long  tỉnh Bình Dương</v>
      </c>
      <c r="C1467" t="str">
        <v>https://www.facebook.com/ConganhuyenDauTieng/</v>
      </c>
      <c r="D1467" t="str">
        <v>-</v>
      </c>
      <c r="E1467" t="str">
        <v>02743561022</v>
      </c>
      <c r="F1467" t="str">
        <f>HYPERLINK("mailto:congandautieng2019@gmail.com", "congandautieng2019@gmail.com")</f>
        <v>congandautieng2019@gmail.com</v>
      </c>
      <c r="G1467" t="str">
        <v>56 Hùng Vương, Dầu Tiếng, Dau Tieng, Vietnam</v>
      </c>
    </row>
    <row r="1468">
      <c r="A1468">
        <v>19466</v>
      </c>
      <c r="B1468" t="str">
        <f>HYPERLINK("https://www.binhduong.gov.vn/", "UBND Ủy ban nhân dân xã An Long  tỉnh Bình Dương")</f>
        <v>UBND Ủy ban nhân dân xã An Long  tỉnh Bình Dương</v>
      </c>
      <c r="C1468" t="str">
        <v>https://www.binhduong.gov.vn/</v>
      </c>
      <c r="D1468" t="str">
        <v>-</v>
      </c>
      <c r="E1468" t="str">
        <v>-</v>
      </c>
      <c r="F1468" t="str">
        <v>-</v>
      </c>
      <c r="G1468" t="str">
        <v>-</v>
      </c>
    </row>
    <row r="1469">
      <c r="A1469">
        <v>19467</v>
      </c>
      <c r="B1469" t="str">
        <f>HYPERLINK("https://www.facebook.com/tuoitrebinhduong2020/", "Công an xã An Bình  tỉnh Bình Dương")</f>
        <v>Công an xã An Bình  tỉnh Bình Dương</v>
      </c>
      <c r="C1469" t="str">
        <v>https://www.facebook.com/tuoitrebinhduong2020/</v>
      </c>
      <c r="D1469" t="str">
        <v>-</v>
      </c>
      <c r="E1469" t="str">
        <v/>
      </c>
      <c r="F1469" t="str">
        <v>-</v>
      </c>
      <c r="G1469" t="str">
        <v>-</v>
      </c>
    </row>
    <row r="1470">
      <c r="A1470">
        <v>19468</v>
      </c>
      <c r="B1470" t="str">
        <f>HYPERLINK("https://www.binhduong.gov.vn/", "UBND Ủy ban nhân dân xã An Bình  tỉnh Bình Dương")</f>
        <v>UBND Ủy ban nhân dân xã An Bình  tỉnh Bình Dương</v>
      </c>
      <c r="C1470" t="str">
        <v>https://www.binhduong.gov.vn/</v>
      </c>
      <c r="D1470" t="str">
        <v>-</v>
      </c>
      <c r="E1470" t="str">
        <v>-</v>
      </c>
      <c r="F1470" t="str">
        <v>-</v>
      </c>
      <c r="G1470" t="str">
        <v>-</v>
      </c>
    </row>
    <row r="1471">
      <c r="A1471">
        <v>19469</v>
      </c>
      <c r="B1471" t="str">
        <v>Công an xã Tân Hiệp  tỉnh Bình Dương</v>
      </c>
      <c r="C1471" t="str">
        <v>-</v>
      </c>
      <c r="D1471" t="str">
        <v>-</v>
      </c>
      <c r="E1471" t="str">
        <v/>
      </c>
      <c r="F1471" t="str">
        <v>-</v>
      </c>
      <c r="G1471" t="str">
        <v>-</v>
      </c>
    </row>
    <row r="1472">
      <c r="A1472">
        <v>19470</v>
      </c>
      <c r="B1472" t="str">
        <f>HYPERLINK("http://tanhiep.tanuyen.binhduong.gov.vn/", "UBND Ủy ban nhân dân xã Tân Hiệp  tỉnh Bình Dương")</f>
        <v>UBND Ủy ban nhân dân xã Tân Hiệp  tỉnh Bình Dương</v>
      </c>
      <c r="C1472" t="str">
        <v>http://tanhiep.tanuyen.binhduong.gov.vn/</v>
      </c>
      <c r="D1472" t="str">
        <v>-</v>
      </c>
      <c r="E1472" t="str">
        <v>-</v>
      </c>
      <c r="F1472" t="str">
        <v>-</v>
      </c>
      <c r="G1472" t="str">
        <v>-</v>
      </c>
    </row>
    <row r="1473">
      <c r="A1473">
        <v>19471</v>
      </c>
      <c r="B1473" t="str">
        <f>HYPERLINK("https://www.facebook.com/p/Th%C3%B4ng-tin-x%C3%A3-Tam-L%E1%BA%ADp-Ph%C3%BA-Gi%C3%A1o-100072103028527/", "Công an xã Tam Lập  tỉnh Bình Dương")</f>
        <v>Công an xã Tam Lập  tỉnh Bình Dương</v>
      </c>
      <c r="C1473" t="str">
        <v>https://www.facebook.com/p/Th%C3%B4ng-tin-x%C3%A3-Tam-L%E1%BA%ADp-Ph%C3%BA-Gi%C3%A1o-100072103028527/</v>
      </c>
      <c r="D1473" t="str">
        <v>0946172679</v>
      </c>
      <c r="E1473" t="str">
        <v>-</v>
      </c>
      <c r="F1473" t="str">
        <f>HYPERLINK("mailto:tamlap@binhduong.gov.vn", "tamlap@binhduong.gov.vn")</f>
        <v>tamlap@binhduong.gov.vn</v>
      </c>
      <c r="G1473" t="str">
        <v>DH 501, Bình An, Vietnam</v>
      </c>
    </row>
    <row r="1474">
      <c r="A1474">
        <v>19472</v>
      </c>
      <c r="B1474" t="str">
        <f>HYPERLINK("https://www.binhduong.gov.vn/", "UBND Ủy ban nhân dân xã Tam Lập  tỉnh Bình Dương")</f>
        <v>UBND Ủy ban nhân dân xã Tam Lập  tỉnh Bình Dương</v>
      </c>
      <c r="C1474" t="str">
        <v>https://www.binhduong.gov.vn/</v>
      </c>
      <c r="D1474" t="str">
        <v>-</v>
      </c>
      <c r="E1474" t="str">
        <v>-</v>
      </c>
      <c r="F1474" t="str">
        <v>-</v>
      </c>
      <c r="G1474" t="str">
        <v>-</v>
      </c>
    </row>
    <row r="1475">
      <c r="A1475">
        <v>19473</v>
      </c>
      <c r="B1475" t="str">
        <f>HYPERLINK("https://www.facebook.com/1242314036183730", "Công an xã Tân Long  tỉnh Bình Dương")</f>
        <v>Công an xã Tân Long  tỉnh Bình Dương</v>
      </c>
      <c r="C1475" t="str">
        <v>https://www.facebook.com/1242314036183730</v>
      </c>
      <c r="D1475" t="str">
        <v>-</v>
      </c>
      <c r="E1475" t="str">
        <v/>
      </c>
      <c r="F1475" t="str">
        <v>-</v>
      </c>
      <c r="G1475" t="str">
        <v>-</v>
      </c>
    </row>
    <row r="1476">
      <c r="A1476">
        <v>19474</v>
      </c>
      <c r="B1476" t="str">
        <f>HYPERLINK("https://tanlong-phugiao.binhduong.gov.vn/", "UBND Ủy ban nhân dân xã Tân Long  tỉnh Bình Dương")</f>
        <v>UBND Ủy ban nhân dân xã Tân Long  tỉnh Bình Dương</v>
      </c>
      <c r="C1476" t="str">
        <v>https://tanlong-phugiao.binhduong.gov.vn/</v>
      </c>
      <c r="D1476" t="str">
        <v>-</v>
      </c>
      <c r="E1476" t="str">
        <v>-</v>
      </c>
      <c r="F1476" t="str">
        <v>-</v>
      </c>
      <c r="G1476" t="str">
        <v>-</v>
      </c>
    </row>
    <row r="1477">
      <c r="A1477">
        <v>19475</v>
      </c>
      <c r="B1477" t="str">
        <f>HYPERLINK("https://www.facebook.com/TuoitreConganVinhPhuc/", "Công an xã Vĩnh Hoà  tỉnh Bình Dương")</f>
        <v>Công an xã Vĩnh Hoà  tỉnh Bình Dương</v>
      </c>
      <c r="C1477" t="str">
        <v>https://www.facebook.com/TuoitreConganVinhPhuc/</v>
      </c>
      <c r="D1477" t="str">
        <v>-</v>
      </c>
      <c r="E1477" t="str">
        <v/>
      </c>
      <c r="F1477" t="str">
        <f>HYPERLINK("mailto:doanconganvp@gmail.com", "doanconganvp@gmail.com")</f>
        <v>doanconganvp@gmail.com</v>
      </c>
      <c r="G1477" t="str">
        <v>số 1 đường tôn đức thắng, Vinh Yen, Vietnam</v>
      </c>
    </row>
    <row r="1478">
      <c r="A1478">
        <v>19476</v>
      </c>
      <c r="B1478" t="str">
        <f>HYPERLINK("https://vinhhoa-phugiao.binhduong.gov.vn/", "UBND Ủy ban nhân dân xã Vĩnh Hoà  tỉnh Bình Dương")</f>
        <v>UBND Ủy ban nhân dân xã Vĩnh Hoà  tỉnh Bình Dương</v>
      </c>
      <c r="C1478" t="str">
        <v>https://vinhhoa-phugiao.binhduong.gov.vn/</v>
      </c>
      <c r="D1478" t="str">
        <v>-</v>
      </c>
      <c r="E1478" t="str">
        <v>-</v>
      </c>
      <c r="F1478" t="str">
        <v>-</v>
      </c>
      <c r="G1478" t="str">
        <v>-</v>
      </c>
    </row>
    <row r="1479">
      <c r="A1479">
        <v>19477</v>
      </c>
      <c r="B1479" t="str">
        <f>HYPERLINK("https://www.facebook.com/p/C%C3%B4ng-an-x%C3%A3-Ph%C6%B0%E1%BB%9Bc-H%C3%B2a-huy%E1%BB%87n-Ph%C3%BA-Gi%C3%A1o-100085919055199/", "Công an xã Phước Hoà  tỉnh Bình Dương")</f>
        <v>Công an xã Phước Hoà  tỉnh Bình Dương</v>
      </c>
      <c r="C1479" t="str">
        <v>https://www.facebook.com/p/C%C3%B4ng-an-x%C3%A3-Ph%C6%B0%E1%BB%9Bc-H%C3%B2a-huy%E1%BB%87n-Ph%C3%BA-Gi%C3%A1o-100085919055199/</v>
      </c>
      <c r="D1479" t="str">
        <v>-</v>
      </c>
      <c r="E1479" t="str">
        <v/>
      </c>
      <c r="F1479" t="str">
        <v>-</v>
      </c>
      <c r="G1479" t="str">
        <v>phước hòa</v>
      </c>
    </row>
    <row r="1480">
      <c r="A1480">
        <v>19478</v>
      </c>
      <c r="B1480" t="str">
        <f>HYPERLINK("http://phuochoa.tuyphuoc.binhdinh.gov.vn/", "UBND Ủy ban nhân dân xã Phước Hoà  tỉnh Bình Dương")</f>
        <v>UBND Ủy ban nhân dân xã Phước Hoà  tỉnh Bình Dương</v>
      </c>
      <c r="C1480" t="str">
        <v>http://phuochoa.tuyphuoc.binhdinh.gov.vn/</v>
      </c>
      <c r="D1480" t="str">
        <v>-</v>
      </c>
      <c r="E1480" t="str">
        <v>-</v>
      </c>
      <c r="F1480" t="str">
        <v>-</v>
      </c>
      <c r="G1480" t="str">
        <v>-</v>
      </c>
    </row>
    <row r="1481">
      <c r="A1481">
        <v>19479</v>
      </c>
      <c r="B1481" t="str">
        <f>HYPERLINK("https://www.facebook.com/p/C%C3%B4ng-an-ph%C6%B0%E1%BB%9Dng-Uy%C3%AAn-H%C6%B0ng-th%C3%A0nh-ph%E1%BB%91-T%C3%A2n-Uy%C3%AAn-t%E1%BB%89nh-B%C3%ACnh-D%C6%B0%C6%A1ng-100082297067410/", "Công an phường Uyên Hưng  tỉnh Bình Dương")</f>
        <v>Công an phường Uyên Hưng  tỉnh Bình Dương</v>
      </c>
      <c r="C1481" t="str">
        <v>https://www.facebook.com/p/C%C3%B4ng-an-ph%C6%B0%E1%BB%9Dng-Uy%C3%AAn-H%C6%B0ng-th%C3%A0nh-ph%E1%BB%91-T%C3%A2n-Uy%C3%AAn-t%E1%BB%89nh-B%C3%ACnh-D%C6%B0%C6%A1ng-100082297067410/</v>
      </c>
      <c r="D1481" t="str">
        <v>-</v>
      </c>
      <c r="E1481" t="str">
        <v/>
      </c>
      <c r="F1481" t="str">
        <f>HYPERLINK("mailto:doi2pv05binhduong@gmail.com", "doi2pv05binhduong@gmail.com")</f>
        <v>doi2pv05binhduong@gmail.com</v>
      </c>
      <c r="G1481" t="str">
        <v>đường ĐT747, khu phố 7, phường Uyên Hưng, thành phố Tân Uyên, tỉnh Bình Dương</v>
      </c>
    </row>
    <row r="1482">
      <c r="A1482">
        <v>19480</v>
      </c>
      <c r="B1482" t="str">
        <f>HYPERLINK("https://tanuyen.binhduong.gov.vn/gioi-thieu/ubnd-xa-phuong", "UBND Ủy ban nhân dân phường Uyên Hưng  tỉnh Bình Dương")</f>
        <v>UBND Ủy ban nhân dân phường Uyên Hưng  tỉnh Bình Dương</v>
      </c>
      <c r="C1482" t="str">
        <v>https://tanuyen.binhduong.gov.vn/gioi-thieu/ubnd-xa-phuong</v>
      </c>
      <c r="D1482" t="str">
        <v>-</v>
      </c>
      <c r="E1482" t="str">
        <v>-</v>
      </c>
      <c r="F1482" t="str">
        <v>-</v>
      </c>
      <c r="G1482" t="str">
        <v>-</v>
      </c>
    </row>
    <row r="1483">
      <c r="A1483">
        <v>19481</v>
      </c>
      <c r="B1483" t="str">
        <f>HYPERLINK("https://www.facebook.com/UBNDPTPK/?locale=vi_VN", "Công an phường Tân Phước Khánh  tỉnh Bình Dương")</f>
        <v>Công an phường Tân Phước Khánh  tỉnh Bình Dương</v>
      </c>
      <c r="C1483" t="str">
        <v>https://www.facebook.com/UBNDPTPK/?locale=vi_VN</v>
      </c>
      <c r="D1483" t="str">
        <v>-</v>
      </c>
      <c r="E1483" t="str">
        <v>02743659663</v>
      </c>
      <c r="F1483" t="str">
        <f>HYPERLINK("mailto:phuongtanphuockhanh@binhduong.gov.vn", "phuongtanphuockhanh@binhduong.gov.vn")</f>
        <v>phuongtanphuockhanh@binhduong.gov.vn</v>
      </c>
      <c r="G1483" t="str">
        <v>-</v>
      </c>
    </row>
    <row r="1484">
      <c r="A1484">
        <v>19482</v>
      </c>
      <c r="B1484" t="str">
        <f>HYPERLINK("http://tanphuockhanh.tanuyen.binhduong.gov.vn/", "UBND Ủy ban nhân dân phường Tân Phước Khánh  tỉnh Bình Dương")</f>
        <v>UBND Ủy ban nhân dân phường Tân Phước Khánh  tỉnh Bình Dương</v>
      </c>
      <c r="C1484" t="str">
        <v>http://tanphuockhanh.tanuyen.binhduong.gov.vn/</v>
      </c>
      <c r="D1484" t="str">
        <v>-</v>
      </c>
      <c r="E1484" t="str">
        <v>-</v>
      </c>
      <c r="F1484" t="str">
        <v>-</v>
      </c>
      <c r="G1484" t="str">
        <v>-</v>
      </c>
    </row>
    <row r="1485">
      <c r="A1485">
        <v>19483</v>
      </c>
      <c r="B1485" t="str">
        <f>HYPERLINK("https://www.facebook.com/p/C%C3%B4ng-an-ph%C6%B0%E1%BB%9Dng-V%C4%A9nh-T%C3%A2n-100085697480427/", "Công an xã Vĩnh Tân  tỉnh Bình Dương")</f>
        <v>Công an xã Vĩnh Tân  tỉnh Bình Dương</v>
      </c>
      <c r="C1485" t="str">
        <v>https://www.facebook.com/p/C%C3%B4ng-an-ph%C6%B0%E1%BB%9Dng-V%C4%A9nh-T%C3%A2n-100085697480427/</v>
      </c>
      <c r="D1485" t="str">
        <v>-</v>
      </c>
      <c r="E1485" t="str">
        <v>02743624067</v>
      </c>
      <c r="F1485" t="str">
        <f>HYPERLINK("mailto:conganvinhtantanuyenbinhduong@gmail.com", "conganvinhtantanuyenbinhduong@gmail.com")</f>
        <v>conganvinhtantanuyenbinhduong@gmail.com</v>
      </c>
      <c r="G1485" t="str">
        <v>-</v>
      </c>
    </row>
    <row r="1486">
      <c r="A1486">
        <v>19484</v>
      </c>
      <c r="B1486" t="str">
        <f>HYPERLINK("http://vinhtan.tanuyen.binhduong.gov.vn/", "UBND Ủy ban nhân dân xã Vĩnh Tân  tỉnh Bình Dương")</f>
        <v>UBND Ủy ban nhân dân xã Vĩnh Tân  tỉnh Bình Dương</v>
      </c>
      <c r="C1486" t="str">
        <v>http://vinhtan.tanuyen.binhduong.gov.vn/</v>
      </c>
      <c r="D1486" t="str">
        <v>-</v>
      </c>
      <c r="E1486" t="str">
        <v>-</v>
      </c>
      <c r="F1486" t="str">
        <v>-</v>
      </c>
      <c r="G1486" t="str">
        <v>-</v>
      </c>
    </row>
    <row r="1487">
      <c r="A1487">
        <v>19485</v>
      </c>
      <c r="B1487" t="str">
        <f>HYPERLINK("https://www.facebook.com/congantinhbinhduong/", "Công an xã Hội Nghĩa  tỉnh Bình Dương")</f>
        <v>Công an xã Hội Nghĩa  tỉnh Bình Dương</v>
      </c>
      <c r="C1487" t="str">
        <v>https://www.facebook.com/congantinhbinhduong/</v>
      </c>
      <c r="D1487" t="str">
        <v>-</v>
      </c>
      <c r="E1487" t="str">
        <v/>
      </c>
      <c r="F1487" t="str">
        <f>HYPERLINK("mailto:tuyentruyencabd@gmail.com", "tuyentruyencabd@gmail.com")</f>
        <v>tuyentruyencabd@gmail.com</v>
      </c>
      <c r="G1487" t="str">
        <v>681 CMT8, Thu Dau Mot, Vietnam</v>
      </c>
    </row>
    <row r="1488">
      <c r="A1488">
        <v>19486</v>
      </c>
      <c r="B1488" t="str">
        <f>HYPERLINK("https://www.binhduong.gov.vn/", "UBND Ủy ban nhân dân xã Hội Nghĩa  tỉnh Bình Dương")</f>
        <v>UBND Ủy ban nhân dân xã Hội Nghĩa  tỉnh Bình Dương</v>
      </c>
      <c r="C1488" t="str">
        <v>https://www.binhduong.gov.vn/</v>
      </c>
      <c r="D1488" t="str">
        <v>-</v>
      </c>
      <c r="E1488" t="str">
        <v>-</v>
      </c>
      <c r="F1488" t="str">
        <v>-</v>
      </c>
      <c r="G1488" t="str">
        <v>-</v>
      </c>
    </row>
    <row r="1489">
      <c r="A1489">
        <v>19487</v>
      </c>
      <c r="B1489" t="str">
        <f>HYPERLINK("https://www.facebook.com/tuoitrebinhduong2020/", "Công an phường Tân Hiệp  tỉnh Bình Dương")</f>
        <v>Công an phường Tân Hiệp  tỉnh Bình Dương</v>
      </c>
      <c r="C1489" t="str">
        <v>https://www.facebook.com/tuoitrebinhduong2020/</v>
      </c>
      <c r="D1489" t="str">
        <v>-</v>
      </c>
      <c r="E1489" t="str">
        <v/>
      </c>
      <c r="F1489" t="str">
        <v>-</v>
      </c>
      <c r="G1489" t="str">
        <v>-</v>
      </c>
    </row>
    <row r="1490">
      <c r="A1490">
        <v>19488</v>
      </c>
      <c r="B1490" t="str">
        <f>HYPERLINK("http://tanhiep.tanuyen.binhduong.gov.vn/", "UBND Ủy ban nhân dân phường Tân Hiệp  tỉnh Bình Dương")</f>
        <v>UBND Ủy ban nhân dân phường Tân Hiệp  tỉnh Bình Dương</v>
      </c>
      <c r="C1490" t="str">
        <v>http://tanhiep.tanuyen.binhduong.gov.vn/</v>
      </c>
      <c r="D1490" t="str">
        <v>-</v>
      </c>
      <c r="E1490" t="str">
        <v>-</v>
      </c>
      <c r="F1490" t="str">
        <v>-</v>
      </c>
      <c r="G1490" t="str">
        <v>-</v>
      </c>
    </row>
    <row r="1491">
      <c r="A1491">
        <v>19489</v>
      </c>
      <c r="B1491" t="str">
        <f>HYPERLINK("https://www.facebook.com/p/%E1%BB%A6y-Ban-Nh%C3%A2n-D%C3%A2n-Ph%C6%B0%E1%BB%9Dng-Kh%C3%A1nh-B%C3%ACnh-100079319847261/", "Công an phường Khánh Bình  tỉnh Bình Dương")</f>
        <v>Công an phường Khánh Bình  tỉnh Bình Dương</v>
      </c>
      <c r="C1491" t="str">
        <v>https://www.facebook.com/p/%E1%BB%A6y-Ban-Nh%C3%A2n-D%C3%A2n-Ph%C6%B0%E1%BB%9Dng-Kh%C3%A1nh-B%C3%ACnh-100079319847261/</v>
      </c>
      <c r="D1491" t="str">
        <v>-</v>
      </c>
      <c r="E1491" t="str">
        <v>02743656229</v>
      </c>
      <c r="F1491" t="str">
        <v>-</v>
      </c>
      <c r="G1491" t="str">
        <v>ĐT746, Khánh Bình, Tân Uyên, Bình Dương, Tân Uyên, Vietnam</v>
      </c>
    </row>
    <row r="1492">
      <c r="A1492">
        <v>19490</v>
      </c>
      <c r="B1492" t="str">
        <f>HYPERLINK("https://tanuyen.binhduong.gov.vn/gioi-thieu/ubnd-xa-phuong", "UBND Ủy ban nhân dân phường Khánh Bình  tỉnh Bình Dương")</f>
        <v>UBND Ủy ban nhân dân phường Khánh Bình  tỉnh Bình Dương</v>
      </c>
      <c r="C1492" t="str">
        <v>https://tanuyen.binhduong.gov.vn/gioi-thieu/ubnd-xa-phuong</v>
      </c>
      <c r="D1492" t="str">
        <v>-</v>
      </c>
      <c r="E1492" t="str">
        <v>-</v>
      </c>
      <c r="F1492" t="str">
        <v>-</v>
      </c>
      <c r="G1492" t="str">
        <v>-</v>
      </c>
    </row>
    <row r="1493">
      <c r="A1493">
        <v>19491</v>
      </c>
      <c r="B1493" t="str">
        <f>HYPERLINK("https://www.facebook.com/p/Ph%C6%B0%E1%BB%9Dng-Ph%C3%BA-Ch%C3%A1nh-Th%C3%A0nh-ph%E1%BB%91-T%C3%A2n-Uy%C3%AAn-100063057499024/", "Công an xã Phú Chánh  tỉnh Bình Dương")</f>
        <v>Công an xã Phú Chánh  tỉnh Bình Dương</v>
      </c>
      <c r="C1493" t="str">
        <v>https://www.facebook.com/p/Ph%C6%B0%E1%BB%9Dng-Ph%C3%BA-Ch%C3%A1nh-Th%C3%A0nh-ph%E1%BB%91-T%C3%A2n-Uy%C3%AAn-100063057499024/</v>
      </c>
      <c r="D1493" t="str">
        <v>-</v>
      </c>
      <c r="E1493" t="str">
        <v>0522919139</v>
      </c>
      <c r="F1493" t="str">
        <f>HYPERLINK("mailto:daitruyenthanhphuongphuchanh@gmail.com", "daitruyenthanhphuongphuchanh@gmail.com")</f>
        <v>daitruyenthanhphuongphuchanh@gmail.com</v>
      </c>
      <c r="G1493" t="str">
        <v>-</v>
      </c>
    </row>
    <row r="1494">
      <c r="A1494">
        <v>19492</v>
      </c>
      <c r="B1494" t="str">
        <f>HYPERLINK("http://phuchanh.tanuyen.binhduong.gov.vn/", "UBND Ủy ban nhân dân xã Phú Chánh  tỉnh Bình Dương")</f>
        <v>UBND Ủy ban nhân dân xã Phú Chánh  tỉnh Bình Dương</v>
      </c>
      <c r="C1494" t="str">
        <v>http://phuchanh.tanuyen.binhduong.gov.vn/</v>
      </c>
      <c r="D1494" t="str">
        <v>-</v>
      </c>
      <c r="E1494" t="str">
        <v>-</v>
      </c>
      <c r="F1494" t="str">
        <v>-</v>
      </c>
      <c r="G1494" t="str">
        <v>-</v>
      </c>
    </row>
    <row r="1495">
      <c r="A1495">
        <v>19493</v>
      </c>
      <c r="B1495" t="str">
        <f>HYPERLINK("https://www.facebook.com/25930TanUyen", "Công an xã Bạch Đằng  tỉnh Bình Dương")</f>
        <v>Công an xã Bạch Đằng  tỉnh Bình Dương</v>
      </c>
      <c r="C1495" t="str">
        <v>https://www.facebook.com/25930TanUyen</v>
      </c>
      <c r="D1495" t="str">
        <v>-</v>
      </c>
      <c r="E1495" t="str">
        <v>02743656855</v>
      </c>
      <c r="F1495" t="str">
        <v>-</v>
      </c>
      <c r="G1495" t="str">
        <v>-</v>
      </c>
    </row>
    <row r="1496">
      <c r="A1496">
        <v>19494</v>
      </c>
      <c r="B1496" t="str">
        <f>HYPERLINK("http://bachdang.tanuyen.binhduong.gov.vn/", "UBND Ủy ban nhân dân xã Bạch Đằng  tỉnh Bình Dương")</f>
        <v>UBND Ủy ban nhân dân xã Bạch Đằng  tỉnh Bình Dương</v>
      </c>
      <c r="C1496" t="str">
        <v>http://bachdang.tanuyen.binhduong.gov.vn/</v>
      </c>
      <c r="D1496" t="str">
        <v>-</v>
      </c>
      <c r="E1496" t="str">
        <v>-</v>
      </c>
      <c r="F1496" t="str">
        <v>-</v>
      </c>
      <c r="G1496" t="str">
        <v>-</v>
      </c>
    </row>
    <row r="1497">
      <c r="A1497">
        <v>19495</v>
      </c>
      <c r="B1497" t="str">
        <f>HYPERLINK("https://www.facebook.com/tuoitretanvinhhiep/", "Công an xã Tân Vĩnh Hiệp  tỉnh Bình Dương")</f>
        <v>Công an xã Tân Vĩnh Hiệp  tỉnh Bình Dương</v>
      </c>
      <c r="C1497" t="str">
        <v>https://www.facebook.com/tuoitretanvinhhiep/</v>
      </c>
      <c r="D1497" t="str">
        <v>-</v>
      </c>
      <c r="E1497" t="str">
        <v/>
      </c>
      <c r="F1497" t="str">
        <v>-</v>
      </c>
      <c r="G1497" t="str">
        <v>-</v>
      </c>
    </row>
    <row r="1498">
      <c r="A1498">
        <v>19496</v>
      </c>
      <c r="B1498" t="str">
        <f>HYPERLINK("http://tanvinhhiep.tanuyen.binhduong.gov.vn/", "UBND Ủy ban nhân dân xã Tân Vĩnh Hiệp  tỉnh Bình Dương")</f>
        <v>UBND Ủy ban nhân dân xã Tân Vĩnh Hiệp  tỉnh Bình Dương</v>
      </c>
      <c r="C1498" t="str">
        <v>http://tanvinhhiep.tanuyen.binhduong.gov.vn/</v>
      </c>
      <c r="D1498" t="str">
        <v>-</v>
      </c>
      <c r="E1498" t="str">
        <v>-</v>
      </c>
      <c r="F1498" t="str">
        <v>-</v>
      </c>
      <c r="G1498" t="str">
        <v>-</v>
      </c>
    </row>
    <row r="1499">
      <c r="A1499">
        <v>19497</v>
      </c>
      <c r="B1499" t="str">
        <f>HYPERLINK("https://www.facebook.com/p/Th%C3%B4ng-tin-ph%C6%B0%E1%BB%9Dng-Th%E1%BA%A1nh-Ph%C6%B0%E1%BB%9Bc-100068166885100/", "Công an phường Thạnh Phước  tỉnh Bình Dương")</f>
        <v>Công an phường Thạnh Phước  tỉnh Bình Dương</v>
      </c>
      <c r="C1499" t="str">
        <v>https://www.facebook.com/p/Th%C3%B4ng-tin-ph%C6%B0%E1%BB%9Dng-Th%E1%BA%A1nh-Ph%C6%B0%E1%BB%9Bc-100068166885100/</v>
      </c>
      <c r="D1499" t="str">
        <v>-</v>
      </c>
      <c r="E1499" t="str">
        <v>02743658717</v>
      </c>
      <c r="F1499" t="str">
        <v>-</v>
      </c>
      <c r="G1499" t="str">
        <v>Ap Binh Duong (1), Vietnam</v>
      </c>
    </row>
    <row r="1500">
      <c r="A1500">
        <v>19498</v>
      </c>
      <c r="B1500" t="str">
        <f>HYPERLINK("https://tanuyen.binhduong.gov.vn/", "UBND Ủy ban nhân dân phường Thạnh Phước  tỉnh Bình Dương")</f>
        <v>UBND Ủy ban nhân dân phường Thạnh Phước  tỉnh Bình Dương</v>
      </c>
      <c r="C1500" t="str">
        <v>https://tanuyen.binhduong.gov.vn/</v>
      </c>
      <c r="D1500" t="str">
        <v>-</v>
      </c>
      <c r="E1500" t="str">
        <v>-</v>
      </c>
      <c r="F1500" t="str">
        <v>-</v>
      </c>
      <c r="G1500" t="str">
        <v>-</v>
      </c>
    </row>
    <row r="1501">
      <c r="A1501">
        <v>19499</v>
      </c>
      <c r="B1501" t="str">
        <v>Công an xã Thạnh Hội  tỉnh Bình Dương</v>
      </c>
      <c r="C1501" t="str">
        <v>-</v>
      </c>
      <c r="D1501" t="str">
        <v>-</v>
      </c>
      <c r="E1501" t="str">
        <v/>
      </c>
      <c r="F1501" t="str">
        <v>-</v>
      </c>
      <c r="G1501" t="str">
        <v>-</v>
      </c>
    </row>
    <row r="1502">
      <c r="A1502">
        <v>19500</v>
      </c>
      <c r="B1502" t="str">
        <f>HYPERLINK("https://www.binhduong.gov.vn/thong-tin-tuyen-truyen/2024/11/379-xa-thanh-hoi-tp-tan-uyen-dat-chuan-xa-nong-thon-moi-kieu-mau-ve-giao-du", "UBND Ủy ban nhân dân xã Thạnh Hội  tỉnh Bình Dương")</f>
        <v>UBND Ủy ban nhân dân xã Thạnh Hội  tỉnh Bình Dương</v>
      </c>
      <c r="C1502" t="str">
        <v>https://www.binhduong.gov.vn/thong-tin-tuyen-truyen/2024/11/379-xa-thanh-hoi-tp-tan-uyen-dat-chuan-xa-nong-thon-moi-kieu-mau-ve-giao-du</v>
      </c>
      <c r="D1502" t="str">
        <v>-</v>
      </c>
      <c r="E1502" t="str">
        <v>-</v>
      </c>
      <c r="F1502" t="str">
        <v>-</v>
      </c>
      <c r="G1502" t="str">
        <v>-</v>
      </c>
    </row>
    <row r="1503">
      <c r="A1503">
        <v>19501</v>
      </c>
      <c r="B1503" t="str">
        <f>HYPERLINK("https://www.facebook.com/p/C%C3%B4ng-an-Ph%C6%B0%E1%BB%9Dng-Th%C3%A1i-Ho%C3%A0-100090713896354/?locale=vi_VN", "Công an phường Thái Hòa  tỉnh Bình Dương")</f>
        <v>Công an phường Thái Hòa  tỉnh Bình Dương</v>
      </c>
      <c r="C1503" t="str">
        <v>https://www.facebook.com/p/C%C3%B4ng-an-Ph%C6%B0%E1%BB%9Dng-Th%C3%A1i-Ho%C3%A0-100090713896354/?locale=vi_VN</v>
      </c>
      <c r="D1503" t="str">
        <v>-</v>
      </c>
      <c r="E1503" t="str">
        <v/>
      </c>
      <c r="F1503" t="str">
        <v>-</v>
      </c>
      <c r="G1503" t="str">
        <v>-</v>
      </c>
    </row>
    <row r="1504">
      <c r="A1504">
        <v>19502</v>
      </c>
      <c r="B1504" t="str">
        <f>HYPERLINK("http://thaihoa.tanuyen.binhduong.gov.vn/", "UBND Ủy ban nhân dân phường Thái Hòa  tỉnh Bình Dương")</f>
        <v>UBND Ủy ban nhân dân phường Thái Hòa  tỉnh Bình Dương</v>
      </c>
      <c r="C1504" t="str">
        <v>http://thaihoa.tanuyen.binhduong.gov.vn/</v>
      </c>
      <c r="D1504" t="str">
        <v>-</v>
      </c>
      <c r="E1504" t="str">
        <v>-</v>
      </c>
      <c r="F1504" t="str">
        <v>-</v>
      </c>
      <c r="G1504" t="str">
        <v>-</v>
      </c>
    </row>
    <row r="1505">
      <c r="A1505">
        <v>19503</v>
      </c>
      <c r="B1505" t="str">
        <f>HYPERLINK("https://www.facebook.com/conganthanhphodian/", "Công an phường Dĩ An  tỉnh Bình Dương")</f>
        <v>Công an phường Dĩ An  tỉnh Bình Dương</v>
      </c>
      <c r="C1505" t="str">
        <v>https://www.facebook.com/conganthanhphodian/</v>
      </c>
      <c r="D1505" t="str">
        <v>-</v>
      </c>
      <c r="E1505" t="str">
        <v>02742473579</v>
      </c>
      <c r="F1505" t="str">
        <v>-</v>
      </c>
      <c r="G1505" t="str">
        <v>đường số 4 khu TTHC</v>
      </c>
    </row>
    <row r="1506">
      <c r="A1506">
        <v>19504</v>
      </c>
      <c r="B1506" t="str">
        <f>HYPERLINK("https://dian.binhduong.gov.vn/", "UBND Ủy ban nhân dân phường Dĩ An  tỉnh Bình Dương")</f>
        <v>UBND Ủy ban nhân dân phường Dĩ An  tỉnh Bình Dương</v>
      </c>
      <c r="C1506" t="str">
        <v>https://dian.binhduong.gov.vn/</v>
      </c>
      <c r="D1506" t="str">
        <v>-</v>
      </c>
      <c r="E1506" t="str">
        <v>-</v>
      </c>
      <c r="F1506" t="str">
        <v>-</v>
      </c>
      <c r="G1506" t="str">
        <v>-</v>
      </c>
    </row>
    <row r="1507">
      <c r="A1507">
        <v>19505</v>
      </c>
      <c r="B1507" t="str">
        <f>HYPERLINK("https://www.facebook.com/p/C%C3%B4ng-an-ph%C6%B0%E1%BB%9Dng-T%C3%A2n-B%C3%ACnh-100083729034656/", "Công an phường Tân Bình  tỉnh Bình Dương")</f>
        <v>Công an phường Tân Bình  tỉnh Bình Dương</v>
      </c>
      <c r="C1507" t="str">
        <v>https://www.facebook.com/p/C%C3%B4ng-an-ph%C6%B0%E1%BB%9Dng-T%C3%A2n-B%C3%ACnh-100083729034656/</v>
      </c>
      <c r="D1507" t="str">
        <v>-</v>
      </c>
      <c r="E1507" t="str">
        <v/>
      </c>
      <c r="F1507" t="str">
        <v>-</v>
      </c>
      <c r="G1507" t="str">
        <v>-</v>
      </c>
    </row>
    <row r="1508">
      <c r="A1508">
        <v>19506</v>
      </c>
      <c r="B1508" t="str">
        <f>HYPERLINK("https://dian.binhduong.gov.vn/", "UBND Ủy ban nhân dân phường Tân Bình  tỉnh Bình Dương")</f>
        <v>UBND Ủy ban nhân dân phường Tân Bình  tỉnh Bình Dương</v>
      </c>
      <c r="C1508" t="str">
        <v>https://dian.binhduong.gov.vn/</v>
      </c>
      <c r="D1508" t="str">
        <v>-</v>
      </c>
      <c r="E1508" t="str">
        <v>-</v>
      </c>
      <c r="F1508" t="str">
        <v>-</v>
      </c>
      <c r="G1508" t="str">
        <v>-</v>
      </c>
    </row>
    <row r="1509">
      <c r="A1509">
        <v>19507</v>
      </c>
      <c r="B1509" t="str">
        <f>HYPERLINK("https://www.facebook.com/doncakcnsongthan/", "Công an phường Tân Đông Hiệp  tỉnh Bình Dương")</f>
        <v>Công an phường Tân Đông Hiệp  tỉnh Bình Dương</v>
      </c>
      <c r="C1509" t="str">
        <v>https://www.facebook.com/doncakcnsongthan/</v>
      </c>
      <c r="D1509" t="str">
        <v>-</v>
      </c>
      <c r="E1509" t="str">
        <v>02743742301</v>
      </c>
      <c r="F1509" t="str">
        <f>HYPERLINK("mailto:doncongansongthan@gmail.com", "doncongansongthan@gmail.com")</f>
        <v>doncongansongthan@gmail.com</v>
      </c>
      <c r="G1509" t="str">
        <v>Đường DT 743, khu phố Đông Thành, phường Tân Đông Hiệp, TP. Dĩ An, Bình Dương</v>
      </c>
    </row>
    <row r="1510">
      <c r="A1510">
        <v>19508</v>
      </c>
      <c r="B1510" t="str">
        <f>HYPERLINK("https://dichvucong.gov.vn/p/phananhkiennghi/pakn-detail.html?id=181631", "UBND Ủy ban nhân dân phường Tân Đông Hiệp  tỉnh Bình Dương")</f>
        <v>UBND Ủy ban nhân dân phường Tân Đông Hiệp  tỉnh Bình Dương</v>
      </c>
      <c r="C1510" t="str">
        <v>https://dichvucong.gov.vn/p/phananhkiennghi/pakn-detail.html?id=181631</v>
      </c>
      <c r="D1510" t="str">
        <v>-</v>
      </c>
      <c r="E1510" t="str">
        <v>-</v>
      </c>
      <c r="F1510" t="str">
        <v>-</v>
      </c>
      <c r="G1510" t="str">
        <v>-</v>
      </c>
    </row>
    <row r="1511">
      <c r="A1511">
        <v>19509</v>
      </c>
      <c r="B1511" t="str">
        <f>HYPERLINK("https://www.facebook.com/p/C%C3%B4ng-an-ph%C6%B0%E1%BB%9Dng-B%C3%8CNH-H%C3%92A-th%C3%A0nh-ph%E1%BB%91-THU%E1%BA%ACN-AN-t%E1%BB%89nh-B%C3%8CNH-D%C6%AF%C6%A0NG-100092031729024/?locale=vi_VN", "Công an phường Bình An  tỉnh Bình Dương")</f>
        <v>Công an phường Bình An  tỉnh Bình Dương</v>
      </c>
      <c r="C1511" t="str">
        <v>https://www.facebook.com/p/C%C3%B4ng-an-ph%C6%B0%E1%BB%9Dng-B%C3%8CNH-H%C3%92A-th%C3%A0nh-ph%E1%BB%91-THU%E1%BA%ACN-AN-t%E1%BB%89nh-B%C3%8CNH-D%C6%AF%C6%A0NG-100092031729024/?locale=vi_VN</v>
      </c>
      <c r="D1511" t="str">
        <v>-</v>
      </c>
      <c r="E1511" t="str">
        <v>02743782213</v>
      </c>
      <c r="F1511" t="str">
        <v>-</v>
      </c>
      <c r="G1511" t="str">
        <v>bình hòa, thuận an, bình dương</v>
      </c>
    </row>
    <row r="1512">
      <c r="A1512">
        <v>19510</v>
      </c>
      <c r="B1512" t="str">
        <f>HYPERLINK("https://binhan-dian.gov.vn/", "UBND Ủy ban nhân dân phường Bình An  tỉnh Bình Dương")</f>
        <v>UBND Ủy ban nhân dân phường Bình An  tỉnh Bình Dương</v>
      </c>
      <c r="C1512" t="str">
        <v>https://binhan-dian.gov.vn/</v>
      </c>
      <c r="D1512" t="str">
        <v>-</v>
      </c>
      <c r="E1512" t="str">
        <v>-</v>
      </c>
      <c r="F1512" t="str">
        <v>-</v>
      </c>
      <c r="G1512" t="str">
        <v>-</v>
      </c>
    </row>
    <row r="1513">
      <c r="A1513">
        <v>19511</v>
      </c>
      <c r="B1513" t="str">
        <f>HYPERLINK("https://www.facebook.com/p/Tu%E1%BB%95i-tr%E1%BA%BB-ph%C6%B0%E1%BB%9Dng-B%C3%ACnh-Th%E1%BA%AFng-100064582402778/", "Công an phường Bình Thắng  tỉnh Bình Dương")</f>
        <v>Công an phường Bình Thắng  tỉnh Bình Dương</v>
      </c>
      <c r="C1513" t="str">
        <v>https://www.facebook.com/p/Tu%E1%BB%95i-tr%E1%BA%BB-ph%C6%B0%E1%BB%9Dng-B%C3%ACnh-Th%E1%BA%AFng-100064582402778/</v>
      </c>
      <c r="D1513" t="str">
        <v>0372522727</v>
      </c>
      <c r="E1513" t="str">
        <v>-</v>
      </c>
      <c r="F1513" t="str">
        <f>HYPERLINK("mailto:phuongdoanbinhthang@gmail.com", "phuongdoanbinhthang@gmail.com")</f>
        <v>phuongdoanbinhthang@gmail.com</v>
      </c>
      <c r="G1513" t="str">
        <v>Binh Duong, Vietnam</v>
      </c>
    </row>
    <row r="1514">
      <c r="A1514">
        <v>19512</v>
      </c>
      <c r="B1514" t="str">
        <f>HYPERLINK("https://dian.binhduong.gov.vn/cac-to-chuc-su-nghiep-va-cac-ban-quan-ly-du-an-pmu-truc-thuoc-bo/khoi-giao-duc-dao-tao/truong-dai-hoc-cong-nghe-gtvt", "UBND Ủy ban nhân dân phường Bình Thắng  tỉnh Bình Dương")</f>
        <v>UBND Ủy ban nhân dân phường Bình Thắng  tỉnh Bình Dương</v>
      </c>
      <c r="C1514" t="str">
        <v>https://dian.binhduong.gov.vn/cac-to-chuc-su-nghiep-va-cac-ban-quan-ly-du-an-pmu-truc-thuoc-bo/khoi-giao-duc-dao-tao/truong-dai-hoc-cong-nghe-gtvt</v>
      </c>
      <c r="D1514" t="str">
        <v>-</v>
      </c>
      <c r="E1514" t="str">
        <v>-</v>
      </c>
      <c r="F1514" t="str">
        <v>-</v>
      </c>
      <c r="G1514" t="str">
        <v>-</v>
      </c>
    </row>
    <row r="1515">
      <c r="A1515">
        <v>19513</v>
      </c>
      <c r="B1515" t="str">
        <f>HYPERLINK("https://www.facebook.com/100063531609636", "Công an phường Đông Hòa  tỉnh Bình Dương")</f>
        <v>Công an phường Đông Hòa  tỉnh Bình Dương</v>
      </c>
      <c r="C1515" t="str">
        <v>https://www.facebook.com/100063531609636</v>
      </c>
      <c r="D1515" t="str">
        <v>-</v>
      </c>
      <c r="E1515" t="str">
        <v/>
      </c>
      <c r="F1515" t="str">
        <v>-</v>
      </c>
      <c r="G1515" t="str">
        <v>-</v>
      </c>
    </row>
    <row r="1516">
      <c r="A1516">
        <v>19514</v>
      </c>
      <c r="B1516" t="str">
        <f>HYPERLINK("https://www.binhduong.gov.vn/dautuphattrien/Lists/ThongTinCanBiet/ChiTiet.aspx?ID=983", "UBND Ủy ban nhân dân phường Đông Hòa  tỉnh Bình Dương")</f>
        <v>UBND Ủy ban nhân dân phường Đông Hòa  tỉnh Bình Dương</v>
      </c>
      <c r="C1516" t="str">
        <v>https://www.binhduong.gov.vn/dautuphattrien/Lists/ThongTinCanBiet/ChiTiet.aspx?ID=983</v>
      </c>
      <c r="D1516" t="str">
        <v>-</v>
      </c>
      <c r="E1516" t="str">
        <v>-</v>
      </c>
      <c r="F1516" t="str">
        <v>-</v>
      </c>
      <c r="G1516" t="str">
        <v>-</v>
      </c>
    </row>
    <row r="1517">
      <c r="A1517">
        <v>19515</v>
      </c>
      <c r="B1517" t="str">
        <f>HYPERLINK("https://www.facebook.com/p/C%C3%B4ng-an-ph%C6%B0%E1%BB%9Dng-B%C3%8CNH-H%C3%92A-th%C3%A0nh-ph%E1%BB%91-THU%E1%BA%ACN-AN-t%E1%BB%89nh-B%C3%8CNH-D%C6%AF%C6%A0NG-100092031729024/?locale=vi_VN", "Công an phường An Bình  tỉnh Bình Dương")</f>
        <v>Công an phường An Bình  tỉnh Bình Dương</v>
      </c>
      <c r="C1517" t="str">
        <v>https://www.facebook.com/p/C%C3%B4ng-an-ph%C6%B0%E1%BB%9Dng-B%C3%8CNH-H%C3%92A-th%C3%A0nh-ph%E1%BB%91-THU%E1%BA%ACN-AN-t%E1%BB%89nh-B%C3%8CNH-D%C6%AF%C6%A0NG-100092031729024/?locale=vi_VN</v>
      </c>
      <c r="D1517" t="str">
        <v>-</v>
      </c>
      <c r="E1517" t="str">
        <v/>
      </c>
      <c r="F1517" t="str">
        <v>-</v>
      </c>
      <c r="G1517" t="str">
        <v>-</v>
      </c>
    </row>
    <row r="1518">
      <c r="A1518">
        <v>19516</v>
      </c>
      <c r="B1518" t="str">
        <f>HYPERLINK("https://www.binhduong.gov.vn/", "UBND Ủy ban nhân dân phường An Bình  tỉnh Bình Dương")</f>
        <v>UBND Ủy ban nhân dân phường An Bình  tỉnh Bình Dương</v>
      </c>
      <c r="C1518" t="str">
        <v>https://www.binhduong.gov.vn/</v>
      </c>
      <c r="D1518" t="str">
        <v>-</v>
      </c>
      <c r="E1518" t="str">
        <v>-</v>
      </c>
      <c r="F1518" t="str">
        <v>-</v>
      </c>
      <c r="G1518" t="str">
        <v>-</v>
      </c>
    </row>
    <row r="1519">
      <c r="A1519">
        <v>19517</v>
      </c>
      <c r="B1519" t="str">
        <f>HYPERLINK("https://www.facebook.com/tuoitrebinhduong2020/", "Công an phường An Thạnh  tỉnh Bình Dương")</f>
        <v>Công an phường An Thạnh  tỉnh Bình Dương</v>
      </c>
      <c r="C1519" t="str">
        <v>https://www.facebook.com/tuoitrebinhduong2020/</v>
      </c>
      <c r="D1519" t="str">
        <v>-</v>
      </c>
      <c r="E1519" t="str">
        <v>02743824607</v>
      </c>
      <c r="F1519" t="str">
        <f>HYPERLINK("mailto:ttbd.vn@gmail.com", "ttbd.vn@gmail.com")</f>
        <v>ttbd.vn@gmail.com</v>
      </c>
      <c r="G1519" t="str">
        <v>Tầng 8, Tháp B, Trung tâm Hành chính tỉnh Bình Dương, phường Hoà Phú, TP. Thủ Dầu Một, tỉnh Bình Dương, Thu Dau Mot, Vietnam</v>
      </c>
    </row>
    <row r="1520">
      <c r="A1520">
        <v>19518</v>
      </c>
      <c r="B1520" t="str">
        <f>HYPERLINK("https://www.binhduong.gov.vn/", "UBND Ủy ban nhân dân phường An Thạnh  tỉnh Bình Dương")</f>
        <v>UBND Ủy ban nhân dân phường An Thạnh  tỉnh Bình Dương</v>
      </c>
      <c r="C1520" t="str">
        <v>https://www.binhduong.gov.vn/</v>
      </c>
      <c r="D1520" t="str">
        <v>-</v>
      </c>
      <c r="E1520" t="str">
        <v>-</v>
      </c>
      <c r="F1520" t="str">
        <v>-</v>
      </c>
      <c r="G1520" t="str">
        <v>-</v>
      </c>
    </row>
    <row r="1521">
      <c r="A1521">
        <v>19519</v>
      </c>
      <c r="B1521" t="str">
        <f>HYPERLINK("https://www.facebook.com/groups/1176282556421647/?locale=vi_VN", "Công an phường Bình Chuẩn  tỉnh Bình Dương")</f>
        <v>Công an phường Bình Chuẩn  tỉnh Bình Dương</v>
      </c>
      <c r="C1521" t="str">
        <v>https://www.facebook.com/groups/1176282556421647/?locale=vi_VN</v>
      </c>
      <c r="D1521" t="str">
        <v>-</v>
      </c>
      <c r="E1521" t="str">
        <v/>
      </c>
      <c r="F1521" t="str">
        <v>-</v>
      </c>
      <c r="G1521" t="str">
        <v>-</v>
      </c>
    </row>
    <row r="1522">
      <c r="A1522">
        <v>19520</v>
      </c>
      <c r="B1522" t="str">
        <f>HYPERLINK("https://thuanan.binhduong.gov.vn/binhchuan", "UBND Ủy ban nhân dân phường Bình Chuẩn  tỉnh Bình Dương")</f>
        <v>UBND Ủy ban nhân dân phường Bình Chuẩn  tỉnh Bình Dương</v>
      </c>
      <c r="C1522" t="str">
        <v>https://thuanan.binhduong.gov.vn/binhchuan</v>
      </c>
      <c r="D1522" t="str">
        <v>-</v>
      </c>
      <c r="E1522" t="str">
        <v>-</v>
      </c>
      <c r="F1522" t="str">
        <v>-</v>
      </c>
      <c r="G1522" t="str">
        <v>-</v>
      </c>
    </row>
    <row r="1523">
      <c r="A1523">
        <v>19521</v>
      </c>
      <c r="B1523" t="str">
        <f>HYPERLINK("https://www.facebook.com/p/C%C3%B4ng-an-Ph%C6%B0%E1%BB%9Dng-Thu%E1%BA%ADn-Giao-100083096084529/", "Công an phường Thuận Giao  tỉnh Bình Dương")</f>
        <v>Công an phường Thuận Giao  tỉnh Bình Dương</v>
      </c>
      <c r="C1523" t="str">
        <v>https://www.facebook.com/p/C%C3%B4ng-an-Ph%C6%B0%E1%BB%9Dng-Thu%E1%BA%ADn-Giao-100083096084529/</v>
      </c>
      <c r="D1523" t="str">
        <v>-</v>
      </c>
      <c r="E1523" t="str">
        <v>02743746179</v>
      </c>
      <c r="F1523" t="str">
        <f>HYPERLINK("mailto:conganphuongthuangiao@gmail.com", "conganphuongthuangiao@gmail.com")</f>
        <v>conganphuongthuangiao@gmail.com</v>
      </c>
      <c r="G1523" t="str">
        <v>09 Đại Lộ Bình Dương, Hòa Lân 1, Thuận Giao, Thuận An, Bình Dương, Binh Chuan, Vietnam</v>
      </c>
    </row>
    <row r="1524">
      <c r="A1524">
        <v>19522</v>
      </c>
      <c r="B1524" t="str">
        <f>HYPERLINK("https://thuanan.binhduong.gov.vn/thuangiao", "UBND Ủy ban nhân dân phường Thuận Giao  tỉnh Bình Dương")</f>
        <v>UBND Ủy ban nhân dân phường Thuận Giao  tỉnh Bình Dương</v>
      </c>
      <c r="C1524" t="str">
        <v>https://thuanan.binhduong.gov.vn/thuangiao</v>
      </c>
      <c r="D1524" t="str">
        <v>-</v>
      </c>
      <c r="E1524" t="str">
        <v>-</v>
      </c>
      <c r="F1524" t="str">
        <v>-</v>
      </c>
      <c r="G1524" t="str">
        <v>-</v>
      </c>
    </row>
    <row r="1525">
      <c r="A1525">
        <v>19523</v>
      </c>
      <c r="B1525" t="str">
        <f>HYPERLINK("https://www.facebook.com/p/UBND-ph%C6%B0%E1%BB%9Dng-An-Ph%C3%BA-TP-Thu%E1%BA%ADn-An-B%C3%ACnh-D%C6%B0%C6%A1ng-100069803223935/", "Công an phường An Phú  tỉnh Bình Dương")</f>
        <v>Công an phường An Phú  tỉnh Bình Dương</v>
      </c>
      <c r="C1525" t="str">
        <v>https://www.facebook.com/p/UBND-ph%C6%B0%E1%BB%9Dng-An-Ph%C3%BA-TP-Thu%E1%BA%ADn-An-B%C3%ACnh-D%C6%B0%C6%A1ng-100069803223935/</v>
      </c>
      <c r="D1525" t="str">
        <v>-</v>
      </c>
      <c r="E1525" t="str">
        <v/>
      </c>
      <c r="F1525" t="str">
        <v>-</v>
      </c>
      <c r="G1525" t="str">
        <v>Khu phố 1A</v>
      </c>
    </row>
    <row r="1526">
      <c r="A1526">
        <v>19524</v>
      </c>
      <c r="B1526" t="str">
        <f>HYPERLINK("https://www.binhduong.gov.vn/", "UBND Ủy ban nhân dân phường An Phú  tỉnh Bình Dương")</f>
        <v>UBND Ủy ban nhân dân phường An Phú  tỉnh Bình Dương</v>
      </c>
      <c r="C1526" t="str">
        <v>https://www.binhduong.gov.vn/</v>
      </c>
      <c r="D1526" t="str">
        <v>-</v>
      </c>
      <c r="E1526" t="str">
        <v>-</v>
      </c>
      <c r="F1526" t="str">
        <v>-</v>
      </c>
      <c r="G1526" t="str">
        <v>-</v>
      </c>
    </row>
    <row r="1527">
      <c r="A1527">
        <v>19525</v>
      </c>
      <c r="B1527" t="str">
        <f>HYPERLINK("https://www.facebook.com/p/C%C3%B4ng-an-Ph%C6%B0%E1%BB%9Dng-H%C6%B0ng-%C4%90%E1%BB%8Bnh-100091273614814/", "Công an phường Hưng Định  tỉnh Bình Dương")</f>
        <v>Công an phường Hưng Định  tỉnh Bình Dương</v>
      </c>
      <c r="C1527" t="str">
        <v>https://www.facebook.com/p/C%C3%B4ng-an-Ph%C6%B0%E1%BB%9Dng-H%C6%B0ng-%C4%90%E1%BB%8Bnh-100091273614814/</v>
      </c>
      <c r="D1527" t="str">
        <v>-</v>
      </c>
      <c r="E1527" t="str">
        <v>02743720939</v>
      </c>
      <c r="F1527" t="str">
        <v>-</v>
      </c>
      <c r="G1527" t="str">
        <v>đường Hưng Định 31, phường Hưng Định, khu phố Hưng Thọ, An Thuan, Vietnam</v>
      </c>
    </row>
    <row r="1528">
      <c r="A1528">
        <v>19526</v>
      </c>
      <c r="B1528" t="str">
        <f>HYPERLINK("https://thuanan.binhduong.gov.vn/hungdinh", "UBND Ủy ban nhân dân phường Hưng Định  tỉnh Bình Dương")</f>
        <v>UBND Ủy ban nhân dân phường Hưng Định  tỉnh Bình Dương</v>
      </c>
      <c r="C1528" t="str">
        <v>https://thuanan.binhduong.gov.vn/hungdinh</v>
      </c>
      <c r="D1528" t="str">
        <v>-</v>
      </c>
      <c r="E1528" t="str">
        <v>-</v>
      </c>
      <c r="F1528" t="str">
        <v>-</v>
      </c>
      <c r="G1528" t="str">
        <v>-</v>
      </c>
    </row>
    <row r="1529">
      <c r="A1529">
        <v>19527</v>
      </c>
      <c r="B1529" t="str">
        <f>HYPERLINK("https://www.facebook.com/p/Tu%E1%BB%95i-tr%E1%BA%BB-C%C3%B4ng-an-th%E1%BB%8B-x%C3%A3-S%C6%A1n-T%C3%A2y-100040884909606/", "Công an xã An Sơn  tỉnh Bình Dương")</f>
        <v>Công an xã An Sơn  tỉnh Bình Dương</v>
      </c>
      <c r="C1529" t="str">
        <v>https://www.facebook.com/p/Tu%E1%BB%95i-tr%E1%BA%BB-C%C3%B4ng-an-th%E1%BB%8B-x%C3%A3-S%C6%A1n-T%C3%A2y-100040884909606/</v>
      </c>
      <c r="D1529" t="str">
        <v>-</v>
      </c>
      <c r="E1529" t="str">
        <v/>
      </c>
      <c r="F1529" t="str">
        <f>HYPERLINK("mailto:tuoitrecatxsontay@gmail.com", "tuoitrecatxsontay@gmail.com")</f>
        <v>tuoitrecatxsontay@gmail.com</v>
      </c>
      <c r="G1529" t="str">
        <v>-</v>
      </c>
    </row>
    <row r="1530">
      <c r="A1530">
        <v>19528</v>
      </c>
      <c r="B1530" t="str">
        <f>HYPERLINK("https://thuanan.binhduong.gov.vn/anson/cocautochuc?t=6", "UBND Ủy ban nhân dân xã An Sơn  tỉnh Bình Dương")</f>
        <v>UBND Ủy ban nhân dân xã An Sơn  tỉnh Bình Dương</v>
      </c>
      <c r="C1530" t="str">
        <v>https://thuanan.binhduong.gov.vn/anson/cocautochuc?t=6</v>
      </c>
      <c r="D1530" t="str">
        <v>-</v>
      </c>
      <c r="E1530" t="str">
        <v>-</v>
      </c>
      <c r="F1530" t="str">
        <v>-</v>
      </c>
      <c r="G1530" t="str">
        <v>-</v>
      </c>
    </row>
    <row r="1531">
      <c r="A1531">
        <v>19529</v>
      </c>
      <c r="B1531" t="str">
        <f>HYPERLINK("https://www.facebook.com/p/%E1%BB%A6y-ban-nh%C3%A2n-d%C3%A2n-ph%C6%B0%E1%BB%9Dng-B%C3%ACnh-Nh%C3%A2m-100067784149586/", "Công an phường Bình Nhâm  tỉnh Bình Dương")</f>
        <v>Công an phường Bình Nhâm  tỉnh Bình Dương</v>
      </c>
      <c r="C1531" t="str">
        <v>https://www.facebook.com/p/%E1%BB%A6y-ban-nh%C3%A2n-d%C3%A2n-ph%C6%B0%E1%BB%9Dng-B%C3%ACnh-Nh%C3%A2m-100067784149586/</v>
      </c>
      <c r="D1531" t="str">
        <v>-</v>
      </c>
      <c r="E1531" t="str">
        <v>02743755219</v>
      </c>
      <c r="F1531" t="str">
        <f>HYPERLINK("mailto:ubndphuongbinhnham@gmail.com", "ubndphuongbinhnham@gmail.com")</f>
        <v>ubndphuongbinhnham@gmail.com</v>
      </c>
      <c r="G1531" t="str">
        <v>khu phố Bình Phước, phường Bình Nhâm, thành phố Thuận An, tỉnh Bình Dương</v>
      </c>
    </row>
    <row r="1532">
      <c r="A1532">
        <v>19530</v>
      </c>
      <c r="B1532" t="str">
        <f>HYPERLINK("https://thuanan.binhduong.gov.vn/binhnham", "UBND Ủy ban nhân dân phường Bình Nhâm  tỉnh Bình Dương")</f>
        <v>UBND Ủy ban nhân dân phường Bình Nhâm  tỉnh Bình Dương</v>
      </c>
      <c r="C1532" t="str">
        <v>https://thuanan.binhduong.gov.vn/binhnham</v>
      </c>
      <c r="D1532" t="str">
        <v>-</v>
      </c>
      <c r="E1532" t="str">
        <v>-</v>
      </c>
      <c r="F1532" t="str">
        <v>-</v>
      </c>
      <c r="G1532" t="str">
        <v>-</v>
      </c>
    </row>
    <row r="1533">
      <c r="A1533">
        <v>19531</v>
      </c>
      <c r="B1533" t="str">
        <f>HYPERLINK("https://www.facebook.com/congan.phuongbinhhoa.thuanan.binhduong/", "Công an phường Bình Hòa  tỉnh Bình Dương")</f>
        <v>Công an phường Bình Hòa  tỉnh Bình Dương</v>
      </c>
      <c r="C1533" t="str">
        <v>https://www.facebook.com/congan.phuongbinhhoa.thuanan.binhduong/</v>
      </c>
      <c r="D1533" t="str">
        <v>-</v>
      </c>
      <c r="E1533" t="str">
        <v/>
      </c>
      <c r="F1533" t="str">
        <v>-</v>
      </c>
      <c r="G1533" t="str">
        <v>-</v>
      </c>
    </row>
    <row r="1534">
      <c r="A1534">
        <v>19532</v>
      </c>
      <c r="B1534" t="str">
        <f>HYPERLINK("https://thuanan.binhduong.gov.vn/binhhoa/cocautochuc?t=6", "UBND Ủy ban nhân dân phường Bình Hòa  tỉnh Bình Dương")</f>
        <v>UBND Ủy ban nhân dân phường Bình Hòa  tỉnh Bình Dương</v>
      </c>
      <c r="C1534" t="str">
        <v>https://thuanan.binhduong.gov.vn/binhhoa/cocautochuc?t=6</v>
      </c>
      <c r="D1534" t="str">
        <v>-</v>
      </c>
      <c r="E1534" t="str">
        <v>-</v>
      </c>
      <c r="F1534" t="str">
        <v>-</v>
      </c>
      <c r="G1534" t="str">
        <v>-</v>
      </c>
    </row>
    <row r="1535">
      <c r="A1535">
        <v>19533</v>
      </c>
      <c r="B1535" t="str">
        <f>HYPERLINK("https://www.facebook.com/p/Tu%E1%BB%95i-tr%E1%BA%BB-C%C3%B4ng-an-Th%C3%A0nh-ph%E1%BB%91-V%C4%A9nh-Y%C3%AAn-100066497717181/", "Công an phường Vĩnh Phú  tỉnh Bình Dương")</f>
        <v>Công an phường Vĩnh Phú  tỉnh Bình Dương</v>
      </c>
      <c r="C1535" t="str">
        <v>https://www.facebook.com/p/Tu%E1%BB%95i-tr%E1%BA%BB-C%C3%B4ng-an-Th%C3%A0nh-ph%E1%BB%91-V%C4%A9nh-Y%C3%AAn-100066497717181/</v>
      </c>
      <c r="D1535" t="str">
        <v>-</v>
      </c>
      <c r="E1535" t="str">
        <v>02113861204</v>
      </c>
      <c r="F1535" t="str">
        <v>-</v>
      </c>
      <c r="G1535" t="str">
        <v>Lê Xoay - Ngô Quyền - Vĩnh Yên, Yen, Vietnam</v>
      </c>
    </row>
    <row r="1536">
      <c r="A1536">
        <v>19534</v>
      </c>
      <c r="B1536" t="str">
        <f>HYPERLINK("https://thuanan.binhduong.gov.vn/vinhphu", "UBND Ủy ban nhân dân phường Vĩnh Phú  tỉnh Bình Dương")</f>
        <v>UBND Ủy ban nhân dân phường Vĩnh Phú  tỉnh Bình Dương</v>
      </c>
      <c r="C1536" t="str">
        <v>https://thuanan.binhduong.gov.vn/vinhphu</v>
      </c>
      <c r="D1536" t="str">
        <v>-</v>
      </c>
      <c r="E1536" t="str">
        <v>-</v>
      </c>
      <c r="F1536" t="str">
        <v>-</v>
      </c>
      <c r="G1536" t="str">
        <v>-</v>
      </c>
    </row>
    <row r="1537">
      <c r="A1537">
        <v>19535</v>
      </c>
      <c r="B1537" t="str">
        <f>HYPERLINK("https://www.facebook.com/p/C%C3%B4ng-an-Ph%C6%B0%E1%BB%9Dng-T%C3%A2n-%C4%90%E1%BB%8Bnh-B%E1%BA%BFn-C%C3%A1t-100080887004116/", "Công an xã Tân Định  tỉnh Bình Dương")</f>
        <v>Công an xã Tân Định  tỉnh Bình Dương</v>
      </c>
      <c r="C1537" t="str">
        <v>https://www.facebook.com/p/C%C3%B4ng-an-Ph%C6%B0%E1%BB%9Dng-T%C3%A2n-%C4%90%E1%BB%8Bnh-B%E1%BA%BFn-C%C3%A1t-100080887004116/</v>
      </c>
      <c r="D1537" t="str">
        <v>-</v>
      </c>
      <c r="E1537" t="str">
        <v/>
      </c>
      <c r="F1537" t="str">
        <v>-</v>
      </c>
      <c r="G1537" t="str">
        <v>-</v>
      </c>
    </row>
    <row r="1538">
      <c r="A1538">
        <v>19536</v>
      </c>
      <c r="B1538" t="str">
        <f>HYPERLINK("https://tandinh.bactanuyen.binhduong.gov.vn/", "UBND Ủy ban nhân dân xã Tân Định  tỉnh Bình Dương")</f>
        <v>UBND Ủy ban nhân dân xã Tân Định  tỉnh Bình Dương</v>
      </c>
      <c r="C1538" t="str">
        <v>https://tandinh.bactanuyen.binhduong.gov.vn/</v>
      </c>
      <c r="D1538" t="str">
        <v>-</v>
      </c>
      <c r="E1538" t="str">
        <v>-</v>
      </c>
      <c r="F1538" t="str">
        <v>-</v>
      </c>
      <c r="G1538" t="str">
        <v>-</v>
      </c>
    </row>
    <row r="1539">
      <c r="A1539">
        <v>19537</v>
      </c>
      <c r="B1539" t="str">
        <f>HYPERLINK("https://www.facebook.com/p/UBND-X%C3%83-B%C3%8CNH-M%E1%BB%B8-100057438520372/", "Công an xã Bình Mỹ  tỉnh Bình Dương")</f>
        <v>Công an xã Bình Mỹ  tỉnh Bình Dương</v>
      </c>
      <c r="C1539" t="str">
        <v>https://www.facebook.com/p/UBND-X%C3%83-B%C3%8CNH-M%E1%BB%B8-100057438520372/</v>
      </c>
      <c r="D1539" t="str">
        <v>-</v>
      </c>
      <c r="E1539" t="str">
        <v>02743684004</v>
      </c>
      <c r="F1539" t="str">
        <v>-</v>
      </c>
      <c r="G1539" t="str">
        <v>-</v>
      </c>
    </row>
    <row r="1540">
      <c r="A1540">
        <v>19538</v>
      </c>
      <c r="B1540" t="str">
        <f>HYPERLINK("https://binhmy.bactanuyen.binhduong.gov.vn/", "UBND Ủy ban nhân dân xã Bình Mỹ  tỉnh Bình Dương")</f>
        <v>UBND Ủy ban nhân dân xã Bình Mỹ  tỉnh Bình Dương</v>
      </c>
      <c r="C1540" t="str">
        <v>https://binhmy.bactanuyen.binhduong.gov.vn/</v>
      </c>
      <c r="D1540" t="str">
        <v>-</v>
      </c>
      <c r="E1540" t="str">
        <v>-</v>
      </c>
      <c r="F1540" t="str">
        <v>-</v>
      </c>
      <c r="G1540" t="str">
        <v>-</v>
      </c>
    </row>
    <row r="1541">
      <c r="A1541">
        <v>19539</v>
      </c>
      <c r="B1541" t="str">
        <f>HYPERLINK("https://www.facebook.com/tuoitrebinhduong2020/", "Công an xã Tân Bình  tỉnh Bình Dương")</f>
        <v>Công an xã Tân Bình  tỉnh Bình Dương</v>
      </c>
      <c r="C1541" t="str">
        <v>https://www.facebook.com/tuoitrebinhduong2020/</v>
      </c>
      <c r="D1541" t="str">
        <v>-</v>
      </c>
      <c r="E1541" t="str">
        <v/>
      </c>
      <c r="F1541" t="str">
        <v>-</v>
      </c>
      <c r="G1541" t="str">
        <v>-</v>
      </c>
    </row>
    <row r="1542">
      <c r="A1542">
        <v>19540</v>
      </c>
      <c r="B1542" t="str">
        <f>HYPERLINK("https://tanbinh.bactanuyen.binhduong.gov.vn/", "UBND Ủy ban nhân dân xã Tân Bình  tỉnh Bình Dương")</f>
        <v>UBND Ủy ban nhân dân xã Tân Bình  tỉnh Bình Dương</v>
      </c>
      <c r="C1542" t="str">
        <v>https://tanbinh.bactanuyen.binhduong.gov.vn/</v>
      </c>
      <c r="D1542" t="str">
        <v>-</v>
      </c>
      <c r="E1542" t="str">
        <v>-</v>
      </c>
      <c r="F1542" t="str">
        <v>-</v>
      </c>
      <c r="G1542" t="str">
        <v>-</v>
      </c>
    </row>
    <row r="1543">
      <c r="A1543">
        <v>19541</v>
      </c>
      <c r="B1543" t="str">
        <f>HYPERLINK("https://www.facebook.com/groups/473458282776306/members/", "Công an xã Tân Lập  tỉnh Bình Dương")</f>
        <v>Công an xã Tân Lập  tỉnh Bình Dương</v>
      </c>
      <c r="C1543" t="str">
        <v>https://www.facebook.com/groups/473458282776306/members/</v>
      </c>
      <c r="D1543" t="str">
        <v>-</v>
      </c>
      <c r="E1543" t="str">
        <v/>
      </c>
      <c r="F1543" t="str">
        <v>-</v>
      </c>
      <c r="G1543" t="str">
        <v>-</v>
      </c>
    </row>
    <row r="1544">
      <c r="A1544">
        <v>19542</v>
      </c>
      <c r="B1544" t="str">
        <f>HYPERLINK("https://tanlap.bactanuyen.binhduong.gov.vn/", "UBND Ủy ban nhân dân xã Tân Lập  tỉnh Bình Dương")</f>
        <v>UBND Ủy ban nhân dân xã Tân Lập  tỉnh Bình Dương</v>
      </c>
      <c r="C1544" t="str">
        <v>https://tanlap.bactanuyen.binhduong.gov.vn/</v>
      </c>
      <c r="D1544" t="str">
        <v>-</v>
      </c>
      <c r="E1544" t="str">
        <v>-</v>
      </c>
      <c r="F1544" t="str">
        <v>-</v>
      </c>
      <c r="G1544" t="str">
        <v>-</v>
      </c>
    </row>
    <row r="1545">
      <c r="A1545">
        <v>19543</v>
      </c>
      <c r="B1545" t="str">
        <f>HYPERLINK("https://www.facebook.com/p/C%C3%B4ng-an-X%C3%A3-T%C3%A2n-Th%C3%A0nh-B%C3%ACnh-100069313282047/", "Công an xã Tân Thành  tỉnh Bình Dương")</f>
        <v>Công an xã Tân Thành  tỉnh Bình Dương</v>
      </c>
      <c r="C1545" t="str">
        <v>https://www.facebook.com/p/C%C3%B4ng-an-X%C3%A3-T%C3%A2n-Th%C3%A0nh-B%C3%ACnh-100069313282047/</v>
      </c>
      <c r="D1545" t="str">
        <v>-</v>
      </c>
      <c r="E1545" t="str">
        <v/>
      </c>
      <c r="F1545" t="str">
        <v>-</v>
      </c>
      <c r="G1545" t="str">
        <v>-</v>
      </c>
    </row>
    <row r="1546">
      <c r="A1546">
        <v>19544</v>
      </c>
      <c r="B1546" t="str">
        <f>HYPERLINK("https://tanthanh.vinhlong.gov.vn/", "UBND Ủy ban nhân dân xã Tân Thành  tỉnh Bình Dương")</f>
        <v>UBND Ủy ban nhân dân xã Tân Thành  tỉnh Bình Dương</v>
      </c>
      <c r="C1546" t="str">
        <v>https://tanthanh.vinhlong.gov.vn/</v>
      </c>
      <c r="D1546" t="str">
        <v>-</v>
      </c>
      <c r="E1546" t="str">
        <v>-</v>
      </c>
      <c r="F1546" t="str">
        <v>-</v>
      </c>
      <c r="G1546" t="str">
        <v>-</v>
      </c>
    </row>
    <row r="1547">
      <c r="A1547">
        <v>19545</v>
      </c>
      <c r="B1547" t="str">
        <v>Công an xã Đất Cuốc  tỉnh Bình Dương</v>
      </c>
      <c r="C1547" t="str">
        <v>-</v>
      </c>
      <c r="D1547" t="str">
        <v>-</v>
      </c>
      <c r="E1547" t="str">
        <v/>
      </c>
      <c r="F1547" t="str">
        <v>-</v>
      </c>
      <c r="G1547" t="str">
        <v>-</v>
      </c>
    </row>
    <row r="1548">
      <c r="A1548">
        <v>19546</v>
      </c>
      <c r="B1548" t="str">
        <f>HYPERLINK("https://datcuoc.bactanuyen.binhduong.gov.vn/", "UBND Ủy ban nhân dân xã Đất Cuốc  tỉnh Bình Dương")</f>
        <v>UBND Ủy ban nhân dân xã Đất Cuốc  tỉnh Bình Dương</v>
      </c>
      <c r="C1548" t="str">
        <v>https://datcuoc.bactanuyen.binhduong.gov.vn/</v>
      </c>
      <c r="D1548" t="str">
        <v>-</v>
      </c>
      <c r="E1548" t="str">
        <v>-</v>
      </c>
      <c r="F1548" t="str">
        <v>-</v>
      </c>
      <c r="G1548" t="str">
        <v>-</v>
      </c>
    </row>
    <row r="1549">
      <c r="A1549">
        <v>19547</v>
      </c>
      <c r="B1549" t="str">
        <f>HYPERLINK("https://www.facebook.com/p/C%C3%B4ng-an-x%C3%A3-Hi%E1%BA%BFu-Li%C3%AAm-100070003544266/", "Công an xã Hiếu Liêm  tỉnh Bình Dương")</f>
        <v>Công an xã Hiếu Liêm  tỉnh Bình Dương</v>
      </c>
      <c r="C1549" t="str">
        <v>https://www.facebook.com/p/C%C3%B4ng-an-x%C3%A3-Hi%E1%BA%BFu-Li%C3%AAm-100070003544266/</v>
      </c>
      <c r="D1549" t="str">
        <v>-</v>
      </c>
      <c r="E1549" t="str">
        <v/>
      </c>
      <c r="F1549" t="str">
        <v>-</v>
      </c>
      <c r="G1549" t="str">
        <v>-</v>
      </c>
    </row>
    <row r="1550">
      <c r="A1550">
        <v>19548</v>
      </c>
      <c r="B1550" t="str">
        <f>HYPERLINK("https://hieuliem.bactanuyen.binhduong.gov.vn/", "UBND Ủy ban nhân dân xã Hiếu Liêm  tỉnh Bình Dương")</f>
        <v>UBND Ủy ban nhân dân xã Hiếu Liêm  tỉnh Bình Dương</v>
      </c>
      <c r="C1550" t="str">
        <v>https://hieuliem.bactanuyen.binhduong.gov.vn/</v>
      </c>
      <c r="D1550" t="str">
        <v>-</v>
      </c>
      <c r="E1550" t="str">
        <v>-</v>
      </c>
      <c r="F1550" t="str">
        <v>-</v>
      </c>
      <c r="G1550" t="str">
        <v>-</v>
      </c>
    </row>
    <row r="1551">
      <c r="A1551">
        <v>19549</v>
      </c>
      <c r="B1551" t="str">
        <v>Công an xã Lạc An  tỉnh Bình Dương</v>
      </c>
      <c r="C1551" t="str">
        <v>-</v>
      </c>
      <c r="D1551" t="str">
        <v>-</v>
      </c>
      <c r="E1551" t="str">
        <v/>
      </c>
      <c r="F1551" t="str">
        <v>-</v>
      </c>
      <c r="G1551" t="str">
        <v>-</v>
      </c>
    </row>
    <row r="1552">
      <c r="A1552">
        <v>19550</v>
      </c>
      <c r="B1552" t="str">
        <f>HYPERLINK("https://lacan.bactanuyen.binhduong.gov.vn/", "UBND Ủy ban nhân dân xã Lạc An  tỉnh Bình Dương")</f>
        <v>UBND Ủy ban nhân dân xã Lạc An  tỉnh Bình Dương</v>
      </c>
      <c r="C1552" t="str">
        <v>https://lacan.bactanuyen.binhduong.gov.vn/</v>
      </c>
      <c r="D1552" t="str">
        <v>-</v>
      </c>
      <c r="E1552" t="str">
        <v>-</v>
      </c>
      <c r="F1552" t="str">
        <v>-</v>
      </c>
      <c r="G1552" t="str">
        <v>-</v>
      </c>
    </row>
    <row r="1553">
      <c r="A1553">
        <v>19551</v>
      </c>
      <c r="B1553" t="str">
        <v>Công an xã Tân Mỹ  tỉnh Bình Dương</v>
      </c>
      <c r="C1553" t="str">
        <v>-</v>
      </c>
      <c r="D1553" t="str">
        <v>-</v>
      </c>
      <c r="E1553" t="str">
        <v/>
      </c>
      <c r="F1553" t="str">
        <v>-</v>
      </c>
      <c r="G1553" t="str">
        <v>-</v>
      </c>
    </row>
    <row r="1554">
      <c r="A1554">
        <v>19552</v>
      </c>
      <c r="B1554" t="str">
        <f>HYPERLINK("https://tanmy.bactanuyen.binhduong.gov.vn/", "UBND Ủy ban nhân dân xã Tân Mỹ  tỉnh Bình Dương")</f>
        <v>UBND Ủy ban nhân dân xã Tân Mỹ  tỉnh Bình Dương</v>
      </c>
      <c r="C1554" t="str">
        <v>https://tanmy.bactanuyen.binhduong.gov.vn/</v>
      </c>
      <c r="D1554" t="str">
        <v>-</v>
      </c>
      <c r="E1554" t="str">
        <v>-</v>
      </c>
      <c r="F1554" t="str">
        <v>-</v>
      </c>
      <c r="G1554" t="str">
        <v>-</v>
      </c>
    </row>
    <row r="1555">
      <c r="A1555">
        <v>19553</v>
      </c>
      <c r="B1555" t="str">
        <f>HYPERLINK("https://www.facebook.com/UBMTTQVNxaThuongTan/", "Công an xã Thường Tân  tỉnh Bình Dương")</f>
        <v>Công an xã Thường Tân  tỉnh Bình Dương</v>
      </c>
      <c r="C1555" t="str">
        <v>https://www.facebook.com/UBMTTQVNxaThuongTan/</v>
      </c>
      <c r="D1555" t="str">
        <v>-</v>
      </c>
      <c r="E1555" t="str">
        <v/>
      </c>
      <c r="F1555" t="str">
        <v>-</v>
      </c>
      <c r="G1555" t="str">
        <v>-</v>
      </c>
    </row>
    <row r="1556">
      <c r="A1556">
        <v>19554</v>
      </c>
      <c r="B1556" t="str">
        <f>HYPERLINK("https://thuongtan.bactanuyen.binhduong.gov.vn/", "UBND Ủy ban nhân dân xã Thường Tân  tỉnh Bình Dương")</f>
        <v>UBND Ủy ban nhân dân xã Thường Tân  tỉnh Bình Dương</v>
      </c>
      <c r="C1556" t="str">
        <v>https://thuongtan.bactanuyen.binhduong.gov.vn/</v>
      </c>
      <c r="D1556" t="str">
        <v>-</v>
      </c>
      <c r="E1556" t="str">
        <v>-</v>
      </c>
      <c r="F1556" t="str">
        <v>-</v>
      </c>
      <c r="G1556" t="str">
        <v>-</v>
      </c>
    </row>
    <row r="1557">
      <c r="A1557">
        <v>19555</v>
      </c>
      <c r="B1557" t="str">
        <v>Công an phường Trảng Dài  tỉnh Đồng Nai</v>
      </c>
      <c r="C1557" t="str">
        <v>-</v>
      </c>
      <c r="D1557" t="str">
        <v>-</v>
      </c>
      <c r="E1557" t="str">
        <v/>
      </c>
      <c r="F1557" t="str">
        <v>-</v>
      </c>
      <c r="G1557" t="str">
        <v>-</v>
      </c>
    </row>
    <row r="1558">
      <c r="A1558">
        <v>19556</v>
      </c>
      <c r="B1558" t="str">
        <f>HYPERLINK("https://bienhoa.dongnai.gov.vn/Pages/gioithieu.aspx?CatID=95", "UBND Ủy ban nhân dân phường Trảng Dài  tỉnh Đồng Nai")</f>
        <v>UBND Ủy ban nhân dân phường Trảng Dài  tỉnh Đồng Nai</v>
      </c>
      <c r="C1558" t="str">
        <v>https://bienhoa.dongnai.gov.vn/Pages/gioithieu.aspx?CatID=95</v>
      </c>
      <c r="D1558" t="str">
        <v>-</v>
      </c>
      <c r="E1558" t="str">
        <v>-</v>
      </c>
      <c r="F1558" t="str">
        <v>-</v>
      </c>
      <c r="G1558" t="str">
        <v>-</v>
      </c>
    </row>
    <row r="1559">
      <c r="A1559">
        <v>19557</v>
      </c>
      <c r="B1559" t="str">
        <f>HYPERLINK("https://www.facebook.com/people/%C4%90o%C3%A0n-Ph%C6%B0%E1%BB%9Dng-T%C3%A2n-Phong/100064480761112/", "Công an phường Tân Phong  tỉnh Đồng Nai")</f>
        <v>Công an phường Tân Phong  tỉnh Đồng Nai</v>
      </c>
      <c r="C1559" t="str">
        <v>https://www.facebook.com/people/%C4%90o%C3%A0n-Ph%C6%B0%E1%BB%9Dng-T%C3%A2n-Phong/100064480761112/</v>
      </c>
      <c r="D1559" t="str">
        <v>-</v>
      </c>
      <c r="E1559" t="str">
        <v/>
      </c>
      <c r="F1559" t="str">
        <v>-</v>
      </c>
      <c r="G1559" t="str">
        <v>Đường Hồ Hoà, phường Tân Phong, Biên Hòa, Vietnam</v>
      </c>
    </row>
    <row r="1560">
      <c r="A1560">
        <v>19558</v>
      </c>
      <c r="B1560" t="str">
        <f>HYPERLINK("https://bienhoa.dongnai.gov.vn/Pages/gioithieu.aspx?CatID=107", "UBND Ủy ban nhân dân phường Tân Phong  tỉnh Đồng Nai")</f>
        <v>UBND Ủy ban nhân dân phường Tân Phong  tỉnh Đồng Nai</v>
      </c>
      <c r="C1560" t="str">
        <v>https://bienhoa.dongnai.gov.vn/Pages/gioithieu.aspx?CatID=107</v>
      </c>
      <c r="D1560" t="str">
        <v>-</v>
      </c>
      <c r="E1560" t="str">
        <v>-</v>
      </c>
      <c r="F1560" t="str">
        <v>-</v>
      </c>
      <c r="G1560" t="str">
        <v>-</v>
      </c>
    </row>
    <row r="1561">
      <c r="A1561">
        <v>19559</v>
      </c>
      <c r="B1561" t="str">
        <f>HYPERLINK("https://www.facebook.com/groups/3944800345645811/", "Công an phường Tân Biên  tỉnh Đồng Nai")</f>
        <v>Công an phường Tân Biên  tỉnh Đồng Nai</v>
      </c>
      <c r="C1561" t="str">
        <v>https://www.facebook.com/groups/3944800345645811/</v>
      </c>
      <c r="D1561" t="str">
        <v>-</v>
      </c>
      <c r="E1561" t="str">
        <v/>
      </c>
      <c r="F1561" t="str">
        <v>-</v>
      </c>
      <c r="G1561" t="str">
        <v>-</v>
      </c>
    </row>
    <row r="1562">
      <c r="A1562">
        <v>19560</v>
      </c>
      <c r="B1562" t="str">
        <f>HYPERLINK("https://bienhoa.dongnai.gov.vn/Pages/gioithieu.aspx?CatID=103", "UBND Ủy ban nhân dân phường Tân Biên  tỉnh Đồng Nai")</f>
        <v>UBND Ủy ban nhân dân phường Tân Biên  tỉnh Đồng Nai</v>
      </c>
      <c r="C1562" t="str">
        <v>https://bienhoa.dongnai.gov.vn/Pages/gioithieu.aspx?CatID=103</v>
      </c>
      <c r="D1562" t="str">
        <v>-</v>
      </c>
      <c r="E1562" t="str">
        <v>-</v>
      </c>
      <c r="F1562" t="str">
        <v>-</v>
      </c>
      <c r="G1562" t="str">
        <v>-</v>
      </c>
    </row>
    <row r="1563">
      <c r="A1563">
        <v>19561</v>
      </c>
      <c r="B1563" t="str">
        <v>Công an phường Hố Nai  tỉnh Đồng Nai</v>
      </c>
      <c r="C1563" t="str">
        <v>-</v>
      </c>
      <c r="D1563" t="str">
        <v>-</v>
      </c>
      <c r="E1563" t="str">
        <v/>
      </c>
      <c r="F1563" t="str">
        <v>-</v>
      </c>
      <c r="G1563" t="str">
        <v>-</v>
      </c>
    </row>
    <row r="1564">
      <c r="A1564">
        <v>19562</v>
      </c>
      <c r="B1564" t="str">
        <f>HYPERLINK("https://bienhoa.dongnai.gov.vn/Pages/gioithieu.aspx?CatID=93", "UBND Ủy ban nhân dân phường Hố Nai  tỉnh Đồng Nai")</f>
        <v>UBND Ủy ban nhân dân phường Hố Nai  tỉnh Đồng Nai</v>
      </c>
      <c r="C1564" t="str">
        <v>https://bienhoa.dongnai.gov.vn/Pages/gioithieu.aspx?CatID=93</v>
      </c>
      <c r="D1564" t="str">
        <v>-</v>
      </c>
      <c r="E1564" t="str">
        <v>-</v>
      </c>
      <c r="F1564" t="str">
        <v>-</v>
      </c>
      <c r="G1564" t="str">
        <v>-</v>
      </c>
    </row>
    <row r="1565">
      <c r="A1565">
        <v>19563</v>
      </c>
      <c r="B1565" t="str">
        <f>HYPERLINK("https://www.facebook.com/conganphuongtanhoatpvl/", "Công an phường Tân Hòa  tỉnh Đồng Nai")</f>
        <v>Công an phường Tân Hòa  tỉnh Đồng Nai</v>
      </c>
      <c r="C1565" t="str">
        <v>https://www.facebook.com/conganphuongtanhoatpvl/</v>
      </c>
      <c r="D1565" t="str">
        <v>-</v>
      </c>
      <c r="E1565" t="str">
        <v>02703815423</v>
      </c>
      <c r="F1565" t="str">
        <f>HYPERLINK("mailto:conganphuongtanhoatpvl@gmail.com", "conganphuongtanhoatpvl@gmail.com")</f>
        <v>conganphuongtanhoatpvl@gmail.com</v>
      </c>
      <c r="G1565" t="str">
        <v>Công an phường Tân Hòa, phường Tân Hoà, thành phố Vĩnh Long, Vinh Long, Vietnam</v>
      </c>
    </row>
    <row r="1566">
      <c r="A1566">
        <v>19564</v>
      </c>
      <c r="B1566" t="str">
        <f>HYPERLINK("https://bienhoa.dongnai.gov.vn/Pages/gioithieu.aspx?CatID=105", "UBND Ủy ban nhân dân phường Tân Hòa  tỉnh Đồng Nai")</f>
        <v>UBND Ủy ban nhân dân phường Tân Hòa  tỉnh Đồng Nai</v>
      </c>
      <c r="C1566" t="str">
        <v>https://bienhoa.dongnai.gov.vn/Pages/gioithieu.aspx?CatID=105</v>
      </c>
      <c r="D1566" t="str">
        <v>-</v>
      </c>
      <c r="E1566" t="str">
        <v>-</v>
      </c>
      <c r="F1566" t="str">
        <v>-</v>
      </c>
      <c r="G1566" t="str">
        <v>-</v>
      </c>
    </row>
    <row r="1567">
      <c r="A1567">
        <v>19565</v>
      </c>
      <c r="B1567" t="str">
        <v>Công an phường Tân Hiệp  tỉnh Đồng Nai</v>
      </c>
      <c r="C1567" t="str">
        <v>-</v>
      </c>
      <c r="D1567" t="str">
        <v>-</v>
      </c>
      <c r="E1567" t="str">
        <v/>
      </c>
      <c r="F1567" t="str">
        <v>-</v>
      </c>
      <c r="G1567" t="str">
        <v>-</v>
      </c>
    </row>
    <row r="1568">
      <c r="A1568">
        <v>19566</v>
      </c>
      <c r="B1568" t="str">
        <f>HYPERLINK("https://bienhoa.dongnai.gov.vn/Pages/gioithieu.aspx?CatID=104", "UBND Ủy ban nhân dân phường Tân Hiệp  tỉnh Đồng Nai")</f>
        <v>UBND Ủy ban nhân dân phường Tân Hiệp  tỉnh Đồng Nai</v>
      </c>
      <c r="C1568" t="str">
        <v>https://bienhoa.dongnai.gov.vn/Pages/gioithieu.aspx?CatID=104</v>
      </c>
      <c r="D1568" t="str">
        <v>-</v>
      </c>
      <c r="E1568" t="str">
        <v>-</v>
      </c>
      <c r="F1568" t="str">
        <v>-</v>
      </c>
      <c r="G1568" t="str">
        <v>-</v>
      </c>
    </row>
    <row r="1569">
      <c r="A1569">
        <v>19567</v>
      </c>
      <c r="B1569" t="str">
        <f>HYPERLINK("https://www.facebook.com/phuongbuulong/", "Công an phường Bửu Long  tỉnh Đồng Nai")</f>
        <v>Công an phường Bửu Long  tỉnh Đồng Nai</v>
      </c>
      <c r="C1569" t="str">
        <v>https://www.facebook.com/phuongbuulong/</v>
      </c>
      <c r="D1569" t="str">
        <v>-</v>
      </c>
      <c r="E1569" t="str">
        <v/>
      </c>
      <c r="F1569" t="str">
        <v>-</v>
      </c>
      <c r="G1569" t="str">
        <v>Đường Huỳnh Văn Nghệ, Khu phố 3, phường Bửu Long, thành phố Biên Hoà, Tỉnh Đồng Nai</v>
      </c>
    </row>
    <row r="1570">
      <c r="A1570">
        <v>19568</v>
      </c>
      <c r="B1570" t="str">
        <f>HYPERLINK("https://bienhoa.dongnai.gov.vn/Pages/gioithieu.aspx?CatID=92", "UBND Ủy ban nhân dân phường Bửu Long  tỉnh Đồng Nai")</f>
        <v>UBND Ủy ban nhân dân phường Bửu Long  tỉnh Đồng Nai</v>
      </c>
      <c r="C1570" t="str">
        <v>https://bienhoa.dongnai.gov.vn/Pages/gioithieu.aspx?CatID=92</v>
      </c>
      <c r="D1570" t="str">
        <v>-</v>
      </c>
      <c r="E1570" t="str">
        <v>-</v>
      </c>
      <c r="F1570" t="str">
        <v>-</v>
      </c>
      <c r="G1570" t="str">
        <v>-</v>
      </c>
    </row>
    <row r="1571">
      <c r="A1571">
        <v>19569</v>
      </c>
      <c r="B1571" t="str">
        <v>Công an phường Tân Tiến  tỉnh Đồng Nai</v>
      </c>
      <c r="C1571" t="str">
        <v>-</v>
      </c>
      <c r="D1571" t="str">
        <v>-</v>
      </c>
      <c r="E1571" t="str">
        <v/>
      </c>
      <c r="F1571" t="str">
        <v>-</v>
      </c>
      <c r="G1571" t="str">
        <v>-</v>
      </c>
    </row>
    <row r="1572">
      <c r="A1572">
        <v>19570</v>
      </c>
      <c r="B1572" t="str">
        <f>HYPERLINK("https://bienhoa.dongnai.gov.vn/Pages/gioithieu.aspx?CatID=108", "UBND Ủy ban nhân dân phường Tân Tiến  tỉnh Đồng Nai")</f>
        <v>UBND Ủy ban nhân dân phường Tân Tiến  tỉnh Đồng Nai</v>
      </c>
      <c r="C1572" t="str">
        <v>https://bienhoa.dongnai.gov.vn/Pages/gioithieu.aspx?CatID=108</v>
      </c>
      <c r="D1572" t="str">
        <v>-</v>
      </c>
      <c r="E1572" t="str">
        <v>-</v>
      </c>
      <c r="F1572" t="str">
        <v>-</v>
      </c>
      <c r="G1572" t="str">
        <v>-</v>
      </c>
    </row>
    <row r="1573">
      <c r="A1573">
        <v>19571</v>
      </c>
      <c r="B1573" t="str">
        <f>HYPERLINK("https://www.facebook.com/cap3hiep/", "Công an phường Tam Hiệp  tỉnh Đồng Nai")</f>
        <v>Công an phường Tam Hiệp  tỉnh Đồng Nai</v>
      </c>
      <c r="C1573" t="str">
        <v>https://www.facebook.com/cap3hiep/</v>
      </c>
      <c r="D1573" t="str">
        <v>-</v>
      </c>
      <c r="E1573" t="str">
        <v>02513811745</v>
      </c>
      <c r="F1573" t="str">
        <f>HYPERLINK("mailto:tamhiep.542pvt@gmail.com", "tamhiep.542pvt@gmail.com")</f>
        <v>tamhiep.542pvt@gmail.com</v>
      </c>
      <c r="G1573" t="str">
        <v>542, đường Phạm Văn Thuận, khu phố 9, phường Tam Hiệp , Biên Hòa, Vietnam</v>
      </c>
    </row>
    <row r="1574">
      <c r="A1574">
        <v>19572</v>
      </c>
      <c r="B1574" t="str">
        <f>HYPERLINK("https://bienhoa.dongnai.gov.vn/Pages/gioithieu.aspx?CatID=101", "UBND Ủy ban nhân dân phường Tam Hiệp  tỉnh Đồng Nai")</f>
        <v>UBND Ủy ban nhân dân phường Tam Hiệp  tỉnh Đồng Nai</v>
      </c>
      <c r="C1574" t="str">
        <v>https://bienhoa.dongnai.gov.vn/Pages/gioithieu.aspx?CatID=101</v>
      </c>
      <c r="D1574" t="str">
        <v>-</v>
      </c>
      <c r="E1574" t="str">
        <v>-</v>
      </c>
      <c r="F1574" t="str">
        <v>-</v>
      </c>
      <c r="G1574" t="str">
        <v>-</v>
      </c>
    </row>
    <row r="1575">
      <c r="A1575">
        <v>19573</v>
      </c>
      <c r="B1575" t="str">
        <f>HYPERLINK("https://www.facebook.com/p/C%C3%B4ng-an-ph%C6%B0%E1%BB%9Dng-Long-B%C3%ACnh-100082997509616/", "Công an phường Long Bình  tỉnh Đồng Nai")</f>
        <v>Công an phường Long Bình  tỉnh Đồng Nai</v>
      </c>
      <c r="C1575" t="str">
        <v>https://www.facebook.com/p/C%C3%B4ng-an-ph%C6%B0%E1%BB%9Dng-Long-B%C3%ACnh-100082997509616/</v>
      </c>
      <c r="D1575" t="str">
        <v>-</v>
      </c>
      <c r="E1575" t="str">
        <v>02513891417</v>
      </c>
      <c r="F1575" t="str">
        <v>-</v>
      </c>
      <c r="G1575" t="str">
        <v>Đường Bùi Văn Hoà, Biên Hòa, Vietnam</v>
      </c>
    </row>
    <row r="1576">
      <c r="A1576">
        <v>19574</v>
      </c>
      <c r="B1576" t="str">
        <f>HYPERLINK("https://bienhoa.dongnai.gov.vn/Pages/gioithieu.aspx?CatID=97", "UBND Ủy ban nhân dân phường Long Bình  tỉnh Đồng Nai")</f>
        <v>UBND Ủy ban nhân dân phường Long Bình  tỉnh Đồng Nai</v>
      </c>
      <c r="C1576" t="str">
        <v>https://bienhoa.dongnai.gov.vn/Pages/gioithieu.aspx?CatID=97</v>
      </c>
      <c r="D1576" t="str">
        <v>-</v>
      </c>
      <c r="E1576" t="str">
        <v>-</v>
      </c>
      <c r="F1576" t="str">
        <v>-</v>
      </c>
      <c r="G1576" t="str">
        <v>-</v>
      </c>
    </row>
    <row r="1577">
      <c r="A1577">
        <v>19575</v>
      </c>
      <c r="B1577" t="str">
        <v>Công an phường Quang Vinh  tỉnh Đồng Nai</v>
      </c>
      <c r="C1577" t="str">
        <v>-</v>
      </c>
      <c r="D1577" t="str">
        <v>-</v>
      </c>
      <c r="E1577" t="str">
        <v/>
      </c>
      <c r="F1577" t="str">
        <v>-</v>
      </c>
      <c r="G1577" t="str">
        <v>-</v>
      </c>
    </row>
    <row r="1578">
      <c r="A1578">
        <v>19576</v>
      </c>
      <c r="B1578" t="str">
        <f>HYPERLINK("https://bienhoa.dongnai.gov.vn/Pages/gioithieu.aspx?CatID=99", "UBND Ủy ban nhân dân phường Quang Vinh  tỉnh Đồng Nai")</f>
        <v>UBND Ủy ban nhân dân phường Quang Vinh  tỉnh Đồng Nai</v>
      </c>
      <c r="C1578" t="str">
        <v>https://bienhoa.dongnai.gov.vn/Pages/gioithieu.aspx?CatID=99</v>
      </c>
      <c r="D1578" t="str">
        <v>-</v>
      </c>
      <c r="E1578" t="str">
        <v>-</v>
      </c>
      <c r="F1578" t="str">
        <v>-</v>
      </c>
      <c r="G1578" t="str">
        <v>-</v>
      </c>
    </row>
    <row r="1579">
      <c r="A1579">
        <v>19577</v>
      </c>
      <c r="B1579" t="str">
        <v>Công an phường Tân Mai  tỉnh Đồng Nai</v>
      </c>
      <c r="C1579" t="str">
        <v>-</v>
      </c>
      <c r="D1579" t="str">
        <v>-</v>
      </c>
      <c r="E1579" t="str">
        <v/>
      </c>
      <c r="F1579" t="str">
        <v>-</v>
      </c>
      <c r="G1579" t="str">
        <v>-</v>
      </c>
    </row>
    <row r="1580">
      <c r="A1580">
        <v>19578</v>
      </c>
      <c r="B1580" t="str">
        <f>HYPERLINK("https://bienhoa.dongnai.gov.vn/Pages/gioithieu.aspx?CatID=106", "UBND Ủy ban nhân dân phường Tân Mai  tỉnh Đồng Nai")</f>
        <v>UBND Ủy ban nhân dân phường Tân Mai  tỉnh Đồng Nai</v>
      </c>
      <c r="C1580" t="str">
        <v>https://bienhoa.dongnai.gov.vn/Pages/gioithieu.aspx?CatID=106</v>
      </c>
      <c r="D1580" t="str">
        <v>-</v>
      </c>
      <c r="E1580" t="str">
        <v>-</v>
      </c>
      <c r="F1580" t="str">
        <v>-</v>
      </c>
      <c r="G1580" t="str">
        <v>-</v>
      </c>
    </row>
    <row r="1581">
      <c r="A1581">
        <v>19579</v>
      </c>
      <c r="B1581" t="str">
        <f>HYPERLINK("https://www.facebook.com/Ph%C6%B0%E1%BB%9Dng-Th%E1%BB%91ng-Nh%E1%BA%A5t-Bi%C3%AAn-Ho%C3%A0-100060867672785/?locale=vi_VN", "Công an phường Thống Nhất  tỉnh Đồng Nai")</f>
        <v>Công an phường Thống Nhất  tỉnh Đồng Nai</v>
      </c>
      <c r="C1581" t="str">
        <v>https://www.facebook.com/Ph%C6%B0%E1%BB%9Dng-Th%E1%BB%91ng-Nh%E1%BA%A5t-Bi%C3%AAn-Ho%C3%A0-100060867672785/?locale=vi_VN</v>
      </c>
      <c r="D1581" t="str">
        <v>-</v>
      </c>
      <c r="E1581" t="str">
        <v/>
      </c>
      <c r="F1581" t="str">
        <v>-</v>
      </c>
      <c r="G1581" t="str">
        <v>-</v>
      </c>
    </row>
    <row r="1582">
      <c r="A1582">
        <v>19580</v>
      </c>
      <c r="B1582" t="str">
        <f>HYPERLINK("https://bienhoa.dongnai.gov.vn/Pages/gioithieu.aspx?CatID=111", "UBND Ủy ban nhân dân phường Thống Nhất  tỉnh Đồng Nai")</f>
        <v>UBND Ủy ban nhân dân phường Thống Nhất  tỉnh Đồng Nai</v>
      </c>
      <c r="C1582" t="str">
        <v>https://bienhoa.dongnai.gov.vn/Pages/gioithieu.aspx?CatID=111</v>
      </c>
      <c r="D1582" t="str">
        <v>-</v>
      </c>
      <c r="E1582" t="str">
        <v>-</v>
      </c>
      <c r="F1582" t="str">
        <v>-</v>
      </c>
      <c r="G1582" t="str">
        <v>-</v>
      </c>
    </row>
    <row r="1583">
      <c r="A1583">
        <v>19581</v>
      </c>
      <c r="B1583" t="str">
        <v>Công an phường Trung Dũng  tỉnh Đồng Nai</v>
      </c>
      <c r="C1583" t="str">
        <v>-</v>
      </c>
      <c r="D1583" t="str">
        <v>-</v>
      </c>
      <c r="E1583" t="str">
        <v/>
      </c>
      <c r="F1583" t="str">
        <v>-</v>
      </c>
      <c r="G1583" t="str">
        <v>-</v>
      </c>
    </row>
    <row r="1584">
      <c r="A1584">
        <v>19582</v>
      </c>
      <c r="B1584" t="str">
        <f>HYPERLINK("https://bienhoa.dongnai.gov.vn/Pages/gioithieu.aspx?CatID=96", "UBND Ủy ban nhân dân phường Trung Dũng  tỉnh Đồng Nai")</f>
        <v>UBND Ủy ban nhân dân phường Trung Dũng  tỉnh Đồng Nai</v>
      </c>
      <c r="C1584" t="str">
        <v>https://bienhoa.dongnai.gov.vn/Pages/gioithieu.aspx?CatID=96</v>
      </c>
      <c r="D1584" t="str">
        <v>-</v>
      </c>
      <c r="E1584" t="str">
        <v>-</v>
      </c>
      <c r="F1584" t="str">
        <v>-</v>
      </c>
      <c r="G1584" t="str">
        <v>-</v>
      </c>
    </row>
    <row r="1585">
      <c r="A1585">
        <v>19583</v>
      </c>
      <c r="B1585" t="str">
        <f>HYPERLINK("https://www.facebook.com/tuoitrephuongtamhiep/", "Công an phường Tam Hòa  tỉnh Đồng Nai")</f>
        <v>Công an phường Tam Hòa  tỉnh Đồng Nai</v>
      </c>
      <c r="C1585" t="str">
        <v>https://www.facebook.com/tuoitrephuongtamhiep/</v>
      </c>
      <c r="D1585" t="str">
        <v>0765340717</v>
      </c>
      <c r="E1585" t="str">
        <v>-</v>
      </c>
      <c r="F1585" t="str">
        <f>HYPERLINK("mailto:doanphuongtamhiep@gmail.com", "doanphuongtamhiep@gmail.com")</f>
        <v>doanphuongtamhiep@gmail.com</v>
      </c>
      <c r="G1585" t="str">
        <v>72/25 Đường Phạm Văn Thuận, Khu phố 1, Phường Tam Hiệp, Biên Hoà, Đồng Nai, Biên Hòa, Vietnam</v>
      </c>
    </row>
    <row r="1586">
      <c r="A1586">
        <v>19584</v>
      </c>
      <c r="B1586" t="str">
        <f>HYPERLINK("https://bienhoa.dongnai.gov.vn/Pages/gioithieu.aspx?CatID=102", "UBND Ủy ban nhân dân phường Tam Hòa  tỉnh Đồng Nai")</f>
        <v>UBND Ủy ban nhân dân phường Tam Hòa  tỉnh Đồng Nai</v>
      </c>
      <c r="C1586" t="str">
        <v>https://bienhoa.dongnai.gov.vn/Pages/gioithieu.aspx?CatID=102</v>
      </c>
      <c r="D1586" t="str">
        <v>-</v>
      </c>
      <c r="E1586" t="str">
        <v>-</v>
      </c>
      <c r="F1586" t="str">
        <v>-</v>
      </c>
      <c r="G1586" t="str">
        <v>-</v>
      </c>
    </row>
    <row r="1587">
      <c r="A1587">
        <v>19585</v>
      </c>
      <c r="B1587" t="str">
        <f>HYPERLINK("https://www.facebook.com/chillgardenbienhoa/?locale=hi_IN", "Công an phường Hòa Bình  tỉnh Đồng Nai")</f>
        <v>Công an phường Hòa Bình  tỉnh Đồng Nai</v>
      </c>
      <c r="C1587" t="str">
        <v>https://www.facebook.com/chillgardenbienhoa/?locale=hi_IN</v>
      </c>
      <c r="D1587" t="str">
        <v>0943677879</v>
      </c>
      <c r="E1587" t="str">
        <v>-</v>
      </c>
      <c r="F1587" t="str">
        <f>HYPERLINK("mailto:chillgarden23@gmail.com", "chillgarden23@gmail.com")</f>
        <v>chillgarden23@gmail.com</v>
      </c>
      <c r="G1587" t="str">
        <v>19/5, Nguyễn Văn Trị, Khu Phố 5, Phường Hòa Bình</v>
      </c>
    </row>
    <row r="1588">
      <c r="A1588">
        <v>19586</v>
      </c>
      <c r="B1588" t="str">
        <f>HYPERLINK("https://bienhoa.dongnai.gov.vn/Pages/gioithieu.aspx?CatID=94", "UBND Ủy ban nhân dân phường Hòa Bình  tỉnh Đồng Nai")</f>
        <v>UBND Ủy ban nhân dân phường Hòa Bình  tỉnh Đồng Nai</v>
      </c>
      <c r="C1588" t="str">
        <v>https://bienhoa.dongnai.gov.vn/Pages/gioithieu.aspx?CatID=94</v>
      </c>
      <c r="D1588" t="str">
        <v>-</v>
      </c>
      <c r="E1588" t="str">
        <v>-</v>
      </c>
      <c r="F1588" t="str">
        <v>-</v>
      </c>
      <c r="G1588" t="str">
        <v>-</v>
      </c>
    </row>
    <row r="1589">
      <c r="A1589">
        <v>19587</v>
      </c>
      <c r="B1589" t="str">
        <v>Công an phường Quyết Thắng  tỉnh Đồng Nai</v>
      </c>
      <c r="C1589" t="str">
        <v>-</v>
      </c>
      <c r="D1589" t="str">
        <v>-</v>
      </c>
      <c r="E1589" t="str">
        <v/>
      </c>
      <c r="F1589" t="str">
        <v>-</v>
      </c>
      <c r="G1589" t="str">
        <v>-</v>
      </c>
    </row>
    <row r="1590">
      <c r="A1590">
        <v>19588</v>
      </c>
      <c r="B1590" t="str">
        <f>HYPERLINK("https://bienhoa.dongnai.gov.vn/Pages/gioithieu.aspx?CatID=100", "UBND Ủy ban nhân dân phường Quyết Thắng  tỉnh Đồng Nai")</f>
        <v>UBND Ủy ban nhân dân phường Quyết Thắng  tỉnh Đồng Nai</v>
      </c>
      <c r="C1590" t="str">
        <v>https://bienhoa.dongnai.gov.vn/Pages/gioithieu.aspx?CatID=100</v>
      </c>
      <c r="D1590" t="str">
        <v>-</v>
      </c>
      <c r="E1590" t="str">
        <v>-</v>
      </c>
      <c r="F1590" t="str">
        <v>-</v>
      </c>
      <c r="G1590" t="str">
        <v>-</v>
      </c>
    </row>
    <row r="1591">
      <c r="A1591">
        <v>19589</v>
      </c>
      <c r="B1591" t="str">
        <f>HYPERLINK("https://www.facebook.com/p/C%C3%B4ng-an-ph%C6%B0%E1%BB%9Dng-Thanh-B%C3%ACnh-C%C3%B4ng-an-th%C3%A0nh-ph%E1%BB%91-%C4%90i%E1%BB%87n-Bi%C3%AAn-Ph%E1%BB%A7-100069849813294/?locale=vi_VN", "Công an phường Thanh Bình  tỉnh Đồng Nai")</f>
        <v>Công an phường Thanh Bình  tỉnh Đồng Nai</v>
      </c>
      <c r="C1591" t="str">
        <v>https://www.facebook.com/p/C%C3%B4ng-an-ph%C6%B0%E1%BB%9Dng-Thanh-B%C3%ACnh-C%C3%B4ng-an-th%C3%A0nh-ph%E1%BB%91-%C4%90i%E1%BB%87n-Bi%C3%AAn-Ph%E1%BB%A7-100069849813294/?locale=vi_VN</v>
      </c>
      <c r="D1591" t="str">
        <v>-</v>
      </c>
      <c r="E1591" t="str">
        <v>0868565024</v>
      </c>
      <c r="F1591" t="str">
        <v>-</v>
      </c>
      <c r="G1591" t="str">
        <v>Đường Lò Văn Hặc - Tổ dân phố 3</v>
      </c>
    </row>
    <row r="1592">
      <c r="A1592">
        <v>19590</v>
      </c>
      <c r="B1592" t="str">
        <f>HYPERLINK("https://bienhoa.dongnai.gov.vn/Pages/gioithieu.aspx?CatID=110", "UBND Ủy ban nhân dân phường Thanh Bình  tỉnh Đồng Nai")</f>
        <v>UBND Ủy ban nhân dân phường Thanh Bình  tỉnh Đồng Nai</v>
      </c>
      <c r="C1592" t="str">
        <v>https://bienhoa.dongnai.gov.vn/Pages/gioithieu.aspx?CatID=110</v>
      </c>
      <c r="D1592" t="str">
        <v>-</v>
      </c>
      <c r="E1592" t="str">
        <v>-</v>
      </c>
      <c r="F1592" t="str">
        <v>-</v>
      </c>
      <c r="G1592" t="str">
        <v>-</v>
      </c>
    </row>
    <row r="1593">
      <c r="A1593">
        <v>19591</v>
      </c>
      <c r="B1593" t="str">
        <f>HYPERLINK("https://www.facebook.com/doanphuonglongbinh.bienhoa.dongnai/", "Công an phường Bình Đa  tỉnh Đồng Nai")</f>
        <v>Công an phường Bình Đa  tỉnh Đồng Nai</v>
      </c>
      <c r="C1593" t="str">
        <v>https://www.facebook.com/doanphuonglongbinh.bienhoa.dongnai/</v>
      </c>
      <c r="D1593" t="str">
        <v>-</v>
      </c>
      <c r="E1593" t="str">
        <v/>
      </c>
      <c r="F1593" t="str">
        <f>HYPERLINK("mailto:doanphuonglongbinh@gmail.com", "doanphuonglongbinh@gmail.com")</f>
        <v>doanphuonglongbinh@gmail.com</v>
      </c>
      <c r="G1593" t="str">
        <v>UBND Phường Long Bình | Đường Đặng Nguyên,Khu Phố 3,Phường Long Bình, Biên Hòa, Vietnam</v>
      </c>
    </row>
    <row r="1594">
      <c r="A1594">
        <v>19592</v>
      </c>
      <c r="B1594" t="str">
        <f>HYPERLINK("https://bienhoa.dongnai.gov.vn/Pages/gioithieu.aspx?CatID=90", "UBND Ủy ban nhân dân phường Bình Đa  tỉnh Đồng Nai")</f>
        <v>UBND Ủy ban nhân dân phường Bình Đa  tỉnh Đồng Nai</v>
      </c>
      <c r="C1594" t="str">
        <v>https://bienhoa.dongnai.gov.vn/Pages/gioithieu.aspx?CatID=90</v>
      </c>
      <c r="D1594" t="str">
        <v>-</v>
      </c>
      <c r="E1594" t="str">
        <v>-</v>
      </c>
      <c r="F1594" t="str">
        <v>-</v>
      </c>
      <c r="G1594" t="str">
        <v>-</v>
      </c>
    </row>
    <row r="1595">
      <c r="A1595">
        <v>19593</v>
      </c>
      <c r="B1595" t="str">
        <f>HYPERLINK("https://www.facebook.com/TTCADN/", "Công an phường An Bình  tỉnh Đồng Nai")</f>
        <v>Công an phường An Bình  tỉnh Đồng Nai</v>
      </c>
      <c r="C1595" t="str">
        <v>https://www.facebook.com/TTCADN/</v>
      </c>
      <c r="D1595" t="str">
        <v>-</v>
      </c>
      <c r="E1595" t="str">
        <v>02518820111</v>
      </c>
      <c r="F1595" t="str">
        <f>HYPERLINK("mailto:congan@dongnai.gov.vn", "congan@dongnai.gov.vn")</f>
        <v>congan@dongnai.gov.vn</v>
      </c>
      <c r="G1595" t="str">
        <v>161 Phạm Văn Thuận, Tân Tiến, Biên Hòa, Vietnam</v>
      </c>
    </row>
    <row r="1596">
      <c r="A1596">
        <v>19594</v>
      </c>
      <c r="B1596" t="str">
        <f>HYPERLINK("https://bienhoa.dongnai.gov.vn/Pages/gioithieu.aspx?CatID=120", "UBND Ủy ban nhân dân phường An Bình  tỉnh Đồng Nai")</f>
        <v>UBND Ủy ban nhân dân phường An Bình  tỉnh Đồng Nai</v>
      </c>
      <c r="C1596" t="str">
        <v>https://bienhoa.dongnai.gov.vn/Pages/gioithieu.aspx?CatID=120</v>
      </c>
      <c r="D1596" t="str">
        <v>-</v>
      </c>
      <c r="E1596" t="str">
        <v>-</v>
      </c>
      <c r="F1596" t="str">
        <v>-</v>
      </c>
      <c r="G1596" t="str">
        <v>-</v>
      </c>
    </row>
    <row r="1597">
      <c r="A1597">
        <v>19595</v>
      </c>
      <c r="B1597" t="str">
        <f>HYPERLINK("https://www.facebook.com/groups/799779687884682/", "Công an phường Bửu Hòa  tỉnh Đồng Nai")</f>
        <v>Công an phường Bửu Hòa  tỉnh Đồng Nai</v>
      </c>
      <c r="C1597" t="str">
        <v>https://www.facebook.com/groups/799779687884682/</v>
      </c>
      <c r="D1597" t="str">
        <v>-</v>
      </c>
      <c r="E1597" t="str">
        <v/>
      </c>
      <c r="F1597" t="str">
        <v>-</v>
      </c>
      <c r="G1597" t="str">
        <v>-</v>
      </c>
    </row>
    <row r="1598">
      <c r="A1598">
        <v>19596</v>
      </c>
      <c r="B1598" t="str">
        <f>HYPERLINK("https://bienhoa.dongnai.gov.vn/Pages/gioithieu.aspx?CatID=91", "UBND Ủy ban nhân dân phường Bửu Hòa  tỉnh Đồng Nai")</f>
        <v>UBND Ủy ban nhân dân phường Bửu Hòa  tỉnh Đồng Nai</v>
      </c>
      <c r="C1598" t="str">
        <v>https://bienhoa.dongnai.gov.vn/Pages/gioithieu.aspx?CatID=91</v>
      </c>
      <c r="D1598" t="str">
        <v>-</v>
      </c>
      <c r="E1598" t="str">
        <v>-</v>
      </c>
      <c r="F1598" t="str">
        <v>-</v>
      </c>
      <c r="G1598" t="str">
        <v>-</v>
      </c>
    </row>
    <row r="1599">
      <c r="A1599">
        <v>19597</v>
      </c>
      <c r="B1599" t="str">
        <f>HYPERLINK("https://www.facebook.com/p/C%C3%B4ng-an-ph%C6%B0%E1%BB%9Dng-Long-B%C3%ACnh-100082997509616/", "Công an phường Long Bình Tân  tỉnh Đồng Nai")</f>
        <v>Công an phường Long Bình Tân  tỉnh Đồng Nai</v>
      </c>
      <c r="C1599" t="str">
        <v>https://www.facebook.com/p/C%C3%B4ng-an-ph%C6%B0%E1%BB%9Dng-Long-B%C3%ACnh-100082997509616/</v>
      </c>
      <c r="D1599" t="str">
        <v>-</v>
      </c>
      <c r="E1599" t="str">
        <v/>
      </c>
      <c r="F1599" t="str">
        <v>-</v>
      </c>
      <c r="G1599" t="str">
        <v>-</v>
      </c>
    </row>
    <row r="1600">
      <c r="A1600">
        <v>19598</v>
      </c>
      <c r="B1600" t="str">
        <f>HYPERLINK("https://bienhoa.dongnai.gov.vn/Pages/gioithieu.aspx?CatID=98", "UBND Ủy ban nhân dân phường Long Bình Tân  tỉnh Đồng Nai")</f>
        <v>UBND Ủy ban nhân dân phường Long Bình Tân  tỉnh Đồng Nai</v>
      </c>
      <c r="C1600" t="str">
        <v>https://bienhoa.dongnai.gov.vn/Pages/gioithieu.aspx?CatID=98</v>
      </c>
      <c r="D1600" t="str">
        <v>-</v>
      </c>
      <c r="E1600" t="str">
        <v>-</v>
      </c>
      <c r="F1600" t="str">
        <v>-</v>
      </c>
      <c r="G1600" t="str">
        <v>-</v>
      </c>
    </row>
    <row r="1601">
      <c r="A1601">
        <v>19599</v>
      </c>
      <c r="B1601" t="str">
        <f>HYPERLINK("https://www.facebook.com/p/Ban-ch%E1%BB%89-%C4%91%E1%BA%A1o-35-Ph%C6%B0%E1%BB%9Dng-T%C3%A2n-V%E1%BA%A1n-100053716039170/", "Công an phường Tân Vạn  tỉnh Đồng Nai")</f>
        <v>Công an phường Tân Vạn  tỉnh Đồng Nai</v>
      </c>
      <c r="C1601" t="str">
        <v>https://www.facebook.com/p/Ban-ch%E1%BB%89-%C4%91%E1%BA%A1o-35-Ph%C6%B0%E1%BB%9Dng-T%C3%A2n-V%E1%BA%A1n-100053716039170/</v>
      </c>
      <c r="D1601" t="str">
        <v>-</v>
      </c>
      <c r="E1601" t="str">
        <v/>
      </c>
      <c r="F1601" t="str">
        <v>-</v>
      </c>
      <c r="G1601" t="str">
        <v>-</v>
      </c>
    </row>
    <row r="1602">
      <c r="A1602">
        <v>19600</v>
      </c>
      <c r="B1602" t="str">
        <f>HYPERLINK("https://bienhoa.dongnai.gov.vn/Pages/gioithieu.aspx?CatID=109", "UBND Ủy ban nhân dân phường Tân Vạn  tỉnh Đồng Nai")</f>
        <v>UBND Ủy ban nhân dân phường Tân Vạn  tỉnh Đồng Nai</v>
      </c>
      <c r="C1602" t="str">
        <v>https://bienhoa.dongnai.gov.vn/Pages/gioithieu.aspx?CatID=109</v>
      </c>
      <c r="D1602" t="str">
        <v>-</v>
      </c>
      <c r="E1602" t="str">
        <v>-</v>
      </c>
      <c r="F1602" t="str">
        <v>-</v>
      </c>
      <c r="G1602" t="str">
        <v>-</v>
      </c>
    </row>
    <row r="1603">
      <c r="A1603">
        <v>19601</v>
      </c>
      <c r="B1603" t="str">
        <f>HYPERLINK("https://www.facebook.com/conganBaTri/", "Công an xã Tân Hạnh  tỉnh Đồng Nai")</f>
        <v>Công an xã Tân Hạnh  tỉnh Đồng Nai</v>
      </c>
      <c r="C1603" t="str">
        <v>https://www.facebook.com/conganBaTri/</v>
      </c>
      <c r="D1603" t="str">
        <v>-</v>
      </c>
      <c r="E1603" t="str">
        <v>02753850004</v>
      </c>
      <c r="F1603" t="str">
        <v>-</v>
      </c>
      <c r="G1603" t="str">
        <v>Ba Tri, Vietnam</v>
      </c>
    </row>
    <row r="1604">
      <c r="A1604">
        <v>19602</v>
      </c>
      <c r="B1604" t="str">
        <f>HYPERLINK("https://bienhoa.dongnai.gov.vn/Pages/gioithieu.aspx?CatID=115", "UBND Ủy ban nhân dân xã Tân Hạnh  tỉnh Đồng Nai")</f>
        <v>UBND Ủy ban nhân dân xã Tân Hạnh  tỉnh Đồng Nai</v>
      </c>
      <c r="C1604" t="str">
        <v>https://bienhoa.dongnai.gov.vn/Pages/gioithieu.aspx?CatID=115</v>
      </c>
      <c r="D1604" t="str">
        <v>-</v>
      </c>
      <c r="E1604" t="str">
        <v>-</v>
      </c>
      <c r="F1604" t="str">
        <v>-</v>
      </c>
      <c r="G1604" t="str">
        <v>-</v>
      </c>
    </row>
    <row r="1605">
      <c r="A1605">
        <v>19603</v>
      </c>
      <c r="B1605" t="str">
        <f>HYPERLINK("https://www.facebook.com/cahhiephoa/", "Công an xã Hiệp Hòa  tỉnh Đồng Nai")</f>
        <v>Công an xã Hiệp Hòa  tỉnh Đồng Nai</v>
      </c>
      <c r="C1605" t="str">
        <v>https://www.facebook.com/cahhiephoa/</v>
      </c>
      <c r="D1605" t="str">
        <v>-</v>
      </c>
      <c r="E1605" t="str">
        <v>02043872205</v>
      </c>
      <c r="F1605" t="str">
        <f>HYPERLINK("mailto:conganhiephoa.bacgiang@gmail.com", "conganhiephoa.bacgiang@gmail.com")</f>
        <v>conganhiephoa.bacgiang@gmail.com</v>
      </c>
      <c r="G1605" t="str">
        <v>Đông Ngàn, thị trấn Thắng, huyện Hiệp Hòa, Bắc Giang, Hiep Hoa, Vietnam</v>
      </c>
    </row>
    <row r="1606">
      <c r="A1606">
        <v>19604</v>
      </c>
      <c r="B1606" t="str">
        <f>HYPERLINK("https://www.quangninh.gov.vn/donvi/TXQuangYen/Trang/ChiTietBVGioiThieu.aspx?bvid=203", "UBND Ủy ban nhân dân xã Hiệp Hòa  tỉnh Đồng Nai")</f>
        <v>UBND Ủy ban nhân dân xã Hiệp Hòa  tỉnh Đồng Nai</v>
      </c>
      <c r="C1606" t="str">
        <v>https://www.quangninh.gov.vn/donvi/TXQuangYen/Trang/ChiTietBVGioiThieu.aspx?bvid=203</v>
      </c>
      <c r="D1606" t="str">
        <v>-</v>
      </c>
      <c r="E1606" t="str">
        <v>-</v>
      </c>
      <c r="F1606" t="str">
        <v>-</v>
      </c>
      <c r="G1606" t="str">
        <v>-</v>
      </c>
    </row>
    <row r="1607">
      <c r="A1607">
        <v>19605</v>
      </c>
      <c r="B1607" t="str">
        <f>HYPERLINK("https://www.facebook.com/TTCADN/", "Công an xã Hóa An  tỉnh Đồng Nai")</f>
        <v>Công an xã Hóa An  tỉnh Đồng Nai</v>
      </c>
      <c r="C1607" t="str">
        <v>https://www.facebook.com/TTCADN/</v>
      </c>
      <c r="D1607" t="str">
        <v>-</v>
      </c>
      <c r="E1607" t="str">
        <v>02518820111</v>
      </c>
      <c r="F1607" t="str">
        <f>HYPERLINK("mailto:congan@dongnai.gov.vn", "congan@dongnai.gov.vn")</f>
        <v>congan@dongnai.gov.vn</v>
      </c>
      <c r="G1607" t="str">
        <v>161 Phạm Văn Thuận, Tân Tiến, Biên Hòa, Vietnam</v>
      </c>
    </row>
    <row r="1608">
      <c r="A1608">
        <v>19606</v>
      </c>
      <c r="B1608" t="str">
        <f>HYPERLINK("https://www.dongnai.gov.vn/", "UBND Ủy ban nhân dân xã Hóa An  tỉnh Đồng Nai")</f>
        <v>UBND Ủy ban nhân dân xã Hóa An  tỉnh Đồng Nai</v>
      </c>
      <c r="C1608" t="str">
        <v>https://www.dongnai.gov.vn/</v>
      </c>
      <c r="D1608" t="str">
        <v>-</v>
      </c>
      <c r="E1608" t="str">
        <v>-</v>
      </c>
      <c r="F1608" t="str">
        <v>-</v>
      </c>
      <c r="G1608" t="str">
        <v>-</v>
      </c>
    </row>
    <row r="1609">
      <c r="A1609">
        <v>19607</v>
      </c>
      <c r="B1609" t="str">
        <f>HYPERLINK("https://www.facebook.com/TTCADN/", "Công an xã An Hoà  tỉnh Đồng Nai")</f>
        <v>Công an xã An Hoà  tỉnh Đồng Nai</v>
      </c>
      <c r="C1609" t="str">
        <v>https://www.facebook.com/TTCADN/</v>
      </c>
      <c r="D1609" t="str">
        <v>-</v>
      </c>
      <c r="E1609" t="str">
        <v>02518820111</v>
      </c>
      <c r="F1609" t="str">
        <f>HYPERLINK("mailto:congan@dongnai.gov.vn", "congan@dongnai.gov.vn")</f>
        <v>congan@dongnai.gov.vn</v>
      </c>
      <c r="G1609" t="str">
        <v>161 Phạm Văn Thuận, Tân Tiến, Biên Hòa, Vietnam</v>
      </c>
    </row>
    <row r="1610">
      <c r="A1610">
        <v>19608</v>
      </c>
      <c r="B1610" t="str">
        <f>HYPERLINK("https://www.dongnai.gov.vn/", "UBND Ủy ban nhân dân xã An Hoà  tỉnh Đồng Nai")</f>
        <v>UBND Ủy ban nhân dân xã An Hoà  tỉnh Đồng Nai</v>
      </c>
      <c r="C1610" t="str">
        <v>https://www.dongnai.gov.vn/</v>
      </c>
      <c r="D1610" t="str">
        <v>-</v>
      </c>
      <c r="E1610" t="str">
        <v>-</v>
      </c>
      <c r="F1610" t="str">
        <v>-</v>
      </c>
      <c r="G1610" t="str">
        <v>-</v>
      </c>
    </row>
    <row r="1611">
      <c r="A1611">
        <v>19609</v>
      </c>
      <c r="B1611" t="str">
        <f>HYPERLINK("https://www.facebook.com/p/Tu%E1%BB%95i-tr%E1%BA%BB-ph%C6%B0%E1%BB%9Dng-Tam-Ph%C6%B0%E1%BB%9Bc-100070462713992/", "Công an xã Tam Phước  tỉnh Đồng Nai")</f>
        <v>Công an xã Tam Phước  tỉnh Đồng Nai</v>
      </c>
      <c r="C1611" t="str">
        <v>https://www.facebook.com/p/Tu%E1%BB%95i-tr%E1%BA%BB-ph%C6%B0%E1%BB%9Dng-Tam-Ph%C6%B0%E1%BB%9Bc-100070462713992/</v>
      </c>
      <c r="D1611" t="str">
        <v>-</v>
      </c>
      <c r="E1611" t="str">
        <v/>
      </c>
      <c r="F1611" t="str">
        <f>HYPERLINK("mailto:Ledatthanhnhan@gmail.com", "Ledatthanhnhan@gmail.com")</f>
        <v>Ledatthanhnhan@gmail.com</v>
      </c>
      <c r="G1611" t="str">
        <v>-</v>
      </c>
    </row>
    <row r="1612">
      <c r="A1612">
        <v>19610</v>
      </c>
      <c r="B1612" t="str">
        <f>HYPERLINK("https://bienhoa.dongnai.gov.vn/Pages/gioithieu.aspx?CatID=116", "UBND Ủy ban nhân dân xã Tam Phước  tỉnh Đồng Nai")</f>
        <v>UBND Ủy ban nhân dân xã Tam Phước  tỉnh Đồng Nai</v>
      </c>
      <c r="C1612" t="str">
        <v>https://bienhoa.dongnai.gov.vn/Pages/gioithieu.aspx?CatID=116</v>
      </c>
      <c r="D1612" t="str">
        <v>-</v>
      </c>
      <c r="E1612" t="str">
        <v>-</v>
      </c>
      <c r="F1612" t="str">
        <v>-</v>
      </c>
      <c r="G1612" t="str">
        <v>-</v>
      </c>
    </row>
    <row r="1613">
      <c r="A1613">
        <v>19611</v>
      </c>
      <c r="B1613" t="str">
        <v>Công an xã Phước Tân  tỉnh Đồng Nai</v>
      </c>
      <c r="C1613" t="str">
        <v>-</v>
      </c>
      <c r="D1613" t="str">
        <v>-</v>
      </c>
      <c r="E1613" t="str">
        <v/>
      </c>
      <c r="F1613" t="str">
        <v>-</v>
      </c>
      <c r="G1613" t="str">
        <v>-</v>
      </c>
    </row>
    <row r="1614">
      <c r="A1614">
        <v>19612</v>
      </c>
      <c r="B1614" t="str">
        <f>HYPERLINK("https://bienhoa.dongnai.gov.vn/Pages/gioithieu.aspx?CatID=117", "UBND Ủy ban nhân dân xã Phước Tân  tỉnh Đồng Nai")</f>
        <v>UBND Ủy ban nhân dân xã Phước Tân  tỉnh Đồng Nai</v>
      </c>
      <c r="C1614" t="str">
        <v>https://bienhoa.dongnai.gov.vn/Pages/gioithieu.aspx?CatID=117</v>
      </c>
      <c r="D1614" t="str">
        <v>-</v>
      </c>
      <c r="E1614" t="str">
        <v>-</v>
      </c>
      <c r="F1614" t="str">
        <v>-</v>
      </c>
      <c r="G1614" t="str">
        <v>-</v>
      </c>
    </row>
    <row r="1615">
      <c r="A1615">
        <v>19613</v>
      </c>
      <c r="B1615" t="str">
        <v>Công an xã Long Hưng  tỉnh Đồng Nai</v>
      </c>
      <c r="C1615" t="str">
        <v>-</v>
      </c>
      <c r="D1615" t="str">
        <v>-</v>
      </c>
      <c r="E1615" t="str">
        <v/>
      </c>
      <c r="F1615" t="str">
        <v>-</v>
      </c>
      <c r="G1615" t="str">
        <v>-</v>
      </c>
    </row>
    <row r="1616">
      <c r="A1616">
        <v>19614</v>
      </c>
      <c r="B1616" t="str">
        <f>HYPERLINK("https://bienhoa.dongnai.gov.vn/Pages/gioithieu.aspx?CatID=118", "UBND Ủy ban nhân dân xã Long Hưng  tỉnh Đồng Nai")</f>
        <v>UBND Ủy ban nhân dân xã Long Hưng  tỉnh Đồng Nai</v>
      </c>
      <c r="C1616" t="str">
        <v>https://bienhoa.dongnai.gov.vn/Pages/gioithieu.aspx?CatID=118</v>
      </c>
      <c r="D1616" t="str">
        <v>-</v>
      </c>
      <c r="E1616" t="str">
        <v>-</v>
      </c>
      <c r="F1616" t="str">
        <v>-</v>
      </c>
      <c r="G1616" t="str">
        <v>-</v>
      </c>
    </row>
    <row r="1617">
      <c r="A1617">
        <v>19615</v>
      </c>
      <c r="B1617" t="str">
        <f>HYPERLINK("https://www.facebook.com/UBNDXuanTrungLongKhanh/", "Công an phường Xuân Trung  tỉnh Đồng Nai")</f>
        <v>Công an phường Xuân Trung  tỉnh Đồng Nai</v>
      </c>
      <c r="C1617" t="str">
        <v>https://www.facebook.com/UBNDXuanTrungLongKhanh/</v>
      </c>
      <c r="D1617" t="str">
        <v>-</v>
      </c>
      <c r="E1617" t="str">
        <v>02513785013</v>
      </c>
      <c r="F1617" t="str">
        <v>-</v>
      </c>
      <c r="G1617" t="str">
        <v>Long Khanh, Vietnam</v>
      </c>
    </row>
    <row r="1618">
      <c r="A1618">
        <v>19616</v>
      </c>
      <c r="B1618" t="str">
        <f>HYPERLINK("https://longkhanh.dongnai.gov.vn/Pages/newsdetail.aspx?NewsId=13123&amp;CatId=120", "UBND Ủy ban nhân dân phường Xuân Trung  tỉnh Đồng Nai")</f>
        <v>UBND Ủy ban nhân dân phường Xuân Trung  tỉnh Đồng Nai</v>
      </c>
      <c r="C1618" t="str">
        <v>https://longkhanh.dongnai.gov.vn/Pages/newsdetail.aspx?NewsId=13123&amp;CatId=120</v>
      </c>
      <c r="D1618" t="str">
        <v>-</v>
      </c>
      <c r="E1618" t="str">
        <v>-</v>
      </c>
      <c r="F1618" t="str">
        <v>-</v>
      </c>
      <c r="G1618" t="str">
        <v>-</v>
      </c>
    </row>
    <row r="1619">
      <c r="A1619">
        <v>19617</v>
      </c>
      <c r="B1619" t="str">
        <f>HYPERLINK("https://www.facebook.com/fanpageconganphuongxuanthanh/", "Công an phường Xuân Thanh  tỉnh Đồng Nai")</f>
        <v>Công an phường Xuân Thanh  tỉnh Đồng Nai</v>
      </c>
      <c r="C1619" t="str">
        <v>https://www.facebook.com/fanpageconganphuongxuanthanh/</v>
      </c>
      <c r="D1619" t="str">
        <v>-</v>
      </c>
      <c r="E1619" t="str">
        <v/>
      </c>
      <c r="F1619" t="str">
        <v>-</v>
      </c>
      <c r="G1619" t="str">
        <v>-</v>
      </c>
    </row>
    <row r="1620">
      <c r="A1620">
        <v>19618</v>
      </c>
      <c r="B1620" t="str">
        <f>HYPERLINK("https://longkhanh.dongnai.gov.vn/Pages/newsdetail.aspx?NewsId=3972&amp;CatId=105", "UBND Ủy ban nhân dân phường Xuân Thanh  tỉnh Đồng Nai")</f>
        <v>UBND Ủy ban nhân dân phường Xuân Thanh  tỉnh Đồng Nai</v>
      </c>
      <c r="C1620" t="str">
        <v>https://longkhanh.dongnai.gov.vn/Pages/newsdetail.aspx?NewsId=3972&amp;CatId=105</v>
      </c>
      <c r="D1620" t="str">
        <v>-</v>
      </c>
      <c r="E1620" t="str">
        <v>-</v>
      </c>
      <c r="F1620" t="str">
        <v>-</v>
      </c>
      <c r="G1620" t="str">
        <v>-</v>
      </c>
    </row>
    <row r="1621">
      <c r="A1621">
        <v>19619</v>
      </c>
      <c r="B1621" t="str">
        <f>HYPERLINK("https://www.facebook.com/p/C%C3%B4ng-an-ph%C6%B0%E1%BB%9Dng-Xu%C3%A2n-An-TP-Long-Kh%C3%A1nh-100076081300178/", "Công an phường Xuân Bình  tỉnh Đồng Nai")</f>
        <v>Công an phường Xuân Bình  tỉnh Đồng Nai</v>
      </c>
      <c r="C1621" t="str">
        <v>https://www.facebook.com/p/C%C3%B4ng-an-ph%C6%B0%E1%BB%9Dng-Xu%C3%A2n-An-TP-Long-Kh%C3%A1nh-100076081300178/</v>
      </c>
      <c r="D1621" t="str">
        <v>-</v>
      </c>
      <c r="E1621" t="str">
        <v/>
      </c>
      <c r="F1621" t="str">
        <v>-</v>
      </c>
      <c r="G1621" t="str">
        <v>-</v>
      </c>
    </row>
    <row r="1622">
      <c r="A1622">
        <v>19620</v>
      </c>
      <c r="B1622" t="str">
        <f>HYPERLINK("https://longkhanh.dongnai.gov.vn/Pages/newsdetail.aspx?NewsId=3972&amp;CatId=105", "UBND Ủy ban nhân dân phường Xuân Bình  tỉnh Đồng Nai")</f>
        <v>UBND Ủy ban nhân dân phường Xuân Bình  tỉnh Đồng Nai</v>
      </c>
      <c r="C1622" t="str">
        <v>https://longkhanh.dongnai.gov.vn/Pages/newsdetail.aspx?NewsId=3972&amp;CatId=105</v>
      </c>
      <c r="D1622" t="str">
        <v>-</v>
      </c>
      <c r="E1622" t="str">
        <v>-</v>
      </c>
      <c r="F1622" t="str">
        <v>-</v>
      </c>
      <c r="G1622" t="str">
        <v>-</v>
      </c>
    </row>
    <row r="1623">
      <c r="A1623">
        <v>19621</v>
      </c>
      <c r="B1623" t="str">
        <f>HYPERLINK("https://www.facebook.com/p/C%C3%B4ng-an-ph%C6%B0%E1%BB%9Dng-Xu%C3%A2n-An-TP-Long-Kh%C3%A1nh-100076081300178/", "Công an phường Xuân An  tỉnh Đồng Nai")</f>
        <v>Công an phường Xuân An  tỉnh Đồng Nai</v>
      </c>
      <c r="C1623" t="str">
        <v>https://www.facebook.com/p/C%C3%B4ng-an-ph%C6%B0%E1%BB%9Dng-Xu%C3%A2n-An-TP-Long-Kh%C3%A1nh-100076081300178/</v>
      </c>
      <c r="D1623" t="str">
        <v>-</v>
      </c>
      <c r="E1623" t="str">
        <v/>
      </c>
      <c r="F1623" t="str">
        <v>-</v>
      </c>
      <c r="G1623" t="str">
        <v>-</v>
      </c>
    </row>
    <row r="1624">
      <c r="A1624">
        <v>19622</v>
      </c>
      <c r="B1624" t="str">
        <f>HYPERLINK("https://longkhanh.dongnai.gov.vn/Pages/newsdetail.aspx?NewsId=12194&amp;CatId=110", "UBND Ủy ban nhân dân phường Xuân An  tỉnh Đồng Nai")</f>
        <v>UBND Ủy ban nhân dân phường Xuân An  tỉnh Đồng Nai</v>
      </c>
      <c r="C1624" t="str">
        <v>https://longkhanh.dongnai.gov.vn/Pages/newsdetail.aspx?NewsId=12194&amp;CatId=110</v>
      </c>
      <c r="D1624" t="str">
        <v>-</v>
      </c>
      <c r="E1624" t="str">
        <v>-</v>
      </c>
      <c r="F1624" t="str">
        <v>-</v>
      </c>
      <c r="G1624" t="str">
        <v>-</v>
      </c>
    </row>
    <row r="1625">
      <c r="A1625">
        <v>19623</v>
      </c>
      <c r="B1625" t="str">
        <v>Công an phường Xuân Hoà  tỉnh Đồng Nai</v>
      </c>
      <c r="C1625" t="str">
        <v>-</v>
      </c>
      <c r="D1625" t="str">
        <v>-</v>
      </c>
      <c r="E1625" t="str">
        <v/>
      </c>
      <c r="F1625" t="str">
        <v>-</v>
      </c>
      <c r="G1625" t="str">
        <v>-</v>
      </c>
    </row>
    <row r="1626">
      <c r="A1626">
        <v>19624</v>
      </c>
      <c r="B1626" t="str">
        <f>HYPERLINK("https://longkhanh.dongnai.gov.vn/Pages/newsdetail.aspx?NewsId=3972&amp;CatId=105", "UBND Ủy ban nhân dân phường Xuân Hoà  tỉnh Đồng Nai")</f>
        <v>UBND Ủy ban nhân dân phường Xuân Hoà  tỉnh Đồng Nai</v>
      </c>
      <c r="C1626" t="str">
        <v>https://longkhanh.dongnai.gov.vn/Pages/newsdetail.aspx?NewsId=3972&amp;CatId=105</v>
      </c>
      <c r="D1626" t="str">
        <v>-</v>
      </c>
      <c r="E1626" t="str">
        <v>-</v>
      </c>
      <c r="F1626" t="str">
        <v>-</v>
      </c>
      <c r="G1626" t="str">
        <v>-</v>
      </c>
    </row>
    <row r="1627">
      <c r="A1627">
        <v>19625</v>
      </c>
      <c r="B1627" t="str">
        <v>Công an phường Phú Bình  tỉnh Đồng Nai</v>
      </c>
      <c r="C1627" t="str">
        <v>-</v>
      </c>
      <c r="D1627" t="str">
        <v>-</v>
      </c>
      <c r="E1627" t="str">
        <v/>
      </c>
      <c r="F1627" t="str">
        <v>-</v>
      </c>
      <c r="G1627" t="str">
        <v>-</v>
      </c>
    </row>
    <row r="1628">
      <c r="A1628">
        <v>19626</v>
      </c>
      <c r="B1628" t="str">
        <f>HYPERLINK("https://longkhanh.dongnai.gov.vn/Pages/newsdetail.aspx?NewsId=3972&amp;CatId=105", "UBND Ủy ban nhân dân phường Phú Bình  tỉnh Đồng Nai")</f>
        <v>UBND Ủy ban nhân dân phường Phú Bình  tỉnh Đồng Nai</v>
      </c>
      <c r="C1628" t="str">
        <v>https://longkhanh.dongnai.gov.vn/Pages/newsdetail.aspx?NewsId=3972&amp;CatId=105</v>
      </c>
      <c r="D1628" t="str">
        <v>-</v>
      </c>
      <c r="E1628" t="str">
        <v>-</v>
      </c>
      <c r="F1628" t="str">
        <v>-</v>
      </c>
      <c r="G1628" t="str">
        <v>-</v>
      </c>
    </row>
    <row r="1629">
      <c r="A1629">
        <v>19627</v>
      </c>
      <c r="B1629" t="str">
        <f>HYPERLINK("https://www.facebook.com/p/An-Ninh-Tr%E1%BA%ADt-T%E1%BB%B1-X%C3%A3-B%C3%ACnh-L%E1%BB%99c-Tp-Long-Kh%C3%A1nh-100076006997319/?locale=es_LA", "Công an xã Bình Lộc  tỉnh Đồng Nai")</f>
        <v>Công an xã Bình Lộc  tỉnh Đồng Nai</v>
      </c>
      <c r="C1629" t="str">
        <v>https://www.facebook.com/p/An-Ninh-Tr%E1%BA%ADt-T%E1%BB%B1-X%C3%A3-B%C3%ACnh-L%E1%BB%99c-Tp-Long-Kh%C3%A1nh-100076006997319/?locale=es_LA</v>
      </c>
      <c r="D1629" t="str">
        <v>-</v>
      </c>
      <c r="E1629" t="str">
        <v/>
      </c>
      <c r="F1629" t="str">
        <v>-</v>
      </c>
      <c r="G1629" t="str">
        <v>-</v>
      </c>
    </row>
    <row r="1630">
      <c r="A1630">
        <v>19628</v>
      </c>
      <c r="B1630" t="str">
        <f>HYPERLINK("https://longkhanh.dongnai.gov.vn/Pages/newsdetail.aspx?NewsId=9661&amp;CatId=78", "UBND Ủy ban nhân dân xã Bình Lộc  tỉnh Đồng Nai")</f>
        <v>UBND Ủy ban nhân dân xã Bình Lộc  tỉnh Đồng Nai</v>
      </c>
      <c r="C1630" t="str">
        <v>https://longkhanh.dongnai.gov.vn/Pages/newsdetail.aspx?NewsId=9661&amp;CatId=78</v>
      </c>
      <c r="D1630" t="str">
        <v>-</v>
      </c>
      <c r="E1630" t="str">
        <v>-</v>
      </c>
      <c r="F1630" t="str">
        <v>-</v>
      </c>
      <c r="G1630" t="str">
        <v>-</v>
      </c>
    </row>
    <row r="1631">
      <c r="A1631">
        <v>19629</v>
      </c>
      <c r="B1631" t="str">
        <f>HYPERLINK("https://www.facebook.com/p/M%E1%BA%B7t-tr%E1%BA%ADn-x%C3%A3-B%E1%BA%A3o-Quang-TP-Long-kh%C3%A1nh-t%E1%BB%89nh-%C4%90%E1%BB%93ng-Nai-100076082078191/", "Công an xã Bảo Quang  tỉnh Đồng Nai")</f>
        <v>Công an xã Bảo Quang  tỉnh Đồng Nai</v>
      </c>
      <c r="C1631" t="str">
        <v>https://www.facebook.com/p/M%E1%BA%B7t-tr%E1%BA%ADn-x%C3%A3-B%E1%BA%A3o-Quang-TP-Long-kh%C3%A1nh-t%E1%BB%89nh-%C4%90%E1%BB%93ng-Nai-100076082078191/</v>
      </c>
      <c r="D1631" t="str">
        <v>-</v>
      </c>
      <c r="E1631" t="str">
        <v/>
      </c>
      <c r="F1631" t="str">
        <v>-</v>
      </c>
      <c r="G1631" t="str">
        <v>-</v>
      </c>
    </row>
    <row r="1632">
      <c r="A1632">
        <v>19630</v>
      </c>
      <c r="B1632" t="str">
        <f>HYPERLINK("https://longkhanh.dongnai.gov.vn/Pages/newsdetail.aspx?NewsId=12920&amp;CatId=110", "UBND Ủy ban nhân dân xã Bảo Quang  tỉnh Đồng Nai")</f>
        <v>UBND Ủy ban nhân dân xã Bảo Quang  tỉnh Đồng Nai</v>
      </c>
      <c r="C1632" t="str">
        <v>https://longkhanh.dongnai.gov.vn/Pages/newsdetail.aspx?NewsId=12920&amp;CatId=110</v>
      </c>
      <c r="D1632" t="str">
        <v>-</v>
      </c>
      <c r="E1632" t="str">
        <v>-</v>
      </c>
      <c r="F1632" t="str">
        <v>-</v>
      </c>
      <c r="G1632" t="str">
        <v>-</v>
      </c>
    </row>
    <row r="1633">
      <c r="A1633">
        <v>19631</v>
      </c>
      <c r="B1633" t="str">
        <v>Công an xã Suối Tre  tỉnh Đồng Nai</v>
      </c>
      <c r="C1633" t="str">
        <v>-</v>
      </c>
      <c r="D1633" t="str">
        <v>-</v>
      </c>
      <c r="E1633" t="str">
        <v/>
      </c>
      <c r="F1633" t="str">
        <v>-</v>
      </c>
      <c r="G1633" t="str">
        <v>-</v>
      </c>
    </row>
    <row r="1634">
      <c r="A1634">
        <v>19632</v>
      </c>
      <c r="B1634" t="str">
        <f>HYPERLINK("https://longkhanh.dongnai.gov.vn/Pages/newsdetail.aspx?NewsId=12577&amp;CatId=110", "UBND Ủy ban nhân dân xã Suối Tre  tỉnh Đồng Nai")</f>
        <v>UBND Ủy ban nhân dân xã Suối Tre  tỉnh Đồng Nai</v>
      </c>
      <c r="C1634" t="str">
        <v>https://longkhanh.dongnai.gov.vn/Pages/newsdetail.aspx?NewsId=12577&amp;CatId=110</v>
      </c>
      <c r="D1634" t="str">
        <v>-</v>
      </c>
      <c r="E1634" t="str">
        <v>-</v>
      </c>
      <c r="F1634" t="str">
        <v>-</v>
      </c>
      <c r="G1634" t="str">
        <v>-</v>
      </c>
    </row>
    <row r="1635">
      <c r="A1635">
        <v>19633</v>
      </c>
      <c r="B1635" t="str">
        <f>HYPERLINK("https://www.facebook.com/capbaovinhlk/", "Công an xã Bảo Vinh  tỉnh Đồng Nai")</f>
        <v>Công an xã Bảo Vinh  tỉnh Đồng Nai</v>
      </c>
      <c r="C1635" t="str">
        <v>https://www.facebook.com/capbaovinhlk/</v>
      </c>
      <c r="D1635" t="str">
        <v>-</v>
      </c>
      <c r="E1635" t="str">
        <v/>
      </c>
      <c r="F1635" t="str">
        <v>-</v>
      </c>
      <c r="G1635" t="str">
        <v>-</v>
      </c>
    </row>
    <row r="1636">
      <c r="A1636">
        <v>19634</v>
      </c>
      <c r="B1636" t="str">
        <f>HYPERLINK("https://vinhcuu.dongnai.gov.vn/", "UBND Ủy ban nhân dân xã Bảo Vinh  tỉnh Đồng Nai")</f>
        <v>UBND Ủy ban nhân dân xã Bảo Vinh  tỉnh Đồng Nai</v>
      </c>
      <c r="C1636" t="str">
        <v>https://vinhcuu.dongnai.gov.vn/</v>
      </c>
      <c r="D1636" t="str">
        <v>-</v>
      </c>
      <c r="E1636" t="str">
        <v>-</v>
      </c>
      <c r="F1636" t="str">
        <v>-</v>
      </c>
      <c r="G1636" t="str">
        <v>-</v>
      </c>
    </row>
    <row r="1637">
      <c r="A1637">
        <v>19635</v>
      </c>
      <c r="B1637" t="str">
        <f>HYPERLINK("https://www.facebook.com/xuanlaplongkhanh/", "Công an xã Xuân Lập  tỉnh Đồng Nai")</f>
        <v>Công an xã Xuân Lập  tỉnh Đồng Nai</v>
      </c>
      <c r="C1637" t="str">
        <v>https://www.facebook.com/xuanlaplongkhanh/</v>
      </c>
      <c r="D1637" t="str">
        <v>-</v>
      </c>
      <c r="E1637" t="str">
        <v/>
      </c>
      <c r="F1637" t="str">
        <v>-</v>
      </c>
      <c r="G1637" t="str">
        <v>-</v>
      </c>
    </row>
    <row r="1638">
      <c r="A1638">
        <v>19636</v>
      </c>
      <c r="B1638" t="str">
        <f>HYPERLINK("https://longkhanh.dongnai.gov.vn/Pages/newsdetail.aspx?NewsId=3972&amp;CatId=105", "UBND Ủy ban nhân dân xã Xuân Lập  tỉnh Đồng Nai")</f>
        <v>UBND Ủy ban nhân dân xã Xuân Lập  tỉnh Đồng Nai</v>
      </c>
      <c r="C1638" t="str">
        <v>https://longkhanh.dongnai.gov.vn/Pages/newsdetail.aspx?NewsId=3972&amp;CatId=105</v>
      </c>
      <c r="D1638" t="str">
        <v>-</v>
      </c>
      <c r="E1638" t="str">
        <v>-</v>
      </c>
      <c r="F1638" t="str">
        <v>-</v>
      </c>
      <c r="G1638" t="str">
        <v>-</v>
      </c>
    </row>
    <row r="1639">
      <c r="A1639">
        <v>19637</v>
      </c>
      <c r="B1639" t="str">
        <f>HYPERLINK("https://www.facebook.com/AdminLKBS/", "Công an xã Bàu Sen  tỉnh Đồng Nai")</f>
        <v>Công an xã Bàu Sen  tỉnh Đồng Nai</v>
      </c>
      <c r="C1639" t="str">
        <v>https://www.facebook.com/AdminLKBS/</v>
      </c>
      <c r="D1639" t="str">
        <v>-</v>
      </c>
      <c r="E1639" t="str">
        <v/>
      </c>
      <c r="F1639" t="str">
        <v>-</v>
      </c>
      <c r="G1639" t="str">
        <v>-</v>
      </c>
    </row>
    <row r="1640">
      <c r="A1640">
        <v>19638</v>
      </c>
      <c r="B1640" t="str">
        <f>HYPERLINK("https://longkhanh.dongnai.gov.vn/Pages/newsdetail.aspx?NewsId=12794&amp;CatId=110", "UBND Ủy ban nhân dân xã Bàu Sen  tỉnh Đồng Nai")</f>
        <v>UBND Ủy ban nhân dân xã Bàu Sen  tỉnh Đồng Nai</v>
      </c>
      <c r="C1640" t="str">
        <v>https://longkhanh.dongnai.gov.vn/Pages/newsdetail.aspx?NewsId=12794&amp;CatId=110</v>
      </c>
      <c r="D1640" t="str">
        <v>-</v>
      </c>
      <c r="E1640" t="str">
        <v>-</v>
      </c>
      <c r="F1640" t="str">
        <v>-</v>
      </c>
      <c r="G1640" t="str">
        <v>-</v>
      </c>
    </row>
    <row r="1641">
      <c r="A1641">
        <v>19639</v>
      </c>
      <c r="B1641" t="str">
        <v>Công an xã Bàu Trâm  tỉnh Đồng Nai</v>
      </c>
      <c r="C1641" t="str">
        <v>-</v>
      </c>
      <c r="D1641" t="str">
        <v>-</v>
      </c>
      <c r="E1641" t="str">
        <v/>
      </c>
      <c r="F1641" t="str">
        <v>-</v>
      </c>
      <c r="G1641" t="str">
        <v>-</v>
      </c>
    </row>
    <row r="1642">
      <c r="A1642">
        <v>19640</v>
      </c>
      <c r="B1642" t="str">
        <f>HYPERLINK("https://longkhanh.dongnai.gov.vn/Pages/newsdetail.aspx?NewsId=13293&amp;CatId=123", "UBND Ủy ban nhân dân xã Bàu Trâm  tỉnh Đồng Nai")</f>
        <v>UBND Ủy ban nhân dân xã Bàu Trâm  tỉnh Đồng Nai</v>
      </c>
      <c r="C1642" t="str">
        <v>https://longkhanh.dongnai.gov.vn/Pages/newsdetail.aspx?NewsId=13293&amp;CatId=123</v>
      </c>
      <c r="D1642" t="str">
        <v>-</v>
      </c>
      <c r="E1642" t="str">
        <v>-</v>
      </c>
      <c r="F1642" t="str">
        <v>-</v>
      </c>
      <c r="G1642" t="str">
        <v>-</v>
      </c>
    </row>
    <row r="1643">
      <c r="A1643">
        <v>19641</v>
      </c>
      <c r="B1643" t="str">
        <f>HYPERLINK("https://www.facebook.com/conganBaTri/", "Công an xã Xuân Tân  tỉnh Đồng Nai")</f>
        <v>Công an xã Xuân Tân  tỉnh Đồng Nai</v>
      </c>
      <c r="C1643" t="str">
        <v>https://www.facebook.com/conganBaTri/</v>
      </c>
      <c r="D1643" t="str">
        <v>-</v>
      </c>
      <c r="E1643" t="str">
        <v/>
      </c>
      <c r="F1643" t="str">
        <v>-</v>
      </c>
      <c r="G1643" t="str">
        <v>-</v>
      </c>
    </row>
    <row r="1644">
      <c r="A1644">
        <v>19642</v>
      </c>
      <c r="B1644" t="str">
        <f>HYPERLINK("https://xuantan-xuantruong.namdinh.gov.vn/uy-ban-nhan-dan/uy-ban-nhan-dan-xa-xuan-tan-296894", "UBND Ủy ban nhân dân xã Xuân Tân  tỉnh Đồng Nai")</f>
        <v>UBND Ủy ban nhân dân xã Xuân Tân  tỉnh Đồng Nai</v>
      </c>
      <c r="C1644" t="str">
        <v>https://xuantan-xuantruong.namdinh.gov.vn/uy-ban-nhan-dan/uy-ban-nhan-dan-xa-xuan-tan-296894</v>
      </c>
      <c r="D1644" t="str">
        <v>-</v>
      </c>
      <c r="E1644" t="str">
        <v>-</v>
      </c>
      <c r="F1644" t="str">
        <v>-</v>
      </c>
      <c r="G1644" t="str">
        <v>-</v>
      </c>
    </row>
    <row r="1645">
      <c r="A1645">
        <v>19643</v>
      </c>
      <c r="B1645" t="str">
        <v>Công an xã Hàng Gòn  tỉnh Đồng Nai</v>
      </c>
      <c r="C1645" t="str">
        <v>-</v>
      </c>
      <c r="D1645" t="str">
        <v>-</v>
      </c>
      <c r="E1645" t="str">
        <v/>
      </c>
      <c r="F1645" t="str">
        <v>-</v>
      </c>
      <c r="G1645" t="str">
        <v>-</v>
      </c>
    </row>
    <row r="1646">
      <c r="A1646">
        <v>19644</v>
      </c>
      <c r="B1646" t="str">
        <f>HYPERLINK("https://longkhanh.dongnai.gov.vn/Pages/newsdetail.aspx?NewsId=12894&amp;CatId=110", "UBND Ủy ban nhân dân xã Hàng Gòn  tỉnh Đồng Nai")</f>
        <v>UBND Ủy ban nhân dân xã Hàng Gòn  tỉnh Đồng Nai</v>
      </c>
      <c r="C1646" t="str">
        <v>https://longkhanh.dongnai.gov.vn/Pages/newsdetail.aspx?NewsId=12894&amp;CatId=110</v>
      </c>
      <c r="D1646" t="str">
        <v>-</v>
      </c>
      <c r="E1646" t="str">
        <v>-</v>
      </c>
      <c r="F1646" t="str">
        <v>-</v>
      </c>
      <c r="G1646" t="str">
        <v>-</v>
      </c>
    </row>
    <row r="1647">
      <c r="A1647">
        <v>19645</v>
      </c>
      <c r="B1647" t="str">
        <v>Công an xã Dak Lua  tỉnh Đồng Nai</v>
      </c>
      <c r="C1647" t="str">
        <v>-</v>
      </c>
      <c r="D1647" t="str">
        <v>-</v>
      </c>
      <c r="E1647" t="str">
        <v/>
      </c>
      <c r="F1647" t="str">
        <v>-</v>
      </c>
      <c r="G1647" t="str">
        <v>-</v>
      </c>
    </row>
    <row r="1648">
      <c r="A1648">
        <v>19646</v>
      </c>
      <c r="B1648" t="str">
        <f>HYPERLINK("https://stp.dongnai.gov.vn/pages/newsdetail.aspx?NewsId=2746&amp;CatId=79", "UBND Ủy ban nhân dân xã Dak Lua  tỉnh Đồng Nai")</f>
        <v>UBND Ủy ban nhân dân xã Dak Lua  tỉnh Đồng Nai</v>
      </c>
      <c r="C1648" t="str">
        <v>https://stp.dongnai.gov.vn/pages/newsdetail.aspx?NewsId=2746&amp;CatId=79</v>
      </c>
      <c r="D1648" t="str">
        <v>-</v>
      </c>
      <c r="E1648" t="str">
        <v>-</v>
      </c>
      <c r="F1648" t="str">
        <v>-</v>
      </c>
      <c r="G1648" t="str">
        <v>-</v>
      </c>
    </row>
    <row r="1649">
      <c r="A1649">
        <v>19647</v>
      </c>
      <c r="B1649" t="str">
        <f>HYPERLINK("https://www.facebook.com/NCT.60B3/", "Công an xã Nam Cát Tiên  tỉnh Đồng Nai")</f>
        <v>Công an xã Nam Cát Tiên  tỉnh Đồng Nai</v>
      </c>
      <c r="C1649" t="str">
        <v>https://www.facebook.com/NCT.60B3/</v>
      </c>
      <c r="D1649" t="str">
        <v>-</v>
      </c>
      <c r="E1649" t="str">
        <v/>
      </c>
      <c r="F1649" t="str">
        <v>-</v>
      </c>
      <c r="G1649" t="str">
        <v>-</v>
      </c>
    </row>
    <row r="1650">
      <c r="A1650">
        <v>19648</v>
      </c>
      <c r="B1650" t="str">
        <f>HYPERLINK("https://tanphu.dongnai.gov.vn/Pages/gioithieu.aspx?CatID=18", "UBND Ủy ban nhân dân xã Nam Cát Tiên  tỉnh Đồng Nai")</f>
        <v>UBND Ủy ban nhân dân xã Nam Cát Tiên  tỉnh Đồng Nai</v>
      </c>
      <c r="C1650" t="str">
        <v>https://tanphu.dongnai.gov.vn/Pages/gioithieu.aspx?CatID=18</v>
      </c>
      <c r="D1650" t="str">
        <v>-</v>
      </c>
      <c r="E1650" t="str">
        <v>-</v>
      </c>
      <c r="F1650" t="str">
        <v>-</v>
      </c>
      <c r="G1650" t="str">
        <v>-</v>
      </c>
    </row>
    <row r="1651">
      <c r="A1651">
        <v>19649</v>
      </c>
      <c r="B1651" t="str">
        <f>HYPERLINK("https://www.facebook.com/p/C%C3%B4ng-An-X%C3%A3-Ph%C3%BA-%C4%90%C3%B4ng-100069343295968/", "Công an xã Phú An  tỉnh Đồng Nai")</f>
        <v>Công an xã Phú An  tỉnh Đồng Nai</v>
      </c>
      <c r="C1651" t="str">
        <v>https://www.facebook.com/p/C%C3%B4ng-An-X%C3%A3-Ph%C3%BA-%C4%90%C3%B4ng-100069343295968/</v>
      </c>
      <c r="D1651" t="str">
        <v>-</v>
      </c>
      <c r="E1651" t="str">
        <v/>
      </c>
      <c r="F1651" t="str">
        <v>-</v>
      </c>
      <c r="G1651" t="str">
        <v>-</v>
      </c>
    </row>
    <row r="1652">
      <c r="A1652">
        <v>19650</v>
      </c>
      <c r="B1652" t="str">
        <f>HYPERLINK("https://vinhcuu.dongnai.gov.vn/", "UBND Ủy ban nhân dân xã Phú An  tỉnh Đồng Nai")</f>
        <v>UBND Ủy ban nhân dân xã Phú An  tỉnh Đồng Nai</v>
      </c>
      <c r="C1652" t="str">
        <v>https://vinhcuu.dongnai.gov.vn/</v>
      </c>
      <c r="D1652" t="str">
        <v>-</v>
      </c>
      <c r="E1652" t="str">
        <v>-</v>
      </c>
      <c r="F1652" t="str">
        <v>-</v>
      </c>
      <c r="G1652" t="str">
        <v>-</v>
      </c>
    </row>
    <row r="1653">
      <c r="A1653">
        <v>19651</v>
      </c>
      <c r="B1653" t="str">
        <f>HYPERLINK("https://www.facebook.com/@Nuituongnt/", "Công an xã Núi Tượng  tỉnh Đồng Nai")</f>
        <v>Công an xã Núi Tượng  tỉnh Đồng Nai</v>
      </c>
      <c r="C1653" t="str">
        <v>https://www.facebook.com/@Nuituongnt/</v>
      </c>
      <c r="D1653" t="str">
        <v>-</v>
      </c>
      <c r="E1653" t="str">
        <v/>
      </c>
      <c r="F1653" t="str">
        <v>-</v>
      </c>
      <c r="G1653" t="str">
        <v>-</v>
      </c>
    </row>
    <row r="1654">
      <c r="A1654">
        <v>19652</v>
      </c>
      <c r="B1654" t="str">
        <f>HYPERLINK("http://pbgdpl.dongnai.gov.vn/736/18581/Tinh-Dong-Nai-trien-khai-thuc-hien-sap-xep-don-vi-hanh-chinh-cap-xa.html", "UBND Ủy ban nhân dân xã Núi Tượng  tỉnh Đồng Nai")</f>
        <v>UBND Ủy ban nhân dân xã Núi Tượng  tỉnh Đồng Nai</v>
      </c>
      <c r="C1654" t="str">
        <v>http://pbgdpl.dongnai.gov.vn/736/18581/Tinh-Dong-Nai-trien-khai-thuc-hien-sap-xep-don-vi-hanh-chinh-cap-xa.html</v>
      </c>
      <c r="D1654" t="str">
        <v>-</v>
      </c>
      <c r="E1654" t="str">
        <v>-</v>
      </c>
      <c r="F1654" t="str">
        <v>-</v>
      </c>
      <c r="G1654" t="str">
        <v>-</v>
      </c>
    </row>
    <row r="1655">
      <c r="A1655">
        <v>19653</v>
      </c>
      <c r="B1655" t="str">
        <f>HYPERLINK("https://www.facebook.com/p/C%C3%B4ng-an-x%C3%A3-T%C3%A0-L%C3%A0i-100069517351308/", "Công an xã Tà Lài  tỉnh Đồng Nai")</f>
        <v>Công an xã Tà Lài  tỉnh Đồng Nai</v>
      </c>
      <c r="C1655" t="str">
        <v>https://www.facebook.com/p/C%C3%B4ng-an-x%C3%A3-T%C3%A0-L%C3%A0i-100069517351308/</v>
      </c>
      <c r="D1655" t="str">
        <v>-</v>
      </c>
      <c r="E1655" t="str">
        <v/>
      </c>
      <c r="F1655" t="str">
        <v>-</v>
      </c>
      <c r="G1655" t="str">
        <v>-</v>
      </c>
    </row>
    <row r="1656">
      <c r="A1656">
        <v>19654</v>
      </c>
      <c r="B1656" t="str">
        <f>HYPERLINK("https://tanphu.dongnai.gov.vn/Pages/newsdetail.aspx?NewsId=5398&amp;CatId=75", "UBND Ủy ban nhân dân xã Tà Lài  tỉnh Đồng Nai")</f>
        <v>UBND Ủy ban nhân dân xã Tà Lài  tỉnh Đồng Nai</v>
      </c>
      <c r="C1656" t="str">
        <v>https://tanphu.dongnai.gov.vn/Pages/newsdetail.aspx?NewsId=5398&amp;CatId=75</v>
      </c>
      <c r="D1656" t="str">
        <v>-</v>
      </c>
      <c r="E1656" t="str">
        <v>-</v>
      </c>
      <c r="F1656" t="str">
        <v>-</v>
      </c>
      <c r="G1656" t="str">
        <v>-</v>
      </c>
    </row>
    <row r="1657">
      <c r="A1657">
        <v>19655</v>
      </c>
      <c r="B1657" t="str">
        <f>HYPERLINK("https://www.facebook.com/groups/doantnxaphulap/", "Công an xã Phú Lập  tỉnh Đồng Nai")</f>
        <v>Công an xã Phú Lập  tỉnh Đồng Nai</v>
      </c>
      <c r="C1657" t="str">
        <v>https://www.facebook.com/groups/doantnxaphulap/</v>
      </c>
      <c r="D1657" t="str">
        <v>-</v>
      </c>
      <c r="E1657" t="str">
        <v/>
      </c>
      <c r="F1657" t="str">
        <v>-</v>
      </c>
      <c r="G1657" t="str">
        <v>-</v>
      </c>
    </row>
    <row r="1658">
      <c r="A1658">
        <v>19656</v>
      </c>
      <c r="B1658" t="str">
        <f>HYPERLINK("https://tanphu.dongnai.gov.vn/", "UBND Ủy ban nhân dân xã Phú Lập  tỉnh Đồng Nai")</f>
        <v>UBND Ủy ban nhân dân xã Phú Lập  tỉnh Đồng Nai</v>
      </c>
      <c r="C1658" t="str">
        <v>https://tanphu.dongnai.gov.vn/</v>
      </c>
      <c r="D1658" t="str">
        <v>-</v>
      </c>
      <c r="E1658" t="str">
        <v>-</v>
      </c>
      <c r="F1658" t="str">
        <v>-</v>
      </c>
      <c r="G1658" t="str">
        <v>-</v>
      </c>
    </row>
    <row r="1659">
      <c r="A1659">
        <v>19657</v>
      </c>
      <c r="B1659" t="str">
        <v>Công an xã Phú Sơn  tỉnh Đồng Nai</v>
      </c>
      <c r="C1659" t="str">
        <v>-</v>
      </c>
      <c r="D1659" t="str">
        <v>-</v>
      </c>
      <c r="E1659" t="str">
        <v/>
      </c>
      <c r="F1659" t="str">
        <v>-</v>
      </c>
      <c r="G1659" t="str">
        <v>-</v>
      </c>
    </row>
    <row r="1660">
      <c r="A1660">
        <v>19658</v>
      </c>
      <c r="B1660" t="str">
        <f>HYPERLINK("https://tanphu.dongnai.gov.vn/Pages/gioithieu.aspx?CatID=18", "UBND Ủy ban nhân dân xã Phú Sơn  tỉnh Đồng Nai")</f>
        <v>UBND Ủy ban nhân dân xã Phú Sơn  tỉnh Đồng Nai</v>
      </c>
      <c r="C1660" t="str">
        <v>https://tanphu.dongnai.gov.vn/Pages/gioithieu.aspx?CatID=18</v>
      </c>
      <c r="D1660" t="str">
        <v>-</v>
      </c>
      <c r="E1660" t="str">
        <v>-</v>
      </c>
      <c r="F1660" t="str">
        <v>-</v>
      </c>
      <c r="G1660" t="str">
        <v>-</v>
      </c>
    </row>
    <row r="1661">
      <c r="A1661">
        <v>19659</v>
      </c>
      <c r="B1661" t="str">
        <f>HYPERLINK("https://www.facebook.com/thongtin000doisong000giaitri/", "Công an xã Phú Thịnh  tỉnh Đồng Nai")</f>
        <v>Công an xã Phú Thịnh  tỉnh Đồng Nai</v>
      </c>
      <c r="C1661" t="str">
        <v>https://www.facebook.com/thongtin000doisong000giaitri/</v>
      </c>
      <c r="D1661" t="str">
        <v>-</v>
      </c>
      <c r="E1661" t="str">
        <v/>
      </c>
      <c r="F1661" t="str">
        <v>-</v>
      </c>
      <c r="G1661" t="str">
        <v>-</v>
      </c>
    </row>
    <row r="1662">
      <c r="A1662">
        <v>19660</v>
      </c>
      <c r="B1662" t="str">
        <f>HYPERLINK("https://phuthinh.daitu.thainguyen.gov.vn/gioi-thieu/-/asset_publisher/61VEKrBRTBWD/content/bo-may-to-chuc-xa-phu-thinh?inheritRedirect=true", "UBND Ủy ban nhân dân xã Phú Thịnh  tỉnh Đồng Nai")</f>
        <v>UBND Ủy ban nhân dân xã Phú Thịnh  tỉnh Đồng Nai</v>
      </c>
      <c r="C1662" t="str">
        <v>https://phuthinh.daitu.thainguyen.gov.vn/gioi-thieu/-/asset_publisher/61VEKrBRTBWD/content/bo-may-to-chuc-xa-phu-thinh?inheritRedirect=true</v>
      </c>
      <c r="D1662" t="str">
        <v>-</v>
      </c>
      <c r="E1662" t="str">
        <v>-</v>
      </c>
      <c r="F1662" t="str">
        <v>-</v>
      </c>
      <c r="G1662" t="str">
        <v>-</v>
      </c>
    </row>
    <row r="1663">
      <c r="A1663">
        <v>19661</v>
      </c>
      <c r="B1663" t="str">
        <f>HYPERLINK("https://www.facebook.com/p/X%C3%A3-Thanh-S%C6%A1n-Huy%E1%BB%87n-%C4%90%E1%BB%8Bnh-Qu%C3%A1n-T%E1%BB%89nh-%C4%90%E1%BB%93ng-Nai-100072168644033/", "Công an xã Thanh Sơn  tỉnh Đồng Nai")</f>
        <v>Công an xã Thanh Sơn  tỉnh Đồng Nai</v>
      </c>
      <c r="C1663" t="str">
        <v>https://www.facebook.com/p/X%C3%A3-Thanh-S%C6%A1n-Huy%E1%BB%87n-%C4%90%E1%BB%8Bnh-Qu%C3%A1n-T%E1%BB%89nh-%C4%90%E1%BB%93ng-Nai-100072168644033/</v>
      </c>
      <c r="D1663" t="str">
        <v>-</v>
      </c>
      <c r="E1663" t="str">
        <v/>
      </c>
      <c r="F1663" t="str">
        <v>-</v>
      </c>
      <c r="G1663" t="str">
        <v>-</v>
      </c>
    </row>
    <row r="1664">
      <c r="A1664">
        <v>19662</v>
      </c>
      <c r="B1664" t="str">
        <f>HYPERLINK("https://www.dongnai.gov.vn/Pages/newsdetail.aspx?NewsId=49193&amp;CatId=109", "UBND Ủy ban nhân dân xã Thanh Sơn  tỉnh Đồng Nai")</f>
        <v>UBND Ủy ban nhân dân xã Thanh Sơn  tỉnh Đồng Nai</v>
      </c>
      <c r="C1664" t="str">
        <v>https://www.dongnai.gov.vn/Pages/newsdetail.aspx?NewsId=49193&amp;CatId=109</v>
      </c>
      <c r="D1664" t="str">
        <v>-</v>
      </c>
      <c r="E1664" t="str">
        <v>-</v>
      </c>
      <c r="F1664" t="str">
        <v>-</v>
      </c>
      <c r="G1664" t="str">
        <v>-</v>
      </c>
    </row>
    <row r="1665">
      <c r="A1665">
        <v>19663</v>
      </c>
      <c r="B1665" t="str">
        <f>HYPERLINK("https://www.facebook.com/331600271999561", "Công an xã Phú Trung  tỉnh Đồng Nai")</f>
        <v>Công an xã Phú Trung  tỉnh Đồng Nai</v>
      </c>
      <c r="C1665" t="str">
        <v>https://www.facebook.com/331600271999561</v>
      </c>
      <c r="D1665" t="str">
        <v>-</v>
      </c>
      <c r="E1665" t="str">
        <v/>
      </c>
      <c r="F1665" t="str">
        <v>-</v>
      </c>
      <c r="G1665" t="str">
        <v>-</v>
      </c>
    </row>
    <row r="1666">
      <c r="A1666">
        <v>19664</v>
      </c>
      <c r="B1666" t="str">
        <f>HYPERLINK("https://tanphu.dongnai.gov.vn/Pages/gioithieu.aspx?CatID=18", "UBND Ủy ban nhân dân xã Phú Trung  tỉnh Đồng Nai")</f>
        <v>UBND Ủy ban nhân dân xã Phú Trung  tỉnh Đồng Nai</v>
      </c>
      <c r="C1666" t="str">
        <v>https://tanphu.dongnai.gov.vn/Pages/gioithieu.aspx?CatID=18</v>
      </c>
      <c r="D1666" t="str">
        <v>-</v>
      </c>
      <c r="E1666" t="str">
        <v>-</v>
      </c>
      <c r="F1666" t="str">
        <v>-</v>
      </c>
      <c r="G1666" t="str">
        <v>-</v>
      </c>
    </row>
    <row r="1667">
      <c r="A1667">
        <v>19665</v>
      </c>
      <c r="B1667" t="str">
        <f>HYPERLINK("https://www.facebook.com/conganBaTri/", "Công an xã Phú Xuân  tỉnh Đồng Nai")</f>
        <v>Công an xã Phú Xuân  tỉnh Đồng Nai</v>
      </c>
      <c r="C1667" t="str">
        <v>https://www.facebook.com/conganBaTri/</v>
      </c>
      <c r="D1667" t="str">
        <v>-</v>
      </c>
      <c r="E1667" t="str">
        <v/>
      </c>
      <c r="F1667" t="str">
        <v>-</v>
      </c>
      <c r="G1667" t="str">
        <v>-</v>
      </c>
    </row>
    <row r="1668">
      <c r="A1668">
        <v>19666</v>
      </c>
      <c r="B1668" t="str">
        <f>HYPERLINK("https://xuanloc.dongnai.gov.vn/Pages/gioithieuchitiet.aspx?IDxa=40", "UBND Ủy ban nhân dân xã Phú Xuân  tỉnh Đồng Nai")</f>
        <v>UBND Ủy ban nhân dân xã Phú Xuân  tỉnh Đồng Nai</v>
      </c>
      <c r="C1668" t="str">
        <v>https://xuanloc.dongnai.gov.vn/Pages/gioithieuchitiet.aspx?IDxa=40</v>
      </c>
      <c r="D1668" t="str">
        <v>-</v>
      </c>
      <c r="E1668" t="str">
        <v>-</v>
      </c>
      <c r="F1668" t="str">
        <v>-</v>
      </c>
      <c r="G1668" t="str">
        <v>-</v>
      </c>
    </row>
    <row r="1669">
      <c r="A1669">
        <v>19667</v>
      </c>
      <c r="B1669" t="str">
        <f>HYPERLINK("https://www.facebook.com/p/C%C3%B4ng-an-x%C3%A3-Ph%C3%BA-L%E1%BB%99c-100064950303314/", "Công an xã Phú Lộc  tỉnh Đồng Nai")</f>
        <v>Công an xã Phú Lộc  tỉnh Đồng Nai</v>
      </c>
      <c r="C1669" t="str">
        <v>https://www.facebook.com/p/C%C3%B4ng-an-x%C3%A3-Ph%C3%BA-L%E1%BB%99c-100064950303314/</v>
      </c>
      <c r="D1669" t="str">
        <v>-</v>
      </c>
      <c r="E1669" t="str">
        <v/>
      </c>
      <c r="F1669" t="str">
        <v>-</v>
      </c>
      <c r="G1669" t="str">
        <v>-</v>
      </c>
    </row>
    <row r="1670">
      <c r="A1670">
        <v>19668</v>
      </c>
      <c r="B1670" t="str">
        <f>HYPERLINK("https://tanphu.dongnai.gov.vn/Pages/gioithieu.aspx?CatID=18", "UBND Ủy ban nhân dân xã Phú Lộc  tỉnh Đồng Nai")</f>
        <v>UBND Ủy ban nhân dân xã Phú Lộc  tỉnh Đồng Nai</v>
      </c>
      <c r="C1670" t="str">
        <v>https://tanphu.dongnai.gov.vn/Pages/gioithieu.aspx?CatID=18</v>
      </c>
      <c r="D1670" t="str">
        <v>-</v>
      </c>
      <c r="E1670" t="str">
        <v>-</v>
      </c>
      <c r="F1670" t="str">
        <v>-</v>
      </c>
      <c r="G1670" t="str">
        <v>-</v>
      </c>
    </row>
    <row r="1671">
      <c r="A1671">
        <v>19669</v>
      </c>
      <c r="B1671" t="str">
        <f>HYPERLINK("https://www.facebook.com/p/C%C3%B4ng-an-x%C3%A3-Ph%C3%BA-L%C3%A2m-100081836477317/", "Công an xã Phú Lâm  tỉnh Đồng Nai")</f>
        <v>Công an xã Phú Lâm  tỉnh Đồng Nai</v>
      </c>
      <c r="C1671" t="str">
        <v>https://www.facebook.com/p/C%C3%B4ng-an-x%C3%A3-Ph%C3%BA-L%C3%A2m-100081836477317/</v>
      </c>
      <c r="D1671" t="str">
        <v>-</v>
      </c>
      <c r="E1671" t="str">
        <v/>
      </c>
      <c r="F1671" t="str">
        <v>-</v>
      </c>
      <c r="G1671" t="str">
        <v>-</v>
      </c>
    </row>
    <row r="1672">
      <c r="A1672">
        <v>19670</v>
      </c>
      <c r="B1672" t="str">
        <f>HYPERLINK("https://phulam.phutan.angiang.gov.vn/", "UBND Ủy ban nhân dân xã Phú Lâm  tỉnh Đồng Nai")</f>
        <v>UBND Ủy ban nhân dân xã Phú Lâm  tỉnh Đồng Nai</v>
      </c>
      <c r="C1672" t="str">
        <v>https://phulam.phutan.angiang.gov.vn/</v>
      </c>
      <c r="D1672" t="str">
        <v>-</v>
      </c>
      <c r="E1672" t="str">
        <v>-</v>
      </c>
      <c r="F1672" t="str">
        <v>-</v>
      </c>
      <c r="G1672" t="str">
        <v>-</v>
      </c>
    </row>
    <row r="1673">
      <c r="A1673">
        <v>19671</v>
      </c>
      <c r="B1673" t="str">
        <f>HYPERLINK("https://www.facebook.com/conganBaTri/", "Công an xã Phú Bình  tỉnh Đồng Nai")</f>
        <v>Công an xã Phú Bình  tỉnh Đồng Nai</v>
      </c>
      <c r="C1673" t="str">
        <v>https://www.facebook.com/conganBaTri/</v>
      </c>
      <c r="D1673" t="str">
        <v>-</v>
      </c>
      <c r="E1673" t="str">
        <v/>
      </c>
      <c r="F1673" t="str">
        <v>-</v>
      </c>
      <c r="G1673" t="str">
        <v>-</v>
      </c>
    </row>
    <row r="1674">
      <c r="A1674">
        <v>19672</v>
      </c>
      <c r="B1674" t="str">
        <f>HYPERLINK("https://phubinh.phutan.angiang.gov.vn/", "UBND Ủy ban nhân dân xã Phú Bình  tỉnh Đồng Nai")</f>
        <v>UBND Ủy ban nhân dân xã Phú Bình  tỉnh Đồng Nai</v>
      </c>
      <c r="C1674" t="str">
        <v>https://phubinh.phutan.angiang.gov.vn/</v>
      </c>
      <c r="D1674" t="str">
        <v>-</v>
      </c>
      <c r="E1674" t="str">
        <v>-</v>
      </c>
      <c r="F1674" t="str">
        <v>-</v>
      </c>
      <c r="G1674" t="str">
        <v>-</v>
      </c>
    </row>
    <row r="1675">
      <c r="A1675">
        <v>19673</v>
      </c>
      <c r="B1675" t="str">
        <f>HYPERLINK("https://www.facebook.com/p/C%C3%B4ng-an-x%C3%A3-Ph%C3%BA-Thanh-100063458078982/?locale=vi_VN", "Công an xã Phú Thanh  tỉnh Đồng Nai")</f>
        <v>Công an xã Phú Thanh  tỉnh Đồng Nai</v>
      </c>
      <c r="C1675" t="str">
        <v>https://www.facebook.com/p/C%C3%B4ng-an-x%C3%A3-Ph%C3%BA-Thanh-100063458078982/?locale=vi_VN</v>
      </c>
      <c r="D1675" t="str">
        <v>-</v>
      </c>
      <c r="E1675" t="str">
        <v/>
      </c>
      <c r="F1675" t="str">
        <v>-</v>
      </c>
      <c r="G1675" t="str">
        <v>-</v>
      </c>
    </row>
    <row r="1676">
      <c r="A1676">
        <v>19674</v>
      </c>
      <c r="B1676" t="str">
        <f>HYPERLINK("https://nhontrach.dongnai.gov.vn/Pages/gioithieu_Xa-TT.aspx?CatID=18", "UBND Ủy ban nhân dân xã Phú Thanh  tỉnh Đồng Nai")</f>
        <v>UBND Ủy ban nhân dân xã Phú Thanh  tỉnh Đồng Nai</v>
      </c>
      <c r="C1676" t="str">
        <v>https://nhontrach.dongnai.gov.vn/Pages/gioithieu_Xa-TT.aspx?CatID=18</v>
      </c>
      <c r="D1676" t="str">
        <v>-</v>
      </c>
      <c r="E1676" t="str">
        <v>-</v>
      </c>
      <c r="F1676" t="str">
        <v>-</v>
      </c>
      <c r="G1676" t="str">
        <v>-</v>
      </c>
    </row>
    <row r="1677">
      <c r="A1677">
        <v>19675</v>
      </c>
      <c r="B1677" t="str">
        <f>HYPERLINK("https://www.facebook.com/TTCADN/", "Công an xã Trà Cổ  tỉnh Đồng Nai")</f>
        <v>Công an xã Trà Cổ  tỉnh Đồng Nai</v>
      </c>
      <c r="C1677" t="str">
        <v>https://www.facebook.com/TTCADN/</v>
      </c>
      <c r="D1677" t="str">
        <v>-</v>
      </c>
      <c r="E1677" t="str">
        <v/>
      </c>
      <c r="F1677" t="str">
        <v>-</v>
      </c>
      <c r="G1677" t="str">
        <v>-</v>
      </c>
    </row>
    <row r="1678">
      <c r="A1678">
        <v>19676</v>
      </c>
      <c r="B1678" t="str">
        <f>HYPERLINK("https://tanphu.dongnai.gov.vn/Pages/newsdetail.aspx?NewsId=4115&amp;CatId=85", "UBND Ủy ban nhân dân xã Trà Cổ  tỉnh Đồng Nai")</f>
        <v>UBND Ủy ban nhân dân xã Trà Cổ  tỉnh Đồng Nai</v>
      </c>
      <c r="C1678" t="str">
        <v>https://tanphu.dongnai.gov.vn/Pages/newsdetail.aspx?NewsId=4115&amp;CatId=85</v>
      </c>
      <c r="D1678" t="str">
        <v>-</v>
      </c>
      <c r="E1678" t="str">
        <v>-</v>
      </c>
      <c r="F1678" t="str">
        <v>-</v>
      </c>
      <c r="G1678" t="str">
        <v>-</v>
      </c>
    </row>
    <row r="1679">
      <c r="A1679">
        <v>19677</v>
      </c>
      <c r="B1679" t="str">
        <f>HYPERLINK("https://www.facebook.com/ConganxaPhuDien/", "Công an xã Phú Điền  tỉnh Đồng Nai")</f>
        <v>Công an xã Phú Điền  tỉnh Đồng Nai</v>
      </c>
      <c r="C1679" t="str">
        <v>https://www.facebook.com/ConganxaPhuDien/</v>
      </c>
      <c r="D1679" t="str">
        <v>-</v>
      </c>
      <c r="E1679" t="str">
        <v/>
      </c>
      <c r="F1679" t="str">
        <v>-</v>
      </c>
      <c r="G1679" t="str">
        <v>-</v>
      </c>
    </row>
    <row r="1680">
      <c r="A1680">
        <v>19678</v>
      </c>
      <c r="B1680" t="str">
        <f>HYPERLINK("http://phudien.thapmuoi.dongthap.gov.vn/co-cau-to-chuc", "UBND Ủy ban nhân dân xã Phú Điền  tỉnh Đồng Nai")</f>
        <v>UBND Ủy ban nhân dân xã Phú Điền  tỉnh Đồng Nai</v>
      </c>
      <c r="C1680" t="str">
        <v>http://phudien.thapmuoi.dongthap.gov.vn/co-cau-to-chuc</v>
      </c>
      <c r="D1680" t="str">
        <v>-</v>
      </c>
      <c r="E1680" t="str">
        <v>-</v>
      </c>
      <c r="F1680" t="str">
        <v>-</v>
      </c>
      <c r="G1680" t="str">
        <v>-</v>
      </c>
    </row>
    <row r="1681">
      <c r="A1681">
        <v>19679</v>
      </c>
      <c r="B1681" t="str">
        <f>HYPERLINK("https://www.facebook.com/CAXPhuLy/?locale=vi_VN", "Công an xã Phú Lý  tỉnh Đồng Nai")</f>
        <v>Công an xã Phú Lý  tỉnh Đồng Nai</v>
      </c>
      <c r="C1681" t="str">
        <v>https://www.facebook.com/CAXPhuLy/?locale=vi_VN</v>
      </c>
      <c r="D1681" t="str">
        <v>-</v>
      </c>
      <c r="E1681" t="str">
        <v/>
      </c>
      <c r="F1681" t="str">
        <v>-</v>
      </c>
      <c r="G1681" t="str">
        <v>-</v>
      </c>
    </row>
    <row r="1682">
      <c r="A1682">
        <v>19680</v>
      </c>
      <c r="B1682" t="str">
        <f>HYPERLINK("https://vinhcuu.dongnai.gov.vn/", "UBND Ủy ban nhân dân xã Phú Lý  tỉnh Đồng Nai")</f>
        <v>UBND Ủy ban nhân dân xã Phú Lý  tỉnh Đồng Nai</v>
      </c>
      <c r="C1682" t="str">
        <v>https://vinhcuu.dongnai.gov.vn/</v>
      </c>
      <c r="D1682" t="str">
        <v>-</v>
      </c>
      <c r="E1682" t="str">
        <v>-</v>
      </c>
      <c r="F1682" t="str">
        <v>-</v>
      </c>
      <c r="G1682" t="str">
        <v>-</v>
      </c>
    </row>
    <row r="1683">
      <c r="A1683">
        <v>19681</v>
      </c>
      <c r="B1683" t="str">
        <f>HYPERLINK("https://www.facebook.com/TTCADN/", "Công an xã Trị An  tỉnh Đồng Nai")</f>
        <v>Công an xã Trị An  tỉnh Đồng Nai</v>
      </c>
      <c r="C1683" t="str">
        <v>https://www.facebook.com/TTCADN/</v>
      </c>
      <c r="D1683" t="str">
        <v>-</v>
      </c>
      <c r="E1683" t="str">
        <v/>
      </c>
      <c r="F1683" t="str">
        <v>-</v>
      </c>
      <c r="G1683" t="str">
        <v>-</v>
      </c>
    </row>
    <row r="1684">
      <c r="A1684">
        <v>19682</v>
      </c>
      <c r="B1684" t="str">
        <f>HYPERLINK("https://vinhcuu.dongnai.gov.vn/", "UBND Ủy ban nhân dân xã Trị An  tỉnh Đồng Nai")</f>
        <v>UBND Ủy ban nhân dân xã Trị An  tỉnh Đồng Nai</v>
      </c>
      <c r="C1684" t="str">
        <v>https://vinhcuu.dongnai.gov.vn/</v>
      </c>
      <c r="D1684" t="str">
        <v>-</v>
      </c>
      <c r="E1684" t="str">
        <v>-</v>
      </c>
      <c r="F1684" t="str">
        <v>-</v>
      </c>
      <c r="G1684" t="str">
        <v>-</v>
      </c>
    </row>
    <row r="1685">
      <c r="A1685">
        <v>19683</v>
      </c>
      <c r="B1685" t="str">
        <f>HYPERLINK("https://www.facebook.com/caxtananvinhcuu/", "Công an xã Tân An  tỉnh Đồng Nai")</f>
        <v>Công an xã Tân An  tỉnh Đồng Nai</v>
      </c>
      <c r="C1685" t="str">
        <v>https://www.facebook.com/caxtananvinhcuu/</v>
      </c>
      <c r="D1685" t="str">
        <v>-</v>
      </c>
      <c r="E1685" t="str">
        <v/>
      </c>
      <c r="F1685" t="str">
        <v>-</v>
      </c>
      <c r="G1685" t="str">
        <v>-</v>
      </c>
    </row>
    <row r="1686">
      <c r="A1686">
        <v>19684</v>
      </c>
      <c r="B1686" t="str">
        <f>HYPERLINK("https://vinhcuu.dongnai.gov.vn/", "UBND Ủy ban nhân dân xã Tân An  tỉnh Đồng Nai")</f>
        <v>UBND Ủy ban nhân dân xã Tân An  tỉnh Đồng Nai</v>
      </c>
      <c r="C1686" t="str">
        <v>https://vinhcuu.dongnai.gov.vn/</v>
      </c>
      <c r="D1686" t="str">
        <v>-</v>
      </c>
      <c r="E1686" t="str">
        <v>-</v>
      </c>
      <c r="F1686" t="str">
        <v>-</v>
      </c>
      <c r="G1686" t="str">
        <v>-</v>
      </c>
    </row>
    <row r="1687">
      <c r="A1687">
        <v>19685</v>
      </c>
      <c r="B1687" t="str">
        <f>HYPERLINK("https://www.facebook.com/caxvinhtan/", "Công an xã Vĩnh Tân  tỉnh Đồng Nai")</f>
        <v>Công an xã Vĩnh Tân  tỉnh Đồng Nai</v>
      </c>
      <c r="C1687" t="str">
        <v>https://www.facebook.com/caxvinhtan/</v>
      </c>
      <c r="D1687" t="str">
        <v>-</v>
      </c>
      <c r="E1687" t="str">
        <v/>
      </c>
      <c r="F1687" t="str">
        <v>-</v>
      </c>
      <c r="G1687" t="str">
        <v>-</v>
      </c>
    </row>
    <row r="1688">
      <c r="A1688">
        <v>19686</v>
      </c>
      <c r="B1688" t="str">
        <f>HYPERLINK("https://vinhcuu.dongnai.gov.vn/", "UBND Ủy ban nhân dân xã Vĩnh Tân  tỉnh Đồng Nai")</f>
        <v>UBND Ủy ban nhân dân xã Vĩnh Tân  tỉnh Đồng Nai</v>
      </c>
      <c r="C1688" t="str">
        <v>https://vinhcuu.dongnai.gov.vn/</v>
      </c>
      <c r="D1688" t="str">
        <v>-</v>
      </c>
      <c r="E1688" t="str">
        <v>-</v>
      </c>
      <c r="F1688" t="str">
        <v>-</v>
      </c>
      <c r="G1688" t="str">
        <v>-</v>
      </c>
    </row>
    <row r="1689">
      <c r="A1689">
        <v>19687</v>
      </c>
      <c r="B1689" t="str">
        <f>HYPERLINK("https://www.facebook.com/p/C%C3%B4ng-an-x%C3%A3-B%C3%ACnh-L%E1%BB%A3i-100080218864775/", "Công an xã Bình Lợi  tỉnh Đồng Nai")</f>
        <v>Công an xã Bình Lợi  tỉnh Đồng Nai</v>
      </c>
      <c r="C1689" t="str">
        <v>https://www.facebook.com/p/C%C3%B4ng-an-x%C3%A3-B%C3%ACnh-L%E1%BB%A3i-100080218864775/</v>
      </c>
      <c r="D1689" t="str">
        <v>-</v>
      </c>
      <c r="E1689" t="str">
        <v/>
      </c>
      <c r="F1689" t="str">
        <v>-</v>
      </c>
      <c r="G1689" t="str">
        <v>-</v>
      </c>
    </row>
    <row r="1690">
      <c r="A1690">
        <v>19688</v>
      </c>
      <c r="B1690" t="str">
        <f>HYPERLINK("https://vinhcuu.dongnai.gov.vn/", "UBND Ủy ban nhân dân xã Bình Lợi  tỉnh Đồng Nai")</f>
        <v>UBND Ủy ban nhân dân xã Bình Lợi  tỉnh Đồng Nai</v>
      </c>
      <c r="C1690" t="str">
        <v>https://vinhcuu.dongnai.gov.vn/</v>
      </c>
      <c r="D1690" t="str">
        <v>-</v>
      </c>
      <c r="E1690" t="str">
        <v>-</v>
      </c>
      <c r="F1690" t="str">
        <v>-</v>
      </c>
      <c r="G1690" t="str">
        <v>-</v>
      </c>
    </row>
    <row r="1691">
      <c r="A1691">
        <v>19689</v>
      </c>
      <c r="B1691" t="str">
        <f>HYPERLINK("https://www.facebook.com/caxthanhphu/", "Công an xã Thạnh Phú  tỉnh Đồng Nai")</f>
        <v>Công an xã Thạnh Phú  tỉnh Đồng Nai</v>
      </c>
      <c r="C1691" t="str">
        <v>https://www.facebook.com/caxthanhphu/</v>
      </c>
      <c r="D1691" t="str">
        <v>-</v>
      </c>
      <c r="E1691" t="str">
        <v/>
      </c>
      <c r="F1691" t="str">
        <v>-</v>
      </c>
      <c r="G1691" t="str">
        <v>-</v>
      </c>
    </row>
    <row r="1692">
      <c r="A1692">
        <v>19690</v>
      </c>
      <c r="B1692" t="str">
        <f>HYPERLINK("https://thanhphu.cainuoc.camau.gov.vn/", "UBND Ủy ban nhân dân xã Thạnh Phú  tỉnh Đồng Nai")</f>
        <v>UBND Ủy ban nhân dân xã Thạnh Phú  tỉnh Đồng Nai</v>
      </c>
      <c r="C1692" t="str">
        <v>https://thanhphu.cainuoc.camau.gov.vn/</v>
      </c>
      <c r="D1692" t="str">
        <v>-</v>
      </c>
      <c r="E1692" t="str">
        <v>-</v>
      </c>
      <c r="F1692" t="str">
        <v>-</v>
      </c>
      <c r="G1692" t="str">
        <v>-</v>
      </c>
    </row>
    <row r="1693">
      <c r="A1693">
        <v>19691</v>
      </c>
      <c r="B1693" t="str">
        <f>HYPERLINK("https://www.facebook.com/Caxthientan/?locale=vi_VN", "Công an xã Thiện Tân  tỉnh Đồng Nai")</f>
        <v>Công an xã Thiện Tân  tỉnh Đồng Nai</v>
      </c>
      <c r="C1693" t="str">
        <v>https://www.facebook.com/Caxthientan/?locale=vi_VN</v>
      </c>
      <c r="D1693" t="str">
        <v>-</v>
      </c>
      <c r="E1693" t="str">
        <v/>
      </c>
      <c r="F1693" t="str">
        <v>-</v>
      </c>
      <c r="G1693" t="str">
        <v>-</v>
      </c>
    </row>
    <row r="1694">
      <c r="A1694">
        <v>19692</v>
      </c>
      <c r="B1694" t="str">
        <f>HYPERLINK("https://vinhcuu.dongnai.gov.vn/Pages/newsdetail.aspx?NewsId=9834&amp;CatId=113", "UBND Ủy ban nhân dân xã Thiện Tân  tỉnh Đồng Nai")</f>
        <v>UBND Ủy ban nhân dân xã Thiện Tân  tỉnh Đồng Nai</v>
      </c>
      <c r="C1694" t="str">
        <v>https://vinhcuu.dongnai.gov.vn/Pages/newsdetail.aspx?NewsId=9834&amp;CatId=113</v>
      </c>
      <c r="D1694" t="str">
        <v>-</v>
      </c>
      <c r="E1694" t="str">
        <v>-</v>
      </c>
      <c r="F1694" t="str">
        <v>-</v>
      </c>
      <c r="G1694" t="str">
        <v>-</v>
      </c>
    </row>
    <row r="1695">
      <c r="A1695">
        <v>19693</v>
      </c>
      <c r="B1695" t="str">
        <f>HYPERLINK("https://www.facebook.com/p/C%C3%B4ng-an-x%C3%A3-T%C3%A2n-B%C3%ACnh-100070990324302/", "Công an xã Tân Bình  tỉnh Đồng Nai")</f>
        <v>Công an xã Tân Bình  tỉnh Đồng Nai</v>
      </c>
      <c r="C1695" t="str">
        <v>https://www.facebook.com/p/C%C3%B4ng-an-x%C3%A3-T%C3%A2n-B%C3%ACnh-100070990324302/</v>
      </c>
      <c r="D1695" t="str">
        <v>-</v>
      </c>
      <c r="E1695" t="str">
        <v/>
      </c>
      <c r="F1695" t="str">
        <v>-</v>
      </c>
      <c r="G1695" t="str">
        <v>-</v>
      </c>
    </row>
    <row r="1696">
      <c r="A1696">
        <v>19694</v>
      </c>
      <c r="B1696" t="str">
        <f>HYPERLINK("https://vinhcuu.dongnai.gov.vn/pages/newsdetail.aspx?NewsId=8930&amp;CatId=119", "UBND Ủy ban nhân dân xã Tân Bình  tỉnh Đồng Nai")</f>
        <v>UBND Ủy ban nhân dân xã Tân Bình  tỉnh Đồng Nai</v>
      </c>
      <c r="C1696" t="str">
        <v>https://vinhcuu.dongnai.gov.vn/pages/newsdetail.aspx?NewsId=8930&amp;CatId=119</v>
      </c>
      <c r="D1696" t="str">
        <v>-</v>
      </c>
      <c r="E1696" t="str">
        <v>-</v>
      </c>
      <c r="F1696" t="str">
        <v>-</v>
      </c>
      <c r="G1696" t="str">
        <v>-</v>
      </c>
    </row>
    <row r="1697">
      <c r="A1697">
        <v>19695</v>
      </c>
      <c r="B1697" t="str">
        <f>HYPERLINK("https://www.facebook.com/TTCADN/", "Công an xã Bình Hòa  tỉnh Đồng Nai")</f>
        <v>Công an xã Bình Hòa  tỉnh Đồng Nai</v>
      </c>
      <c r="C1697" t="str">
        <v>https://www.facebook.com/TTCADN/</v>
      </c>
      <c r="D1697" t="str">
        <v>-</v>
      </c>
      <c r="E1697" t="str">
        <v/>
      </c>
      <c r="F1697" t="str">
        <v>-</v>
      </c>
      <c r="G1697" t="str">
        <v>-</v>
      </c>
    </row>
    <row r="1698">
      <c r="A1698">
        <v>19696</v>
      </c>
      <c r="B1698" t="str">
        <f>HYPERLINK("https://vinhcuu.dongnai.gov.vn/Pages/newsdetail.aspx?NewsId=9228&amp;CatId=123", "UBND Ủy ban nhân dân xã Bình Hòa  tỉnh Đồng Nai")</f>
        <v>UBND Ủy ban nhân dân xã Bình Hòa  tỉnh Đồng Nai</v>
      </c>
      <c r="C1698" t="str">
        <v>https://vinhcuu.dongnai.gov.vn/Pages/newsdetail.aspx?NewsId=9228&amp;CatId=123</v>
      </c>
      <c r="D1698" t="str">
        <v>-</v>
      </c>
      <c r="E1698" t="str">
        <v>-</v>
      </c>
      <c r="F1698" t="str">
        <v>-</v>
      </c>
      <c r="G1698" t="str">
        <v>-</v>
      </c>
    </row>
    <row r="1699">
      <c r="A1699">
        <v>19697</v>
      </c>
      <c r="B1699" t="str">
        <f>HYPERLINK("https://www.facebook.com/caxmada/", "Công an xã Mã Đà  tỉnh Đồng Nai")</f>
        <v>Công an xã Mã Đà  tỉnh Đồng Nai</v>
      </c>
      <c r="C1699" t="str">
        <v>https://www.facebook.com/caxmada/</v>
      </c>
      <c r="D1699" t="str">
        <v>-</v>
      </c>
      <c r="E1699" t="str">
        <v/>
      </c>
      <c r="F1699" t="str">
        <v>-</v>
      </c>
      <c r="G1699" t="str">
        <v>-</v>
      </c>
    </row>
    <row r="1700">
      <c r="A1700">
        <v>19698</v>
      </c>
      <c r="B1700" t="str">
        <f>HYPERLINK("https://vinhcuu.dongnai.gov.vn/", "UBND Ủy ban nhân dân xã Mã Đà  tỉnh Đồng Nai")</f>
        <v>UBND Ủy ban nhân dân xã Mã Đà  tỉnh Đồng Nai</v>
      </c>
      <c r="C1700" t="str">
        <v>https://vinhcuu.dongnai.gov.vn/</v>
      </c>
      <c r="D1700" t="str">
        <v>-</v>
      </c>
      <c r="E1700" t="str">
        <v>-</v>
      </c>
      <c r="F1700" t="str">
        <v>-</v>
      </c>
      <c r="G1700" t="str">
        <v>-</v>
      </c>
    </row>
    <row r="1701">
      <c r="A1701">
        <v>19699</v>
      </c>
      <c r="B1701" t="str">
        <f>HYPERLINK("https://www.facebook.com/p/C%C3%B4ng-an-x%C3%A3-Hi%E1%BA%BFu-Li%C3%AAm-100070003544266/", "Công an xã Hiếu Liêm  tỉnh Đồng Nai")</f>
        <v>Công an xã Hiếu Liêm  tỉnh Đồng Nai</v>
      </c>
      <c r="C1701" t="str">
        <v>https://www.facebook.com/p/C%C3%B4ng-an-x%C3%A3-Hi%E1%BA%BFu-Li%C3%AAm-100070003544266/</v>
      </c>
      <c r="D1701" t="str">
        <v>-</v>
      </c>
      <c r="E1701" t="str">
        <v/>
      </c>
      <c r="F1701" t="str">
        <v>-</v>
      </c>
      <c r="G1701" t="str">
        <v>-</v>
      </c>
    </row>
    <row r="1702">
      <c r="A1702">
        <v>19700</v>
      </c>
      <c r="B1702" t="str">
        <f>HYPERLINK("https://vinhcuu.dongnai.gov.vn/Pages/newsdetail.aspx?NewsId=7193&amp;CatId=125", "UBND Ủy ban nhân dân xã Hiếu Liêm  tỉnh Đồng Nai")</f>
        <v>UBND Ủy ban nhân dân xã Hiếu Liêm  tỉnh Đồng Nai</v>
      </c>
      <c r="C1702" t="str">
        <v>https://vinhcuu.dongnai.gov.vn/Pages/newsdetail.aspx?NewsId=7193&amp;CatId=125</v>
      </c>
      <c r="D1702" t="str">
        <v>-</v>
      </c>
      <c r="E1702" t="str">
        <v>-</v>
      </c>
      <c r="F1702" t="str">
        <v>-</v>
      </c>
      <c r="G1702" t="str">
        <v>-</v>
      </c>
    </row>
    <row r="1703">
      <c r="A1703">
        <v>19701</v>
      </c>
      <c r="B1703" t="str">
        <f>HYPERLINK("https://www.facebook.com/p/X%C3%A3-Thanh-S%C6%A1n-Huy%E1%BB%87n-%C4%90%E1%BB%8Bnh-Qu%C3%A1n-T%E1%BB%89nh-%C4%90%E1%BB%93ng-Nai-100072168644033/", "Công an xã Thanh Sơn  tỉnh Đồng Nai")</f>
        <v>Công an xã Thanh Sơn  tỉnh Đồng Nai</v>
      </c>
      <c r="C1703" t="str">
        <v>https://www.facebook.com/p/X%C3%A3-Thanh-S%C6%A1n-Huy%E1%BB%87n-%C4%90%E1%BB%8Bnh-Qu%C3%A1n-T%E1%BB%89nh-%C4%90%E1%BB%93ng-Nai-100072168644033/</v>
      </c>
      <c r="D1703" t="str">
        <v>-</v>
      </c>
      <c r="E1703" t="str">
        <v/>
      </c>
      <c r="F1703" t="str">
        <v>-</v>
      </c>
      <c r="G1703" t="str">
        <v>-</v>
      </c>
    </row>
    <row r="1704">
      <c r="A1704">
        <v>19702</v>
      </c>
      <c r="B1704" t="str">
        <f>HYPERLINK("https://www.dongnai.gov.vn/Pages/newsdetail.aspx?NewsId=49193&amp;CatId=109", "UBND Ủy ban nhân dân xã Thanh Sơn  tỉnh Đồng Nai")</f>
        <v>UBND Ủy ban nhân dân xã Thanh Sơn  tỉnh Đồng Nai</v>
      </c>
      <c r="C1704" t="str">
        <v>https://www.dongnai.gov.vn/Pages/newsdetail.aspx?NewsId=49193&amp;CatId=109</v>
      </c>
      <c r="D1704" t="str">
        <v>-</v>
      </c>
      <c r="E1704" t="str">
        <v>-</v>
      </c>
      <c r="F1704" t="str">
        <v>-</v>
      </c>
      <c r="G1704" t="str">
        <v>-</v>
      </c>
    </row>
    <row r="1705">
      <c r="A1705">
        <v>19703</v>
      </c>
      <c r="B1705" t="str">
        <f>HYPERLINK("https://www.facebook.com/hdtanphu.dongnai/?locale=vi_VN", "Công an xã Phú Tân  tỉnh Đồng Nai")</f>
        <v>Công an xã Phú Tân  tỉnh Đồng Nai</v>
      </c>
      <c r="C1705" t="str">
        <v>https://www.facebook.com/hdtanphu.dongnai/?locale=vi_VN</v>
      </c>
      <c r="D1705" t="str">
        <v>-</v>
      </c>
      <c r="E1705" t="str">
        <v/>
      </c>
      <c r="F1705" t="str">
        <v>-</v>
      </c>
      <c r="G1705" t="str">
        <v>-</v>
      </c>
    </row>
    <row r="1706">
      <c r="A1706">
        <v>19704</v>
      </c>
      <c r="B1706" t="str">
        <f>HYPERLINK("https://dinhquan.dongnai.gov.vn/Pages/newsdetail.aspx?NewsId=4684&amp;CatId=124", "UBND Ủy ban nhân dân xã Phú Tân  tỉnh Đồng Nai")</f>
        <v>UBND Ủy ban nhân dân xã Phú Tân  tỉnh Đồng Nai</v>
      </c>
      <c r="C1706" t="str">
        <v>https://dinhquan.dongnai.gov.vn/Pages/newsdetail.aspx?NewsId=4684&amp;CatId=124</v>
      </c>
      <c r="D1706" t="str">
        <v>-</v>
      </c>
      <c r="E1706" t="str">
        <v>-</v>
      </c>
      <c r="F1706" t="str">
        <v>-</v>
      </c>
      <c r="G1706" t="str">
        <v>-</v>
      </c>
    </row>
    <row r="1707">
      <c r="A1707">
        <v>19705</v>
      </c>
      <c r="B1707" t="str">
        <f>HYPERLINK("https://www.facebook.com/sosthanhphu/", "Công an xã Phú Vinh  tỉnh Đồng Nai")</f>
        <v>Công an xã Phú Vinh  tỉnh Đồng Nai</v>
      </c>
      <c r="C1707" t="str">
        <v>https://www.facebook.com/sosthanhphu/</v>
      </c>
      <c r="D1707" t="str">
        <v>-</v>
      </c>
      <c r="E1707" t="str">
        <v/>
      </c>
      <c r="F1707" t="str">
        <v>-</v>
      </c>
      <c r="G1707" t="str">
        <v>-</v>
      </c>
    </row>
    <row r="1708">
      <c r="A1708">
        <v>19706</v>
      </c>
      <c r="B1708" t="str">
        <f>HYPERLINK("https://vinhcuu.dongnai.gov.vn/", "UBND Ủy ban nhân dân xã Phú Vinh  tỉnh Đồng Nai")</f>
        <v>UBND Ủy ban nhân dân xã Phú Vinh  tỉnh Đồng Nai</v>
      </c>
      <c r="C1708" t="str">
        <v>https://vinhcuu.dongnai.gov.vn/</v>
      </c>
      <c r="D1708" t="str">
        <v>-</v>
      </c>
      <c r="E1708" t="str">
        <v>-</v>
      </c>
      <c r="F1708" t="str">
        <v>-</v>
      </c>
      <c r="G1708" t="str">
        <v>-</v>
      </c>
    </row>
    <row r="1709">
      <c r="A1709">
        <v>19707</v>
      </c>
      <c r="B1709" t="str">
        <f>HYPERLINK("https://www.facebook.com/conganBaTri/", "Công an xã Phú Lợi  tỉnh Đồng Nai")</f>
        <v>Công an xã Phú Lợi  tỉnh Đồng Nai</v>
      </c>
      <c r="C1709" t="str">
        <v>https://www.facebook.com/conganBaTri/</v>
      </c>
      <c r="D1709" t="str">
        <v>-</v>
      </c>
      <c r="E1709" t="str">
        <v/>
      </c>
      <c r="F1709" t="str">
        <v>-</v>
      </c>
      <c r="G1709" t="str">
        <v>-</v>
      </c>
    </row>
    <row r="1710">
      <c r="A1710">
        <v>19708</v>
      </c>
      <c r="B1710" t="str">
        <f>HYPERLINK("https://dinhquan.dongnai.gov.vn/Pages/gioithieu.aspx?CatID=41", "UBND Ủy ban nhân dân xã Phú Lợi  tỉnh Đồng Nai")</f>
        <v>UBND Ủy ban nhân dân xã Phú Lợi  tỉnh Đồng Nai</v>
      </c>
      <c r="C1710" t="str">
        <v>https://dinhquan.dongnai.gov.vn/Pages/gioithieu.aspx?CatID=41</v>
      </c>
      <c r="D1710" t="str">
        <v>-</v>
      </c>
      <c r="E1710" t="str">
        <v>-</v>
      </c>
      <c r="F1710" t="str">
        <v>-</v>
      </c>
      <c r="G1710" t="str">
        <v>-</v>
      </c>
    </row>
    <row r="1711">
      <c r="A1711">
        <v>19709</v>
      </c>
      <c r="B1711" t="str">
        <v>Công an xã Phú Hòa  tỉnh Đồng Nai</v>
      </c>
      <c r="C1711" t="str">
        <v>-</v>
      </c>
      <c r="D1711" t="str">
        <v>-</v>
      </c>
      <c r="E1711" t="str">
        <v/>
      </c>
      <c r="F1711" t="str">
        <v>-</v>
      </c>
      <c r="G1711" t="str">
        <v>-</v>
      </c>
    </row>
    <row r="1712">
      <c r="A1712">
        <v>19710</v>
      </c>
      <c r="B1712" t="str">
        <f>HYPERLINK("https://dinhquan.dongnai.gov.vn/Pages/newsdetail.aspx?NewsId=4684&amp;CatId=124", "UBND Ủy ban nhân dân xã Phú Hòa  tỉnh Đồng Nai")</f>
        <v>UBND Ủy ban nhân dân xã Phú Hòa  tỉnh Đồng Nai</v>
      </c>
      <c r="C1712" t="str">
        <v>https://dinhquan.dongnai.gov.vn/Pages/newsdetail.aspx?NewsId=4684&amp;CatId=124</v>
      </c>
      <c r="D1712" t="str">
        <v>-</v>
      </c>
      <c r="E1712" t="str">
        <v>-</v>
      </c>
      <c r="F1712" t="str">
        <v>-</v>
      </c>
      <c r="G1712" t="str">
        <v>-</v>
      </c>
    </row>
    <row r="1713">
      <c r="A1713">
        <v>19711</v>
      </c>
      <c r="B1713" t="str">
        <f>HYPERLINK("https://www.facebook.com/TTCADN/", "Công an xã Ngọc Định  tỉnh Đồng Nai")</f>
        <v>Công an xã Ngọc Định  tỉnh Đồng Nai</v>
      </c>
      <c r="C1713" t="str">
        <v>https://www.facebook.com/TTCADN/</v>
      </c>
      <c r="D1713" t="str">
        <v>-</v>
      </c>
      <c r="E1713" t="str">
        <v/>
      </c>
      <c r="F1713" t="str">
        <v>-</v>
      </c>
      <c r="G1713" t="str">
        <v>-</v>
      </c>
    </row>
    <row r="1714">
      <c r="A1714">
        <v>19712</v>
      </c>
      <c r="B1714" t="str">
        <f>HYPERLINK("https://dongnai.baohiemxahoi.gov.vn/tintuc/Pages/hoat-dong-bhxh-dia-phuong.aspx?CateID=0&amp;ItemID=18497", "UBND Ủy ban nhân dân xã Ngọc Định  tỉnh Đồng Nai")</f>
        <v>UBND Ủy ban nhân dân xã Ngọc Định  tỉnh Đồng Nai</v>
      </c>
      <c r="C1714" t="str">
        <v>https://dongnai.baohiemxahoi.gov.vn/tintuc/Pages/hoat-dong-bhxh-dia-phuong.aspx?CateID=0&amp;ItemID=18497</v>
      </c>
      <c r="D1714" t="str">
        <v>-</v>
      </c>
      <c r="E1714" t="str">
        <v>-</v>
      </c>
      <c r="F1714" t="str">
        <v>-</v>
      </c>
      <c r="G1714" t="str">
        <v>-</v>
      </c>
    </row>
    <row r="1715">
      <c r="A1715">
        <v>19713</v>
      </c>
      <c r="B1715" t="str">
        <v>Công an xã La Ngà  tỉnh Đồng Nai</v>
      </c>
      <c r="C1715" t="str">
        <v>-</v>
      </c>
      <c r="D1715" t="str">
        <v>-</v>
      </c>
      <c r="E1715" t="str">
        <v/>
      </c>
      <c r="F1715" t="str">
        <v>-</v>
      </c>
      <c r="G1715" t="str">
        <v>-</v>
      </c>
    </row>
    <row r="1716">
      <c r="A1716">
        <v>19714</v>
      </c>
      <c r="B1716" t="str">
        <f>HYPERLINK("https://dinhquan.dongnai.gov.vn/Pages/newsdetail.aspx?NewsId=4684&amp;CatId=124", "UBND Ủy ban nhân dân xã La Ngà  tỉnh Đồng Nai")</f>
        <v>UBND Ủy ban nhân dân xã La Ngà  tỉnh Đồng Nai</v>
      </c>
      <c r="C1716" t="str">
        <v>https://dinhquan.dongnai.gov.vn/Pages/newsdetail.aspx?NewsId=4684&amp;CatId=124</v>
      </c>
      <c r="D1716" t="str">
        <v>-</v>
      </c>
      <c r="E1716" t="str">
        <v>-</v>
      </c>
      <c r="F1716" t="str">
        <v>-</v>
      </c>
      <c r="G1716" t="str">
        <v>-</v>
      </c>
    </row>
    <row r="1717">
      <c r="A1717">
        <v>19715</v>
      </c>
      <c r="B1717" t="str">
        <f>HYPERLINK("https://www.facebook.com/conganxagiacanh/", "Công an xã Gia Canh  tỉnh Đồng Nai")</f>
        <v>Công an xã Gia Canh  tỉnh Đồng Nai</v>
      </c>
      <c r="C1717" t="str">
        <v>https://www.facebook.com/conganxagiacanh/</v>
      </c>
      <c r="D1717" t="str">
        <v>-</v>
      </c>
      <c r="E1717" t="str">
        <v/>
      </c>
      <c r="F1717" t="str">
        <v>-</v>
      </c>
      <c r="G1717" t="str">
        <v>-</v>
      </c>
    </row>
    <row r="1718">
      <c r="A1718">
        <v>19716</v>
      </c>
      <c r="B1718" t="str">
        <f>HYPERLINK("https://dinhquan.dongnai.gov.vn/Pages/newsdetail.aspx?NewsId=5770&amp;CatId=97", "UBND Ủy ban nhân dân xã Gia Canh  tỉnh Đồng Nai")</f>
        <v>UBND Ủy ban nhân dân xã Gia Canh  tỉnh Đồng Nai</v>
      </c>
      <c r="C1718" t="str">
        <v>https://dinhquan.dongnai.gov.vn/Pages/newsdetail.aspx?NewsId=5770&amp;CatId=97</v>
      </c>
      <c r="D1718" t="str">
        <v>-</v>
      </c>
      <c r="E1718" t="str">
        <v>-</v>
      </c>
      <c r="F1718" t="str">
        <v>-</v>
      </c>
      <c r="G1718" t="str">
        <v>-</v>
      </c>
    </row>
    <row r="1719">
      <c r="A1719">
        <v>19717</v>
      </c>
      <c r="B1719" t="str">
        <f>HYPERLINK("https://www.facebook.com/p/C%C3%B4ng-an-Ph%C3%BA-Ng%E1%BB%8Dc-100071442590165/", "Công an xã Phú Ngọc  tỉnh Đồng Nai")</f>
        <v>Công an xã Phú Ngọc  tỉnh Đồng Nai</v>
      </c>
      <c r="C1719" t="str">
        <v>https://www.facebook.com/p/C%C3%B4ng-an-Ph%C3%BA-Ng%E1%BB%8Dc-100071442590165/</v>
      </c>
      <c r="D1719" t="str">
        <v>-</v>
      </c>
      <c r="E1719" t="str">
        <v/>
      </c>
      <c r="F1719" t="str">
        <v>-</v>
      </c>
      <c r="G1719" t="str">
        <v>-</v>
      </c>
    </row>
    <row r="1720">
      <c r="A1720">
        <v>19718</v>
      </c>
      <c r="B1720" t="str">
        <f>HYPERLINK("https://www.dongnai.gov.vn/pages/newsdetail.aspx?NewsId=47706&amp;CatId=110", "UBND Ủy ban nhân dân xã Phú Ngọc  tỉnh Đồng Nai")</f>
        <v>UBND Ủy ban nhân dân xã Phú Ngọc  tỉnh Đồng Nai</v>
      </c>
      <c r="C1720" t="str">
        <v>https://www.dongnai.gov.vn/pages/newsdetail.aspx?NewsId=47706&amp;CatId=110</v>
      </c>
      <c r="D1720" t="str">
        <v>-</v>
      </c>
      <c r="E1720" t="str">
        <v>-</v>
      </c>
      <c r="F1720" t="str">
        <v>-</v>
      </c>
      <c r="G1720" t="str">
        <v>-</v>
      </c>
    </row>
    <row r="1721">
      <c r="A1721">
        <v>19719</v>
      </c>
      <c r="B1721" t="str">
        <v>Công an xã Phú Cường  tỉnh Đồng Nai</v>
      </c>
      <c r="C1721" t="str">
        <v>-</v>
      </c>
      <c r="D1721" t="str">
        <v>-</v>
      </c>
      <c r="E1721" t="str">
        <v/>
      </c>
      <c r="F1721" t="str">
        <v>-</v>
      </c>
      <c r="G1721" t="str">
        <v>-</v>
      </c>
    </row>
    <row r="1722">
      <c r="A1722">
        <v>19720</v>
      </c>
      <c r="B1722" t="str">
        <f>HYPERLINK("https://dinhquan.dongnai.gov.vn/Pages/gioithieu.aspx?CatID=41", "UBND Ủy ban nhân dân xã Phú Cường  tỉnh Đồng Nai")</f>
        <v>UBND Ủy ban nhân dân xã Phú Cường  tỉnh Đồng Nai</v>
      </c>
      <c r="C1722" t="str">
        <v>https://dinhquan.dongnai.gov.vn/Pages/gioithieu.aspx?CatID=41</v>
      </c>
      <c r="D1722" t="str">
        <v>-</v>
      </c>
      <c r="E1722" t="str">
        <v>-</v>
      </c>
      <c r="F1722" t="str">
        <v>-</v>
      </c>
      <c r="G1722" t="str">
        <v>-</v>
      </c>
    </row>
    <row r="1723">
      <c r="A1723">
        <v>19721</v>
      </c>
      <c r="B1723" t="str">
        <f>HYPERLINK("https://www.facebook.com/TTCADN/", "Công an xã Túc Trưng  tỉnh Đồng Nai")</f>
        <v>Công an xã Túc Trưng  tỉnh Đồng Nai</v>
      </c>
      <c r="C1723" t="str">
        <v>https://www.facebook.com/TTCADN/</v>
      </c>
      <c r="D1723" t="str">
        <v>-</v>
      </c>
      <c r="E1723" t="str">
        <v/>
      </c>
      <c r="F1723" t="str">
        <v>-</v>
      </c>
      <c r="G1723" t="str">
        <v>-</v>
      </c>
    </row>
    <row r="1724">
      <c r="A1724">
        <v>19722</v>
      </c>
      <c r="B1724" t="str">
        <f>HYPERLINK("https://dinhquan.dongnai.gov.vn/Pages/newsdetail.aspx?NewsId=5228&amp;CatId=107", "UBND Ủy ban nhân dân xã Túc Trưng  tỉnh Đồng Nai")</f>
        <v>UBND Ủy ban nhân dân xã Túc Trưng  tỉnh Đồng Nai</v>
      </c>
      <c r="C1724" t="str">
        <v>https://dinhquan.dongnai.gov.vn/Pages/newsdetail.aspx?NewsId=5228&amp;CatId=107</v>
      </c>
      <c r="D1724" t="str">
        <v>-</v>
      </c>
      <c r="E1724" t="str">
        <v>-</v>
      </c>
      <c r="F1724" t="str">
        <v>-</v>
      </c>
      <c r="G1724" t="str">
        <v>-</v>
      </c>
    </row>
    <row r="1725">
      <c r="A1725">
        <v>19723</v>
      </c>
      <c r="B1725" t="str">
        <f>HYPERLINK("https://www.facebook.com/p/C%C3%B4ng-an-x%C3%A3-Ph%C3%BA-T%C3%BAc-%C4%90%E1%BB%8Bnh-Qu%C3%A1n-100070288629348/", "Công an xã Phú Túc  tỉnh Đồng Nai")</f>
        <v>Công an xã Phú Túc  tỉnh Đồng Nai</v>
      </c>
      <c r="C1725" t="str">
        <v>https://www.facebook.com/p/C%C3%B4ng-an-x%C3%A3-Ph%C3%BA-T%C3%BAc-%C4%90%E1%BB%8Bnh-Qu%C3%A1n-100070288629348/</v>
      </c>
      <c r="D1725" t="str">
        <v>-</v>
      </c>
      <c r="E1725" t="str">
        <v/>
      </c>
      <c r="F1725" t="str">
        <v>-</v>
      </c>
      <c r="G1725" t="str">
        <v>-</v>
      </c>
    </row>
    <row r="1726">
      <c r="A1726">
        <v>19724</v>
      </c>
      <c r="B1726" t="str">
        <f>HYPERLINK("https://dinhquan.dongnai.gov.vn/Pages/newsdetail.aspx?NewsId=4684&amp;CatId=124", "UBND Ủy ban nhân dân xã Phú Túc  tỉnh Đồng Nai")</f>
        <v>UBND Ủy ban nhân dân xã Phú Túc  tỉnh Đồng Nai</v>
      </c>
      <c r="C1726" t="str">
        <v>https://dinhquan.dongnai.gov.vn/Pages/newsdetail.aspx?NewsId=4684&amp;CatId=124</v>
      </c>
      <c r="D1726" t="str">
        <v>-</v>
      </c>
      <c r="E1726" t="str">
        <v>-</v>
      </c>
      <c r="F1726" t="str">
        <v>-</v>
      </c>
      <c r="G1726" t="str">
        <v>-</v>
      </c>
    </row>
    <row r="1727">
      <c r="A1727">
        <v>19725</v>
      </c>
      <c r="B1727" t="str">
        <f>HYPERLINK("https://www.facebook.com/XaSuoiNhoHuyenDinhQuanTinhDongNai/?locale=vi_VN", "Công an xã Suối Nho  tỉnh Đồng Nai")</f>
        <v>Công an xã Suối Nho  tỉnh Đồng Nai</v>
      </c>
      <c r="C1727" t="str">
        <v>https://www.facebook.com/XaSuoiNhoHuyenDinhQuanTinhDongNai/?locale=vi_VN</v>
      </c>
      <c r="D1727" t="str">
        <v>-</v>
      </c>
      <c r="E1727" t="str">
        <v/>
      </c>
      <c r="F1727" t="str">
        <v>-</v>
      </c>
      <c r="G1727" t="str">
        <v>-</v>
      </c>
    </row>
    <row r="1728">
      <c r="A1728">
        <v>19726</v>
      </c>
      <c r="B1728" t="str">
        <f>HYPERLINK("https://dinhquan.dongnai.gov.vn/Pages/newsdetail.aspx?NewsId=4684&amp;CatId=124", "UBND Ủy ban nhân dân xã Suối Nho  tỉnh Đồng Nai")</f>
        <v>UBND Ủy ban nhân dân xã Suối Nho  tỉnh Đồng Nai</v>
      </c>
      <c r="C1728" t="str">
        <v>https://dinhquan.dongnai.gov.vn/Pages/newsdetail.aspx?NewsId=4684&amp;CatId=124</v>
      </c>
      <c r="D1728" t="str">
        <v>-</v>
      </c>
      <c r="E1728" t="str">
        <v>-</v>
      </c>
      <c r="F1728" t="str">
        <v>-</v>
      </c>
      <c r="G1728" t="str">
        <v>-</v>
      </c>
    </row>
    <row r="1729">
      <c r="A1729">
        <v>19727</v>
      </c>
      <c r="B1729" t="str">
        <f>HYPERLINK("https://www.facebook.com/p/Tu%E1%BB%95i-tr%E1%BA%BB-C%C3%B4ng-an-Th%C3%A1i-B%C3%ACnh-100068113789461/", "Công an xã Thanh Bình  tỉnh Đồng Nai")</f>
        <v>Công an xã Thanh Bình  tỉnh Đồng Nai</v>
      </c>
      <c r="C1729" t="str">
        <v>https://www.facebook.com/p/Tu%E1%BB%95i-tr%E1%BA%BB-C%C3%B4ng-an-Th%C3%A1i-B%C3%ACnh-100068113789461/</v>
      </c>
      <c r="D1729" t="str">
        <v>-</v>
      </c>
      <c r="E1729" t="str">
        <v/>
      </c>
      <c r="F1729" t="str">
        <v>-</v>
      </c>
      <c r="G1729" t="str">
        <v>-</v>
      </c>
    </row>
    <row r="1730">
      <c r="A1730">
        <v>19728</v>
      </c>
      <c r="B1730" t="str">
        <f>HYPERLINK("https://trangbom.dongnai.gov.vn/Pages/newsdetail.aspx?NewsId=1047&amp;CatId=83", "UBND Ủy ban nhân dân xã Thanh Bình  tỉnh Đồng Nai")</f>
        <v>UBND Ủy ban nhân dân xã Thanh Bình  tỉnh Đồng Nai</v>
      </c>
      <c r="C1730" t="str">
        <v>https://trangbom.dongnai.gov.vn/Pages/newsdetail.aspx?NewsId=1047&amp;CatId=83</v>
      </c>
      <c r="D1730" t="str">
        <v>-</v>
      </c>
      <c r="E1730" t="str">
        <v>-</v>
      </c>
      <c r="F1730" t="str">
        <v>-</v>
      </c>
      <c r="G1730" t="str">
        <v>-</v>
      </c>
    </row>
    <row r="1731">
      <c r="A1731">
        <v>19729</v>
      </c>
      <c r="B1731" t="str">
        <f>HYPERLINK("https://www.facebook.com/nguyen.bi.thu.doan/", "Công an xã Cây Gáo  tỉnh Đồng Nai")</f>
        <v>Công an xã Cây Gáo  tỉnh Đồng Nai</v>
      </c>
      <c r="C1731" t="str">
        <v>https://www.facebook.com/nguyen.bi.thu.doan/</v>
      </c>
      <c r="D1731" t="str">
        <v>-</v>
      </c>
      <c r="E1731" t="str">
        <v/>
      </c>
      <c r="F1731" t="str">
        <v>-</v>
      </c>
      <c r="G1731" t="str">
        <v>-</v>
      </c>
    </row>
    <row r="1732">
      <c r="A1732">
        <v>19730</v>
      </c>
      <c r="B1732" t="str">
        <f>HYPERLINK("https://trangbom.dongnai.gov.vn/Pages/gioithieu.aspx?CatID=55", "UBND Ủy ban nhân dân xã Cây Gáo  tỉnh Đồng Nai")</f>
        <v>UBND Ủy ban nhân dân xã Cây Gáo  tỉnh Đồng Nai</v>
      </c>
      <c r="C1732" t="str">
        <v>https://trangbom.dongnai.gov.vn/Pages/gioithieu.aspx?CatID=55</v>
      </c>
      <c r="D1732" t="str">
        <v>-</v>
      </c>
      <c r="E1732" t="str">
        <v>-</v>
      </c>
      <c r="F1732" t="str">
        <v>-</v>
      </c>
      <c r="G1732" t="str">
        <v>-</v>
      </c>
    </row>
    <row r="1733">
      <c r="A1733">
        <v>19731</v>
      </c>
      <c r="B1733" t="str">
        <f>HYPERLINK("https://www.facebook.com/p/UBND-x%C3%A3-B%C3%A0u-H%C3%A0m-2-100069967091382/", "Công an xã Bàu Hàm  tỉnh Đồng Nai")</f>
        <v>Công an xã Bàu Hàm  tỉnh Đồng Nai</v>
      </c>
      <c r="C1733" t="str">
        <v>https://www.facebook.com/p/UBND-x%C3%A3-B%C3%A0u-H%C3%A0m-2-100069967091382/</v>
      </c>
      <c r="D1733" t="str">
        <v>-</v>
      </c>
      <c r="E1733" t="str">
        <v/>
      </c>
      <c r="F1733" t="str">
        <v>-</v>
      </c>
      <c r="G1733" t="str">
        <v>-</v>
      </c>
    </row>
    <row r="1734">
      <c r="A1734">
        <v>19732</v>
      </c>
      <c r="B1734" t="str">
        <f>HYPERLINK("https://thongnhat.dongnai.gov.vn/Pages/gioithieu.aspx?CatID=69", "UBND Ủy ban nhân dân xã Bàu Hàm  tỉnh Đồng Nai")</f>
        <v>UBND Ủy ban nhân dân xã Bàu Hàm  tỉnh Đồng Nai</v>
      </c>
      <c r="C1734" t="str">
        <v>https://thongnhat.dongnai.gov.vn/Pages/gioithieu.aspx?CatID=69</v>
      </c>
      <c r="D1734" t="str">
        <v>-</v>
      </c>
      <c r="E1734" t="str">
        <v>-</v>
      </c>
      <c r="F1734" t="str">
        <v>-</v>
      </c>
      <c r="G1734" t="str">
        <v>-</v>
      </c>
    </row>
    <row r="1735">
      <c r="A1735">
        <v>19733</v>
      </c>
      <c r="B1735" t="str">
        <f>HYPERLINK("https://www.facebook.com/BTG.DANG.UY.XA.SONG.THAO/", "Công an xã Sông Thao  tỉnh Đồng Nai")</f>
        <v>Công an xã Sông Thao  tỉnh Đồng Nai</v>
      </c>
      <c r="C1735" t="str">
        <v>https://www.facebook.com/BTG.DANG.UY.XA.SONG.THAO/</v>
      </c>
      <c r="D1735" t="str">
        <v>-</v>
      </c>
      <c r="E1735" t="str">
        <v/>
      </c>
      <c r="F1735" t="str">
        <v>-</v>
      </c>
      <c r="G1735" t="str">
        <v>-</v>
      </c>
    </row>
    <row r="1736">
      <c r="A1736">
        <v>19734</v>
      </c>
      <c r="B1736" t="str">
        <f>HYPERLINK("https://trangbom.dongnai.gov.vn/Pages/gioithieu.aspx?CatID=55", "UBND Ủy ban nhân dân xã Sông Thao  tỉnh Đồng Nai")</f>
        <v>UBND Ủy ban nhân dân xã Sông Thao  tỉnh Đồng Nai</v>
      </c>
      <c r="C1736" t="str">
        <v>https://trangbom.dongnai.gov.vn/Pages/gioithieu.aspx?CatID=55</v>
      </c>
      <c r="D1736" t="str">
        <v>-</v>
      </c>
      <c r="E1736" t="str">
        <v>-</v>
      </c>
      <c r="F1736" t="str">
        <v>-</v>
      </c>
      <c r="G1736" t="str">
        <v>-</v>
      </c>
    </row>
    <row r="1737">
      <c r="A1737">
        <v>19735</v>
      </c>
      <c r="B1737" t="str">
        <f>HYPERLINK("https://www.facebook.com/p/UBND-x%C3%A3-S%C3%B4ng-Tr%E1%BA%A7u-huy%E1%BB%87n-Tr%E1%BA%A3ng-Bom-t%E1%BB%89nh-%C4%90%E1%BB%93ng-Nai-100083662532026/", "Công an xã Sông Trầu  tỉnh Đồng Nai")</f>
        <v>Công an xã Sông Trầu  tỉnh Đồng Nai</v>
      </c>
      <c r="C1737" t="str">
        <v>https://www.facebook.com/p/UBND-x%C3%A3-S%C3%B4ng-Tr%E1%BA%A7u-huy%E1%BB%87n-Tr%E1%BA%A3ng-Bom-t%E1%BB%89nh-%C4%90%E1%BB%93ng-Nai-100083662532026/</v>
      </c>
      <c r="D1737" t="str">
        <v>-</v>
      </c>
      <c r="E1737" t="str">
        <v/>
      </c>
      <c r="F1737" t="str">
        <v>-</v>
      </c>
      <c r="G1737" t="str">
        <v>-</v>
      </c>
    </row>
    <row r="1738">
      <c r="A1738">
        <v>19736</v>
      </c>
      <c r="B1738" t="str">
        <f>HYPERLINK("https://trangbom.dongnai.gov.vn/Pages/gioithieu.aspx?CatID=55", "UBND Ủy ban nhân dân xã Sông Trầu  tỉnh Đồng Nai")</f>
        <v>UBND Ủy ban nhân dân xã Sông Trầu  tỉnh Đồng Nai</v>
      </c>
      <c r="C1738" t="str">
        <v>https://trangbom.dongnai.gov.vn/Pages/gioithieu.aspx?CatID=55</v>
      </c>
      <c r="D1738" t="str">
        <v>-</v>
      </c>
      <c r="E1738" t="str">
        <v>-</v>
      </c>
      <c r="F1738" t="str">
        <v>-</v>
      </c>
      <c r="G1738" t="str">
        <v>-</v>
      </c>
    </row>
    <row r="1739">
      <c r="A1739">
        <v>19737</v>
      </c>
      <c r="B1739" t="str">
        <f>HYPERLINK("https://www.facebook.com/caxdonghoa/", "Công an xã Đông Hoà  tỉnh Đồng Nai")</f>
        <v>Công an xã Đông Hoà  tỉnh Đồng Nai</v>
      </c>
      <c r="C1739" t="str">
        <v>https://www.facebook.com/caxdonghoa/</v>
      </c>
      <c r="D1739" t="str">
        <v>-</v>
      </c>
      <c r="E1739" t="str">
        <v/>
      </c>
      <c r="F1739" t="str">
        <v>-</v>
      </c>
      <c r="G1739" t="str">
        <v>-</v>
      </c>
    </row>
    <row r="1740">
      <c r="A1740">
        <v>19738</v>
      </c>
      <c r="B1740" t="str">
        <f>HYPERLINK("https://donghoa.phuyen.gov.vn/", "UBND Ủy ban nhân dân xã Đông Hoà  tỉnh Đồng Nai")</f>
        <v>UBND Ủy ban nhân dân xã Đông Hoà  tỉnh Đồng Nai</v>
      </c>
      <c r="C1740" t="str">
        <v>https://donghoa.phuyen.gov.vn/</v>
      </c>
      <c r="D1740" t="str">
        <v>-</v>
      </c>
      <c r="E1740" t="str">
        <v>-</v>
      </c>
      <c r="F1740" t="str">
        <v>-</v>
      </c>
      <c r="G1740" t="str">
        <v>-</v>
      </c>
    </row>
    <row r="1741">
      <c r="A1741">
        <v>19739</v>
      </c>
      <c r="B1741" t="str">
        <f>HYPERLINK("https://www.facebook.com/p/C%C3%B4ng-an-x%C3%A3-B%E1%BA%AFc-S%C6%A1n-100072521040214/", "Công an xã Bắc Sơn  tỉnh Đồng Nai")</f>
        <v>Công an xã Bắc Sơn  tỉnh Đồng Nai</v>
      </c>
      <c r="C1741" t="str">
        <v>https://www.facebook.com/p/C%C3%B4ng-an-x%C3%A3-B%E1%BA%AFc-S%C6%A1n-100072521040214/</v>
      </c>
      <c r="D1741" t="str">
        <v>-</v>
      </c>
      <c r="E1741" t="str">
        <v/>
      </c>
      <c r="F1741" t="str">
        <v>-</v>
      </c>
      <c r="G1741" t="str">
        <v>-</v>
      </c>
    </row>
    <row r="1742">
      <c r="A1742">
        <v>19740</v>
      </c>
      <c r="B1742" t="str">
        <f>HYPERLINK("https://trangbom.dongnai.gov.vn/Pages/gioithieu.aspx?CatID=55", "UBND Ủy ban nhân dân xã Bắc Sơn  tỉnh Đồng Nai")</f>
        <v>UBND Ủy ban nhân dân xã Bắc Sơn  tỉnh Đồng Nai</v>
      </c>
      <c r="C1742" t="str">
        <v>https://trangbom.dongnai.gov.vn/Pages/gioithieu.aspx?CatID=55</v>
      </c>
      <c r="D1742" t="str">
        <v>-</v>
      </c>
      <c r="E1742" t="str">
        <v>-</v>
      </c>
      <c r="F1742" t="str">
        <v>-</v>
      </c>
      <c r="G1742" t="str">
        <v>-</v>
      </c>
    </row>
    <row r="1743">
      <c r="A1743">
        <v>19741</v>
      </c>
      <c r="B1743" t="str">
        <f>HYPERLINK("https://www.facebook.com/AnNinhTvHoNai3/", "Công an xã Hố Nai 3  tỉnh Đồng Nai")</f>
        <v>Công an xã Hố Nai 3  tỉnh Đồng Nai</v>
      </c>
      <c r="C1743" t="str">
        <v>https://www.facebook.com/AnNinhTvHoNai3/</v>
      </c>
      <c r="D1743" t="str">
        <v>-</v>
      </c>
      <c r="E1743" t="str">
        <v/>
      </c>
      <c r="F1743" t="str">
        <v>-</v>
      </c>
      <c r="G1743" t="str">
        <v>-</v>
      </c>
    </row>
    <row r="1744">
      <c r="A1744">
        <v>19742</v>
      </c>
      <c r="B1744" t="str">
        <f>HYPERLINK("https://trangbom.dongnai.gov.vn/Pages/gioithieu.aspx?CatID=55", "UBND Ủy ban nhân dân xã Hố Nai 3  tỉnh Đồng Nai")</f>
        <v>UBND Ủy ban nhân dân xã Hố Nai 3  tỉnh Đồng Nai</v>
      </c>
      <c r="C1744" t="str">
        <v>https://trangbom.dongnai.gov.vn/Pages/gioithieu.aspx?CatID=55</v>
      </c>
      <c r="D1744" t="str">
        <v>-</v>
      </c>
      <c r="E1744" t="str">
        <v>-</v>
      </c>
      <c r="F1744" t="str">
        <v>-</v>
      </c>
      <c r="G1744" t="str">
        <v>-</v>
      </c>
    </row>
    <row r="1745">
      <c r="A1745">
        <v>19743</v>
      </c>
      <c r="B1745" t="str">
        <f>HYPERLINK("https://www.facebook.com/TTCADN/", "Công an xã Tây Hoà  tỉnh Đồng Nai")</f>
        <v>Công an xã Tây Hoà  tỉnh Đồng Nai</v>
      </c>
      <c r="C1745" t="str">
        <v>https://www.facebook.com/TTCADN/</v>
      </c>
      <c r="D1745" t="str">
        <v>-</v>
      </c>
      <c r="E1745" t="str">
        <v/>
      </c>
      <c r="F1745" t="str">
        <v>-</v>
      </c>
      <c r="G1745" t="str">
        <v>-</v>
      </c>
    </row>
    <row r="1746">
      <c r="A1746">
        <v>19744</v>
      </c>
      <c r="B1746" t="str">
        <f>HYPERLINK("https://trangbom.dongnai.gov.vn/Pages/newsdetail.aspx?NewsId=15369&amp;CatId=51", "UBND Ủy ban nhân dân xã Tây Hoà  tỉnh Đồng Nai")</f>
        <v>UBND Ủy ban nhân dân xã Tây Hoà  tỉnh Đồng Nai</v>
      </c>
      <c r="C1746" t="str">
        <v>https://trangbom.dongnai.gov.vn/Pages/newsdetail.aspx?NewsId=15369&amp;CatId=51</v>
      </c>
      <c r="D1746" t="str">
        <v>-</v>
      </c>
      <c r="E1746" t="str">
        <v>-</v>
      </c>
      <c r="F1746" t="str">
        <v>-</v>
      </c>
      <c r="G1746" t="str">
        <v>-</v>
      </c>
    </row>
    <row r="1747">
      <c r="A1747">
        <v>19745</v>
      </c>
      <c r="B1747" t="str">
        <f>HYPERLINK("https://www.facebook.com/THONGTINXABINHMINH/?locale=vi_VN", "Công an xã Bình Minh  tỉnh Đồng Nai")</f>
        <v>Công an xã Bình Minh  tỉnh Đồng Nai</v>
      </c>
      <c r="C1747" t="str">
        <v>https://www.facebook.com/THONGTINXABINHMINH/?locale=vi_VN</v>
      </c>
      <c r="D1747" t="str">
        <v>-</v>
      </c>
      <c r="E1747" t="str">
        <v/>
      </c>
      <c r="F1747" t="str">
        <v>-</v>
      </c>
      <c r="G1747" t="str">
        <v>-</v>
      </c>
    </row>
    <row r="1748">
      <c r="A1748">
        <v>19746</v>
      </c>
      <c r="B1748" t="str">
        <f>HYPERLINK("https://trangbom.dongnai.gov.vn/Pages/gioithieu.aspx?CatID=55", "UBND Ủy ban nhân dân xã Bình Minh  tỉnh Đồng Nai")</f>
        <v>UBND Ủy ban nhân dân xã Bình Minh  tỉnh Đồng Nai</v>
      </c>
      <c r="C1748" t="str">
        <v>https://trangbom.dongnai.gov.vn/Pages/gioithieu.aspx?CatID=55</v>
      </c>
      <c r="D1748" t="str">
        <v>-</v>
      </c>
      <c r="E1748" t="str">
        <v>-</v>
      </c>
      <c r="F1748" t="str">
        <v>-</v>
      </c>
      <c r="G1748" t="str">
        <v>-</v>
      </c>
    </row>
    <row r="1749">
      <c r="A1749">
        <v>19747</v>
      </c>
      <c r="B1749" t="str">
        <f>HYPERLINK("https://www.facebook.com/BTGXaTrungHoa/", "Công an xã Trung Hoà  tỉnh Đồng Nai")</f>
        <v>Công an xã Trung Hoà  tỉnh Đồng Nai</v>
      </c>
      <c r="C1749" t="str">
        <v>https://www.facebook.com/BTGXaTrungHoa/</v>
      </c>
      <c r="D1749" t="str">
        <v>-</v>
      </c>
      <c r="E1749" t="str">
        <v/>
      </c>
      <c r="F1749" t="str">
        <v>-</v>
      </c>
      <c r="G1749" t="str">
        <v>-</v>
      </c>
    </row>
    <row r="1750">
      <c r="A1750">
        <v>19748</v>
      </c>
      <c r="B1750" t="str">
        <f>HYPERLINK("https://www.dongnai.gov.vn/", "UBND Ủy ban nhân dân xã Trung Hoà  tỉnh Đồng Nai")</f>
        <v>UBND Ủy ban nhân dân xã Trung Hoà  tỉnh Đồng Nai</v>
      </c>
      <c r="C1750" t="str">
        <v>https://www.dongnai.gov.vn/</v>
      </c>
      <c r="D1750" t="str">
        <v>-</v>
      </c>
      <c r="E1750" t="str">
        <v>-</v>
      </c>
      <c r="F1750" t="str">
        <v>-</v>
      </c>
      <c r="G1750" t="str">
        <v>-</v>
      </c>
    </row>
    <row r="1751">
      <c r="A1751">
        <v>19749</v>
      </c>
      <c r="B1751" t="str">
        <f>HYPERLINK("https://www.facebook.com/TTCADN/", "Công an xã Đồi 61  tỉnh Đồng Nai")</f>
        <v>Công an xã Đồi 61  tỉnh Đồng Nai</v>
      </c>
      <c r="C1751" t="str">
        <v>https://www.facebook.com/TTCADN/</v>
      </c>
      <c r="D1751" t="str">
        <v>-</v>
      </c>
      <c r="E1751" t="str">
        <v/>
      </c>
      <c r="F1751" t="str">
        <v>-</v>
      </c>
      <c r="G1751" t="str">
        <v>-</v>
      </c>
    </row>
    <row r="1752">
      <c r="A1752">
        <v>19750</v>
      </c>
      <c r="B1752" t="str">
        <f>HYPERLINK("https://trangbom.dongnai.gov.vn/Pages/newsdetail.aspx?NewsId=9556&amp;CatId=87", "UBND Ủy ban nhân dân xã Đồi 61  tỉnh Đồng Nai")</f>
        <v>UBND Ủy ban nhân dân xã Đồi 61  tỉnh Đồng Nai</v>
      </c>
      <c r="C1752" t="str">
        <v>https://trangbom.dongnai.gov.vn/Pages/newsdetail.aspx?NewsId=9556&amp;CatId=87</v>
      </c>
      <c r="D1752" t="str">
        <v>-</v>
      </c>
      <c r="E1752" t="str">
        <v>-</v>
      </c>
      <c r="F1752" t="str">
        <v>-</v>
      </c>
      <c r="G1752" t="str">
        <v>-</v>
      </c>
    </row>
    <row r="1753">
      <c r="A1753">
        <v>19751</v>
      </c>
      <c r="B1753" t="str">
        <f>HYPERLINK("https://www.facebook.com/ConganxaHungThinh/", "Công an xã Hưng Thịnh  tỉnh Đồng Nai")</f>
        <v>Công an xã Hưng Thịnh  tỉnh Đồng Nai</v>
      </c>
      <c r="C1753" t="str">
        <v>https://www.facebook.com/ConganxaHungThinh/</v>
      </c>
      <c r="D1753" t="str">
        <v>-</v>
      </c>
      <c r="E1753" t="str">
        <v/>
      </c>
      <c r="F1753" t="str">
        <v>-</v>
      </c>
      <c r="G1753" t="str">
        <v>-</v>
      </c>
    </row>
    <row r="1754">
      <c r="A1754">
        <v>19752</v>
      </c>
      <c r="B1754" t="str">
        <f>HYPERLINK("https://trangbom.dongnai.gov.vn/Pages/newsdetail.aspx?NewsId=14213&amp;CatId=87", "UBND Ủy ban nhân dân xã Hưng Thịnh  tỉnh Đồng Nai")</f>
        <v>UBND Ủy ban nhân dân xã Hưng Thịnh  tỉnh Đồng Nai</v>
      </c>
      <c r="C1754" t="str">
        <v>https://trangbom.dongnai.gov.vn/Pages/newsdetail.aspx?NewsId=14213&amp;CatId=87</v>
      </c>
      <c r="D1754" t="str">
        <v>-</v>
      </c>
      <c r="E1754" t="str">
        <v>-</v>
      </c>
      <c r="F1754" t="str">
        <v>-</v>
      </c>
      <c r="G1754" t="str">
        <v>-</v>
      </c>
    </row>
    <row r="1755">
      <c r="A1755">
        <v>19753</v>
      </c>
      <c r="B1755" t="str">
        <f>HYPERLINK("https://www.facebook.com/tuyengiaoxaquangtien/", "Công an xã Quảng Tiến  tỉnh Đồng Nai")</f>
        <v>Công an xã Quảng Tiến  tỉnh Đồng Nai</v>
      </c>
      <c r="C1755" t="str">
        <v>https://www.facebook.com/tuyengiaoxaquangtien/</v>
      </c>
      <c r="D1755" t="str">
        <v>-</v>
      </c>
      <c r="E1755" t="str">
        <v/>
      </c>
      <c r="F1755" t="str">
        <v>-</v>
      </c>
      <c r="G1755" t="str">
        <v>-</v>
      </c>
    </row>
    <row r="1756">
      <c r="A1756">
        <v>19754</v>
      </c>
      <c r="B1756" t="str">
        <f>HYPERLINK("https://trangbom.dongnai.gov.vn/Pages/gioithieu.aspx?CatID=55", "UBND Ủy ban nhân dân xã Quảng Tiến  tỉnh Đồng Nai")</f>
        <v>UBND Ủy ban nhân dân xã Quảng Tiến  tỉnh Đồng Nai</v>
      </c>
      <c r="C1756" t="str">
        <v>https://trangbom.dongnai.gov.vn/Pages/gioithieu.aspx?CatID=55</v>
      </c>
      <c r="D1756" t="str">
        <v>-</v>
      </c>
      <c r="E1756" t="str">
        <v>-</v>
      </c>
      <c r="F1756" t="str">
        <v>-</v>
      </c>
      <c r="G1756" t="str">
        <v>-</v>
      </c>
    </row>
    <row r="1757">
      <c r="A1757">
        <v>19755</v>
      </c>
      <c r="B1757" t="str">
        <v>Công an xã Giang Điền  tỉnh Đồng Nai</v>
      </c>
      <c r="C1757" t="str">
        <v>-</v>
      </c>
      <c r="D1757" t="str">
        <v>-</v>
      </c>
      <c r="E1757" t="str">
        <v/>
      </c>
      <c r="F1757" t="str">
        <v>-</v>
      </c>
      <c r="G1757" t="str">
        <v>-</v>
      </c>
    </row>
    <row r="1758">
      <c r="A1758">
        <v>19756</v>
      </c>
      <c r="B1758" t="str">
        <f>HYPERLINK("https://trangbom.dongnai.gov.vn/Pages/gioithieu.aspx?CatID=55", "UBND Ủy ban nhân dân xã Giang Điền  tỉnh Đồng Nai")</f>
        <v>UBND Ủy ban nhân dân xã Giang Điền  tỉnh Đồng Nai</v>
      </c>
      <c r="C1758" t="str">
        <v>https://trangbom.dongnai.gov.vn/Pages/gioithieu.aspx?CatID=55</v>
      </c>
      <c r="D1758" t="str">
        <v>-</v>
      </c>
      <c r="E1758" t="str">
        <v>-</v>
      </c>
      <c r="F1758" t="str">
        <v>-</v>
      </c>
      <c r="G1758" t="str">
        <v>-</v>
      </c>
    </row>
    <row r="1759">
      <c r="A1759">
        <v>19757</v>
      </c>
      <c r="B1759" t="str">
        <f>HYPERLINK("https://www.facebook.com/Tintucanvien/", "Công an xã An Viễn  tỉnh Đồng Nai")</f>
        <v>Công an xã An Viễn  tỉnh Đồng Nai</v>
      </c>
      <c r="C1759" t="str">
        <v>https://www.facebook.com/Tintucanvien/</v>
      </c>
      <c r="D1759" t="str">
        <v>-</v>
      </c>
      <c r="E1759" t="str">
        <v/>
      </c>
      <c r="F1759" t="str">
        <v>-</v>
      </c>
      <c r="G1759" t="str">
        <v>-</v>
      </c>
    </row>
    <row r="1760">
      <c r="A1760">
        <v>19758</v>
      </c>
      <c r="B1760" t="str">
        <f>HYPERLINK("https://trangbom.dongnai.gov.vn/Pages/gioithieu.aspx?CatID=55", "UBND Ủy ban nhân dân xã An Viễn  tỉnh Đồng Nai")</f>
        <v>UBND Ủy ban nhân dân xã An Viễn  tỉnh Đồng Nai</v>
      </c>
      <c r="C1760" t="str">
        <v>https://trangbom.dongnai.gov.vn/Pages/gioithieu.aspx?CatID=55</v>
      </c>
      <c r="D1760" t="str">
        <v>-</v>
      </c>
      <c r="E1760" t="str">
        <v>-</v>
      </c>
      <c r="F1760" t="str">
        <v>-</v>
      </c>
      <c r="G1760" t="str">
        <v>-</v>
      </c>
    </row>
    <row r="1761">
      <c r="A1761">
        <v>19759</v>
      </c>
      <c r="B1761" t="str">
        <f>HYPERLINK("https://www.facebook.com/p/Tuy%C3%AAn-gi%C3%A1o-x%C3%A3-Gia-T%C3%A2n-1-100063629105682/", "Công an xã Gia Tân 1  tỉnh Đồng Nai")</f>
        <v>Công an xã Gia Tân 1  tỉnh Đồng Nai</v>
      </c>
      <c r="C1761" t="str">
        <v>https://www.facebook.com/p/Tuy%C3%AAn-gi%C3%A1o-x%C3%A3-Gia-T%C3%A2n-1-100063629105682/</v>
      </c>
      <c r="D1761" t="str">
        <v>-</v>
      </c>
      <c r="E1761" t="str">
        <v/>
      </c>
      <c r="F1761" t="str">
        <v>-</v>
      </c>
      <c r="G1761" t="str">
        <v>-</v>
      </c>
    </row>
    <row r="1762">
      <c r="A1762">
        <v>19760</v>
      </c>
      <c r="B1762" t="str">
        <f>HYPERLINK("https://thongnhat.dongnai.gov.vn/Pages/gioithieu.aspx?CatID=8", "UBND Ủy ban nhân dân xã Gia Tân 1  tỉnh Đồng Nai")</f>
        <v>UBND Ủy ban nhân dân xã Gia Tân 1  tỉnh Đồng Nai</v>
      </c>
      <c r="C1762" t="str">
        <v>https://thongnhat.dongnai.gov.vn/Pages/gioithieu.aspx?CatID=8</v>
      </c>
      <c r="D1762" t="str">
        <v>-</v>
      </c>
      <c r="E1762" t="str">
        <v>-</v>
      </c>
      <c r="F1762" t="str">
        <v>-</v>
      </c>
      <c r="G1762" t="str">
        <v>-</v>
      </c>
    </row>
    <row r="1763">
      <c r="A1763">
        <v>19761</v>
      </c>
      <c r="B1763" t="str">
        <f>HYPERLINK("https://www.facebook.com/GiaTans/?locale=hi_IN", "Công an xã Gia Tân 2  tỉnh Đồng Nai")</f>
        <v>Công an xã Gia Tân 2  tỉnh Đồng Nai</v>
      </c>
      <c r="C1763" t="str">
        <v>https://www.facebook.com/GiaTans/?locale=hi_IN</v>
      </c>
      <c r="D1763" t="str">
        <v>-</v>
      </c>
      <c r="E1763" t="str">
        <v/>
      </c>
      <c r="F1763" t="str">
        <v>-</v>
      </c>
      <c r="G1763" t="str">
        <v>-</v>
      </c>
    </row>
    <row r="1764">
      <c r="A1764">
        <v>19762</v>
      </c>
      <c r="B1764" t="str">
        <f>HYPERLINK("https://thongnhat.dongnai.gov.vn/Pages/gioithieu.aspx?CatID=74", "UBND Ủy ban nhân dân xã Gia Tân 2  tỉnh Đồng Nai")</f>
        <v>UBND Ủy ban nhân dân xã Gia Tân 2  tỉnh Đồng Nai</v>
      </c>
      <c r="C1764" t="str">
        <v>https://thongnhat.dongnai.gov.vn/Pages/gioithieu.aspx?CatID=74</v>
      </c>
      <c r="D1764" t="str">
        <v>-</v>
      </c>
      <c r="E1764" t="str">
        <v>-</v>
      </c>
      <c r="F1764" t="str">
        <v>-</v>
      </c>
      <c r="G1764" t="str">
        <v>-</v>
      </c>
    </row>
    <row r="1765">
      <c r="A1765">
        <v>19763</v>
      </c>
      <c r="B1765" t="str">
        <f>HYPERLINK("https://www.facebook.com/Btvdoanxagiatan3/", "Công an xã Gia Tân 3  tỉnh Đồng Nai")</f>
        <v>Công an xã Gia Tân 3  tỉnh Đồng Nai</v>
      </c>
      <c r="C1765" t="str">
        <v>https://www.facebook.com/Btvdoanxagiatan3/</v>
      </c>
      <c r="D1765" t="str">
        <v>-</v>
      </c>
      <c r="E1765" t="str">
        <v/>
      </c>
      <c r="F1765" t="str">
        <v>-</v>
      </c>
      <c r="G1765" t="str">
        <v>-</v>
      </c>
    </row>
    <row r="1766">
      <c r="A1766">
        <v>19764</v>
      </c>
      <c r="B1766" t="str">
        <f>HYPERLINK("https://thongnhat.dongnai.gov.vn/Pages/gioithieu.aspx?CatID=75", "UBND Ủy ban nhân dân xã Gia Tân 3  tỉnh Đồng Nai")</f>
        <v>UBND Ủy ban nhân dân xã Gia Tân 3  tỉnh Đồng Nai</v>
      </c>
      <c r="C1766" t="str">
        <v>https://thongnhat.dongnai.gov.vn/Pages/gioithieu.aspx?CatID=75</v>
      </c>
      <c r="D1766" t="str">
        <v>-</v>
      </c>
      <c r="E1766" t="str">
        <v>-</v>
      </c>
      <c r="F1766" t="str">
        <v>-</v>
      </c>
      <c r="G1766" t="str">
        <v>-</v>
      </c>
    </row>
    <row r="1767">
      <c r="A1767">
        <v>19765</v>
      </c>
      <c r="B1767" t="str">
        <v>Công an xã Gia Kiệm  tỉnh Đồng Nai</v>
      </c>
      <c r="C1767" t="str">
        <v>-</v>
      </c>
      <c r="D1767" t="str">
        <v>-</v>
      </c>
      <c r="E1767" t="str">
        <v/>
      </c>
      <c r="F1767" t="str">
        <v>-</v>
      </c>
      <c r="G1767" t="str">
        <v>-</v>
      </c>
    </row>
    <row r="1768">
      <c r="A1768">
        <v>19766</v>
      </c>
      <c r="B1768" t="str">
        <f>HYPERLINK("https://thongnhat.dongnai.gov.vn/Pages/gioithieu.aspx?CatID=72", "UBND Ủy ban nhân dân xã Gia Kiệm  tỉnh Đồng Nai")</f>
        <v>UBND Ủy ban nhân dân xã Gia Kiệm  tỉnh Đồng Nai</v>
      </c>
      <c r="C1768" t="str">
        <v>https://thongnhat.dongnai.gov.vn/Pages/gioithieu.aspx?CatID=72</v>
      </c>
      <c r="D1768" t="str">
        <v>-</v>
      </c>
      <c r="E1768" t="str">
        <v>-</v>
      </c>
      <c r="F1768" t="str">
        <v>-</v>
      </c>
      <c r="G1768" t="str">
        <v>-</v>
      </c>
    </row>
    <row r="1769">
      <c r="A1769">
        <v>19767</v>
      </c>
      <c r="B1769" t="str">
        <f>HYPERLINK("https://www.facebook.com/conganxaquangtrunghuyenthongnhat/", "Công an xã Quang Trung  tỉnh Đồng Nai")</f>
        <v>Công an xã Quang Trung  tỉnh Đồng Nai</v>
      </c>
      <c r="C1769" t="str">
        <v>https://www.facebook.com/conganxaquangtrunghuyenthongnhat/</v>
      </c>
      <c r="D1769" t="str">
        <v>-</v>
      </c>
      <c r="E1769" t="str">
        <v/>
      </c>
      <c r="F1769" t="str">
        <v>-</v>
      </c>
      <c r="G1769" t="str">
        <v>-</v>
      </c>
    </row>
    <row r="1770">
      <c r="A1770">
        <v>19768</v>
      </c>
      <c r="B1770" t="str">
        <f>HYPERLINK("https://thongnhat.dongnai.gov.vn/", "UBND Ủy ban nhân dân xã Quang Trung  tỉnh Đồng Nai")</f>
        <v>UBND Ủy ban nhân dân xã Quang Trung  tỉnh Đồng Nai</v>
      </c>
      <c r="C1770" t="str">
        <v>https://thongnhat.dongnai.gov.vn/</v>
      </c>
      <c r="D1770" t="str">
        <v>-</v>
      </c>
      <c r="E1770" t="str">
        <v>-</v>
      </c>
      <c r="F1770" t="str">
        <v>-</v>
      </c>
      <c r="G1770" t="str">
        <v>-</v>
      </c>
    </row>
    <row r="1771">
      <c r="A1771">
        <v>19769</v>
      </c>
      <c r="B1771" t="str">
        <f>HYPERLINK("https://www.facebook.com/p/UBND-x%C3%A3-B%C3%A0u-H%C3%A0m-2-100069967091382/", "Công an xã Bàu Hàm 2  tỉnh Đồng Nai")</f>
        <v>Công an xã Bàu Hàm 2  tỉnh Đồng Nai</v>
      </c>
      <c r="C1771" t="str">
        <v>https://www.facebook.com/p/UBND-x%C3%A3-B%C3%A0u-H%C3%A0m-2-100069967091382/</v>
      </c>
      <c r="D1771" t="str">
        <v>-</v>
      </c>
      <c r="E1771" t="str">
        <v/>
      </c>
      <c r="F1771" t="str">
        <v>-</v>
      </c>
      <c r="G1771" t="str">
        <v>-</v>
      </c>
    </row>
    <row r="1772">
      <c r="A1772">
        <v>19770</v>
      </c>
      <c r="B1772" t="str">
        <f>HYPERLINK("https://thongnhat.dongnai.gov.vn/Pages/gioithieu.aspx?CatID=69", "UBND Ủy ban nhân dân xã Bàu Hàm 2  tỉnh Đồng Nai")</f>
        <v>UBND Ủy ban nhân dân xã Bàu Hàm 2  tỉnh Đồng Nai</v>
      </c>
      <c r="C1772" t="str">
        <v>https://thongnhat.dongnai.gov.vn/Pages/gioithieu.aspx?CatID=69</v>
      </c>
      <c r="D1772" t="str">
        <v>-</v>
      </c>
      <c r="E1772" t="str">
        <v>-</v>
      </c>
      <c r="F1772" t="str">
        <v>-</v>
      </c>
      <c r="G1772" t="str">
        <v>-</v>
      </c>
    </row>
    <row r="1773">
      <c r="A1773">
        <v>19771</v>
      </c>
      <c r="B1773" t="str">
        <f>HYPERLINK("https://www.facebook.com/p/%C4%90o%C3%A0n-X%C3%A3-H%C6%B0ng-L%E1%BB%99c-100064362835133/", "Công an xã Hưng Lộc  tỉnh Đồng Nai")</f>
        <v>Công an xã Hưng Lộc  tỉnh Đồng Nai</v>
      </c>
      <c r="C1773" t="str">
        <v>https://www.facebook.com/p/%C4%90o%C3%A0n-X%C3%A3-H%C6%B0ng-L%E1%BB%99c-100064362835133/</v>
      </c>
      <c r="D1773" t="str">
        <v>-</v>
      </c>
      <c r="E1773" t="str">
        <v/>
      </c>
      <c r="F1773" t="str">
        <v>-</v>
      </c>
      <c r="G1773" t="str">
        <v>-</v>
      </c>
    </row>
    <row r="1774">
      <c r="A1774">
        <v>19772</v>
      </c>
      <c r="B1774" t="str">
        <f>HYPERLINK("https://thongnhat.dongnai.gov.vn/Pages/gioithieu.aspx?CatID=70", "UBND Ủy ban nhân dân xã Hưng Lộc  tỉnh Đồng Nai")</f>
        <v>UBND Ủy ban nhân dân xã Hưng Lộc  tỉnh Đồng Nai</v>
      </c>
      <c r="C1774" t="str">
        <v>https://thongnhat.dongnai.gov.vn/Pages/gioithieu.aspx?CatID=70</v>
      </c>
      <c r="D1774" t="str">
        <v>-</v>
      </c>
      <c r="E1774" t="str">
        <v>-</v>
      </c>
      <c r="F1774" t="str">
        <v>-</v>
      </c>
      <c r="G1774" t="str">
        <v>-</v>
      </c>
    </row>
    <row r="1775">
      <c r="A1775">
        <v>19773</v>
      </c>
      <c r="B1775" t="str">
        <f>HYPERLINK("https://www.facebook.com/XaLo25Review/", "Công an xã Lộ 25  tỉnh Đồng Nai")</f>
        <v>Công an xã Lộ 25  tỉnh Đồng Nai</v>
      </c>
      <c r="C1775" t="str">
        <v>https://www.facebook.com/XaLo25Review/</v>
      </c>
      <c r="D1775" t="str">
        <v>-</v>
      </c>
      <c r="E1775" t="str">
        <v/>
      </c>
      <c r="F1775" t="str">
        <v>-</v>
      </c>
      <c r="G1775" t="str">
        <v>-</v>
      </c>
    </row>
    <row r="1776">
      <c r="A1776">
        <v>19774</v>
      </c>
      <c r="B1776" t="str">
        <f>HYPERLINK("https://thongnhat.dongnai.gov.vn/Pages/gioithieu.aspx?CatID=76", "UBND Ủy ban nhân dân xã Lộ 25  tỉnh Đồng Nai")</f>
        <v>UBND Ủy ban nhân dân xã Lộ 25  tỉnh Đồng Nai</v>
      </c>
      <c r="C1776" t="str">
        <v>https://thongnhat.dongnai.gov.vn/Pages/gioithieu.aspx?CatID=76</v>
      </c>
      <c r="D1776" t="str">
        <v>-</v>
      </c>
      <c r="E1776" t="str">
        <v>-</v>
      </c>
      <c r="F1776" t="str">
        <v>-</v>
      </c>
      <c r="G1776" t="str">
        <v>-</v>
      </c>
    </row>
    <row r="1777">
      <c r="A1777">
        <v>19775</v>
      </c>
      <c r="B1777" t="str">
        <f>HYPERLINK("https://www.facebook.com/p/C%C3%B4ng-An-X%C3%A3-Xu%C3%A2n-Thi%E1%BB%87n-100091834942336/", "Công an xã Xuân Thiện  tỉnh Đồng Nai")</f>
        <v>Công an xã Xuân Thiện  tỉnh Đồng Nai</v>
      </c>
      <c r="C1777" t="str">
        <v>https://www.facebook.com/p/C%C3%B4ng-An-X%C3%A3-Xu%C3%A2n-Thi%E1%BB%87n-100091834942336/</v>
      </c>
      <c r="D1777" t="str">
        <v>-</v>
      </c>
      <c r="E1777" t="str">
        <v/>
      </c>
      <c r="F1777" t="str">
        <v>-</v>
      </c>
      <c r="G1777" t="str">
        <v>-</v>
      </c>
    </row>
    <row r="1778">
      <c r="A1778">
        <v>19776</v>
      </c>
      <c r="B1778" t="str">
        <f>HYPERLINK("https://thongnhat.dongnai.gov.vn/Pages/newsdetail.aspx?NewsId=7851&amp;CatId=86", "UBND Ủy ban nhân dân xã Xuân Thiện  tỉnh Đồng Nai")</f>
        <v>UBND Ủy ban nhân dân xã Xuân Thiện  tỉnh Đồng Nai</v>
      </c>
      <c r="C1778" t="str">
        <v>https://thongnhat.dongnai.gov.vn/Pages/newsdetail.aspx?NewsId=7851&amp;CatId=86</v>
      </c>
      <c r="D1778" t="str">
        <v>-</v>
      </c>
      <c r="E1778" t="str">
        <v>-</v>
      </c>
      <c r="F1778" t="str">
        <v>-</v>
      </c>
      <c r="G1778" t="str">
        <v>-</v>
      </c>
    </row>
    <row r="1779">
      <c r="A1779">
        <v>19777</v>
      </c>
      <c r="B1779" t="str">
        <f>HYPERLINK("https://www.facebook.com/TuoitreConganCaoBang/", "Công an xã Xuân Thạnh  tỉnh Đồng Nai")</f>
        <v>Công an xã Xuân Thạnh  tỉnh Đồng Nai</v>
      </c>
      <c r="C1779" t="str">
        <v>https://www.facebook.com/TuoitreConganCaoBang/</v>
      </c>
      <c r="D1779" t="str">
        <v>-</v>
      </c>
      <c r="E1779" t="str">
        <v/>
      </c>
      <c r="F1779" t="str">
        <v>-</v>
      </c>
      <c r="G1779" t="str">
        <v>-</v>
      </c>
    </row>
    <row r="1780">
      <c r="A1780">
        <v>19778</v>
      </c>
      <c r="B1780" t="str">
        <f>HYPERLINK("https://xuanloc.dongnai.gov.vn/Pages/gioithieuchitiet.aspx?IDxa=41", "UBND Ủy ban nhân dân xã Xuân Thạnh  tỉnh Đồng Nai")</f>
        <v>UBND Ủy ban nhân dân xã Xuân Thạnh  tỉnh Đồng Nai</v>
      </c>
      <c r="C1780" t="str">
        <v>https://xuanloc.dongnai.gov.vn/Pages/gioithieuchitiet.aspx?IDxa=41</v>
      </c>
      <c r="D1780" t="str">
        <v>-</v>
      </c>
      <c r="E1780" t="str">
        <v>-</v>
      </c>
      <c r="F1780" t="str">
        <v>-</v>
      </c>
      <c r="G1780" t="str">
        <v>-</v>
      </c>
    </row>
    <row r="1781">
      <c r="A1781">
        <v>19779</v>
      </c>
      <c r="B1781" t="str">
        <f>HYPERLINK("https://www.facebook.com/TTCADN/", "Công an xã Sông Nhạn  tỉnh Đồng Nai")</f>
        <v>Công an xã Sông Nhạn  tỉnh Đồng Nai</v>
      </c>
      <c r="C1781" t="str">
        <v>https://www.facebook.com/TTCADN/</v>
      </c>
      <c r="D1781" t="str">
        <v>-</v>
      </c>
      <c r="E1781" t="str">
        <v/>
      </c>
      <c r="F1781" t="str">
        <v>-</v>
      </c>
      <c r="G1781" t="str">
        <v>-</v>
      </c>
    </row>
    <row r="1782">
      <c r="A1782">
        <v>19780</v>
      </c>
      <c r="B1782" t="str">
        <f>HYPERLINK("https://cammy.dongnai.gov.vn/", "UBND Ủy ban nhân dân xã Sông Nhạn  tỉnh Đồng Nai")</f>
        <v>UBND Ủy ban nhân dân xã Sông Nhạn  tỉnh Đồng Nai</v>
      </c>
      <c r="C1782" t="str">
        <v>https://cammy.dongnai.gov.vn/</v>
      </c>
      <c r="D1782" t="str">
        <v>-</v>
      </c>
      <c r="E1782" t="str">
        <v>-</v>
      </c>
      <c r="F1782" t="str">
        <v>-</v>
      </c>
      <c r="G1782" t="str">
        <v>-</v>
      </c>
    </row>
    <row r="1783">
      <c r="A1783">
        <v>19781</v>
      </c>
      <c r="B1783" t="str">
        <f>HYPERLINK("https://www.facebook.com/CAxuanque/", "Công an xã Xuân Quế  tỉnh Đồng Nai")</f>
        <v>Công an xã Xuân Quế  tỉnh Đồng Nai</v>
      </c>
      <c r="C1783" t="str">
        <v>https://www.facebook.com/CAxuanque/</v>
      </c>
      <c r="D1783" t="str">
        <v>-</v>
      </c>
      <c r="E1783" t="str">
        <v/>
      </c>
      <c r="F1783" t="str">
        <v>-</v>
      </c>
      <c r="G1783" t="str">
        <v>-</v>
      </c>
    </row>
    <row r="1784">
      <c r="A1784">
        <v>19782</v>
      </c>
      <c r="B1784" t="str">
        <f>HYPERLINK("https://cammy.dongnai.gov.vn/", "UBND Ủy ban nhân dân xã Xuân Quế  tỉnh Đồng Nai")</f>
        <v>UBND Ủy ban nhân dân xã Xuân Quế  tỉnh Đồng Nai</v>
      </c>
      <c r="C1784" t="str">
        <v>https://cammy.dongnai.gov.vn/</v>
      </c>
      <c r="D1784" t="str">
        <v>-</v>
      </c>
      <c r="E1784" t="str">
        <v>-</v>
      </c>
      <c r="F1784" t="str">
        <v>-</v>
      </c>
      <c r="G1784" t="str">
        <v>-</v>
      </c>
    </row>
    <row r="1785">
      <c r="A1785">
        <v>19783</v>
      </c>
      <c r="B1785" t="str">
        <v>Công an xã Nhân Nghĩa  tỉnh Đồng Nai</v>
      </c>
      <c r="C1785" t="str">
        <v>-</v>
      </c>
      <c r="D1785" t="str">
        <v>-</v>
      </c>
      <c r="E1785" t="str">
        <v/>
      </c>
      <c r="F1785" t="str">
        <v>-</v>
      </c>
      <c r="G1785" t="str">
        <v>-</v>
      </c>
    </row>
    <row r="1786">
      <c r="A1786">
        <v>19784</v>
      </c>
      <c r="B1786" t="str">
        <f>HYPERLINK("https://cammy.dongnai.gov.vn/", "UBND Ủy ban nhân dân xã Nhân Nghĩa  tỉnh Đồng Nai")</f>
        <v>UBND Ủy ban nhân dân xã Nhân Nghĩa  tỉnh Đồng Nai</v>
      </c>
      <c r="C1786" t="str">
        <v>https://cammy.dongnai.gov.vn/</v>
      </c>
      <c r="D1786" t="str">
        <v>-</v>
      </c>
      <c r="E1786" t="str">
        <v>-</v>
      </c>
      <c r="F1786" t="str">
        <v>-</v>
      </c>
      <c r="G1786" t="str">
        <v>-</v>
      </c>
    </row>
    <row r="1787">
      <c r="A1787">
        <v>19785</v>
      </c>
      <c r="B1787" t="str">
        <f>HYPERLINK("https://www.facebook.com/TCAX.Xuan.Duong/?locale=vi_VN", "Công an xã Xuân Đường  tỉnh Đồng Nai")</f>
        <v>Công an xã Xuân Đường  tỉnh Đồng Nai</v>
      </c>
      <c r="C1787" t="str">
        <v>https://www.facebook.com/TCAX.Xuan.Duong/?locale=vi_VN</v>
      </c>
      <c r="D1787" t="str">
        <v>-</v>
      </c>
      <c r="E1787" t="str">
        <v/>
      </c>
      <c r="F1787" t="str">
        <v>-</v>
      </c>
      <c r="G1787" t="str">
        <v>-</v>
      </c>
    </row>
    <row r="1788">
      <c r="A1788">
        <v>19786</v>
      </c>
      <c r="B1788" t="str">
        <f>HYPERLINK("https://cammy.dongnai.gov.vn/", "UBND Ủy ban nhân dân xã Xuân Đường  tỉnh Đồng Nai")</f>
        <v>UBND Ủy ban nhân dân xã Xuân Đường  tỉnh Đồng Nai</v>
      </c>
      <c r="C1788" t="str">
        <v>https://cammy.dongnai.gov.vn/</v>
      </c>
      <c r="D1788" t="str">
        <v>-</v>
      </c>
      <c r="E1788" t="str">
        <v>-</v>
      </c>
      <c r="F1788" t="str">
        <v>-</v>
      </c>
      <c r="G1788" t="str">
        <v>-</v>
      </c>
    </row>
    <row r="1789">
      <c r="A1789">
        <v>19787</v>
      </c>
      <c r="B1789" t="str">
        <f>HYPERLINK("https://www.facebook.com/p/C%C3%B4ng-An-Th%E1%BB%8B-Tr%E1%BA%A5n-Long-Giao-CAH-C%E1%BA%A9m-M%E1%BB%B9-100091811036045/", "Công an xã Long Giao  tỉnh Đồng Nai")</f>
        <v>Công an xã Long Giao  tỉnh Đồng Nai</v>
      </c>
      <c r="C1789" t="str">
        <v>https://www.facebook.com/p/C%C3%B4ng-An-Th%E1%BB%8B-Tr%E1%BA%A5n-Long-Giao-CAH-C%E1%BA%A9m-M%E1%BB%B9-100091811036045/</v>
      </c>
      <c r="D1789" t="str">
        <v>-</v>
      </c>
      <c r="E1789" t="str">
        <v/>
      </c>
      <c r="F1789" t="str">
        <v>-</v>
      </c>
      <c r="G1789" t="str">
        <v>-</v>
      </c>
    </row>
    <row r="1790">
      <c r="A1790">
        <v>19788</v>
      </c>
      <c r="B1790" t="str">
        <f>HYPERLINK("https://longthanh.dongnai.gov.vn/", "UBND Ủy ban nhân dân xã Long Giao  tỉnh Đồng Nai")</f>
        <v>UBND Ủy ban nhân dân xã Long Giao  tỉnh Đồng Nai</v>
      </c>
      <c r="C1790" t="str">
        <v>https://longthanh.dongnai.gov.vn/</v>
      </c>
      <c r="D1790" t="str">
        <v>-</v>
      </c>
      <c r="E1790" t="str">
        <v>-</v>
      </c>
      <c r="F1790" t="str">
        <v>-</v>
      </c>
      <c r="G1790" t="str">
        <v>-</v>
      </c>
    </row>
    <row r="1791">
      <c r="A1791">
        <v>19789</v>
      </c>
      <c r="B1791" t="str">
        <f>HYPERLINK("https://www.facebook.com/conganxaxuanmy/", "Công an xã Xuân Mỹ  tỉnh Đồng Nai")</f>
        <v>Công an xã Xuân Mỹ  tỉnh Đồng Nai</v>
      </c>
      <c r="C1791" t="str">
        <v>https://www.facebook.com/conganxaxuanmy/</v>
      </c>
      <c r="D1791" t="str">
        <v>-</v>
      </c>
      <c r="E1791" t="str">
        <v/>
      </c>
      <c r="F1791" t="str">
        <v>-</v>
      </c>
      <c r="G1791" t="str">
        <v>-</v>
      </c>
    </row>
    <row r="1792">
      <c r="A1792">
        <v>19790</v>
      </c>
      <c r="B1792" t="str">
        <f>HYPERLINK("http://xuanmy.nghixuan.hatinh.gov.vn/", "UBND Ủy ban nhân dân xã Xuân Mỹ  tỉnh Đồng Nai")</f>
        <v>UBND Ủy ban nhân dân xã Xuân Mỹ  tỉnh Đồng Nai</v>
      </c>
      <c r="C1792" t="str">
        <v>http://xuanmy.nghixuan.hatinh.gov.vn/</v>
      </c>
      <c r="D1792" t="str">
        <v>-</v>
      </c>
      <c r="E1792" t="str">
        <v>-</v>
      </c>
      <c r="F1792" t="str">
        <v>-</v>
      </c>
      <c r="G1792" t="str">
        <v>-</v>
      </c>
    </row>
    <row r="1793">
      <c r="A1793">
        <v>19791</v>
      </c>
      <c r="B1793" t="str">
        <f>HYPERLINK("https://www.facebook.com/conganxathuducbinhdaibentre/", "Công an xã Thừa Đức  tỉnh Đồng Nai")</f>
        <v>Công an xã Thừa Đức  tỉnh Đồng Nai</v>
      </c>
      <c r="C1793" t="str">
        <v>https://www.facebook.com/conganxathuducbinhdaibentre/</v>
      </c>
      <c r="D1793" t="str">
        <v>-</v>
      </c>
      <c r="E1793" t="str">
        <v/>
      </c>
      <c r="F1793" t="str">
        <v>-</v>
      </c>
      <c r="G1793" t="str">
        <v>-</v>
      </c>
    </row>
    <row r="1794">
      <c r="A1794">
        <v>19792</v>
      </c>
      <c r="B1794" t="str">
        <f>HYPERLINK("https://cammy.dongnai.gov.vn/", "UBND Ủy ban nhân dân xã Thừa Đức  tỉnh Đồng Nai")</f>
        <v>UBND Ủy ban nhân dân xã Thừa Đức  tỉnh Đồng Nai</v>
      </c>
      <c r="C1794" t="str">
        <v>https://cammy.dongnai.gov.vn/</v>
      </c>
      <c r="D1794" t="str">
        <v>-</v>
      </c>
      <c r="E1794" t="str">
        <v>-</v>
      </c>
      <c r="F1794" t="str">
        <v>-</v>
      </c>
      <c r="G1794" t="str">
        <v>-</v>
      </c>
    </row>
    <row r="1795">
      <c r="A1795">
        <v>19793</v>
      </c>
      <c r="B1795" t="str">
        <f>HYPERLINK("https://www.facebook.com/p/X%C3%A3-B%E1%BA%A3o-B%C3%ACnh-Huy%E1%BB%87n-C%E1%BA%A9m-M%E1%BB%B9-%C4%90%E1%BB%93ng-Nai-100063650435999/", "Công an xã Bảo Bình  tỉnh Đồng Nai")</f>
        <v>Công an xã Bảo Bình  tỉnh Đồng Nai</v>
      </c>
      <c r="C1795" t="str">
        <v>https://www.facebook.com/p/X%C3%A3-B%E1%BA%A3o-B%C3%ACnh-Huy%E1%BB%87n-C%E1%BA%A9m-M%E1%BB%B9-%C4%90%E1%BB%93ng-Nai-100063650435999/</v>
      </c>
      <c r="D1795" t="str">
        <v>-</v>
      </c>
      <c r="E1795" t="str">
        <v/>
      </c>
      <c r="F1795" t="str">
        <v>-</v>
      </c>
      <c r="G1795" t="str">
        <v>-</v>
      </c>
    </row>
    <row r="1796">
      <c r="A1796">
        <v>19794</v>
      </c>
      <c r="B1796" t="str">
        <f>HYPERLINK("https://cammy.dongnai.gov.vn/Pages/gioithieu.aspx?CatID=77", "UBND Ủy ban nhân dân xã Bảo Bình  tỉnh Đồng Nai")</f>
        <v>UBND Ủy ban nhân dân xã Bảo Bình  tỉnh Đồng Nai</v>
      </c>
      <c r="C1796" t="str">
        <v>https://cammy.dongnai.gov.vn/Pages/gioithieu.aspx?CatID=77</v>
      </c>
      <c r="D1796" t="str">
        <v>-</v>
      </c>
      <c r="E1796" t="str">
        <v>-</v>
      </c>
      <c r="F1796" t="str">
        <v>-</v>
      </c>
      <c r="G1796" t="str">
        <v>-</v>
      </c>
    </row>
    <row r="1797">
      <c r="A1797">
        <v>19795</v>
      </c>
      <c r="B1797" t="str">
        <f>HYPERLINK("https://www.facebook.com/p/THCS-Xu%C3%A2n-B%E1%BA%A3o-100057409390929/", "Công an xã Xuân Bảo  tỉnh Đồng Nai")</f>
        <v>Công an xã Xuân Bảo  tỉnh Đồng Nai</v>
      </c>
      <c r="C1797" t="str">
        <v>https://www.facebook.com/p/THCS-Xu%C3%A2n-B%E1%BA%A3o-100057409390929/</v>
      </c>
      <c r="D1797" t="str">
        <v>-</v>
      </c>
      <c r="E1797" t="str">
        <v/>
      </c>
      <c r="F1797" t="str">
        <v>-</v>
      </c>
      <c r="G1797" t="str">
        <v>-</v>
      </c>
    </row>
    <row r="1798">
      <c r="A1798">
        <v>19796</v>
      </c>
      <c r="B1798" t="str">
        <f>HYPERLINK("https://cammy.dongnai.gov.vn/Pages/newsdetail.aspx?NewsId=5030&amp;CatId=106", "UBND Ủy ban nhân dân xã Xuân Bảo  tỉnh Đồng Nai")</f>
        <v>UBND Ủy ban nhân dân xã Xuân Bảo  tỉnh Đồng Nai</v>
      </c>
      <c r="C1798" t="str">
        <v>https://cammy.dongnai.gov.vn/Pages/newsdetail.aspx?NewsId=5030&amp;CatId=106</v>
      </c>
      <c r="D1798" t="str">
        <v>-</v>
      </c>
      <c r="E1798" t="str">
        <v>-</v>
      </c>
      <c r="F1798" t="str">
        <v>-</v>
      </c>
      <c r="G1798" t="str">
        <v>-</v>
      </c>
    </row>
    <row r="1799">
      <c r="A1799">
        <v>19797</v>
      </c>
      <c r="B1799" t="str">
        <f>HYPERLINK("https://www.facebook.com/fglxuantay/", "Công an xã Xuân Tây  tỉnh Đồng Nai")</f>
        <v>Công an xã Xuân Tây  tỉnh Đồng Nai</v>
      </c>
      <c r="C1799" t="str">
        <v>https://www.facebook.com/fglxuantay/</v>
      </c>
      <c r="D1799" t="str">
        <v>-</v>
      </c>
      <c r="E1799" t="str">
        <v/>
      </c>
      <c r="F1799" t="str">
        <v>-</v>
      </c>
      <c r="G1799" t="str">
        <v>-</v>
      </c>
    </row>
    <row r="1800">
      <c r="A1800">
        <v>19798</v>
      </c>
      <c r="B1800" t="str">
        <f>HYPERLINK("https://cammy.dongnai.gov.vn/", "UBND Ủy ban nhân dân xã Xuân Tây  tỉnh Đồng Nai")</f>
        <v>UBND Ủy ban nhân dân xã Xuân Tây  tỉnh Đồng Nai</v>
      </c>
      <c r="C1800" t="str">
        <v>https://cammy.dongnai.gov.vn/</v>
      </c>
      <c r="D1800" t="str">
        <v>-</v>
      </c>
      <c r="E1800" t="str">
        <v>-</v>
      </c>
      <c r="F1800" t="str">
        <v>-</v>
      </c>
      <c r="G1800" t="str">
        <v>-</v>
      </c>
    </row>
    <row r="1801">
      <c r="A1801">
        <v>19799</v>
      </c>
      <c r="B1801" t="str">
        <v>Công an xã Xuân Đông  tỉnh Đồng Nai</v>
      </c>
      <c r="C1801" t="str">
        <v>-</v>
      </c>
      <c r="D1801" t="str">
        <v>-</v>
      </c>
      <c r="E1801" t="str">
        <v/>
      </c>
      <c r="F1801" t="str">
        <v>-</v>
      </c>
      <c r="G1801" t="str">
        <v>-</v>
      </c>
    </row>
    <row r="1802">
      <c r="A1802">
        <v>19800</v>
      </c>
      <c r="B1802" t="str">
        <f>HYPERLINK("https://cammy.dongnai.gov.vn/Pages/gioithieu.aspx?CatID=77", "UBND Ủy ban nhân dân xã Xuân Đông  tỉnh Đồng Nai")</f>
        <v>UBND Ủy ban nhân dân xã Xuân Đông  tỉnh Đồng Nai</v>
      </c>
      <c r="C1802" t="str">
        <v>https://cammy.dongnai.gov.vn/Pages/gioithieu.aspx?CatID=77</v>
      </c>
      <c r="D1802" t="str">
        <v>-</v>
      </c>
      <c r="E1802" t="str">
        <v>-</v>
      </c>
      <c r="F1802" t="str">
        <v>-</v>
      </c>
      <c r="G1802" t="str">
        <v>-</v>
      </c>
    </row>
    <row r="1803">
      <c r="A1803">
        <v>19801</v>
      </c>
      <c r="B1803" t="str">
        <v>Công an xã Sông Ray  tỉnh Đồng Nai</v>
      </c>
      <c r="C1803" t="str">
        <v>-</v>
      </c>
      <c r="D1803" t="str">
        <v>-</v>
      </c>
      <c r="E1803" t="str">
        <v/>
      </c>
      <c r="F1803" t="str">
        <v>-</v>
      </c>
      <c r="G1803" t="str">
        <v>-</v>
      </c>
    </row>
    <row r="1804">
      <c r="A1804">
        <v>19802</v>
      </c>
      <c r="B1804" t="str">
        <f>HYPERLINK("https://cammy.dongnai.gov.vn/Pages/gioithieu.aspx?CatID=77", "UBND Ủy ban nhân dân xã Sông Ray  tỉnh Đồng Nai")</f>
        <v>UBND Ủy ban nhân dân xã Sông Ray  tỉnh Đồng Nai</v>
      </c>
      <c r="C1804" t="str">
        <v>https://cammy.dongnai.gov.vn/Pages/gioithieu.aspx?CatID=77</v>
      </c>
      <c r="D1804" t="str">
        <v>-</v>
      </c>
      <c r="E1804" t="str">
        <v>-</v>
      </c>
      <c r="F1804" t="str">
        <v>-</v>
      </c>
      <c r="G1804" t="str">
        <v>-</v>
      </c>
    </row>
    <row r="1805">
      <c r="A1805">
        <v>19803</v>
      </c>
      <c r="B1805" t="str">
        <f>HYPERLINK("https://www.facebook.com/people/C%C3%B4ng-an-x%C3%A3-L%C3%A2m-San/100090449707803/", "Công an xã Lâm San  tỉnh Đồng Nai")</f>
        <v>Công an xã Lâm San  tỉnh Đồng Nai</v>
      </c>
      <c r="C1805" t="str">
        <v>https://www.facebook.com/people/C%C3%B4ng-an-x%C3%A3-L%C3%A2m-San/100090449707803/</v>
      </c>
      <c r="D1805" t="str">
        <v>-</v>
      </c>
      <c r="E1805" t="str">
        <v/>
      </c>
      <c r="F1805" t="str">
        <v>-</v>
      </c>
      <c r="G1805" t="str">
        <v>ấp 3, lâm san, cẩm mỹ, Đồng Nai</v>
      </c>
    </row>
    <row r="1806">
      <c r="A1806">
        <v>19804</v>
      </c>
      <c r="B1806" t="str">
        <f>HYPERLINK("https://cammy.dongnai.gov.vn/Pages/newsdetail.aspx?NewsId=4882&amp;CatId=81", "UBND Ủy ban nhân dân xã Lâm San  tỉnh Đồng Nai")</f>
        <v>UBND Ủy ban nhân dân xã Lâm San  tỉnh Đồng Nai</v>
      </c>
      <c r="C1806" t="str">
        <v>https://cammy.dongnai.gov.vn/Pages/newsdetail.aspx?NewsId=4882&amp;CatId=81</v>
      </c>
      <c r="D1806" t="str">
        <v>-</v>
      </c>
      <c r="E1806" t="str">
        <v>-</v>
      </c>
      <c r="F1806" t="str">
        <v>-</v>
      </c>
      <c r="G1806" t="str">
        <v>-</v>
      </c>
    </row>
    <row r="1807">
      <c r="A1807">
        <v>19805</v>
      </c>
      <c r="B1807" t="str">
        <f>HYPERLINK("https://www.facebook.com/p/C%C3%B4ng-an-x%C3%A3-An-Ph%C6%B0%E1%BB%9Bc-61553715524539/", "Công an xã An Phước  tỉnh Đồng Nai")</f>
        <v>Công an xã An Phước  tỉnh Đồng Nai</v>
      </c>
      <c r="C1807" t="str">
        <v>https://www.facebook.com/p/C%C3%B4ng-an-x%C3%A3-An-Ph%C6%B0%E1%BB%9Bc-61553715524539/</v>
      </c>
      <c r="D1807" t="str">
        <v>-</v>
      </c>
      <c r="E1807" t="str">
        <v/>
      </c>
      <c r="F1807" t="str">
        <v>-</v>
      </c>
      <c r="G1807" t="str">
        <v>-</v>
      </c>
    </row>
    <row r="1808">
      <c r="A1808">
        <v>19806</v>
      </c>
      <c r="B1808" t="str">
        <f>HYPERLINK("https://longthanh.dongnai.gov.vn/Pages/gioithieu.aspx?CatID=69", "UBND Ủy ban nhân dân xã An Phước  tỉnh Đồng Nai")</f>
        <v>UBND Ủy ban nhân dân xã An Phước  tỉnh Đồng Nai</v>
      </c>
      <c r="C1808" t="str">
        <v>https://longthanh.dongnai.gov.vn/Pages/gioithieu.aspx?CatID=69</v>
      </c>
      <c r="D1808" t="str">
        <v>-</v>
      </c>
      <c r="E1808" t="str">
        <v>-</v>
      </c>
      <c r="F1808" t="str">
        <v>-</v>
      </c>
      <c r="G1808" t="str">
        <v>-</v>
      </c>
    </row>
    <row r="1809">
      <c r="A1809">
        <v>19807</v>
      </c>
      <c r="B1809" t="str">
        <f>HYPERLINK("https://www.facebook.com/p/UBND-x%C3%A3-B%C3%ACnh-S%C6%A1n-huy%E1%BB%87n-Long-Th%C3%A0nh-t%E1%BB%89nh-%C4%90%E1%BB%93ng-Nai-100063479770924/", "Công an xã Bình An  tỉnh Đồng Nai")</f>
        <v>Công an xã Bình An  tỉnh Đồng Nai</v>
      </c>
      <c r="C1809" t="str">
        <v>https://www.facebook.com/p/UBND-x%C3%A3-B%C3%ACnh-S%C6%A1n-huy%E1%BB%87n-Long-Th%C3%A0nh-t%E1%BB%89nh-%C4%90%E1%BB%93ng-Nai-100063479770924/</v>
      </c>
      <c r="D1809" t="str">
        <v>-</v>
      </c>
      <c r="E1809" t="str">
        <v>02513533028</v>
      </c>
      <c r="F1809" t="str">
        <v>-</v>
      </c>
      <c r="G1809" t="str">
        <v>-</v>
      </c>
    </row>
    <row r="1810">
      <c r="A1810">
        <v>19808</v>
      </c>
      <c r="B1810" t="str">
        <f>HYPERLINK("https://vinhcuu.dongnai.gov.vn/", "UBND Ủy ban nhân dân xã Bình An  tỉnh Đồng Nai")</f>
        <v>UBND Ủy ban nhân dân xã Bình An  tỉnh Đồng Nai</v>
      </c>
      <c r="C1810" t="str">
        <v>https://vinhcuu.dongnai.gov.vn/</v>
      </c>
      <c r="D1810" t="str">
        <v>-</v>
      </c>
      <c r="E1810" t="str">
        <v>-</v>
      </c>
      <c r="F1810" t="str">
        <v>-</v>
      </c>
      <c r="G1810" t="str">
        <v>-</v>
      </c>
    </row>
    <row r="1811">
      <c r="A1811">
        <v>19809</v>
      </c>
      <c r="B1811" t="str">
        <v>Công an xã Long Đức  tỉnh Đồng Nai</v>
      </c>
      <c r="C1811" t="str">
        <v>-</v>
      </c>
      <c r="D1811" t="str">
        <v>-</v>
      </c>
      <c r="E1811" t="str">
        <v/>
      </c>
      <c r="F1811" t="str">
        <v>-</v>
      </c>
      <c r="G1811" t="str">
        <v>-</v>
      </c>
    </row>
    <row r="1812">
      <c r="A1812">
        <v>19810</v>
      </c>
      <c r="B1812" t="str">
        <f>HYPERLINK("https://longthanh.dongnai.gov.vn/Pages/gioithieu.aspx?CatID=69", "UBND Ủy ban nhân dân xã Long Đức  tỉnh Đồng Nai")</f>
        <v>UBND Ủy ban nhân dân xã Long Đức  tỉnh Đồng Nai</v>
      </c>
      <c r="C1812" t="str">
        <v>https://longthanh.dongnai.gov.vn/Pages/gioithieu.aspx?CatID=69</v>
      </c>
      <c r="D1812" t="str">
        <v>-</v>
      </c>
      <c r="E1812" t="str">
        <v>-</v>
      </c>
      <c r="F1812" t="str">
        <v>-</v>
      </c>
      <c r="G1812" t="str">
        <v>-</v>
      </c>
    </row>
    <row r="1813">
      <c r="A1813">
        <v>19811</v>
      </c>
      <c r="B1813" t="str">
        <f>HYPERLINK("https://www.facebook.com/100070727010345", "Công an xã Lộc An  tỉnh Đồng Nai")</f>
        <v>Công an xã Lộc An  tỉnh Đồng Nai</v>
      </c>
      <c r="C1813" t="str">
        <v>https://www.facebook.com/100070727010345</v>
      </c>
      <c r="D1813" t="str">
        <v>-</v>
      </c>
      <c r="E1813" t="str">
        <v>02513524619</v>
      </c>
      <c r="F1813" t="str">
        <f>HYPERLINK("mailto:Hongnhung1006.dn@gmail.com", "Hongnhung1006.dn@gmail.com")</f>
        <v>Hongnhung1006.dn@gmail.com</v>
      </c>
      <c r="G1813" t="str">
        <v>Long Thành, Vietnam</v>
      </c>
    </row>
    <row r="1814">
      <c r="A1814">
        <v>19812</v>
      </c>
      <c r="B1814" t="str">
        <f>HYPERLINK("https://longthanh.dongnai.gov.vn/Pages/newsdetail.aspx?NewsId=10674&amp;CatId=95", "UBND Ủy ban nhân dân xã Lộc An  tỉnh Đồng Nai")</f>
        <v>UBND Ủy ban nhân dân xã Lộc An  tỉnh Đồng Nai</v>
      </c>
      <c r="C1814" t="str">
        <v>https://longthanh.dongnai.gov.vn/Pages/newsdetail.aspx?NewsId=10674&amp;CatId=95</v>
      </c>
      <c r="D1814" t="str">
        <v>-</v>
      </c>
      <c r="E1814" t="str">
        <v>-</v>
      </c>
      <c r="F1814" t="str">
        <v>-</v>
      </c>
      <c r="G1814" t="str">
        <v>-</v>
      </c>
    </row>
    <row r="1815">
      <c r="A1815">
        <v>19813</v>
      </c>
      <c r="B1815" t="str">
        <f>HYPERLINK("https://www.facebook.com/p/UBND-x%C3%A3-B%C3%ACnh-S%C6%A1n-huy%E1%BB%87n-Long-Th%C3%A0nh-t%E1%BB%89nh-%C4%90%E1%BB%93ng-Nai-100063479770924/", "Công an xã Bình Sơn  tỉnh Đồng Nai")</f>
        <v>Công an xã Bình Sơn  tỉnh Đồng Nai</v>
      </c>
      <c r="C1815" t="str">
        <v>https://www.facebook.com/p/UBND-x%C3%A3-B%C3%ACnh-S%C6%A1n-huy%E1%BB%87n-Long-Th%C3%A0nh-t%E1%BB%89nh-%C4%90%E1%BB%93ng-Nai-100063479770924/</v>
      </c>
      <c r="D1815" t="str">
        <v>-</v>
      </c>
      <c r="E1815" t="str">
        <v/>
      </c>
      <c r="F1815" t="str">
        <v>-</v>
      </c>
      <c r="G1815" t="str">
        <v>-</v>
      </c>
    </row>
    <row r="1816">
      <c r="A1816">
        <v>19814</v>
      </c>
      <c r="B1816" t="str">
        <f>HYPERLINK("https://longthanh.dongnai.gov.vn/Pages/gioithieu.aspx?CatID=69", "UBND Ủy ban nhân dân xã Bình Sơn  tỉnh Đồng Nai")</f>
        <v>UBND Ủy ban nhân dân xã Bình Sơn  tỉnh Đồng Nai</v>
      </c>
      <c r="C1816" t="str">
        <v>https://longthanh.dongnai.gov.vn/Pages/gioithieu.aspx?CatID=69</v>
      </c>
      <c r="D1816" t="str">
        <v>-</v>
      </c>
      <c r="E1816" t="str">
        <v>-</v>
      </c>
      <c r="F1816" t="str">
        <v>-</v>
      </c>
      <c r="G1816" t="str">
        <v>-</v>
      </c>
    </row>
    <row r="1817">
      <c r="A1817">
        <v>19815</v>
      </c>
      <c r="B1817" t="str">
        <f>HYPERLINK("https://www.facebook.com/TTCADN/", "Công an xã Tam An  tỉnh Đồng Nai")</f>
        <v>Công an xã Tam An  tỉnh Đồng Nai</v>
      </c>
      <c r="C1817" t="str">
        <v>https://www.facebook.com/TTCADN/</v>
      </c>
      <c r="D1817" t="str">
        <v>-</v>
      </c>
      <c r="E1817" t="str">
        <v>02518820111</v>
      </c>
      <c r="F1817" t="str">
        <f>HYPERLINK("mailto:congan@dongnai.gov.vn", "congan@dongnai.gov.vn")</f>
        <v>congan@dongnai.gov.vn</v>
      </c>
      <c r="G1817" t="str">
        <v>161 Phạm Văn Thuận, Tân Tiến, Biên Hòa, Vietnam</v>
      </c>
    </row>
    <row r="1818">
      <c r="A1818">
        <v>19816</v>
      </c>
      <c r="B1818" t="str">
        <f>HYPERLINK("https://longthanh.dongnai.gov.vn/Pages/gioithieu.aspx?CatID=69", "UBND Ủy ban nhân dân xã Tam An  tỉnh Đồng Nai")</f>
        <v>UBND Ủy ban nhân dân xã Tam An  tỉnh Đồng Nai</v>
      </c>
      <c r="C1818" t="str">
        <v>https://longthanh.dongnai.gov.vn/Pages/gioithieu.aspx?CatID=69</v>
      </c>
      <c r="D1818" t="str">
        <v>-</v>
      </c>
      <c r="E1818" t="str">
        <v>-</v>
      </c>
      <c r="F1818" t="str">
        <v>-</v>
      </c>
      <c r="G1818" t="str">
        <v>-</v>
      </c>
    </row>
    <row r="1819">
      <c r="A1819">
        <v>19817</v>
      </c>
      <c r="B1819" t="str">
        <f>HYPERLINK("https://www.facebook.com/DoanXaCamDuong/", "Công an xã Cẩm Đường  tỉnh Đồng Nai")</f>
        <v>Công an xã Cẩm Đường  tỉnh Đồng Nai</v>
      </c>
      <c r="C1819" t="str">
        <v>https://www.facebook.com/DoanXaCamDuong/</v>
      </c>
      <c r="D1819" t="str">
        <v>-</v>
      </c>
      <c r="E1819" t="str">
        <v/>
      </c>
      <c r="F1819" t="str">
        <v>-</v>
      </c>
      <c r="G1819" t="str">
        <v>-</v>
      </c>
    </row>
    <row r="1820">
      <c r="A1820">
        <v>19818</v>
      </c>
      <c r="B1820" t="str">
        <f>HYPERLINK("https://dongnai.gov.vn/Pages/newsdetail.aspx?NewsId=36584&amp;CatId=111", "UBND Ủy ban nhân dân xã Cẩm Đường  tỉnh Đồng Nai")</f>
        <v>UBND Ủy ban nhân dân xã Cẩm Đường  tỉnh Đồng Nai</v>
      </c>
      <c r="C1820" t="str">
        <v>https://dongnai.gov.vn/Pages/newsdetail.aspx?NewsId=36584&amp;CatId=111</v>
      </c>
      <c r="D1820" t="str">
        <v>-</v>
      </c>
      <c r="E1820" t="str">
        <v>-</v>
      </c>
      <c r="F1820" t="str">
        <v>-</v>
      </c>
      <c r="G1820" t="str">
        <v>-</v>
      </c>
    </row>
    <row r="1821">
      <c r="A1821">
        <v>19819</v>
      </c>
      <c r="B1821" t="str">
        <f>HYPERLINK("https://www.facebook.com/p/C%C3%B4ng-an-x%C3%A3-Long-Th%E1%BB%8D-100082443905683/", "Công an xã Long An  tỉnh Đồng Nai")</f>
        <v>Công an xã Long An  tỉnh Đồng Nai</v>
      </c>
      <c r="C1821" t="str">
        <v>https://www.facebook.com/p/C%C3%B4ng-an-x%C3%A3-Long-Th%E1%BB%8D-100082443905683/</v>
      </c>
      <c r="D1821" t="str">
        <v>-</v>
      </c>
      <c r="E1821" t="str">
        <v>02513571248</v>
      </c>
      <c r="F1821" t="str">
        <v>-</v>
      </c>
      <c r="G1821" t="str">
        <v>đường Hùng Vương, ấp 4, xã Long Thọ, huyện Nhơn Trạch, tỉnh Đồng Nai</v>
      </c>
    </row>
    <row r="1822">
      <c r="A1822">
        <v>19820</v>
      </c>
      <c r="B1822" t="str">
        <f>HYPERLINK("https://www.dongnai.gov.vn/", "UBND Ủy ban nhân dân xã Long An  tỉnh Đồng Nai")</f>
        <v>UBND Ủy ban nhân dân xã Long An  tỉnh Đồng Nai</v>
      </c>
      <c r="C1822" t="str">
        <v>https://www.dongnai.gov.vn/</v>
      </c>
      <c r="D1822" t="str">
        <v>-</v>
      </c>
      <c r="E1822" t="str">
        <v>-</v>
      </c>
      <c r="F1822" t="str">
        <v>-</v>
      </c>
      <c r="G1822" t="str">
        <v>-</v>
      </c>
    </row>
    <row r="1823">
      <c r="A1823">
        <v>19821</v>
      </c>
      <c r="B1823" t="str">
        <f>HYPERLINK("https://www.facebook.com/groups/447558785806774/", "Công an xã Suối Trầu  tỉnh Đồng Nai")</f>
        <v>Công an xã Suối Trầu  tỉnh Đồng Nai</v>
      </c>
      <c r="C1823" t="str">
        <v>https://www.facebook.com/groups/447558785806774/</v>
      </c>
      <c r="D1823" t="str">
        <v>-</v>
      </c>
      <c r="E1823" t="str">
        <v/>
      </c>
      <c r="F1823" t="str">
        <v>-</v>
      </c>
      <c r="G1823" t="str">
        <v>-</v>
      </c>
    </row>
    <row r="1824">
      <c r="A1824">
        <v>19822</v>
      </c>
      <c r="B1824" t="str">
        <f>HYPERLINK("https://longthanh.dongnai.gov.vn/Pages/gioithieu.aspx?CatID=72", "UBND Ủy ban nhân dân xã Suối Trầu  tỉnh Đồng Nai")</f>
        <v>UBND Ủy ban nhân dân xã Suối Trầu  tỉnh Đồng Nai</v>
      </c>
      <c r="C1824" t="str">
        <v>https://longthanh.dongnai.gov.vn/Pages/gioithieu.aspx?CatID=72</v>
      </c>
      <c r="D1824" t="str">
        <v>-</v>
      </c>
      <c r="E1824" t="str">
        <v>-</v>
      </c>
      <c r="F1824" t="str">
        <v>-</v>
      </c>
      <c r="G1824" t="str">
        <v>-</v>
      </c>
    </row>
    <row r="1825">
      <c r="A1825">
        <v>19823</v>
      </c>
      <c r="B1825" t="str">
        <f>HYPERLINK("https://www.facebook.com/100069030975935", "Công an xã Bàu Cạn  tỉnh Đồng Nai")</f>
        <v>Công an xã Bàu Cạn  tỉnh Đồng Nai</v>
      </c>
      <c r="C1825" t="str">
        <v>https://www.facebook.com/100069030975935</v>
      </c>
      <c r="D1825" t="str">
        <v>0393636136</v>
      </c>
      <c r="E1825" t="str">
        <v>-</v>
      </c>
      <c r="F1825" t="str">
        <f>HYPERLINK("mailto:doanxabaucan123@gmail.com", "doanxabaucan123@gmail.com")</f>
        <v>doanxabaucan123@gmail.com</v>
      </c>
      <c r="G1825" t="str">
        <v>Ấp 6 xã Bàu Cạn, huyện Long Thành, tỉnh Đồng Nai, Biên Hòa, Vietnam</v>
      </c>
    </row>
    <row r="1826">
      <c r="A1826">
        <v>19824</v>
      </c>
      <c r="B1826" t="str">
        <f>HYPERLINK("https://longthanh.dongnai.gov.vn/pages/newsdetail.aspx?NewsId=11330&amp;CatId=102", "UBND Ủy ban nhân dân xã Bàu Cạn  tỉnh Đồng Nai")</f>
        <v>UBND Ủy ban nhân dân xã Bàu Cạn  tỉnh Đồng Nai</v>
      </c>
      <c r="C1826" t="str">
        <v>https://longthanh.dongnai.gov.vn/pages/newsdetail.aspx?NewsId=11330&amp;CatId=102</v>
      </c>
      <c r="D1826" t="str">
        <v>-</v>
      </c>
      <c r="E1826" t="str">
        <v>-</v>
      </c>
      <c r="F1826" t="str">
        <v>-</v>
      </c>
      <c r="G1826" t="str">
        <v>-</v>
      </c>
    </row>
    <row r="1827">
      <c r="A1827">
        <v>19825</v>
      </c>
      <c r="B1827" t="str">
        <f>HYPERLINK("https://www.facebook.com/p/C%C3%B4ng-an-x%C3%A3-An-Ph%C6%B0%E1%BB%9Bc-61553715524539/", "Công an xã Long Phước  tỉnh Đồng Nai")</f>
        <v>Công an xã Long Phước  tỉnh Đồng Nai</v>
      </c>
      <c r="C1827" t="str">
        <v>https://www.facebook.com/p/C%C3%B4ng-an-x%C3%A3-An-Ph%C6%B0%E1%BB%9Bc-61553715524539/</v>
      </c>
      <c r="D1827" t="str">
        <v>-</v>
      </c>
      <c r="E1827" t="str">
        <v>02513546363</v>
      </c>
      <c r="F1827" t="str">
        <v>-</v>
      </c>
      <c r="G1827" t="str">
        <v>Ấp 7, xã An Phước, Long Thành, Vietnam</v>
      </c>
    </row>
    <row r="1828">
      <c r="A1828">
        <v>19826</v>
      </c>
      <c r="B1828" t="str">
        <f>HYPERLINK("https://longthanh.dongnai.gov.vn/Pages/newsdetail.aspx?NewsId=10833&amp;CatId=95", "UBND Ủy ban nhân dân xã Long Phước  tỉnh Đồng Nai")</f>
        <v>UBND Ủy ban nhân dân xã Long Phước  tỉnh Đồng Nai</v>
      </c>
      <c r="C1828" t="str">
        <v>https://longthanh.dongnai.gov.vn/Pages/newsdetail.aspx?NewsId=10833&amp;CatId=95</v>
      </c>
      <c r="D1828" t="str">
        <v>-</v>
      </c>
      <c r="E1828" t="str">
        <v>-</v>
      </c>
      <c r="F1828" t="str">
        <v>-</v>
      </c>
      <c r="G1828" t="str">
        <v>-</v>
      </c>
    </row>
    <row r="1829">
      <c r="A1829">
        <v>19827</v>
      </c>
      <c r="B1829" t="str">
        <f>HYPERLINK("https://www.facebook.com/p/Tu%E1%BB%95i-tr%E1%BA%BB-C%C3%B4ng-an-huy%E1%BB%87n-Ninh-Ph%C6%B0%E1%BB%9Bc-100068114569027/", "Công an xã Phước Bình  tỉnh Đồng Nai")</f>
        <v>Công an xã Phước Bình  tỉnh Đồng Nai</v>
      </c>
      <c r="C1829" t="str">
        <v>https://www.facebook.com/p/Tu%E1%BB%95i-tr%E1%BA%BB-C%C3%B4ng-an-huy%E1%BB%87n-Ninh-Ph%C6%B0%E1%BB%9Bc-100068114569027/</v>
      </c>
      <c r="D1829" t="str">
        <v>-</v>
      </c>
      <c r="E1829" t="str">
        <v>02593864529</v>
      </c>
      <c r="F1829" t="str">
        <v>-</v>
      </c>
      <c r="G1829" t="str">
        <v>Quốc lộ 1A</v>
      </c>
    </row>
    <row r="1830">
      <c r="A1830">
        <v>19828</v>
      </c>
      <c r="B1830" t="str">
        <f>HYPERLINK("https://longthanh.dongnai.gov.vn/", "UBND Ủy ban nhân dân xã Phước Bình  tỉnh Đồng Nai")</f>
        <v>UBND Ủy ban nhân dân xã Phước Bình  tỉnh Đồng Nai</v>
      </c>
      <c r="C1830" t="str">
        <v>https://longthanh.dongnai.gov.vn/</v>
      </c>
      <c r="D1830" t="str">
        <v>-</v>
      </c>
      <c r="E1830" t="str">
        <v>-</v>
      </c>
      <c r="F1830" t="str">
        <v>-</v>
      </c>
      <c r="G1830" t="str">
        <v>-</v>
      </c>
    </row>
    <row r="1831">
      <c r="A1831">
        <v>19829</v>
      </c>
      <c r="B1831" t="str">
        <v>Công an xã Tân Hiệp  tỉnh Đồng Nai</v>
      </c>
      <c r="C1831" t="str">
        <v>-</v>
      </c>
      <c r="D1831" t="str">
        <v>-</v>
      </c>
      <c r="E1831" t="str">
        <v/>
      </c>
      <c r="F1831" t="str">
        <v>-</v>
      </c>
      <c r="G1831" t="str">
        <v>-</v>
      </c>
    </row>
    <row r="1832">
      <c r="A1832">
        <v>19830</v>
      </c>
      <c r="B1832" t="str">
        <f>HYPERLINK("https://longthanh.dongnai.gov.vn/Pages/newsdetail.aspx?NewsId=10520&amp;CatId=95", "UBND Ủy ban nhân dân xã Tân Hiệp  tỉnh Đồng Nai")</f>
        <v>UBND Ủy ban nhân dân xã Tân Hiệp  tỉnh Đồng Nai</v>
      </c>
      <c r="C1832" t="str">
        <v>https://longthanh.dongnai.gov.vn/Pages/newsdetail.aspx?NewsId=10520&amp;CatId=95</v>
      </c>
      <c r="D1832" t="str">
        <v>-</v>
      </c>
      <c r="E1832" t="str">
        <v>-</v>
      </c>
      <c r="F1832" t="str">
        <v>-</v>
      </c>
      <c r="G1832" t="str">
        <v>-</v>
      </c>
    </row>
    <row r="1833">
      <c r="A1833">
        <v>19831</v>
      </c>
      <c r="B1833" t="str">
        <f>HYPERLINK("https://www.facebook.com/p/An-ninh-tr%E1%BA%ADt-t%E1%BB%B1-Ph%C6%B0%E1%BB%9Bc-Th%C3%A1i-100069967255745/?locale=vi_VN", "Công an xã Phước Thái  tỉnh Đồng Nai")</f>
        <v>Công an xã Phước Thái  tỉnh Đồng Nai</v>
      </c>
      <c r="C1833" t="str">
        <v>https://www.facebook.com/p/An-ninh-tr%E1%BA%ADt-t%E1%BB%B1-Ph%C6%B0%E1%BB%9Bc-Th%C3%A1i-100069967255745/?locale=vi_VN</v>
      </c>
      <c r="D1833" t="str">
        <v>-</v>
      </c>
      <c r="E1833" t="str">
        <v>02513841804</v>
      </c>
      <c r="F1833" t="str">
        <v>-</v>
      </c>
      <c r="G1833" t="str">
        <v>-</v>
      </c>
    </row>
    <row r="1834">
      <c r="A1834">
        <v>19832</v>
      </c>
      <c r="B1834" t="str">
        <f>HYPERLINK("https://longthanh.dongnai.gov.vn/", "UBND Ủy ban nhân dân xã Phước Thái  tỉnh Đồng Nai")</f>
        <v>UBND Ủy ban nhân dân xã Phước Thái  tỉnh Đồng Nai</v>
      </c>
      <c r="C1834" t="str">
        <v>https://longthanh.dongnai.gov.vn/</v>
      </c>
      <c r="D1834" t="str">
        <v>-</v>
      </c>
      <c r="E1834" t="str">
        <v>-</v>
      </c>
      <c r="F1834" t="str">
        <v>-</v>
      </c>
      <c r="G1834" t="str">
        <v>-</v>
      </c>
    </row>
    <row r="1835">
      <c r="A1835">
        <v>19833</v>
      </c>
      <c r="B1835" t="str">
        <v>Công an xã Xuân Bắc  tỉnh Đồng Nai</v>
      </c>
      <c r="C1835" t="str">
        <v>-</v>
      </c>
      <c r="D1835" t="str">
        <v>-</v>
      </c>
      <c r="E1835" t="str">
        <v/>
      </c>
      <c r="F1835" t="str">
        <v>-</v>
      </c>
      <c r="G1835" t="str">
        <v>-</v>
      </c>
    </row>
    <row r="1836">
      <c r="A1836">
        <v>19834</v>
      </c>
      <c r="B1836" t="str">
        <f>HYPERLINK("https://xuanloc.dongnai.gov.vn/Pages/gioithieuchitiet.aspx?IDxa=45", "UBND Ủy ban nhân dân xã Xuân Bắc  tỉnh Đồng Nai")</f>
        <v>UBND Ủy ban nhân dân xã Xuân Bắc  tỉnh Đồng Nai</v>
      </c>
      <c r="C1836" t="str">
        <v>https://xuanloc.dongnai.gov.vn/Pages/gioithieuchitiet.aspx?IDxa=45</v>
      </c>
      <c r="D1836" t="str">
        <v>-</v>
      </c>
      <c r="E1836" t="str">
        <v>-</v>
      </c>
      <c r="F1836" t="str">
        <v>-</v>
      </c>
      <c r="G1836" t="str">
        <v>-</v>
      </c>
    </row>
    <row r="1837">
      <c r="A1837">
        <v>19835</v>
      </c>
      <c r="B1837" t="str">
        <f>HYPERLINK("https://www.facebook.com/p/Su%E1%BB%91i-Cao-Online-61555186881106/?locale=ru_RU", "Công an xã Suối Cao  tỉnh Đồng Nai")</f>
        <v>Công an xã Suối Cao  tỉnh Đồng Nai</v>
      </c>
      <c r="C1837" t="str">
        <v>https://www.facebook.com/p/Su%E1%BB%91i-Cao-Online-61555186881106/?locale=ru_RU</v>
      </c>
      <c r="D1837" t="str">
        <v>-</v>
      </c>
      <c r="E1837" t="str">
        <v>02513751357</v>
      </c>
      <c r="F1837" t="str">
        <v>-</v>
      </c>
      <c r="G1837" t="str">
        <v>-</v>
      </c>
    </row>
    <row r="1838">
      <c r="A1838">
        <v>19836</v>
      </c>
      <c r="B1838" t="str">
        <f>HYPERLINK("https://xuanloc.dongnai.gov.vn/Pages/gioithieuchitiet.aspx?IDxa=38", "UBND Ủy ban nhân dân xã Suối Cao  tỉnh Đồng Nai")</f>
        <v>UBND Ủy ban nhân dân xã Suối Cao  tỉnh Đồng Nai</v>
      </c>
      <c r="C1838" t="str">
        <v>https://xuanloc.dongnai.gov.vn/Pages/gioithieuchitiet.aspx?IDxa=38</v>
      </c>
      <c r="D1838" t="str">
        <v>-</v>
      </c>
      <c r="E1838" t="str">
        <v>-</v>
      </c>
      <c r="F1838" t="str">
        <v>-</v>
      </c>
      <c r="G1838" t="str">
        <v>-</v>
      </c>
    </row>
    <row r="1839">
      <c r="A1839">
        <v>19837</v>
      </c>
      <c r="B1839" t="str">
        <v>Công an xã Xuân Thành  tỉnh Đồng Nai</v>
      </c>
      <c r="C1839" t="str">
        <v>-</v>
      </c>
      <c r="D1839" t="str">
        <v>-</v>
      </c>
      <c r="E1839" t="str">
        <v/>
      </c>
      <c r="F1839" t="str">
        <v>-</v>
      </c>
      <c r="G1839" t="str">
        <v>-</v>
      </c>
    </row>
    <row r="1840">
      <c r="A1840">
        <v>19838</v>
      </c>
      <c r="B1840" t="str">
        <f>HYPERLINK("https://xuanloc.dongnai.gov.vn/Pages/gioithieuchitiet.aspx?IDxa=41", "UBND Ủy ban nhân dân xã Xuân Thành  tỉnh Đồng Nai")</f>
        <v>UBND Ủy ban nhân dân xã Xuân Thành  tỉnh Đồng Nai</v>
      </c>
      <c r="C1840" t="str">
        <v>https://xuanloc.dongnai.gov.vn/Pages/gioithieuchitiet.aspx?IDxa=41</v>
      </c>
      <c r="D1840" t="str">
        <v>-</v>
      </c>
      <c r="E1840" t="str">
        <v>-</v>
      </c>
      <c r="F1840" t="str">
        <v>-</v>
      </c>
      <c r="G1840" t="str">
        <v>-</v>
      </c>
    </row>
    <row r="1841">
      <c r="A1841">
        <v>19839</v>
      </c>
      <c r="B1841" t="str">
        <v>Công an xã Xuân Thọ  tỉnh Đồng Nai</v>
      </c>
      <c r="C1841" t="str">
        <v>-</v>
      </c>
      <c r="D1841" t="str">
        <v>-</v>
      </c>
      <c r="E1841" t="str">
        <v/>
      </c>
      <c r="F1841" t="str">
        <v>-</v>
      </c>
      <c r="G1841" t="str">
        <v>-</v>
      </c>
    </row>
    <row r="1842">
      <c r="A1842">
        <v>19840</v>
      </c>
      <c r="B1842" t="str">
        <f>HYPERLINK("https://xuanloc.dongnai.gov.vn/Pages/gioithieuchitiet.aspx?IDxa=36", "UBND Ủy ban nhân dân xã Xuân Thọ  tỉnh Đồng Nai")</f>
        <v>UBND Ủy ban nhân dân xã Xuân Thọ  tỉnh Đồng Nai</v>
      </c>
      <c r="C1842" t="str">
        <v>https://xuanloc.dongnai.gov.vn/Pages/gioithieuchitiet.aspx?IDxa=36</v>
      </c>
      <c r="D1842" t="str">
        <v>-</v>
      </c>
      <c r="E1842" t="str">
        <v>-</v>
      </c>
      <c r="F1842" t="str">
        <v>-</v>
      </c>
      <c r="G1842" t="str">
        <v>-</v>
      </c>
    </row>
    <row r="1843">
      <c r="A1843">
        <v>19841</v>
      </c>
      <c r="B1843" t="str">
        <f>HYPERLINK("https://www.facebook.com/conganBaTri/", "Công an xã Xuân Trường  tỉnh Đồng Nai")</f>
        <v>Công an xã Xuân Trường  tỉnh Đồng Nai</v>
      </c>
      <c r="C1843" t="str">
        <v>https://www.facebook.com/conganBaTri/</v>
      </c>
      <c r="D1843" t="str">
        <v>-</v>
      </c>
      <c r="E1843" t="str">
        <v>02753850004</v>
      </c>
      <c r="F1843" t="str">
        <v>-</v>
      </c>
      <c r="G1843" t="str">
        <v>Ba Tri, Vietnam</v>
      </c>
    </row>
    <row r="1844">
      <c r="A1844">
        <v>19842</v>
      </c>
      <c r="B1844" t="str">
        <f>HYPERLINK("https://xuanloc.dongnai.gov.vn/Pages/gioithieuchitiet.aspx?IDxa=35", "UBND Ủy ban nhân dân xã Xuân Trường  tỉnh Đồng Nai")</f>
        <v>UBND Ủy ban nhân dân xã Xuân Trường  tỉnh Đồng Nai</v>
      </c>
      <c r="C1844" t="str">
        <v>https://xuanloc.dongnai.gov.vn/Pages/gioithieuchitiet.aspx?IDxa=35</v>
      </c>
      <c r="D1844" t="str">
        <v>-</v>
      </c>
      <c r="E1844" t="str">
        <v>-</v>
      </c>
      <c r="F1844" t="str">
        <v>-</v>
      </c>
      <c r="G1844" t="str">
        <v>-</v>
      </c>
    </row>
    <row r="1845">
      <c r="A1845">
        <v>19843</v>
      </c>
      <c r="B1845" t="str">
        <v>Công an xã Xuân Hòa  tỉnh Đồng Nai</v>
      </c>
      <c r="C1845" t="str">
        <v>-</v>
      </c>
      <c r="D1845" t="str">
        <v>-</v>
      </c>
      <c r="E1845" t="str">
        <v/>
      </c>
      <c r="F1845" t="str">
        <v>-</v>
      </c>
      <c r="G1845" t="str">
        <v>-</v>
      </c>
    </row>
    <row r="1846">
      <c r="A1846">
        <v>19844</v>
      </c>
      <c r="B1846" t="str">
        <f>HYPERLINK("https://xuanloc.dongnai.gov.vn/Pages/newsdetail.aspx?NewsId=6756&amp;CatId=128", "UBND Ủy ban nhân dân xã Xuân Hòa  tỉnh Đồng Nai")</f>
        <v>UBND Ủy ban nhân dân xã Xuân Hòa  tỉnh Đồng Nai</v>
      </c>
      <c r="C1846" t="str">
        <v>https://xuanloc.dongnai.gov.vn/Pages/newsdetail.aspx?NewsId=6756&amp;CatId=128</v>
      </c>
      <c r="D1846" t="str">
        <v>-</v>
      </c>
      <c r="E1846" t="str">
        <v>-</v>
      </c>
      <c r="F1846" t="str">
        <v>-</v>
      </c>
      <c r="G1846" t="str">
        <v>-</v>
      </c>
    </row>
    <row r="1847">
      <c r="A1847">
        <v>19845</v>
      </c>
      <c r="B1847" t="str">
        <v>Công an xã Xuân Hưng  tỉnh Đồng Nai</v>
      </c>
      <c r="C1847" t="str">
        <v>-</v>
      </c>
      <c r="D1847" t="str">
        <v>-</v>
      </c>
      <c r="E1847" t="str">
        <v/>
      </c>
      <c r="F1847" t="str">
        <v>-</v>
      </c>
      <c r="G1847" t="str">
        <v>-</v>
      </c>
    </row>
    <row r="1848">
      <c r="A1848">
        <v>19846</v>
      </c>
      <c r="B1848" t="str">
        <f>HYPERLINK("https://xuanloc.dongnai.gov.vn/Pages/gioithieuchitiet.aspx?IDxa=31", "UBND Ủy ban nhân dân xã Xuân Hưng  tỉnh Đồng Nai")</f>
        <v>UBND Ủy ban nhân dân xã Xuân Hưng  tỉnh Đồng Nai</v>
      </c>
      <c r="C1848" t="str">
        <v>https://xuanloc.dongnai.gov.vn/Pages/gioithieuchitiet.aspx?IDxa=31</v>
      </c>
      <c r="D1848" t="str">
        <v>-</v>
      </c>
      <c r="E1848" t="str">
        <v>-</v>
      </c>
      <c r="F1848" t="str">
        <v>-</v>
      </c>
      <c r="G1848" t="str">
        <v>-</v>
      </c>
    </row>
    <row r="1849">
      <c r="A1849">
        <v>19847</v>
      </c>
      <c r="B1849" t="str">
        <f>HYPERLINK("https://www.facebook.com/conganBaTri/", "Công an xã Xuân Tâm  tỉnh Đồng Nai")</f>
        <v>Công an xã Xuân Tâm  tỉnh Đồng Nai</v>
      </c>
      <c r="C1849" t="str">
        <v>https://www.facebook.com/conganBaTri/</v>
      </c>
      <c r="D1849" t="str">
        <v>-</v>
      </c>
      <c r="E1849" t="str">
        <v>02753850004</v>
      </c>
      <c r="F1849" t="str">
        <v>-</v>
      </c>
      <c r="G1849" t="str">
        <v>Ba Tri, Vietnam</v>
      </c>
    </row>
    <row r="1850">
      <c r="A1850">
        <v>19848</v>
      </c>
      <c r="B1850" t="str">
        <f>HYPERLINK("https://xuanloc.dongnai.gov.vn/Pages/gioithieuchitiet.aspx?IDxa=33", "UBND Ủy ban nhân dân xã Xuân Tâm  tỉnh Đồng Nai")</f>
        <v>UBND Ủy ban nhân dân xã Xuân Tâm  tỉnh Đồng Nai</v>
      </c>
      <c r="C1850" t="str">
        <v>https://xuanloc.dongnai.gov.vn/Pages/gioithieuchitiet.aspx?IDxa=33</v>
      </c>
      <c r="D1850" t="str">
        <v>-</v>
      </c>
      <c r="E1850" t="str">
        <v>-</v>
      </c>
      <c r="F1850" t="str">
        <v>-</v>
      </c>
      <c r="G1850" t="str">
        <v>-</v>
      </c>
    </row>
    <row r="1851">
      <c r="A1851">
        <v>19849</v>
      </c>
      <c r="B1851" t="str">
        <v>Công an xã Suối Cát  tỉnh Đồng Nai</v>
      </c>
      <c r="C1851" t="str">
        <v>-</v>
      </c>
      <c r="D1851" t="str">
        <v>-</v>
      </c>
      <c r="E1851" t="str">
        <v/>
      </c>
      <c r="F1851" t="str">
        <v>-</v>
      </c>
      <c r="G1851" t="str">
        <v>-</v>
      </c>
    </row>
    <row r="1852">
      <c r="A1852">
        <v>19850</v>
      </c>
      <c r="B1852" t="str">
        <f>HYPERLINK("https://xuanloc.dongnai.gov.vn/Pages/newsdetail.aspx?NewsId=6802&amp;CatId=128", "UBND Ủy ban nhân dân xã Suối Cát  tỉnh Đồng Nai")</f>
        <v>UBND Ủy ban nhân dân xã Suối Cát  tỉnh Đồng Nai</v>
      </c>
      <c r="C1852" t="str">
        <v>https://xuanloc.dongnai.gov.vn/Pages/newsdetail.aspx?NewsId=6802&amp;CatId=128</v>
      </c>
      <c r="D1852" t="str">
        <v>-</v>
      </c>
      <c r="E1852" t="str">
        <v>-</v>
      </c>
      <c r="F1852" t="str">
        <v>-</v>
      </c>
      <c r="G1852" t="str">
        <v>-</v>
      </c>
    </row>
    <row r="1853">
      <c r="A1853">
        <v>19851</v>
      </c>
      <c r="B1853" t="str">
        <f>HYPERLINK("https://www.facebook.com/thongtintruyenthongonline/", "Công an xã Xuân Hiệp  tỉnh Đồng Nai")</f>
        <v>Công an xã Xuân Hiệp  tỉnh Đồng Nai</v>
      </c>
      <c r="C1853" t="str">
        <v>https://www.facebook.com/thongtintruyenthongonline/</v>
      </c>
      <c r="D1853" t="str">
        <v>-</v>
      </c>
      <c r="E1853" t="str">
        <v>02513743767</v>
      </c>
      <c r="F1853" t="str">
        <f>HYPERLINK("mailto:diamonddoremon@gmail.com", "diamonddoremon@gmail.com")</f>
        <v>diamonddoremon@gmail.com</v>
      </c>
      <c r="G1853" t="str">
        <v>-</v>
      </c>
    </row>
    <row r="1854">
      <c r="A1854">
        <v>19852</v>
      </c>
      <c r="B1854" t="str">
        <f>HYPERLINK("https://xuanloc.dongnai.gov.vn/Pages/gioithieuchitiet.aspx?IDxa=37", "UBND Ủy ban nhân dân xã Xuân Hiệp  tỉnh Đồng Nai")</f>
        <v>UBND Ủy ban nhân dân xã Xuân Hiệp  tỉnh Đồng Nai</v>
      </c>
      <c r="C1854" t="str">
        <v>https://xuanloc.dongnai.gov.vn/Pages/gioithieuchitiet.aspx?IDxa=37</v>
      </c>
      <c r="D1854" t="str">
        <v>-</v>
      </c>
      <c r="E1854" t="str">
        <v>-</v>
      </c>
      <c r="F1854" t="str">
        <v>-</v>
      </c>
      <c r="G1854" t="str">
        <v>-</v>
      </c>
    </row>
    <row r="1855">
      <c r="A1855">
        <v>19853</v>
      </c>
      <c r="B1855" t="str">
        <v>Công an xã Xuân Phú  tỉnh Đồng Nai</v>
      </c>
      <c r="C1855" t="str">
        <v>-</v>
      </c>
      <c r="D1855" t="str">
        <v>-</v>
      </c>
      <c r="E1855" t="str">
        <v/>
      </c>
      <c r="F1855" t="str">
        <v>-</v>
      </c>
      <c r="G1855" t="str">
        <v>-</v>
      </c>
    </row>
    <row r="1856">
      <c r="A1856">
        <v>19854</v>
      </c>
      <c r="B1856" t="str">
        <f>HYPERLINK("https://xuanloc.dongnai.gov.vn/Pages/gioithieuchitiet.aspx?IDxa=40", "UBND Ủy ban nhân dân xã Xuân Phú  tỉnh Đồng Nai")</f>
        <v>UBND Ủy ban nhân dân xã Xuân Phú  tỉnh Đồng Nai</v>
      </c>
      <c r="C1856" t="str">
        <v>https://xuanloc.dongnai.gov.vn/Pages/gioithieuchitiet.aspx?IDxa=40</v>
      </c>
      <c r="D1856" t="str">
        <v>-</v>
      </c>
      <c r="E1856" t="str">
        <v>-</v>
      </c>
      <c r="F1856" t="str">
        <v>-</v>
      </c>
      <c r="G1856" t="str">
        <v>-</v>
      </c>
    </row>
    <row r="1857">
      <c r="A1857">
        <v>19855</v>
      </c>
      <c r="B1857" t="str">
        <f>HYPERLINK("https://www.facebook.com/conganBaTri/", "Công an xã Xuân Định  tỉnh Đồng Nai")</f>
        <v>Công an xã Xuân Định  tỉnh Đồng Nai</v>
      </c>
      <c r="C1857" t="str">
        <v>https://www.facebook.com/conganBaTri/</v>
      </c>
      <c r="D1857" t="str">
        <v>-</v>
      </c>
      <c r="E1857" t="str">
        <v>02753850004</v>
      </c>
      <c r="F1857" t="str">
        <v>-</v>
      </c>
      <c r="G1857" t="str">
        <v>Ba Tri, Vietnam</v>
      </c>
    </row>
    <row r="1858">
      <c r="A1858">
        <v>19856</v>
      </c>
      <c r="B1858" t="str">
        <f>HYPERLINK("https://xuanloc.dongnai.gov.vn/Pages/gioithieuchitiet.aspx?IDxa=44", "UBND Ủy ban nhân dân xã Xuân Định  tỉnh Đồng Nai")</f>
        <v>UBND Ủy ban nhân dân xã Xuân Định  tỉnh Đồng Nai</v>
      </c>
      <c r="C1858" t="str">
        <v>https://xuanloc.dongnai.gov.vn/Pages/gioithieuchitiet.aspx?IDxa=44</v>
      </c>
      <c r="D1858" t="str">
        <v>-</v>
      </c>
      <c r="E1858" t="str">
        <v>-</v>
      </c>
      <c r="F1858" t="str">
        <v>-</v>
      </c>
      <c r="G1858" t="str">
        <v>-</v>
      </c>
    </row>
    <row r="1859">
      <c r="A1859">
        <v>19857</v>
      </c>
      <c r="B1859" t="str">
        <f>HYPERLINK("https://www.facebook.com/TTCADN/", "Công an xã Bảo Hoà  tỉnh Đồng Nai")</f>
        <v>Công an xã Bảo Hoà  tỉnh Đồng Nai</v>
      </c>
      <c r="C1859" t="str">
        <v>https://www.facebook.com/TTCADN/</v>
      </c>
      <c r="D1859" t="str">
        <v>-</v>
      </c>
      <c r="E1859" t="str">
        <v>02518820111</v>
      </c>
      <c r="F1859" t="str">
        <f>HYPERLINK("mailto:congan@dongnai.gov.vn", "congan@dongnai.gov.vn")</f>
        <v>congan@dongnai.gov.vn</v>
      </c>
      <c r="G1859" t="str">
        <v>161 Phạm Văn Thuận, Tân Tiến, Biên Hòa, Vietnam</v>
      </c>
    </row>
    <row r="1860">
      <c r="A1860">
        <v>19858</v>
      </c>
      <c r="B1860" t="str">
        <f>HYPERLINK("https://xuanloc.dongnai.gov.vn/Pages/gioithieuchitiet.aspx?IDxa=39", "UBND Ủy ban nhân dân xã Bảo Hoà  tỉnh Đồng Nai")</f>
        <v>UBND Ủy ban nhân dân xã Bảo Hoà  tỉnh Đồng Nai</v>
      </c>
      <c r="C1860" t="str">
        <v>https://xuanloc.dongnai.gov.vn/Pages/gioithieuchitiet.aspx?IDxa=39</v>
      </c>
      <c r="D1860" t="str">
        <v>-</v>
      </c>
      <c r="E1860" t="str">
        <v>-</v>
      </c>
      <c r="F1860" t="str">
        <v>-</v>
      </c>
      <c r="G1860" t="str">
        <v>-</v>
      </c>
    </row>
    <row r="1861">
      <c r="A1861">
        <v>19859</v>
      </c>
      <c r="B1861" t="str">
        <f>HYPERLINK("https://www.facebook.com/anttxalangminh/", "Công an xã Lang Minh  tỉnh Đồng Nai")</f>
        <v>Công an xã Lang Minh  tỉnh Đồng Nai</v>
      </c>
      <c r="C1861" t="str">
        <v>https://www.facebook.com/anttxalangminh/</v>
      </c>
      <c r="D1861" t="str">
        <v>-</v>
      </c>
      <c r="E1861" t="str">
        <v>02513749458</v>
      </c>
      <c r="F1861" t="str">
        <v>-</v>
      </c>
      <c r="G1861" t="str">
        <v>lang minh, Xuan Loc, Vietnam</v>
      </c>
    </row>
    <row r="1862">
      <c r="A1862">
        <v>19860</v>
      </c>
      <c r="B1862" t="str">
        <f>HYPERLINK("https://longthanh.dongnai.gov.vn/", "UBND Ủy ban nhân dân xã Lang Minh  tỉnh Đồng Nai")</f>
        <v>UBND Ủy ban nhân dân xã Lang Minh  tỉnh Đồng Nai</v>
      </c>
      <c r="C1862" t="str">
        <v>https://longthanh.dongnai.gov.vn/</v>
      </c>
      <c r="D1862" t="str">
        <v>-</v>
      </c>
      <c r="E1862" t="str">
        <v>-</v>
      </c>
      <c r="F1862" t="str">
        <v>-</v>
      </c>
      <c r="G1862" t="str">
        <v>-</v>
      </c>
    </row>
    <row r="1863">
      <c r="A1863">
        <v>19861</v>
      </c>
      <c r="B1863" t="str">
        <f>HYPERLINK("https://www.facebook.com/TTPhuocThien/", "Công an xã Phước Thiền  tỉnh Đồng Nai")</f>
        <v>Công an xã Phước Thiền  tỉnh Đồng Nai</v>
      </c>
      <c r="C1863" t="str">
        <v>https://www.facebook.com/TTPhuocThien/</v>
      </c>
      <c r="D1863" t="str">
        <v>-</v>
      </c>
      <c r="E1863" t="str">
        <v/>
      </c>
      <c r="F1863" t="str">
        <v>-</v>
      </c>
      <c r="G1863" t="str">
        <v>-</v>
      </c>
    </row>
    <row r="1864">
      <c r="A1864">
        <v>19862</v>
      </c>
      <c r="B1864" t="str">
        <f>HYPERLINK("https://nhontrach.dongnai.gov.vn/Pages/gioithieu.aspx?CatID=75", "UBND Ủy ban nhân dân xã Phước Thiền  tỉnh Đồng Nai")</f>
        <v>UBND Ủy ban nhân dân xã Phước Thiền  tỉnh Đồng Nai</v>
      </c>
      <c r="C1864" t="str">
        <v>https://nhontrach.dongnai.gov.vn/Pages/gioithieu.aspx?CatID=75</v>
      </c>
      <c r="D1864" t="str">
        <v>-</v>
      </c>
      <c r="E1864" t="str">
        <v>-</v>
      </c>
      <c r="F1864" t="str">
        <v>-</v>
      </c>
      <c r="G1864" t="str">
        <v>-</v>
      </c>
    </row>
    <row r="1865">
      <c r="A1865">
        <v>19863</v>
      </c>
      <c r="B1865" t="str">
        <f>HYPERLINK("https://www.facebook.com/p/C%C3%B4ng-An-X%C3%A3-Long-T%C3%A2n-100072414188764/", "Công an xã Long Tân  tỉnh Đồng Nai")</f>
        <v>Công an xã Long Tân  tỉnh Đồng Nai</v>
      </c>
      <c r="C1865" t="str">
        <v>https://www.facebook.com/p/C%C3%B4ng-An-X%C3%A3-Long-T%C3%A2n-100072414188764/</v>
      </c>
      <c r="D1865" t="str">
        <v>-</v>
      </c>
      <c r="E1865" t="str">
        <v/>
      </c>
      <c r="F1865" t="str">
        <v>-</v>
      </c>
      <c r="G1865" t="str">
        <v>-</v>
      </c>
    </row>
    <row r="1866">
      <c r="A1866">
        <v>19864</v>
      </c>
      <c r="B1866" t="str">
        <f>HYPERLINK("https://bienhoa.dongnai.gov.vn/Pages/gioithieu.aspx?CatID=118", "UBND Ủy ban nhân dân xã Long Tân  tỉnh Đồng Nai")</f>
        <v>UBND Ủy ban nhân dân xã Long Tân  tỉnh Đồng Nai</v>
      </c>
      <c r="C1866" t="str">
        <v>https://bienhoa.dongnai.gov.vn/Pages/gioithieu.aspx?CatID=118</v>
      </c>
      <c r="D1866" t="str">
        <v>-</v>
      </c>
      <c r="E1866" t="str">
        <v>-</v>
      </c>
      <c r="F1866" t="str">
        <v>-</v>
      </c>
      <c r="G1866" t="str">
        <v>-</v>
      </c>
    </row>
    <row r="1867">
      <c r="A1867">
        <v>19865</v>
      </c>
      <c r="B1867" t="str">
        <f>HYPERLINK("https://www.facebook.com/CONGANDAIPHUOC/?locale=vi_VN", "Công an xã Đại Phước  tỉnh Đồng Nai")</f>
        <v>Công an xã Đại Phước  tỉnh Đồng Nai</v>
      </c>
      <c r="C1867" t="str">
        <v>https://www.facebook.com/CONGANDAIPHUOC/?locale=vi_VN</v>
      </c>
      <c r="D1867" t="str">
        <v>-</v>
      </c>
      <c r="E1867" t="str">
        <v/>
      </c>
      <c r="F1867" t="str">
        <v>-</v>
      </c>
      <c r="G1867" t="str">
        <v>-</v>
      </c>
    </row>
    <row r="1868">
      <c r="A1868">
        <v>19866</v>
      </c>
      <c r="B1868" t="str">
        <f>HYPERLINK("https://daiphuoc.canglong.travinh.gov.vn/", "UBND Ủy ban nhân dân xã Đại Phước  tỉnh Đồng Nai")</f>
        <v>UBND Ủy ban nhân dân xã Đại Phước  tỉnh Đồng Nai</v>
      </c>
      <c r="C1868" t="str">
        <v>https://daiphuoc.canglong.travinh.gov.vn/</v>
      </c>
      <c r="D1868" t="str">
        <v>-</v>
      </c>
      <c r="E1868" t="str">
        <v>-</v>
      </c>
      <c r="F1868" t="str">
        <v>-</v>
      </c>
      <c r="G1868" t="str">
        <v>-</v>
      </c>
    </row>
    <row r="1869">
      <c r="A1869">
        <v>19867</v>
      </c>
      <c r="B1869" t="str">
        <f>HYPERLINK("https://www.facebook.com/conganthitranhiepphuoc/?locale=vi_VN", "Công an xã Hiệp Phước  tỉnh Đồng Nai")</f>
        <v>Công an xã Hiệp Phước  tỉnh Đồng Nai</v>
      </c>
      <c r="C1869" t="str">
        <v>https://www.facebook.com/conganthitranhiepphuoc/?locale=vi_VN</v>
      </c>
      <c r="D1869" t="str">
        <v>-</v>
      </c>
      <c r="E1869" t="str">
        <v>02513540335</v>
      </c>
      <c r="F1869" t="str">
        <f>HYPERLINK("mailto:conganhiepphuoc@gmail.com", "conganhiepphuoc@gmail.com")</f>
        <v>conganhiepphuoc@gmail.com</v>
      </c>
      <c r="G1869" t="str">
        <v>Đường Hùng Vương, KP Phước Kiểng, TT Hiệp Phước, Nhơn Trạch, Đồng Nai, Nhơn Trạch, Vietnam</v>
      </c>
    </row>
    <row r="1870">
      <c r="A1870">
        <v>19868</v>
      </c>
      <c r="B1870" t="str">
        <f>HYPERLINK("https://hiepduc.quangnam.gov.vn/webcenter/portal/hiepduc", "UBND Ủy ban nhân dân xã Hiệp Phước  tỉnh Đồng Nai")</f>
        <v>UBND Ủy ban nhân dân xã Hiệp Phước  tỉnh Đồng Nai</v>
      </c>
      <c r="C1870" t="str">
        <v>https://hiepduc.quangnam.gov.vn/webcenter/portal/hiepduc</v>
      </c>
      <c r="D1870" t="str">
        <v>-</v>
      </c>
      <c r="E1870" t="str">
        <v>-</v>
      </c>
      <c r="F1870" t="str">
        <v>-</v>
      </c>
      <c r="G1870" t="str">
        <v>-</v>
      </c>
    </row>
    <row r="1871">
      <c r="A1871">
        <v>19869</v>
      </c>
      <c r="B1871" t="str">
        <v>Công an xã Phú Hữu  tỉnh Đồng Nai</v>
      </c>
      <c r="C1871" t="str">
        <v>-</v>
      </c>
      <c r="D1871" t="str">
        <v>-</v>
      </c>
      <c r="E1871" t="str">
        <v/>
      </c>
      <c r="F1871" t="str">
        <v>-</v>
      </c>
      <c r="G1871" t="str">
        <v>-</v>
      </c>
    </row>
    <row r="1872">
      <c r="A1872">
        <v>19870</v>
      </c>
      <c r="B1872" t="str">
        <f>HYPERLINK("https://nhontrach.dongnai.gov.vn/Pages/gioithieu.aspx?CatID=4", "UBND Ủy ban nhân dân xã Phú Hữu  tỉnh Đồng Nai")</f>
        <v>UBND Ủy ban nhân dân xã Phú Hữu  tỉnh Đồng Nai</v>
      </c>
      <c r="C1872" t="str">
        <v>https://nhontrach.dongnai.gov.vn/Pages/gioithieu.aspx?CatID=4</v>
      </c>
      <c r="D1872" t="str">
        <v>-</v>
      </c>
      <c r="E1872" t="str">
        <v>-</v>
      </c>
      <c r="F1872" t="str">
        <v>-</v>
      </c>
      <c r="G1872" t="str">
        <v>-</v>
      </c>
    </row>
    <row r="1873">
      <c r="A1873">
        <v>19871</v>
      </c>
      <c r="B1873" t="str">
        <f>HYPERLINK("https://www.facebook.com/p/C%C3%B4ng-an-x%C3%A3-Ph%C3%BA-H%E1%BB%99i-100069427081953/", "Công an xã Phú Hội  tỉnh Đồng Nai")</f>
        <v>Công an xã Phú Hội  tỉnh Đồng Nai</v>
      </c>
      <c r="C1873" t="str">
        <v>https://www.facebook.com/p/C%C3%B4ng-an-x%C3%A3-Ph%C3%BA-H%E1%BB%99i-100069427081953/</v>
      </c>
      <c r="D1873" t="str">
        <v>0993392606</v>
      </c>
      <c r="E1873" t="str">
        <v>-</v>
      </c>
      <c r="F1873" t="str">
        <v>-</v>
      </c>
      <c r="G1873" t="str">
        <v>-</v>
      </c>
    </row>
    <row r="1874">
      <c r="A1874">
        <v>19872</v>
      </c>
      <c r="B1874" t="str">
        <f>HYPERLINK("https://phuhoi.anphu.angiang.gov.vn/", "UBND Ủy ban nhân dân xã Phú Hội  tỉnh Đồng Nai")</f>
        <v>UBND Ủy ban nhân dân xã Phú Hội  tỉnh Đồng Nai</v>
      </c>
      <c r="C1874" t="str">
        <v>https://phuhoi.anphu.angiang.gov.vn/</v>
      </c>
      <c r="D1874" t="str">
        <v>-</v>
      </c>
      <c r="E1874" t="str">
        <v>-</v>
      </c>
      <c r="F1874" t="str">
        <v>-</v>
      </c>
      <c r="G1874" t="str">
        <v>-</v>
      </c>
    </row>
    <row r="1875">
      <c r="A1875">
        <v>19873</v>
      </c>
      <c r="B1875" t="str">
        <f>HYPERLINK("https://www.facebook.com/p/C%C3%94NG-AN-X%C3%83-PH%C3%9A-TH%E1%BA%A0NH-100076366344957/", "Công an xã Phú Thạnh  tỉnh Đồng Nai")</f>
        <v>Công an xã Phú Thạnh  tỉnh Đồng Nai</v>
      </c>
      <c r="C1875" t="str">
        <v>https://www.facebook.com/p/C%C3%94NG-AN-X%C3%83-PH%C3%9A-TH%E1%BA%A0NH-100076366344957/</v>
      </c>
      <c r="D1875" t="str">
        <v>-</v>
      </c>
      <c r="E1875" t="str">
        <v>02513518218</v>
      </c>
      <c r="F1875" t="str">
        <v>-</v>
      </c>
      <c r="G1875" t="str">
        <v>-</v>
      </c>
    </row>
    <row r="1876">
      <c r="A1876">
        <v>19874</v>
      </c>
      <c r="B1876" t="str">
        <f>HYPERLINK("https://nhontrach.dongnai.gov.vn/Pages/gioithieu_Xa-TT.aspx?CatID=18", "UBND Ủy ban nhân dân xã Phú Thạnh  tỉnh Đồng Nai")</f>
        <v>UBND Ủy ban nhân dân xã Phú Thạnh  tỉnh Đồng Nai</v>
      </c>
      <c r="C1876" t="str">
        <v>https://nhontrach.dongnai.gov.vn/Pages/gioithieu_Xa-TT.aspx?CatID=18</v>
      </c>
      <c r="D1876" t="str">
        <v>-</v>
      </c>
      <c r="E1876" t="str">
        <v>-</v>
      </c>
      <c r="F1876" t="str">
        <v>-</v>
      </c>
      <c r="G1876" t="str">
        <v>-</v>
      </c>
    </row>
    <row r="1877">
      <c r="A1877">
        <v>19875</v>
      </c>
      <c r="B1877" t="str">
        <f>HYPERLINK("https://www.facebook.com/p/C%C3%B4ng-An-X%C3%A3-Ph%C3%BA-%C4%90%C3%B4ng-100069343295968/", "Công an xã Phú Đông  tỉnh Đồng Nai")</f>
        <v>Công an xã Phú Đông  tỉnh Đồng Nai</v>
      </c>
      <c r="C1877" t="str">
        <v>https://www.facebook.com/p/C%C3%B4ng-An-X%C3%A3-Ph%C3%BA-%C4%90%C3%B4ng-100069343295968/</v>
      </c>
      <c r="D1877" t="str">
        <v>-</v>
      </c>
      <c r="E1877" t="str">
        <v>02513518045</v>
      </c>
      <c r="F1877" t="str">
        <v>-</v>
      </c>
      <c r="G1877" t="str">
        <v>Đường Huỳnh Văn Luỹ, ấp thị cầu, xã Phú Đông, Huyện Nhơn Trạch, Tỉnh Đồng Nai, Vietnam</v>
      </c>
    </row>
    <row r="1878">
      <c r="A1878">
        <v>19876</v>
      </c>
      <c r="B1878" t="str">
        <f>HYPERLINK("https://tiengiang.gov.vn/chi-tiet-tin?/uy-ban-nhan-dan-huyen-tan-phu-ong/11535121", "UBND Ủy ban nhân dân xã Phú Đông  tỉnh Đồng Nai")</f>
        <v>UBND Ủy ban nhân dân xã Phú Đông  tỉnh Đồng Nai</v>
      </c>
      <c r="C1878" t="str">
        <v>https://tiengiang.gov.vn/chi-tiet-tin?/uy-ban-nhan-dan-huyen-tan-phu-ong/11535121</v>
      </c>
      <c r="D1878" t="str">
        <v>-</v>
      </c>
      <c r="E1878" t="str">
        <v>-</v>
      </c>
      <c r="F1878" t="str">
        <v>-</v>
      </c>
      <c r="G1878" t="str">
        <v>-</v>
      </c>
    </row>
    <row r="1879">
      <c r="A1879">
        <v>19877</v>
      </c>
      <c r="B1879" t="str">
        <f>HYPERLINK("https://www.facebook.com/p/C%C3%B4ng-an-x%C3%A3-Long-Th%E1%BB%8D-100082443905683/?locale=vi_VN", "Công an xã Long Thọ  tỉnh Đồng Nai")</f>
        <v>Công an xã Long Thọ  tỉnh Đồng Nai</v>
      </c>
      <c r="C1879" t="str">
        <v>https://www.facebook.com/p/C%C3%B4ng-an-x%C3%A3-Long-Th%E1%BB%8D-100082443905683/?locale=vi_VN</v>
      </c>
      <c r="D1879" t="str">
        <v>-</v>
      </c>
      <c r="E1879" t="str">
        <v/>
      </c>
      <c r="F1879" t="str">
        <v>-</v>
      </c>
      <c r="G1879" t="str">
        <v>-</v>
      </c>
    </row>
    <row r="1880">
      <c r="A1880">
        <v>19878</v>
      </c>
      <c r="B1880" t="str">
        <f>HYPERLINK("https://longtho.gov.vn/", "UBND Ủy ban nhân dân xã Long Thọ  tỉnh Đồng Nai")</f>
        <v>UBND Ủy ban nhân dân xã Long Thọ  tỉnh Đồng Nai</v>
      </c>
      <c r="C1880" t="str">
        <v>https://longtho.gov.vn/</v>
      </c>
      <c r="D1880" t="str">
        <v>-</v>
      </c>
      <c r="E1880" t="str">
        <v>-</v>
      </c>
      <c r="F1880" t="str">
        <v>-</v>
      </c>
      <c r="G1880" t="str">
        <v>-</v>
      </c>
    </row>
    <row r="1881">
      <c r="A1881">
        <v>19879</v>
      </c>
      <c r="B1881" t="str">
        <f>HYPERLINK("https://www.facebook.com/p/C%C3%B4ng-An-V%C4%A9nh-Thanh-100069684464646/", "Công an xã Vĩnh Thanh  tỉnh Đồng Nai")</f>
        <v>Công an xã Vĩnh Thanh  tỉnh Đồng Nai</v>
      </c>
      <c r="C1881" t="str">
        <v>https://www.facebook.com/p/C%C3%B4ng-An-V%C4%A9nh-Thanh-100069684464646/</v>
      </c>
      <c r="D1881" t="str">
        <v>-</v>
      </c>
      <c r="E1881" t="str">
        <v/>
      </c>
      <c r="F1881" t="str">
        <v>-</v>
      </c>
      <c r="G1881" t="str">
        <v>-</v>
      </c>
    </row>
    <row r="1882">
      <c r="A1882">
        <v>19880</v>
      </c>
      <c r="B1882" t="str">
        <f>HYPERLINK("https://thanhtra.dongnai.gov.vn/Pages/noi-dung-tin.aspx?NewsID=2361", "UBND Ủy ban nhân dân xã Vĩnh Thanh  tỉnh Đồng Nai")</f>
        <v>UBND Ủy ban nhân dân xã Vĩnh Thanh  tỉnh Đồng Nai</v>
      </c>
      <c r="C1882" t="str">
        <v>https://thanhtra.dongnai.gov.vn/Pages/noi-dung-tin.aspx?NewsID=2361</v>
      </c>
      <c r="D1882" t="str">
        <v>-</v>
      </c>
      <c r="E1882" t="str">
        <v>-</v>
      </c>
      <c r="F1882" t="str">
        <v>-</v>
      </c>
      <c r="G1882" t="str">
        <v>-</v>
      </c>
    </row>
    <row r="1883">
      <c r="A1883">
        <v>19881</v>
      </c>
      <c r="B1883" t="str">
        <f>HYPERLINK("https://www.facebook.com/p/C%C3%B4ng-an-x%C3%A3-Ph%C6%B0%E1%BB%9Bc-Kh%C3%A1nh-100083332121186/", "Công an xã Phước Khánh  tỉnh Đồng Nai")</f>
        <v>Công an xã Phước Khánh  tỉnh Đồng Nai</v>
      </c>
      <c r="C1883" t="str">
        <v>https://www.facebook.com/p/C%C3%B4ng-an-x%C3%A3-Ph%C6%B0%E1%BB%9Bc-Kh%C3%A1nh-100083332121186/</v>
      </c>
      <c r="D1883" t="str">
        <v>-</v>
      </c>
      <c r="E1883" t="str">
        <v>02513519345</v>
      </c>
      <c r="F1883" t="str">
        <v>-</v>
      </c>
      <c r="G1883" t="str">
        <v>Đường Đi Bến Đò Phước Khánh, Huyện Nhơn Trạch, Việt Nam, Long Thành, Vietnam</v>
      </c>
    </row>
    <row r="1884">
      <c r="A1884">
        <v>19882</v>
      </c>
      <c r="B1884" t="str">
        <f>HYPERLINK("https://nhontrach.dongnai.gov.vn/Pages/gioithieu_Xa-TT.aspx?CatID=47", "UBND Ủy ban nhân dân xã Phước Khánh  tỉnh Đồng Nai")</f>
        <v>UBND Ủy ban nhân dân xã Phước Khánh  tỉnh Đồng Nai</v>
      </c>
      <c r="C1884" t="str">
        <v>https://nhontrach.dongnai.gov.vn/Pages/gioithieu_Xa-TT.aspx?CatID=47</v>
      </c>
      <c r="D1884" t="str">
        <v>-</v>
      </c>
      <c r="E1884" t="str">
        <v>-</v>
      </c>
      <c r="F1884" t="str">
        <v>-</v>
      </c>
      <c r="G1884" t="str">
        <v>-</v>
      </c>
    </row>
    <row r="1885">
      <c r="A1885">
        <v>19883</v>
      </c>
      <c r="B1885" t="str">
        <f>HYPERLINK("https://www.facebook.com/p/C%C3%B4ng-an-x%C3%A3-An-Ph%C6%B0%E1%BB%9Bc-61553715524539/", "Công an xã Phước An  tỉnh Đồng Nai")</f>
        <v>Công an xã Phước An  tỉnh Đồng Nai</v>
      </c>
      <c r="C1885" t="str">
        <v>https://www.facebook.com/p/C%C3%B4ng-an-x%C3%A3-An-Ph%C6%B0%E1%BB%9Bc-61553715524539/</v>
      </c>
      <c r="D1885" t="str">
        <v>-</v>
      </c>
      <c r="E1885" t="str">
        <v/>
      </c>
      <c r="F1885" t="str">
        <v>-</v>
      </c>
      <c r="G1885" t="str">
        <v>-</v>
      </c>
    </row>
    <row r="1886">
      <c r="A1886">
        <v>19884</v>
      </c>
      <c r="B1886" t="str">
        <f>HYPERLINK("https://dongnai.gov.vn/Pages/newsdetail.aspx?NewsId=44868&amp;CatId=185", "UBND Ủy ban nhân dân xã Phước An  tỉnh Đồng Nai")</f>
        <v>UBND Ủy ban nhân dân xã Phước An  tỉnh Đồng Nai</v>
      </c>
      <c r="C1886" t="str">
        <v>https://dongnai.gov.vn/Pages/newsdetail.aspx?NewsId=44868&amp;CatId=185</v>
      </c>
      <c r="D1886" t="str">
        <v>-</v>
      </c>
      <c r="E1886" t="str">
        <v>-</v>
      </c>
      <c r="F1886" t="str">
        <v>-</v>
      </c>
      <c r="G1886" t="str">
        <v>-</v>
      </c>
    </row>
    <row r="1887">
      <c r="A1887">
        <v>19885</v>
      </c>
      <c r="B1887" t="str">
        <v>Công an phường 1  tỉnh Bà Rịa - Vũng Tàu</v>
      </c>
      <c r="C1887" t="str">
        <v>-</v>
      </c>
      <c r="D1887" t="str">
        <v>-</v>
      </c>
      <c r="E1887" t="str">
        <v/>
      </c>
      <c r="F1887" t="str">
        <v>-</v>
      </c>
      <c r="G1887" t="str">
        <v>-</v>
      </c>
    </row>
    <row r="1888">
      <c r="A1888">
        <v>19886</v>
      </c>
      <c r="B1888" t="str">
        <f>HYPERLINK("https://phuong1.vungtau.baria-vungtau.gov.vn/", "UBND Ủy ban nhân dân phường 1  tỉnh Bà Rịa - Vũng Tàu")</f>
        <v>UBND Ủy ban nhân dân phường 1  tỉnh Bà Rịa - Vũng Tàu</v>
      </c>
      <c r="C1888" t="str">
        <v>https://phuong1.vungtau.baria-vungtau.gov.vn/</v>
      </c>
      <c r="D1888" t="str">
        <v>-</v>
      </c>
      <c r="E1888" t="str">
        <v>-</v>
      </c>
      <c r="F1888" t="str">
        <v>-</v>
      </c>
      <c r="G1888" t="str">
        <v>-</v>
      </c>
    </row>
    <row r="1889">
      <c r="A1889">
        <v>19887</v>
      </c>
      <c r="B1889" t="str">
        <f>HYPERLINK("https://www.facebook.com/biz/computer-services/?place_id=110165855669676", "Công an phường Thắng Tam  tỉnh Bà Rịa - Vũng Tàu")</f>
        <v>Công an phường Thắng Tam  tỉnh Bà Rịa - Vũng Tàu</v>
      </c>
      <c r="C1889" t="str">
        <v>https://www.facebook.com/biz/computer-services/?place_id=110165855669676</v>
      </c>
      <c r="D1889" t="str">
        <v>-</v>
      </c>
      <c r="E1889" t="str">
        <v/>
      </c>
      <c r="F1889" t="str">
        <v>-</v>
      </c>
      <c r="G1889" t="str">
        <v>-</v>
      </c>
    </row>
    <row r="1890">
      <c r="A1890">
        <v>19888</v>
      </c>
      <c r="B1890" t="str">
        <f>HYPERLINK("https://thangtam.vungtau.baria-vungtau.gov.vn/", "UBND Ủy ban nhân dân phường Thắng Tam  tỉnh Bà Rịa - Vũng Tàu")</f>
        <v>UBND Ủy ban nhân dân phường Thắng Tam  tỉnh Bà Rịa - Vũng Tàu</v>
      </c>
      <c r="C1890" t="str">
        <v>https://thangtam.vungtau.baria-vungtau.gov.vn/</v>
      </c>
      <c r="D1890" t="str">
        <v>-</v>
      </c>
      <c r="E1890" t="str">
        <v>-</v>
      </c>
      <c r="F1890" t="str">
        <v>-</v>
      </c>
      <c r="G1890" t="str">
        <v>-</v>
      </c>
    </row>
    <row r="1891">
      <c r="A1891">
        <v>19889</v>
      </c>
      <c r="B1891" t="str">
        <f>HYPERLINK("https://www.facebook.com/tuoitrebariavungtau/?locale=vi_VN", "Công an phường 2  tỉnh Bà Rịa - Vũng Tàu")</f>
        <v>Công an phường 2  tỉnh Bà Rịa - Vũng Tàu</v>
      </c>
      <c r="C1891" t="str">
        <v>https://www.facebook.com/tuoitrebariavungtau/?locale=vi_VN</v>
      </c>
      <c r="D1891" t="str">
        <v>-</v>
      </c>
      <c r="E1891" t="str">
        <v/>
      </c>
      <c r="F1891" t="str">
        <f>HYPERLINK("mailto:vptinhdoanbrvt@gmail.com", "vptinhdoanbrvt@gmail.com")</f>
        <v>vptinhdoanbrvt@gmail.com</v>
      </c>
      <c r="G1891" t="str">
        <v>Trung tâm hành chính - chính trị tỉnh Bà Rịa - Vũng Tàu, Ba Ria, Vietnam</v>
      </c>
    </row>
    <row r="1892">
      <c r="A1892">
        <v>19890</v>
      </c>
      <c r="B1892" t="str">
        <f>HYPERLINK("https://phuong2.vungtau.baria-vungtau.gov.vn/", "UBND Ủy ban nhân dân phường 2  tỉnh Bà Rịa - Vũng Tàu")</f>
        <v>UBND Ủy ban nhân dân phường 2  tỉnh Bà Rịa - Vũng Tàu</v>
      </c>
      <c r="C1892" t="str">
        <v>https://phuong2.vungtau.baria-vungtau.gov.vn/</v>
      </c>
      <c r="D1892" t="str">
        <v>-</v>
      </c>
      <c r="E1892" t="str">
        <v>-</v>
      </c>
      <c r="F1892" t="str">
        <v>-</v>
      </c>
      <c r="G1892" t="str">
        <v>-</v>
      </c>
    </row>
    <row r="1893">
      <c r="A1893">
        <v>19891</v>
      </c>
      <c r="B1893" t="str">
        <f>HYPERLINK("https://www.facebook.com/p/Tu%E1%BB%95i-tr%E1%BA%BB-Ph%C6%B0%E1%BB%9Dng-3-Th%C3%A0nh-ph%E1%BB%91-V%C5%A9ng-T%C3%A0u-100076894332195/?locale=af_ZA", "Công an phường 3  tỉnh Bà Rịa - Vũng Tàu")</f>
        <v>Công an phường 3  tỉnh Bà Rịa - Vũng Tàu</v>
      </c>
      <c r="C1893" t="str">
        <v>https://www.facebook.com/p/Tu%E1%BB%95i-tr%E1%BA%BB-Ph%C6%B0%E1%BB%9Dng-3-Th%C3%A0nh-ph%E1%BB%91-V%C5%A9ng-T%C3%A0u-100076894332195/?locale=af_ZA</v>
      </c>
      <c r="D1893" t="str">
        <v>-</v>
      </c>
      <c r="E1893" t="str">
        <v/>
      </c>
      <c r="F1893" t="str">
        <v>-</v>
      </c>
      <c r="G1893" t="str">
        <v>46 Trương Công Định, Phường 3, Vung Tau, Vietnam</v>
      </c>
    </row>
    <row r="1894">
      <c r="A1894">
        <v>19892</v>
      </c>
      <c r="B1894" t="str">
        <f>HYPERLINK("https://phuong3.vungtau.baria-vungtau.gov.vn/", "UBND Ủy ban nhân dân phường 3  tỉnh Bà Rịa - Vũng Tàu")</f>
        <v>UBND Ủy ban nhân dân phường 3  tỉnh Bà Rịa - Vũng Tàu</v>
      </c>
      <c r="C1894" t="str">
        <v>https://phuong3.vungtau.baria-vungtau.gov.vn/</v>
      </c>
      <c r="D1894" t="str">
        <v>-</v>
      </c>
      <c r="E1894" t="str">
        <v>-</v>
      </c>
      <c r="F1894" t="str">
        <v>-</v>
      </c>
      <c r="G1894" t="str">
        <v>-</v>
      </c>
    </row>
    <row r="1895">
      <c r="A1895">
        <v>19893</v>
      </c>
      <c r="B1895" t="str">
        <v>Công an phường 4  tỉnh Bà Rịa - Vũng Tàu</v>
      </c>
      <c r="C1895" t="str">
        <v>-</v>
      </c>
      <c r="D1895" t="str">
        <v>-</v>
      </c>
      <c r="E1895" t="str">
        <v/>
      </c>
      <c r="F1895" t="str">
        <v>-</v>
      </c>
      <c r="G1895" t="str">
        <v>-</v>
      </c>
    </row>
    <row r="1896">
      <c r="A1896">
        <v>19894</v>
      </c>
      <c r="B1896" t="str">
        <f>HYPERLINK("https://phuong4.vungtau.baria-vungtau.gov.vn/", "UBND Ủy ban nhân dân phường 4  tỉnh Bà Rịa - Vũng Tàu")</f>
        <v>UBND Ủy ban nhân dân phường 4  tỉnh Bà Rịa - Vũng Tàu</v>
      </c>
      <c r="C1896" t="str">
        <v>https://phuong4.vungtau.baria-vungtau.gov.vn/</v>
      </c>
      <c r="D1896" t="str">
        <v>-</v>
      </c>
      <c r="E1896" t="str">
        <v>-</v>
      </c>
      <c r="F1896" t="str">
        <v>-</v>
      </c>
      <c r="G1896" t="str">
        <v>-</v>
      </c>
    </row>
    <row r="1897">
      <c r="A1897">
        <v>19895</v>
      </c>
      <c r="B1897" t="str">
        <v>Công an phường 5  tỉnh Bà Rịa - Vũng Tàu</v>
      </c>
      <c r="C1897" t="str">
        <v>-</v>
      </c>
      <c r="D1897" t="str">
        <v>-</v>
      </c>
      <c r="E1897" t="str">
        <v/>
      </c>
      <c r="F1897" t="str">
        <v>-</v>
      </c>
      <c r="G1897" t="str">
        <v>-</v>
      </c>
    </row>
    <row r="1898">
      <c r="A1898">
        <v>19896</v>
      </c>
      <c r="B1898" t="str">
        <f>HYPERLINK("https://phuong5.vungtau.baria-vungtau.gov.vn/", "UBND Ủy ban nhân dân phường 5  tỉnh Bà Rịa - Vũng Tàu")</f>
        <v>UBND Ủy ban nhân dân phường 5  tỉnh Bà Rịa - Vũng Tàu</v>
      </c>
      <c r="C1898" t="str">
        <v>https://phuong5.vungtau.baria-vungtau.gov.vn/</v>
      </c>
      <c r="D1898" t="str">
        <v>-</v>
      </c>
      <c r="E1898" t="str">
        <v>-</v>
      </c>
      <c r="F1898" t="str">
        <v>-</v>
      </c>
      <c r="G1898" t="str">
        <v>-</v>
      </c>
    </row>
    <row r="1899">
      <c r="A1899">
        <v>19897</v>
      </c>
      <c r="B1899" t="str">
        <f>HYPERLINK("https://www.facebook.com/groups/417819772977469/", "Công an phường Thắng Nhì  tỉnh Bà Rịa - Vũng Tàu")</f>
        <v>Công an phường Thắng Nhì  tỉnh Bà Rịa - Vũng Tàu</v>
      </c>
      <c r="C1899" t="str">
        <v>https://www.facebook.com/groups/417819772977469/</v>
      </c>
      <c r="D1899" t="str">
        <v>-</v>
      </c>
      <c r="E1899" t="str">
        <v/>
      </c>
      <c r="F1899" t="str">
        <v>-</v>
      </c>
      <c r="G1899" t="str">
        <v>-</v>
      </c>
    </row>
    <row r="1900">
      <c r="A1900">
        <v>19898</v>
      </c>
      <c r="B1900" t="str">
        <f>HYPERLINK("https://thangnhi.vungtau.baria-vungtau.gov.vn/", "UBND Ủy ban nhân dân phường Thắng Nhì  tỉnh Bà Rịa - Vũng Tàu")</f>
        <v>UBND Ủy ban nhân dân phường Thắng Nhì  tỉnh Bà Rịa - Vũng Tàu</v>
      </c>
      <c r="C1900" t="str">
        <v>https://thangnhi.vungtau.baria-vungtau.gov.vn/</v>
      </c>
      <c r="D1900" t="str">
        <v>-</v>
      </c>
      <c r="E1900" t="str">
        <v>-</v>
      </c>
      <c r="F1900" t="str">
        <v>-</v>
      </c>
      <c r="G1900" t="str">
        <v>-</v>
      </c>
    </row>
    <row r="1901">
      <c r="A1901">
        <v>19899</v>
      </c>
      <c r="B1901" t="str">
        <v>Công an phường 7  tỉnh Bà Rịa - Vũng Tàu</v>
      </c>
      <c r="C1901" t="str">
        <v>-</v>
      </c>
      <c r="D1901" t="str">
        <v>-</v>
      </c>
      <c r="E1901" t="str">
        <v/>
      </c>
      <c r="F1901" t="str">
        <v>-</v>
      </c>
      <c r="G1901" t="str">
        <v>-</v>
      </c>
    </row>
    <row r="1902">
      <c r="A1902">
        <v>19900</v>
      </c>
      <c r="B1902" t="str">
        <f>HYPERLINK("https://phuong7.vungtau.baria-vungtau.gov.vn/", "UBND Ủy ban nhân dân phường 7  tỉnh Bà Rịa - Vũng Tàu")</f>
        <v>UBND Ủy ban nhân dân phường 7  tỉnh Bà Rịa - Vũng Tàu</v>
      </c>
      <c r="C1902" t="str">
        <v>https://phuong7.vungtau.baria-vungtau.gov.vn/</v>
      </c>
      <c r="D1902" t="str">
        <v>-</v>
      </c>
      <c r="E1902" t="str">
        <v>-</v>
      </c>
      <c r="F1902" t="str">
        <v>-</v>
      </c>
      <c r="G1902" t="str">
        <v>-</v>
      </c>
    </row>
    <row r="1903">
      <c r="A1903">
        <v>19901</v>
      </c>
      <c r="B1903" t="str">
        <f>HYPERLINK("https://www.facebook.com/nguyenanninh.vungtau/?locale=vi_VN", "Công an phường Nguyễn An Ninh  tỉnh Bà Rịa - Vũng Tàu")</f>
        <v>Công an phường Nguyễn An Ninh  tỉnh Bà Rịa - Vũng Tàu</v>
      </c>
      <c r="C1903" t="str">
        <v>https://www.facebook.com/nguyenanninh.vungtau/?locale=vi_VN</v>
      </c>
      <c r="D1903" t="str">
        <v>-</v>
      </c>
      <c r="E1903" t="str">
        <v>02543586051</v>
      </c>
      <c r="F1903" t="str">
        <v>-</v>
      </c>
      <c r="G1903" t="str">
        <v>603 nguyễn an ninh, Vung Tau, Vietnam</v>
      </c>
    </row>
    <row r="1904">
      <c r="A1904">
        <v>19902</v>
      </c>
      <c r="B1904" t="str">
        <f>HYPERLINK("https://nguyenanninh.vungtau.baria-vungtau.gov.vn/", "UBND Ủy ban nhân dân phường Nguyễn An Ninh  tỉnh Bà Rịa - Vũng Tàu")</f>
        <v>UBND Ủy ban nhân dân phường Nguyễn An Ninh  tỉnh Bà Rịa - Vũng Tàu</v>
      </c>
      <c r="C1904" t="str">
        <v>https://nguyenanninh.vungtau.baria-vungtau.gov.vn/</v>
      </c>
      <c r="D1904" t="str">
        <v>-</v>
      </c>
      <c r="E1904" t="str">
        <v>-</v>
      </c>
      <c r="F1904" t="str">
        <v>-</v>
      </c>
      <c r="G1904" t="str">
        <v>-</v>
      </c>
    </row>
    <row r="1905">
      <c r="A1905">
        <v>19903</v>
      </c>
      <c r="B1905" t="str">
        <f>HYPERLINK("https://www.facebook.com/p/C%C3%B4ng-an-Ph%C6%B0%E1%BB%9Dng-8-V%C5%A9ng-T%C3%A0u-100083956775697/", "Công an phường 8  tỉnh Bà Rịa - Vũng Tàu")</f>
        <v>Công an phường 8  tỉnh Bà Rịa - Vũng Tàu</v>
      </c>
      <c r="C1905" t="str">
        <v>https://www.facebook.com/p/C%C3%B4ng-an-Ph%C6%B0%E1%BB%9Dng-8-V%C5%A9ng-T%C3%A0u-100083956775697/</v>
      </c>
      <c r="D1905" t="str">
        <v>-</v>
      </c>
      <c r="E1905" t="str">
        <v/>
      </c>
      <c r="F1905" t="str">
        <v>-</v>
      </c>
      <c r="G1905" t="str">
        <v>-</v>
      </c>
    </row>
    <row r="1906">
      <c r="A1906">
        <v>19904</v>
      </c>
      <c r="B1906" t="str">
        <f>HYPERLINK("https://phuong8.vungtau.baria-vungtau.gov.vn/", "UBND Ủy ban nhân dân phường 8  tỉnh Bà Rịa - Vũng Tàu")</f>
        <v>UBND Ủy ban nhân dân phường 8  tỉnh Bà Rịa - Vũng Tàu</v>
      </c>
      <c r="C1906" t="str">
        <v>https://phuong8.vungtau.baria-vungtau.gov.vn/</v>
      </c>
      <c r="D1906" t="str">
        <v>-</v>
      </c>
      <c r="E1906" t="str">
        <v>-</v>
      </c>
      <c r="F1906" t="str">
        <v>-</v>
      </c>
      <c r="G1906" t="str">
        <v>-</v>
      </c>
    </row>
    <row r="1907">
      <c r="A1907">
        <v>19905</v>
      </c>
      <c r="B1907" t="str">
        <f>HYPERLINK("https://www.facebook.com/biz/insurance-company/?place_id=106031236091318", "Công an phường 9  tỉnh Bà Rịa - Vũng Tàu")</f>
        <v>Công an phường 9  tỉnh Bà Rịa - Vũng Tàu</v>
      </c>
      <c r="C1907" t="str">
        <v>https://www.facebook.com/biz/insurance-company/?place_id=106031236091318</v>
      </c>
      <c r="D1907" t="str">
        <v>-</v>
      </c>
      <c r="E1907" t="str">
        <v/>
      </c>
      <c r="F1907" t="str">
        <v>-</v>
      </c>
      <c r="G1907" t="str">
        <v>-</v>
      </c>
    </row>
    <row r="1908">
      <c r="A1908">
        <v>19906</v>
      </c>
      <c r="B1908" t="str">
        <f>HYPERLINK("https://phuong9.vungtau.baria-vungtau.gov.vn/", "UBND Ủy ban nhân dân phường 9  tỉnh Bà Rịa - Vũng Tàu")</f>
        <v>UBND Ủy ban nhân dân phường 9  tỉnh Bà Rịa - Vũng Tàu</v>
      </c>
      <c r="C1908" t="str">
        <v>https://phuong9.vungtau.baria-vungtau.gov.vn/</v>
      </c>
      <c r="D1908" t="str">
        <v>-</v>
      </c>
      <c r="E1908" t="str">
        <v>-</v>
      </c>
      <c r="F1908" t="str">
        <v>-</v>
      </c>
      <c r="G1908" t="str">
        <v>-</v>
      </c>
    </row>
    <row r="1909">
      <c r="A1909">
        <v>19907</v>
      </c>
      <c r="B1909" t="str">
        <f>HYPERLINK("https://www.facebook.com/1583458838492571", "Công an phường Thắng Nhất  tỉnh Bà Rịa - Vũng Tàu")</f>
        <v>Công an phường Thắng Nhất  tỉnh Bà Rịa - Vũng Tàu</v>
      </c>
      <c r="C1909" t="str">
        <v>https://www.facebook.com/1583458838492571</v>
      </c>
      <c r="D1909" t="str">
        <v>-</v>
      </c>
      <c r="E1909" t="str">
        <v/>
      </c>
      <c r="F1909" t="str">
        <v>-</v>
      </c>
      <c r="G1909" t="str">
        <v>-</v>
      </c>
    </row>
    <row r="1910">
      <c r="A1910">
        <v>19908</v>
      </c>
      <c r="B1910" t="str">
        <f>HYPERLINK("https://thangnhat.vungtau.baria-vungtau.gov.vn/", "UBND Ủy ban nhân dân phường Thắng Nhất  tỉnh Bà Rịa - Vũng Tàu")</f>
        <v>UBND Ủy ban nhân dân phường Thắng Nhất  tỉnh Bà Rịa - Vũng Tàu</v>
      </c>
      <c r="C1910" t="str">
        <v>https://thangnhat.vungtau.baria-vungtau.gov.vn/</v>
      </c>
      <c r="D1910" t="str">
        <v>-</v>
      </c>
      <c r="E1910" t="str">
        <v>-</v>
      </c>
      <c r="F1910" t="str">
        <v>-</v>
      </c>
      <c r="G1910" t="str">
        <v>-</v>
      </c>
    </row>
    <row r="1911">
      <c r="A1911">
        <v>19909</v>
      </c>
      <c r="B1911" t="str">
        <v>Công an phường Rạch Dừa  tỉnh Bà Rịa - Vũng Tàu</v>
      </c>
      <c r="C1911" t="str">
        <v>-</v>
      </c>
      <c r="D1911" t="str">
        <v>-</v>
      </c>
      <c r="E1911" t="str">
        <v/>
      </c>
      <c r="F1911" t="str">
        <v>-</v>
      </c>
      <c r="G1911" t="str">
        <v>-</v>
      </c>
    </row>
    <row r="1912">
      <c r="A1912">
        <v>19910</v>
      </c>
      <c r="B1912" t="str">
        <f>HYPERLINK("https://rachdua.vungtau.baria-vungtau.gov.vn/", "UBND Ủy ban nhân dân phường Rạch Dừa  tỉnh Bà Rịa - Vũng Tàu")</f>
        <v>UBND Ủy ban nhân dân phường Rạch Dừa  tỉnh Bà Rịa - Vũng Tàu</v>
      </c>
      <c r="C1912" t="str">
        <v>https://rachdua.vungtau.baria-vungtau.gov.vn/</v>
      </c>
      <c r="D1912" t="str">
        <v>-</v>
      </c>
      <c r="E1912" t="str">
        <v>-</v>
      </c>
      <c r="F1912" t="str">
        <v>-</v>
      </c>
      <c r="G1912" t="str">
        <v>-</v>
      </c>
    </row>
    <row r="1913">
      <c r="A1913">
        <v>19911</v>
      </c>
      <c r="B1913" t="str">
        <v>Công an phường 10  tỉnh Bà Rịa - Vũng Tàu</v>
      </c>
      <c r="C1913" t="str">
        <v>-</v>
      </c>
      <c r="D1913" t="str">
        <v>-</v>
      </c>
      <c r="E1913" t="str">
        <v/>
      </c>
      <c r="F1913" t="str">
        <v>-</v>
      </c>
      <c r="G1913" t="str">
        <v>-</v>
      </c>
    </row>
    <row r="1914">
      <c r="A1914">
        <v>19912</v>
      </c>
      <c r="B1914" t="str">
        <f>HYPERLINK("https://phuong10.vungtau.baria-vungtau.gov.vn/", "UBND Ủy ban nhân dân phường 10  tỉnh Bà Rịa - Vũng Tàu")</f>
        <v>UBND Ủy ban nhân dân phường 10  tỉnh Bà Rịa - Vũng Tàu</v>
      </c>
      <c r="C1914" t="str">
        <v>https://phuong10.vungtau.baria-vungtau.gov.vn/</v>
      </c>
      <c r="D1914" t="str">
        <v>-</v>
      </c>
      <c r="E1914" t="str">
        <v>-</v>
      </c>
      <c r="F1914" t="str">
        <v>-</v>
      </c>
      <c r="G1914" t="str">
        <v>-</v>
      </c>
    </row>
    <row r="1915">
      <c r="A1915">
        <v>19913</v>
      </c>
      <c r="B1915" t="str">
        <f>HYPERLINK("https://www.facebook.com/danguyphuong11/", "Công an phường 11  tỉnh Bà Rịa - Vũng Tàu")</f>
        <v>Công an phường 11  tỉnh Bà Rịa - Vũng Tàu</v>
      </c>
      <c r="C1915" t="str">
        <v>https://www.facebook.com/danguyphuong11/</v>
      </c>
      <c r="D1915" t="str">
        <v>-</v>
      </c>
      <c r="E1915" t="str">
        <v/>
      </c>
      <c r="F1915" t="str">
        <v>-</v>
      </c>
      <c r="G1915" t="str">
        <v>1020 đường  30/4, Vung Tau, Vietnam</v>
      </c>
    </row>
    <row r="1916">
      <c r="A1916">
        <v>19914</v>
      </c>
      <c r="B1916" t="str">
        <f>HYPERLINK("https://phuong11.vungtau.baria-vungtau.gov.vn/", "UBND Ủy ban nhân dân phường 11  tỉnh Bà Rịa - Vũng Tàu")</f>
        <v>UBND Ủy ban nhân dân phường 11  tỉnh Bà Rịa - Vũng Tàu</v>
      </c>
      <c r="C1916" t="str">
        <v>https://phuong11.vungtau.baria-vungtau.gov.vn/</v>
      </c>
      <c r="D1916" t="str">
        <v>-</v>
      </c>
      <c r="E1916" t="str">
        <v>-</v>
      </c>
      <c r="F1916" t="str">
        <v>-</v>
      </c>
      <c r="G1916" t="str">
        <v>-</v>
      </c>
    </row>
    <row r="1917">
      <c r="A1917">
        <v>19915</v>
      </c>
      <c r="B1917" t="str">
        <f>HYPERLINK("https://www.facebook.com/p/UBND-ph%C6%B0%E1%BB%9Dng-12-TPVT-100064975180768/", "Công an phường 12  tỉnh Bà Rịa - Vũng Tàu")</f>
        <v>Công an phường 12  tỉnh Bà Rịa - Vũng Tàu</v>
      </c>
      <c r="C1917" t="str">
        <v>https://www.facebook.com/p/UBND-ph%C6%B0%E1%BB%9Dng-12-TPVT-100064975180768/</v>
      </c>
      <c r="D1917" t="str">
        <v>-</v>
      </c>
      <c r="E1917" t="str">
        <v/>
      </c>
      <c r="F1917" t="str">
        <v>-</v>
      </c>
      <c r="G1917" t="str">
        <v>7A Nguyễn Gia Thiều, phường 12, thành phố Vũng Tàu</v>
      </c>
    </row>
    <row r="1918">
      <c r="A1918">
        <v>19916</v>
      </c>
      <c r="B1918" t="str">
        <f>HYPERLINK("https://phuong12.vungtau.baria-vungtau.gov.vn/", "UBND Ủy ban nhân dân phường 12  tỉnh Bà Rịa - Vũng Tàu")</f>
        <v>UBND Ủy ban nhân dân phường 12  tỉnh Bà Rịa - Vũng Tàu</v>
      </c>
      <c r="C1918" t="str">
        <v>https://phuong12.vungtau.baria-vungtau.gov.vn/</v>
      </c>
      <c r="D1918" t="str">
        <v>-</v>
      </c>
      <c r="E1918" t="str">
        <v>-</v>
      </c>
      <c r="F1918" t="str">
        <v>-</v>
      </c>
      <c r="G1918" t="str">
        <v>-</v>
      </c>
    </row>
    <row r="1919">
      <c r="A1919">
        <v>19917</v>
      </c>
      <c r="B1919" t="str">
        <v>Công an xã Long Sơn  tỉnh Bà Rịa - Vũng Tàu</v>
      </c>
      <c r="C1919" t="str">
        <v>-</v>
      </c>
      <c r="D1919" t="str">
        <v>-</v>
      </c>
      <c r="E1919" t="str">
        <v/>
      </c>
      <c r="F1919" t="str">
        <v>-</v>
      </c>
      <c r="G1919" t="str">
        <v>-</v>
      </c>
    </row>
    <row r="1920">
      <c r="A1920">
        <v>19918</v>
      </c>
      <c r="B1920" t="str">
        <f>HYPERLINK("https://longson.vungtau.baria-vungtau.gov.vn/", "UBND Ủy ban nhân dân xã Long Sơn  tỉnh Bà Rịa - Vũng Tàu")</f>
        <v>UBND Ủy ban nhân dân xã Long Sơn  tỉnh Bà Rịa - Vũng Tàu</v>
      </c>
      <c r="C1920" t="str">
        <v>https://longson.vungtau.baria-vungtau.gov.vn/</v>
      </c>
      <c r="D1920" t="str">
        <v>-</v>
      </c>
      <c r="E1920" t="str">
        <v>-</v>
      </c>
      <c r="F1920" t="str">
        <v>-</v>
      </c>
      <c r="G1920" t="str">
        <v>-</v>
      </c>
    </row>
    <row r="1921">
      <c r="A1921">
        <v>19919</v>
      </c>
      <c r="B1921" t="str">
        <v>Công an phường Phước Hưng  tỉnh Bà Rịa - Vũng Tàu</v>
      </c>
      <c r="C1921" t="str">
        <v>-</v>
      </c>
      <c r="D1921" t="str">
        <v>-</v>
      </c>
      <c r="E1921" t="str">
        <v/>
      </c>
      <c r="F1921" t="str">
        <v>-</v>
      </c>
      <c r="G1921" t="str">
        <v>-</v>
      </c>
    </row>
    <row r="1922">
      <c r="A1922">
        <v>19920</v>
      </c>
      <c r="B1922" t="str">
        <f>HYPERLINK("https://phuochung.baria.baria-vungtau.gov.vn/", "UBND Ủy ban nhân dân phường Phước Hưng  tỉnh Bà Rịa - Vũng Tàu")</f>
        <v>UBND Ủy ban nhân dân phường Phước Hưng  tỉnh Bà Rịa - Vũng Tàu</v>
      </c>
      <c r="C1922" t="str">
        <v>https://phuochung.baria.baria-vungtau.gov.vn/</v>
      </c>
      <c r="D1922" t="str">
        <v>-</v>
      </c>
      <c r="E1922" t="str">
        <v>-</v>
      </c>
      <c r="F1922" t="str">
        <v>-</v>
      </c>
      <c r="G1922" t="str">
        <v>-</v>
      </c>
    </row>
    <row r="1923">
      <c r="A1923">
        <v>19921</v>
      </c>
      <c r="B1923" t="str">
        <f>HYPERLINK("https://www.facebook.com/313112213668734", "Công an phường Phước Hiệp  tỉnh Bà Rịa - Vũng Tàu")</f>
        <v>Công an phường Phước Hiệp  tỉnh Bà Rịa - Vũng Tàu</v>
      </c>
      <c r="C1923" t="str">
        <v>https://www.facebook.com/313112213668734</v>
      </c>
      <c r="D1923" t="str">
        <v>-</v>
      </c>
      <c r="E1923" t="str">
        <v/>
      </c>
      <c r="F1923" t="str">
        <v>-</v>
      </c>
      <c r="G1923" t="str">
        <v>-</v>
      </c>
    </row>
    <row r="1924">
      <c r="A1924">
        <v>19922</v>
      </c>
      <c r="B1924" t="str">
        <f>HYPERLINK("https://phuochiep.baria.baria-vungtau.gov.vn/", "UBND Ủy ban nhân dân phường Phước Hiệp  tỉnh Bà Rịa - Vũng Tàu")</f>
        <v>UBND Ủy ban nhân dân phường Phước Hiệp  tỉnh Bà Rịa - Vũng Tàu</v>
      </c>
      <c r="C1924" t="str">
        <v>https://phuochiep.baria.baria-vungtau.gov.vn/</v>
      </c>
      <c r="D1924" t="str">
        <v>-</v>
      </c>
      <c r="E1924" t="str">
        <v>-</v>
      </c>
      <c r="F1924" t="str">
        <v>-</v>
      </c>
      <c r="G1924" t="str">
        <v>-</v>
      </c>
    </row>
    <row r="1925">
      <c r="A1925">
        <v>19923</v>
      </c>
      <c r="B1925" t="str">
        <f>HYPERLINK("https://www.facebook.com/reel/1441648283169816/", "Công an phường Phước Nguyên  tỉnh Bà Rịa - Vũng Tàu")</f>
        <v>Công an phường Phước Nguyên  tỉnh Bà Rịa - Vũng Tàu</v>
      </c>
      <c r="C1925" t="str">
        <v>https://www.facebook.com/reel/1441648283169816/</v>
      </c>
      <c r="D1925" t="str">
        <v>-</v>
      </c>
      <c r="E1925" t="str">
        <v/>
      </c>
      <c r="F1925" t="str">
        <v>-</v>
      </c>
      <c r="G1925" t="str">
        <v>-</v>
      </c>
    </row>
    <row r="1926">
      <c r="A1926">
        <v>19924</v>
      </c>
      <c r="B1926" t="str">
        <f>HYPERLINK("https://phuocnguyen.baria.baria-vungtau.gov.vn/", "UBND Ủy ban nhân dân phường Phước Nguyên  tỉnh Bà Rịa - Vũng Tàu")</f>
        <v>UBND Ủy ban nhân dân phường Phước Nguyên  tỉnh Bà Rịa - Vũng Tàu</v>
      </c>
      <c r="C1926" t="str">
        <v>https://phuocnguyen.baria.baria-vungtau.gov.vn/</v>
      </c>
      <c r="D1926" t="str">
        <v>-</v>
      </c>
      <c r="E1926" t="str">
        <v>-</v>
      </c>
      <c r="F1926" t="str">
        <v>-</v>
      </c>
      <c r="G1926" t="str">
        <v>-</v>
      </c>
    </row>
    <row r="1927">
      <c r="A1927">
        <v>19925</v>
      </c>
      <c r="B1927" t="str">
        <f>HYPERLINK("https://www.facebook.com/thanhnienlongtoan/", "Công an phường Long Toàn  tỉnh Bà Rịa - Vũng Tàu")</f>
        <v>Công an phường Long Toàn  tỉnh Bà Rịa - Vũng Tàu</v>
      </c>
      <c r="C1927" t="str">
        <v>https://www.facebook.com/thanhnienlongtoan/</v>
      </c>
      <c r="D1927" t="str">
        <v>-</v>
      </c>
      <c r="E1927" t="str">
        <v/>
      </c>
      <c r="F1927" t="str">
        <v>-</v>
      </c>
      <c r="G1927" t="str">
        <v>-</v>
      </c>
    </row>
    <row r="1928">
      <c r="A1928">
        <v>19926</v>
      </c>
      <c r="B1928" t="str">
        <f>HYPERLINK("https://longtoan.baria.baria-vungtau.gov.vn/", "UBND Ủy ban nhân dân phường Long Toàn  tỉnh Bà Rịa - Vũng Tàu")</f>
        <v>UBND Ủy ban nhân dân phường Long Toàn  tỉnh Bà Rịa - Vũng Tàu</v>
      </c>
      <c r="C1928" t="str">
        <v>https://longtoan.baria.baria-vungtau.gov.vn/</v>
      </c>
      <c r="D1928" t="str">
        <v>-</v>
      </c>
      <c r="E1928" t="str">
        <v>-</v>
      </c>
      <c r="F1928" t="str">
        <v>-</v>
      </c>
      <c r="G1928" t="str">
        <v>-</v>
      </c>
    </row>
    <row r="1929">
      <c r="A1929">
        <v>19927</v>
      </c>
      <c r="B1929" t="str">
        <f>HYPERLINK("https://www.facebook.com/909783579845802", "Công an phường Long Tâm  tỉnh Bà Rịa - Vũng Tàu")</f>
        <v>Công an phường Long Tâm  tỉnh Bà Rịa - Vũng Tàu</v>
      </c>
      <c r="C1929" t="str">
        <v>https://www.facebook.com/909783579845802</v>
      </c>
      <c r="D1929" t="str">
        <v>-</v>
      </c>
      <c r="E1929" t="str">
        <v/>
      </c>
      <c r="F1929" t="str">
        <v>-</v>
      </c>
      <c r="G1929" t="str">
        <v>-</v>
      </c>
    </row>
    <row r="1930">
      <c r="A1930">
        <v>19928</v>
      </c>
      <c r="B1930" t="str">
        <f>HYPERLINK("https://longtam.baria.baria-vungtau.gov.vn/", "UBND Ủy ban nhân dân phường Long Tâm  tỉnh Bà Rịa - Vũng Tàu")</f>
        <v>UBND Ủy ban nhân dân phường Long Tâm  tỉnh Bà Rịa - Vũng Tàu</v>
      </c>
      <c r="C1930" t="str">
        <v>https://longtam.baria.baria-vungtau.gov.vn/</v>
      </c>
      <c r="D1930" t="str">
        <v>-</v>
      </c>
      <c r="E1930" t="str">
        <v>-</v>
      </c>
      <c r="F1930" t="str">
        <v>-</v>
      </c>
      <c r="G1930" t="str">
        <v>-</v>
      </c>
    </row>
    <row r="1931">
      <c r="A1931">
        <v>19929</v>
      </c>
      <c r="B1931" t="str">
        <v>Công an phường Phước Trung  tỉnh Bà Rịa - Vũng Tàu</v>
      </c>
      <c r="C1931" t="str">
        <v>-</v>
      </c>
      <c r="D1931" t="str">
        <v>-</v>
      </c>
      <c r="E1931" t="str">
        <v/>
      </c>
      <c r="F1931" t="str">
        <v>-</v>
      </c>
      <c r="G1931" t="str">
        <v>-</v>
      </c>
    </row>
    <row r="1932">
      <c r="A1932">
        <v>19930</v>
      </c>
      <c r="B1932" t="str">
        <f>HYPERLINK("https://phuoctrung.baria.baria-vungtau.gov.vn/", "UBND Ủy ban nhân dân phường Phước Trung  tỉnh Bà Rịa - Vũng Tàu")</f>
        <v>UBND Ủy ban nhân dân phường Phước Trung  tỉnh Bà Rịa - Vũng Tàu</v>
      </c>
      <c r="C1932" t="str">
        <v>https://phuoctrung.baria.baria-vungtau.gov.vn/</v>
      </c>
      <c r="D1932" t="str">
        <v>-</v>
      </c>
      <c r="E1932" t="str">
        <v>-</v>
      </c>
      <c r="F1932" t="str">
        <v>-</v>
      </c>
      <c r="G1932" t="str">
        <v>-</v>
      </c>
    </row>
    <row r="1933">
      <c r="A1933">
        <v>19931</v>
      </c>
      <c r="B1933" t="str">
        <v>Công an phường Long Hương  tỉnh Bà Rịa - Vũng Tàu</v>
      </c>
      <c r="C1933" t="str">
        <v>-</v>
      </c>
      <c r="D1933" t="str">
        <v>-</v>
      </c>
      <c r="E1933" t="str">
        <v/>
      </c>
      <c r="F1933" t="str">
        <v>-</v>
      </c>
      <c r="G1933" t="str">
        <v>-</v>
      </c>
    </row>
    <row r="1934">
      <c r="A1934">
        <v>19932</v>
      </c>
      <c r="B1934" t="str">
        <f>HYPERLINK("https://longhuong.baria.baria-vungtau.gov.vn/", "UBND Ủy ban nhân dân phường Long Hương  tỉnh Bà Rịa - Vũng Tàu")</f>
        <v>UBND Ủy ban nhân dân phường Long Hương  tỉnh Bà Rịa - Vũng Tàu</v>
      </c>
      <c r="C1934" t="str">
        <v>https://longhuong.baria.baria-vungtau.gov.vn/</v>
      </c>
      <c r="D1934" t="str">
        <v>-</v>
      </c>
      <c r="E1934" t="str">
        <v>-</v>
      </c>
      <c r="F1934" t="str">
        <v>-</v>
      </c>
      <c r="G1934" t="str">
        <v>-</v>
      </c>
    </row>
    <row r="1935">
      <c r="A1935">
        <v>19933</v>
      </c>
      <c r="B1935" t="str">
        <v>Công an phường Kim Dinh  tỉnh Bà Rịa - Vũng Tàu</v>
      </c>
      <c r="C1935" t="str">
        <v>-</v>
      </c>
      <c r="D1935" t="str">
        <v>-</v>
      </c>
      <c r="E1935" t="str">
        <v/>
      </c>
      <c r="F1935" t="str">
        <v>-</v>
      </c>
      <c r="G1935" t="str">
        <v>-</v>
      </c>
    </row>
    <row r="1936">
      <c r="A1936">
        <v>19934</v>
      </c>
      <c r="B1936" t="str">
        <f>HYPERLINK("https://kimdinh.baria.baria-vungtau.gov.vn/", "UBND Ủy ban nhân dân phường Kim Dinh  tỉnh Bà Rịa - Vũng Tàu")</f>
        <v>UBND Ủy ban nhân dân phường Kim Dinh  tỉnh Bà Rịa - Vũng Tàu</v>
      </c>
      <c r="C1936" t="str">
        <v>https://kimdinh.baria.baria-vungtau.gov.vn/</v>
      </c>
      <c r="D1936" t="str">
        <v>-</v>
      </c>
      <c r="E1936" t="str">
        <v>-</v>
      </c>
      <c r="F1936" t="str">
        <v>-</v>
      </c>
      <c r="G1936" t="str">
        <v>-</v>
      </c>
    </row>
    <row r="1937">
      <c r="A1937">
        <v>19935</v>
      </c>
      <c r="B1937" t="str">
        <f>HYPERLINK("https://www.facebook.com/thanhnien.tanhung/", "Công an xã Tân Hưng  tỉnh Bà Rịa - Vũng Tàu")</f>
        <v>Công an xã Tân Hưng  tỉnh Bà Rịa - Vũng Tàu</v>
      </c>
      <c r="C1937" t="str">
        <v>https://www.facebook.com/thanhnien.tanhung/</v>
      </c>
      <c r="D1937" t="str">
        <v>-</v>
      </c>
      <c r="E1937" t="str">
        <v/>
      </c>
      <c r="F1937" t="str">
        <v>-</v>
      </c>
      <c r="G1937" t="str">
        <v>-</v>
      </c>
    </row>
    <row r="1938">
      <c r="A1938">
        <v>19936</v>
      </c>
      <c r="B1938" t="str">
        <f>HYPERLINK("https://tanhung.baria.baria-vungtau.gov.vn/", "UBND Ủy ban nhân dân xã Tân Hưng  tỉnh Bà Rịa - Vũng Tàu")</f>
        <v>UBND Ủy ban nhân dân xã Tân Hưng  tỉnh Bà Rịa - Vũng Tàu</v>
      </c>
      <c r="C1938" t="str">
        <v>https://tanhung.baria.baria-vungtau.gov.vn/</v>
      </c>
      <c r="D1938" t="str">
        <v>-</v>
      </c>
      <c r="E1938" t="str">
        <v>-</v>
      </c>
      <c r="F1938" t="str">
        <v>-</v>
      </c>
      <c r="G1938" t="str">
        <v>-</v>
      </c>
    </row>
    <row r="1939">
      <c r="A1939">
        <v>19937</v>
      </c>
      <c r="B1939" t="str">
        <v>Công an xã Long Phước  tỉnh Bà Rịa - Vũng Tàu</v>
      </c>
      <c r="C1939" t="str">
        <v>-</v>
      </c>
      <c r="D1939" t="str">
        <v>-</v>
      </c>
      <c r="E1939" t="str">
        <v/>
      </c>
      <c r="F1939" t="str">
        <v>-</v>
      </c>
      <c r="G1939" t="str">
        <v>-</v>
      </c>
    </row>
    <row r="1940">
      <c r="A1940">
        <v>19938</v>
      </c>
      <c r="B1940" t="str">
        <f>HYPERLINK("https://longphuoc.baria.baria-vungtau.gov.vn/", "UBND Ủy ban nhân dân xã Long Phước  tỉnh Bà Rịa - Vũng Tàu")</f>
        <v>UBND Ủy ban nhân dân xã Long Phước  tỉnh Bà Rịa - Vũng Tàu</v>
      </c>
      <c r="C1940" t="str">
        <v>https://longphuoc.baria.baria-vungtau.gov.vn/</v>
      </c>
      <c r="D1940" t="str">
        <v>-</v>
      </c>
      <c r="E1940" t="str">
        <v>-</v>
      </c>
      <c r="F1940" t="str">
        <v>-</v>
      </c>
      <c r="G1940" t="str">
        <v>-</v>
      </c>
    </row>
    <row r="1941">
      <c r="A1941">
        <v>19939</v>
      </c>
      <c r="B1941" t="str">
        <f>HYPERLINK("https://www.facebook.com/p/C%C3%B4ng-an-x%C3%A3-Ho%C3%A0-Long-100066626566441/", "Công an xã Hoà Long  tỉnh Bà Rịa - Vũng Tàu")</f>
        <v>Công an xã Hoà Long  tỉnh Bà Rịa - Vũng Tàu</v>
      </c>
      <c r="C1941" t="str">
        <v>https://www.facebook.com/p/C%C3%B4ng-an-x%C3%A3-Ho%C3%A0-Long-100066626566441/</v>
      </c>
      <c r="D1941" t="str">
        <v>-</v>
      </c>
      <c r="E1941" t="str">
        <v>02543825195</v>
      </c>
      <c r="F1941" t="str">
        <f>HYPERLINK("mailto:lehoahop1987@gmail.com", "lehoahop1987@gmail.com")</f>
        <v>lehoahop1987@gmail.com</v>
      </c>
      <c r="G1941" t="str">
        <v>-</v>
      </c>
    </row>
    <row r="1942">
      <c r="A1942">
        <v>19940</v>
      </c>
      <c r="B1942" t="str">
        <f>HYPERLINK("https://hoalong.baria.baria-vungtau.gov.vn/", "UBND Ủy ban nhân dân xã Hoà Long  tỉnh Bà Rịa - Vũng Tàu")</f>
        <v>UBND Ủy ban nhân dân xã Hoà Long  tỉnh Bà Rịa - Vũng Tàu</v>
      </c>
      <c r="C1942" t="str">
        <v>https://hoalong.baria.baria-vungtau.gov.vn/</v>
      </c>
      <c r="D1942" t="str">
        <v>-</v>
      </c>
      <c r="E1942" t="str">
        <v>-</v>
      </c>
      <c r="F1942" t="str">
        <v>-</v>
      </c>
      <c r="G1942" t="str">
        <v>-</v>
      </c>
    </row>
    <row r="1943">
      <c r="A1943">
        <v>19941</v>
      </c>
      <c r="B1943" t="str">
        <f>HYPERLINK("https://www.facebook.com/p/C%C3%B4ng-an-X%C3%A3-B%C3%A0u-Chinh-100068781315208/", "Công an xã Bàu Chinh  tỉnh Bà Rịa - Vũng Tàu")</f>
        <v>Công an xã Bàu Chinh  tỉnh Bà Rịa - Vũng Tàu</v>
      </c>
      <c r="C1943" t="str">
        <v>https://www.facebook.com/p/C%C3%B4ng-an-X%C3%A3-B%C3%A0u-Chinh-100068781315208/</v>
      </c>
      <c r="D1943" t="str">
        <v>-</v>
      </c>
      <c r="E1943" t="str">
        <v/>
      </c>
      <c r="F1943" t="str">
        <v>-</v>
      </c>
      <c r="G1943" t="str">
        <v>Thôn Tân Hiệp, xã Bàu Chinh, huyện Châu Đức, Ba Ria, Vietnam</v>
      </c>
    </row>
    <row r="1944">
      <c r="A1944">
        <v>19942</v>
      </c>
      <c r="B1944" t="str">
        <f>HYPERLINK("https://bauchinh.chauduc.baria-vungtau.gov.vn/", "UBND Ủy ban nhân dân xã Bàu Chinh  tỉnh Bà Rịa - Vũng Tàu")</f>
        <v>UBND Ủy ban nhân dân xã Bàu Chinh  tỉnh Bà Rịa - Vũng Tàu</v>
      </c>
      <c r="C1944" t="str">
        <v>https://bauchinh.chauduc.baria-vungtau.gov.vn/</v>
      </c>
      <c r="D1944" t="str">
        <v>-</v>
      </c>
      <c r="E1944" t="str">
        <v>-</v>
      </c>
      <c r="F1944" t="str">
        <v>-</v>
      </c>
      <c r="G1944" t="str">
        <v>-</v>
      </c>
    </row>
    <row r="1945">
      <c r="A1945">
        <v>19943</v>
      </c>
      <c r="B1945" t="str">
        <f>HYPERLINK("https://www.facebook.com/p/UBND-x%C3%A3-B%C3%8CNH-Ba-100057602522834/", "Công an xã Bình Ba  tỉnh Bà Rịa - Vũng Tàu")</f>
        <v>Công an xã Bình Ba  tỉnh Bà Rịa - Vũng Tàu</v>
      </c>
      <c r="C1945" t="str">
        <v>https://www.facebook.com/p/UBND-x%C3%A3-B%C3%8CNH-Ba-100057602522834/</v>
      </c>
      <c r="D1945" t="str">
        <v>-</v>
      </c>
      <c r="E1945" t="str">
        <v>02543881128</v>
      </c>
      <c r="F1945" t="str">
        <f>HYPERLINK("mailto:ubndxabinhba@gmail.com", "ubndxabinhba@gmail.com")</f>
        <v>ubndxabinhba@gmail.com</v>
      </c>
      <c r="G1945" t="str">
        <v>Quốc Lộ 56, Tỉnh Bà Rịa-Vũng Tàu, Vietnam</v>
      </c>
    </row>
    <row r="1946">
      <c r="A1946">
        <v>19944</v>
      </c>
      <c r="B1946" t="str">
        <f>HYPERLINK("https://binhba.chauduc.baria-vungtau.gov.vn/", "UBND Ủy ban nhân dân xã Bình Ba  tỉnh Bà Rịa - Vũng Tàu")</f>
        <v>UBND Ủy ban nhân dân xã Bình Ba  tỉnh Bà Rịa - Vũng Tàu</v>
      </c>
      <c r="C1946" t="str">
        <v>https://binhba.chauduc.baria-vungtau.gov.vn/</v>
      </c>
      <c r="D1946" t="str">
        <v>-</v>
      </c>
      <c r="E1946" t="str">
        <v>-</v>
      </c>
      <c r="F1946" t="str">
        <v>-</v>
      </c>
      <c r="G1946" t="str">
        <v>-</v>
      </c>
    </row>
    <row r="1947">
      <c r="A1947">
        <v>19945</v>
      </c>
      <c r="B1947" t="str">
        <f>HYPERLINK("https://www.facebook.com/ConganSuoiNgheChauDuc/", "Công an xã Suối Nghệ  tỉnh Bà Rịa - Vũng Tàu")</f>
        <v>Công an xã Suối Nghệ  tỉnh Bà Rịa - Vũng Tàu</v>
      </c>
      <c r="C1947" t="str">
        <v>https://www.facebook.com/ConganSuoiNgheChauDuc/</v>
      </c>
      <c r="D1947" t="str">
        <v>-</v>
      </c>
      <c r="E1947" t="str">
        <v>02543880250</v>
      </c>
      <c r="F1947" t="str">
        <f>HYPERLINK("mailto:Hungtuan2611@gmail.com", "Hungtuan2611@gmail.com")</f>
        <v>Hungtuan2611@gmail.com</v>
      </c>
      <c r="G1947" t="str">
        <v>-</v>
      </c>
    </row>
    <row r="1948">
      <c r="A1948">
        <v>19946</v>
      </c>
      <c r="B1948" t="str">
        <f>HYPERLINK("http://ttkhcn.baria-vungtau.gov.vn/suoinghe/", "UBND Ủy ban nhân dân xã Suối Nghệ  tỉnh Bà Rịa - Vũng Tàu")</f>
        <v>UBND Ủy ban nhân dân xã Suối Nghệ  tỉnh Bà Rịa - Vũng Tàu</v>
      </c>
      <c r="C1948" t="str">
        <v>http://ttkhcn.baria-vungtau.gov.vn/suoinghe/</v>
      </c>
      <c r="D1948" t="str">
        <v>-</v>
      </c>
      <c r="E1948" t="str">
        <v>-</v>
      </c>
      <c r="F1948" t="str">
        <v>-</v>
      </c>
      <c r="G1948" t="str">
        <v>-</v>
      </c>
    </row>
    <row r="1949">
      <c r="A1949">
        <v>19947</v>
      </c>
      <c r="B1949" t="str">
        <f>HYPERLINK("https://www.facebook.com/p/UBND-x%C3%A3-Xu%C3%A2n-S%C6%A1n-huy%E1%BB%87n-Ch%C3%A2u-%C4%90%E1%BB%A9c-t%E1%BB%89nh-B%C3%A0-R%E1%BB%8Ba-V%C5%A9ng-T%C3%A0u-100069389449706/", "Công an xã Xuân Sơn  tỉnh Bà Rịa - Vũng Tàu")</f>
        <v>Công an xã Xuân Sơn  tỉnh Bà Rịa - Vũng Tàu</v>
      </c>
      <c r="C1949" t="str">
        <v>https://www.facebook.com/p/UBND-x%C3%A3-Xu%C3%A2n-S%C6%A1n-huy%E1%BB%87n-Ch%C3%A2u-%C4%90%E1%BB%A9c-t%E1%BB%89nh-B%C3%A0-R%E1%BB%8Ba-V%C5%A9ng-T%C3%A0u-100069389449706/</v>
      </c>
      <c r="D1949" t="str">
        <v>-</v>
      </c>
      <c r="E1949" t="str">
        <v/>
      </c>
      <c r="F1949" t="str">
        <v>-</v>
      </c>
      <c r="G1949" t="str">
        <v>-</v>
      </c>
    </row>
    <row r="1950">
      <c r="A1950">
        <v>19948</v>
      </c>
      <c r="B1950" t="str">
        <f>HYPERLINK("https://xuanson.chauduc.baria-vungtau.gov.vn/", "UBND Ủy ban nhân dân xã Xuân Sơn  tỉnh Bà Rịa - Vũng Tàu")</f>
        <v>UBND Ủy ban nhân dân xã Xuân Sơn  tỉnh Bà Rịa - Vũng Tàu</v>
      </c>
      <c r="C1950" t="str">
        <v>https://xuanson.chauduc.baria-vungtau.gov.vn/</v>
      </c>
      <c r="D1950" t="str">
        <v>-</v>
      </c>
      <c r="E1950" t="str">
        <v>-</v>
      </c>
      <c r="F1950" t="str">
        <v>-</v>
      </c>
      <c r="G1950" t="str">
        <v>-</v>
      </c>
    </row>
    <row r="1951">
      <c r="A1951">
        <v>19949</v>
      </c>
      <c r="B1951" t="str">
        <f>HYPERLINK("https://www.facebook.com/p/C%C3%B4ng-an-x%C3%A3-S%C6%A1n-B%C3%ACnh-100063907420993/", "Công an xã Sơn Bình  tỉnh Bà Rịa - Vũng Tàu")</f>
        <v>Công an xã Sơn Bình  tỉnh Bà Rịa - Vũng Tàu</v>
      </c>
      <c r="C1951" t="str">
        <v>https://www.facebook.com/p/C%C3%B4ng-an-x%C3%A3-S%C6%A1n-B%C3%ACnh-100063907420993/</v>
      </c>
      <c r="D1951" t="str">
        <v>-</v>
      </c>
      <c r="E1951" t="str">
        <v>02543882389</v>
      </c>
      <c r="F1951" t="str">
        <v>-</v>
      </c>
      <c r="G1951" t="str">
        <v>Mỹ Xuân - Hòa Bình, Ba Ria, Vietnam</v>
      </c>
    </row>
    <row r="1952">
      <c r="A1952">
        <v>19950</v>
      </c>
      <c r="B1952" t="str">
        <f>HYPERLINK("https://sonbinh.chauduc.baria-vungtau.gov.vn/gioi-thieu-chung/", "UBND Ủy ban nhân dân xã Sơn Bình  tỉnh Bà Rịa - Vũng Tàu")</f>
        <v>UBND Ủy ban nhân dân xã Sơn Bình  tỉnh Bà Rịa - Vũng Tàu</v>
      </c>
      <c r="C1952" t="str">
        <v>https://sonbinh.chauduc.baria-vungtau.gov.vn/gioi-thieu-chung/</v>
      </c>
      <c r="D1952" t="str">
        <v>-</v>
      </c>
      <c r="E1952" t="str">
        <v>-</v>
      </c>
      <c r="F1952" t="str">
        <v>-</v>
      </c>
      <c r="G1952" t="str">
        <v>-</v>
      </c>
    </row>
    <row r="1953">
      <c r="A1953">
        <v>19951</v>
      </c>
      <c r="B1953" t="str">
        <f>HYPERLINK("https://www.facebook.com/tuoitrebariavungtau/", "Công an xã Bình Giã  tỉnh Bà Rịa - Vũng Tàu")</f>
        <v>Công an xã Bình Giã  tỉnh Bà Rịa - Vũng Tàu</v>
      </c>
      <c r="C1953" t="str">
        <v>https://www.facebook.com/tuoitrebariavungtau/</v>
      </c>
      <c r="D1953" t="str">
        <v>-</v>
      </c>
      <c r="E1953" t="str">
        <v/>
      </c>
      <c r="F1953" t="str">
        <v>-</v>
      </c>
      <c r="G1953" t="str">
        <v>-</v>
      </c>
    </row>
    <row r="1954">
      <c r="A1954">
        <v>19952</v>
      </c>
      <c r="B1954" t="str">
        <f>HYPERLINK("https://binhgia.chauduc.baria-vungtau.gov.vn/", "UBND Ủy ban nhân dân xã Bình Giã  tỉnh Bà Rịa - Vũng Tàu")</f>
        <v>UBND Ủy ban nhân dân xã Bình Giã  tỉnh Bà Rịa - Vũng Tàu</v>
      </c>
      <c r="C1954" t="str">
        <v>https://binhgia.chauduc.baria-vungtau.gov.vn/</v>
      </c>
      <c r="D1954" t="str">
        <v>-</v>
      </c>
      <c r="E1954" t="str">
        <v>-</v>
      </c>
      <c r="F1954" t="str">
        <v>-</v>
      </c>
      <c r="G1954" t="str">
        <v>-</v>
      </c>
    </row>
    <row r="1955">
      <c r="A1955">
        <v>19953</v>
      </c>
      <c r="B1955" t="str">
        <v>Công an xã Bình Trung  tỉnh Bà Rịa - Vũng Tàu</v>
      </c>
      <c r="C1955" t="str">
        <v>-</v>
      </c>
      <c r="D1955" t="str">
        <v>-</v>
      </c>
      <c r="E1955" t="str">
        <v/>
      </c>
      <c r="F1955" t="str">
        <v>-</v>
      </c>
      <c r="G1955" t="str">
        <v>-</v>
      </c>
    </row>
    <row r="1956">
      <c r="A1956">
        <v>19954</v>
      </c>
      <c r="B1956" t="str">
        <f>HYPERLINK("https://binhtrung.chauduc.baria-vungtau.gov.vn/", "UBND Ủy ban nhân dân xã Bình Trung  tỉnh Bà Rịa - Vũng Tàu")</f>
        <v>UBND Ủy ban nhân dân xã Bình Trung  tỉnh Bà Rịa - Vũng Tàu</v>
      </c>
      <c r="C1956" t="str">
        <v>https://binhtrung.chauduc.baria-vungtau.gov.vn/</v>
      </c>
      <c r="D1956" t="str">
        <v>-</v>
      </c>
      <c r="E1956" t="str">
        <v>-</v>
      </c>
      <c r="F1956" t="str">
        <v>-</v>
      </c>
      <c r="G1956" t="str">
        <v>-</v>
      </c>
    </row>
    <row r="1957">
      <c r="A1957">
        <v>19955</v>
      </c>
      <c r="B1957" t="str">
        <f>HYPERLINK("https://www.facebook.com/p/C%C3%B4ng-an-x%C3%A3-X%C3%A0-Bang-Ch%C3%A2u-%C4%90%E1%BB%A9c-100082972644977/", "Công an xã Xà Bang  tỉnh Bà Rịa - Vũng Tàu")</f>
        <v>Công an xã Xà Bang  tỉnh Bà Rịa - Vũng Tàu</v>
      </c>
      <c r="C1957" t="str">
        <v>https://www.facebook.com/p/C%C3%B4ng-an-x%C3%A3-X%C3%A0-Bang-Ch%C3%A2u-%C4%90%E1%BB%A9c-100082972644977/</v>
      </c>
      <c r="D1957" t="str">
        <v>-</v>
      </c>
      <c r="E1957" t="str">
        <v/>
      </c>
      <c r="F1957" t="str">
        <v>-</v>
      </c>
      <c r="G1957" t="str">
        <v>-</v>
      </c>
    </row>
    <row r="1958">
      <c r="A1958">
        <v>19956</v>
      </c>
      <c r="B1958" t="str">
        <f>HYPERLINK("https://xabang.chauduc.baria-vungtau.gov.vn/", "UBND Ủy ban nhân dân xã Xà Bang  tỉnh Bà Rịa - Vũng Tàu")</f>
        <v>UBND Ủy ban nhân dân xã Xà Bang  tỉnh Bà Rịa - Vũng Tàu</v>
      </c>
      <c r="C1958" t="str">
        <v>https://xabang.chauduc.baria-vungtau.gov.vn/</v>
      </c>
      <c r="D1958" t="str">
        <v>-</v>
      </c>
      <c r="E1958" t="str">
        <v>-</v>
      </c>
      <c r="F1958" t="str">
        <v>-</v>
      </c>
      <c r="G1958" t="str">
        <v>-</v>
      </c>
    </row>
    <row r="1959">
      <c r="A1959">
        <v>19957</v>
      </c>
      <c r="B1959" t="str">
        <v>Công an xã Cù Bị  tỉnh Bà Rịa - Vũng Tàu</v>
      </c>
      <c r="C1959" t="str">
        <v>-</v>
      </c>
      <c r="D1959" t="str">
        <v>-</v>
      </c>
      <c r="E1959" t="str">
        <v/>
      </c>
      <c r="F1959" t="str">
        <v>-</v>
      </c>
      <c r="G1959" t="str">
        <v>-</v>
      </c>
    </row>
    <row r="1960">
      <c r="A1960">
        <v>19958</v>
      </c>
      <c r="B1960" t="str">
        <f>HYPERLINK("https://cubi.chauduc.baria-vungtau.gov.vn/", "UBND Ủy ban nhân dân xã Cù Bị  tỉnh Bà Rịa - Vũng Tàu")</f>
        <v>UBND Ủy ban nhân dân xã Cù Bị  tỉnh Bà Rịa - Vũng Tàu</v>
      </c>
      <c r="C1960" t="str">
        <v>https://cubi.chauduc.baria-vungtau.gov.vn/</v>
      </c>
      <c r="D1960" t="str">
        <v>-</v>
      </c>
      <c r="E1960" t="str">
        <v>-</v>
      </c>
      <c r="F1960" t="str">
        <v>-</v>
      </c>
      <c r="G1960" t="str">
        <v>-</v>
      </c>
    </row>
    <row r="1961">
      <c r="A1961">
        <v>19959</v>
      </c>
      <c r="B1961" t="str">
        <f>HYPERLINK("https://www.facebook.com/ANTTXALANGLON/", "Công an xã Láng Lớn  tỉnh Bà Rịa - Vũng Tàu")</f>
        <v>Công an xã Láng Lớn  tỉnh Bà Rịa - Vũng Tàu</v>
      </c>
      <c r="C1961" t="str">
        <v>https://www.facebook.com/ANTTXALANGLON/</v>
      </c>
      <c r="D1961" t="str">
        <v>-</v>
      </c>
      <c r="E1961" t="str">
        <v/>
      </c>
      <c r="F1961" t="str">
        <v>-</v>
      </c>
      <c r="G1961" t="str">
        <v>-</v>
      </c>
    </row>
    <row r="1962">
      <c r="A1962">
        <v>19960</v>
      </c>
      <c r="B1962" t="str">
        <f>HYPERLINK("https://langlon.chauduc.baria-vungtau.gov.vn/", "UBND Ủy ban nhân dân xã Láng Lớn  tỉnh Bà Rịa - Vũng Tàu")</f>
        <v>UBND Ủy ban nhân dân xã Láng Lớn  tỉnh Bà Rịa - Vũng Tàu</v>
      </c>
      <c r="C1962" t="str">
        <v>https://langlon.chauduc.baria-vungtau.gov.vn/</v>
      </c>
      <c r="D1962" t="str">
        <v>-</v>
      </c>
      <c r="E1962" t="str">
        <v>-</v>
      </c>
      <c r="F1962" t="str">
        <v>-</v>
      </c>
      <c r="G1962" t="str">
        <v>-</v>
      </c>
    </row>
    <row r="1963">
      <c r="A1963">
        <v>19961</v>
      </c>
      <c r="B1963" t="str">
        <f>HYPERLINK("https://www.facebook.com/AnreQuoc/?locale=vi_VN", "Công an xã Quảng Thành  tỉnh Bà Rịa - Vũng Tàu")</f>
        <v>Công an xã Quảng Thành  tỉnh Bà Rịa - Vũng Tàu</v>
      </c>
      <c r="C1963" t="str">
        <v>https://www.facebook.com/AnreQuoc/?locale=vi_VN</v>
      </c>
      <c r="D1963" t="str">
        <v>-</v>
      </c>
      <c r="E1963" t="str">
        <v/>
      </c>
      <c r="F1963" t="str">
        <f>HYPERLINK("mailto:ubndxaquangthanh@gmail.com", "ubndxaquangthanh@gmail.com")</f>
        <v>ubndxaquangthanh@gmail.com</v>
      </c>
      <c r="G1963" t="str">
        <v>Ấp Công Thành,Quảng Thành,Châu Đức, BRVT, Xa Vung Tau, Vietnam</v>
      </c>
    </row>
    <row r="1964">
      <c r="A1964">
        <v>19962</v>
      </c>
      <c r="B1964" t="str">
        <f>HYPERLINK("https://quangthanh.chauduc.baria-vungtau.gov.vn/", "UBND Ủy ban nhân dân xã Quảng Thành  tỉnh Bà Rịa - Vũng Tàu")</f>
        <v>UBND Ủy ban nhân dân xã Quảng Thành  tỉnh Bà Rịa - Vũng Tàu</v>
      </c>
      <c r="C1964" t="str">
        <v>https://quangthanh.chauduc.baria-vungtau.gov.vn/</v>
      </c>
      <c r="D1964" t="str">
        <v>-</v>
      </c>
      <c r="E1964" t="str">
        <v>-</v>
      </c>
      <c r="F1964" t="str">
        <v>-</v>
      </c>
      <c r="G1964" t="str">
        <v>-</v>
      </c>
    </row>
    <row r="1965">
      <c r="A1965">
        <v>19963</v>
      </c>
      <c r="B1965" t="str">
        <f>HYPERLINK("https://www.facebook.com/2662607743981059", "Công an xã Kim Long  tỉnh Bà Rịa - Vũng Tàu")</f>
        <v>Công an xã Kim Long  tỉnh Bà Rịa - Vũng Tàu</v>
      </c>
      <c r="C1965" t="str">
        <v>https://www.facebook.com/2662607743981059</v>
      </c>
      <c r="D1965" t="str">
        <v>-</v>
      </c>
      <c r="E1965" t="str">
        <v/>
      </c>
      <c r="F1965" t="str">
        <v>-</v>
      </c>
      <c r="G1965" t="str">
        <v>-</v>
      </c>
    </row>
    <row r="1966">
      <c r="A1966">
        <v>19964</v>
      </c>
      <c r="B1966" t="str">
        <f>HYPERLINK("https://kimlong.chauduc.baria-vungtau.gov.vn/", "UBND Ủy ban nhân dân xã Kim Long  tỉnh Bà Rịa - Vũng Tàu")</f>
        <v>UBND Ủy ban nhân dân xã Kim Long  tỉnh Bà Rịa - Vũng Tàu</v>
      </c>
      <c r="C1966" t="str">
        <v>https://kimlong.chauduc.baria-vungtau.gov.vn/</v>
      </c>
      <c r="D1966" t="str">
        <v>-</v>
      </c>
      <c r="E1966" t="str">
        <v>-</v>
      </c>
      <c r="F1966" t="str">
        <v>-</v>
      </c>
      <c r="G1966" t="str">
        <v>-</v>
      </c>
    </row>
    <row r="1967">
      <c r="A1967">
        <v>19965</v>
      </c>
      <c r="B1967" t="str">
        <f>HYPERLINK("https://www.facebook.com/LakevilleSuoiRao/", "Công an xã Suối Rao  tỉnh Bà Rịa - Vũng Tàu")</f>
        <v>Công an xã Suối Rao  tỉnh Bà Rịa - Vũng Tàu</v>
      </c>
      <c r="C1967" t="str">
        <v>https://www.facebook.com/LakevilleSuoiRao/</v>
      </c>
      <c r="D1967" t="str">
        <v>-</v>
      </c>
      <c r="E1967" t="str">
        <v/>
      </c>
      <c r="F1967" t="str">
        <v>-</v>
      </c>
      <c r="G1967" t="str">
        <v>-</v>
      </c>
    </row>
    <row r="1968">
      <c r="A1968">
        <v>19966</v>
      </c>
      <c r="B1968" t="str">
        <f>HYPERLINK("https://suoirao.chauduc.baria-vungtau.gov.vn/", "UBND Ủy ban nhân dân xã Suối Rao  tỉnh Bà Rịa - Vũng Tàu")</f>
        <v>UBND Ủy ban nhân dân xã Suối Rao  tỉnh Bà Rịa - Vũng Tàu</v>
      </c>
      <c r="C1968" t="str">
        <v>https://suoirao.chauduc.baria-vungtau.gov.vn/</v>
      </c>
      <c r="D1968" t="str">
        <v>-</v>
      </c>
      <c r="E1968" t="str">
        <v>-</v>
      </c>
      <c r="F1968" t="str">
        <v>-</v>
      </c>
      <c r="G1968" t="str">
        <v>-</v>
      </c>
    </row>
    <row r="1969">
      <c r="A1969">
        <v>19967</v>
      </c>
      <c r="B1969" t="str">
        <f>HYPERLINK("https://www.facebook.com/p/UBND-x%C3%A3-%C4%90%C3%A1-B%E1%BA%A1c-100057558485065/", "Công an xã Đá Bạc  tỉnh Bà Rịa - Vũng Tàu")</f>
        <v>Công an xã Đá Bạc  tỉnh Bà Rịa - Vũng Tàu</v>
      </c>
      <c r="C1969" t="str">
        <v>https://www.facebook.com/p/UBND-x%C3%A3-%C4%90%C3%A1-B%E1%BA%A1c-100057558485065/</v>
      </c>
      <c r="D1969" t="str">
        <v>0983676009</v>
      </c>
      <c r="E1969" t="str">
        <v>-</v>
      </c>
      <c r="F1969" t="str">
        <v>-</v>
      </c>
      <c r="G1969" t="str">
        <v>-</v>
      </c>
    </row>
    <row r="1970">
      <c r="A1970">
        <v>19968</v>
      </c>
      <c r="B1970" t="str">
        <f>HYPERLINK("https://dabac.chauduc.baria-vungtau.gov.vn/", "UBND Ủy ban nhân dân xã Đá Bạc  tỉnh Bà Rịa - Vũng Tàu")</f>
        <v>UBND Ủy ban nhân dân xã Đá Bạc  tỉnh Bà Rịa - Vũng Tàu</v>
      </c>
      <c r="C1970" t="str">
        <v>https://dabac.chauduc.baria-vungtau.gov.vn/</v>
      </c>
      <c r="D1970" t="str">
        <v>-</v>
      </c>
      <c r="E1970" t="str">
        <v>-</v>
      </c>
      <c r="F1970" t="str">
        <v>-</v>
      </c>
      <c r="G1970" t="str">
        <v>-</v>
      </c>
    </row>
    <row r="1971">
      <c r="A1971">
        <v>19969</v>
      </c>
      <c r="B1971" t="str">
        <v>Công an xã Nghĩa Thành  tỉnh Bà Rịa - Vũng Tàu</v>
      </c>
      <c r="C1971" t="str">
        <v>-</v>
      </c>
      <c r="D1971" t="str">
        <v>-</v>
      </c>
      <c r="E1971" t="str">
        <v/>
      </c>
      <c r="F1971" t="str">
        <v>-</v>
      </c>
      <c r="G1971" t="str">
        <v>-</v>
      </c>
    </row>
    <row r="1972">
      <c r="A1972">
        <v>19970</v>
      </c>
      <c r="B1972" t="str">
        <f>HYPERLINK("https://nghiathanh.chauduc.baria-vungtau.gov.vn/", "UBND Ủy ban nhân dân xã Nghĩa Thành  tỉnh Bà Rịa - Vũng Tàu")</f>
        <v>UBND Ủy ban nhân dân xã Nghĩa Thành  tỉnh Bà Rịa - Vũng Tàu</v>
      </c>
      <c r="C1972" t="str">
        <v>https://nghiathanh.chauduc.baria-vungtau.gov.vn/</v>
      </c>
      <c r="D1972" t="str">
        <v>-</v>
      </c>
      <c r="E1972" t="str">
        <v>-</v>
      </c>
      <c r="F1972" t="str">
        <v>-</v>
      </c>
      <c r="G1972" t="str">
        <v>-</v>
      </c>
    </row>
    <row r="1973">
      <c r="A1973">
        <v>19971</v>
      </c>
      <c r="B1973" t="str">
        <f>HYPERLINK("https://www.facebook.com/100091833332336", "Công an xã Phước Thuận  tỉnh Bà Rịa - Vũng Tàu")</f>
        <v>Công an xã Phước Thuận  tỉnh Bà Rịa - Vũng Tàu</v>
      </c>
      <c r="C1973" t="str">
        <v>https://www.facebook.com/100091833332336</v>
      </c>
      <c r="D1973" t="str">
        <v>-</v>
      </c>
      <c r="E1973" t="str">
        <v/>
      </c>
      <c r="F1973" t="str">
        <v>-</v>
      </c>
      <c r="G1973" t="str">
        <v>-</v>
      </c>
    </row>
    <row r="1974">
      <c r="A1974">
        <v>19972</v>
      </c>
      <c r="B1974" t="str">
        <f>HYPERLINK("https://phuocthuan.xuyenmoc.baria-vungtau.gov.vn/", "UBND Ủy ban nhân dân xã Phước Thuận  tỉnh Bà Rịa - Vũng Tàu")</f>
        <v>UBND Ủy ban nhân dân xã Phước Thuận  tỉnh Bà Rịa - Vũng Tàu</v>
      </c>
      <c r="C1974" t="str">
        <v>https://phuocthuan.xuyenmoc.baria-vungtau.gov.vn/</v>
      </c>
      <c r="D1974" t="str">
        <v>-</v>
      </c>
      <c r="E1974" t="str">
        <v>-</v>
      </c>
      <c r="F1974" t="str">
        <v>-</v>
      </c>
      <c r="G1974" t="str">
        <v>-</v>
      </c>
    </row>
    <row r="1975">
      <c r="A1975">
        <v>19973</v>
      </c>
      <c r="B1975" t="str">
        <v>Công an xã Phước Tân  tỉnh Bà Rịa - Vũng Tàu</v>
      </c>
      <c r="C1975" t="str">
        <v>-</v>
      </c>
      <c r="D1975" t="str">
        <v>-</v>
      </c>
      <c r="E1975" t="str">
        <v/>
      </c>
      <c r="F1975" t="str">
        <v>-</v>
      </c>
      <c r="G1975" t="str">
        <v>-</v>
      </c>
    </row>
    <row r="1976">
      <c r="A1976">
        <v>19974</v>
      </c>
      <c r="B1976" t="str">
        <f>HYPERLINK("https://phuoctan.xuyenmoc.baria-vungtau.gov.vn/", "UBND Ủy ban nhân dân xã Phước Tân  tỉnh Bà Rịa - Vũng Tàu")</f>
        <v>UBND Ủy ban nhân dân xã Phước Tân  tỉnh Bà Rịa - Vũng Tàu</v>
      </c>
      <c r="C1976" t="str">
        <v>https://phuoctan.xuyenmoc.baria-vungtau.gov.vn/</v>
      </c>
      <c r="D1976" t="str">
        <v>-</v>
      </c>
      <c r="E1976" t="str">
        <v>-</v>
      </c>
      <c r="F1976" t="str">
        <v>-</v>
      </c>
      <c r="G1976" t="str">
        <v>-</v>
      </c>
    </row>
    <row r="1977">
      <c r="A1977">
        <v>19975</v>
      </c>
      <c r="B1977" t="str">
        <v>Công an xã Xuyên Mộc  tỉnh Bà Rịa - Vũng Tàu</v>
      </c>
      <c r="C1977" t="str">
        <v>-</v>
      </c>
      <c r="D1977" t="str">
        <v>-</v>
      </c>
      <c r="E1977" t="str">
        <v/>
      </c>
      <c r="F1977" t="str">
        <v>-</v>
      </c>
      <c r="G1977" t="str">
        <v>-</v>
      </c>
    </row>
    <row r="1978">
      <c r="A1978">
        <v>19976</v>
      </c>
      <c r="B1978" t="str">
        <f>HYPERLINK("https://xuyenmoc.baria-vungtau.gov.vn/", "UBND Ủy ban nhân dân xã Xuyên Mộc  tỉnh Bà Rịa - Vũng Tàu")</f>
        <v>UBND Ủy ban nhân dân xã Xuyên Mộc  tỉnh Bà Rịa - Vũng Tàu</v>
      </c>
      <c r="C1978" t="str">
        <v>https://xuyenmoc.baria-vungtau.gov.vn/</v>
      </c>
      <c r="D1978" t="str">
        <v>-</v>
      </c>
      <c r="E1978" t="str">
        <v>-</v>
      </c>
      <c r="F1978" t="str">
        <v>-</v>
      </c>
      <c r="G1978" t="str">
        <v>-</v>
      </c>
    </row>
    <row r="1979">
      <c r="A1979">
        <v>19977</v>
      </c>
      <c r="B1979" t="str">
        <v>Công an xã Bông Trang  tỉnh Bà Rịa - Vũng Tàu</v>
      </c>
      <c r="C1979" t="str">
        <v>-</v>
      </c>
      <c r="D1979" t="str">
        <v>-</v>
      </c>
      <c r="E1979" t="str">
        <v/>
      </c>
      <c r="F1979" t="str">
        <v>-</v>
      </c>
      <c r="G1979" t="str">
        <v>-</v>
      </c>
    </row>
    <row r="1980">
      <c r="A1980">
        <v>19978</v>
      </c>
      <c r="B1980" t="str">
        <f>HYPERLINK("https://bongtrang.xuyenmoc.baria-vungtau.gov.vn/", "UBND Ủy ban nhân dân xã Bông Trang  tỉnh Bà Rịa - Vũng Tàu")</f>
        <v>UBND Ủy ban nhân dân xã Bông Trang  tỉnh Bà Rịa - Vũng Tàu</v>
      </c>
      <c r="C1980" t="str">
        <v>https://bongtrang.xuyenmoc.baria-vungtau.gov.vn/</v>
      </c>
      <c r="D1980" t="str">
        <v>-</v>
      </c>
      <c r="E1980" t="str">
        <v>-</v>
      </c>
      <c r="F1980" t="str">
        <v>-</v>
      </c>
      <c r="G1980" t="str">
        <v>-</v>
      </c>
    </row>
    <row r="1981">
      <c r="A1981">
        <v>19979</v>
      </c>
      <c r="B1981" t="str">
        <v>Công an xã Tân Lâm  tỉnh Bà Rịa - Vũng Tàu</v>
      </c>
      <c r="C1981" t="str">
        <v>-</v>
      </c>
      <c r="D1981" t="str">
        <v>-</v>
      </c>
      <c r="E1981" t="str">
        <v/>
      </c>
      <c r="F1981" t="str">
        <v>-</v>
      </c>
      <c r="G1981" t="str">
        <v>-</v>
      </c>
    </row>
    <row r="1982">
      <c r="A1982">
        <v>19980</v>
      </c>
      <c r="B1982" t="str">
        <f>HYPERLINK("https://tanlam.xuyenmoc.baria-vungtau.gov.vn/", "UBND Ủy ban nhân dân xã Tân Lâm  tỉnh Bà Rịa - Vũng Tàu")</f>
        <v>UBND Ủy ban nhân dân xã Tân Lâm  tỉnh Bà Rịa - Vũng Tàu</v>
      </c>
      <c r="C1982" t="str">
        <v>https://tanlam.xuyenmoc.baria-vungtau.gov.vn/</v>
      </c>
      <c r="D1982" t="str">
        <v>-</v>
      </c>
      <c r="E1982" t="str">
        <v>-</v>
      </c>
      <c r="F1982" t="str">
        <v>-</v>
      </c>
      <c r="G1982" t="str">
        <v>-</v>
      </c>
    </row>
    <row r="1983">
      <c r="A1983">
        <v>19981</v>
      </c>
      <c r="B1983" t="str">
        <f>HYPERLINK("https://www.facebook.com/baulamxuyenmoc/", "Công an xã Bàu Lâm  tỉnh Bà Rịa - Vũng Tàu")</f>
        <v>Công an xã Bàu Lâm  tỉnh Bà Rịa - Vũng Tàu</v>
      </c>
      <c r="C1983" t="str">
        <v>https://www.facebook.com/baulamxuyenmoc/</v>
      </c>
      <c r="D1983" t="str">
        <v>-</v>
      </c>
      <c r="E1983" t="str">
        <v/>
      </c>
      <c r="F1983" t="str">
        <v>-</v>
      </c>
      <c r="G1983" t="str">
        <v>Bàu Lâm, Xuyên Mộc, BRVT</v>
      </c>
    </row>
    <row r="1984">
      <c r="A1984">
        <v>19982</v>
      </c>
      <c r="B1984" t="str">
        <f>HYPERLINK("https://xuyenmoc.baria-vungtau.gov.vn/pages?item=ubnd-xa-bau-lam", "UBND Ủy ban nhân dân xã Bàu Lâm  tỉnh Bà Rịa - Vũng Tàu")</f>
        <v>UBND Ủy ban nhân dân xã Bàu Lâm  tỉnh Bà Rịa - Vũng Tàu</v>
      </c>
      <c r="C1984" t="str">
        <v>https://xuyenmoc.baria-vungtau.gov.vn/pages?item=ubnd-xa-bau-lam</v>
      </c>
      <c r="D1984" t="str">
        <v>-</v>
      </c>
      <c r="E1984" t="str">
        <v>-</v>
      </c>
      <c r="F1984" t="str">
        <v>-</v>
      </c>
      <c r="G1984" t="str">
        <v>-</v>
      </c>
    </row>
    <row r="1985">
      <c r="A1985">
        <v>19983</v>
      </c>
      <c r="B1985" t="str">
        <v>Công an xã Hòa Bình  tỉnh Bà Rịa - Vũng Tàu</v>
      </c>
      <c r="C1985" t="str">
        <v>-</v>
      </c>
      <c r="D1985" t="str">
        <v>-</v>
      </c>
      <c r="E1985" t="str">
        <v/>
      </c>
      <c r="F1985" t="str">
        <v>-</v>
      </c>
      <c r="G1985" t="str">
        <v>-</v>
      </c>
    </row>
    <row r="1986">
      <c r="A1986">
        <v>19984</v>
      </c>
      <c r="B1986" t="str">
        <f>HYPERLINK("https://hoabinh.xuyenmoc.baria-vungtau.gov.vn/", "UBND Ủy ban nhân dân xã Hòa Bình  tỉnh Bà Rịa - Vũng Tàu")</f>
        <v>UBND Ủy ban nhân dân xã Hòa Bình  tỉnh Bà Rịa - Vũng Tàu</v>
      </c>
      <c r="C1986" t="str">
        <v>https://hoabinh.xuyenmoc.baria-vungtau.gov.vn/</v>
      </c>
      <c r="D1986" t="str">
        <v>-</v>
      </c>
      <c r="E1986" t="str">
        <v>-</v>
      </c>
      <c r="F1986" t="str">
        <v>-</v>
      </c>
      <c r="G1986" t="str">
        <v>-</v>
      </c>
    </row>
    <row r="1987">
      <c r="A1987">
        <v>19985</v>
      </c>
      <c r="B1987" t="str">
        <f>HYPERLINK("https://www.facebook.com/xahoahung/?locale=vi_VN", "Công an xã Hòa Hưng  tỉnh Bà Rịa - Vũng Tàu")</f>
        <v>Công an xã Hòa Hưng  tỉnh Bà Rịa - Vũng Tàu</v>
      </c>
      <c r="C1987" t="str">
        <v>https://www.facebook.com/xahoahung/?locale=vi_VN</v>
      </c>
      <c r="D1987" t="str">
        <v>-</v>
      </c>
      <c r="E1987" t="str">
        <v/>
      </c>
      <c r="F1987" t="str">
        <v>-</v>
      </c>
      <c r="G1987" t="str">
        <v>-</v>
      </c>
    </row>
    <row r="1988">
      <c r="A1988">
        <v>19986</v>
      </c>
      <c r="B1988" t="str">
        <f>HYPERLINK("https://hoahung.xuyenmoc.baria-vungtau.gov.vn/", "UBND Ủy ban nhân dân xã Hòa Hưng  tỉnh Bà Rịa - Vũng Tàu")</f>
        <v>UBND Ủy ban nhân dân xã Hòa Hưng  tỉnh Bà Rịa - Vũng Tàu</v>
      </c>
      <c r="C1988" t="str">
        <v>https://hoahung.xuyenmoc.baria-vungtau.gov.vn/</v>
      </c>
      <c r="D1988" t="str">
        <v>-</v>
      </c>
      <c r="E1988" t="str">
        <v>-</v>
      </c>
      <c r="F1988" t="str">
        <v>-</v>
      </c>
      <c r="G1988" t="str">
        <v>-</v>
      </c>
    </row>
    <row r="1989">
      <c r="A1989">
        <v>19987</v>
      </c>
      <c r="B1989" t="str">
        <f>HYPERLINK("https://www.facebook.com/groups/2109375895872924/", "Công an xã Hòa Hiệp  tỉnh Bà Rịa - Vũng Tàu")</f>
        <v>Công an xã Hòa Hiệp  tỉnh Bà Rịa - Vũng Tàu</v>
      </c>
      <c r="C1989" t="str">
        <v>https://www.facebook.com/groups/2109375895872924/</v>
      </c>
      <c r="D1989" t="str">
        <v>-</v>
      </c>
      <c r="E1989" t="str">
        <v/>
      </c>
      <c r="F1989" t="str">
        <v>-</v>
      </c>
      <c r="G1989" t="str">
        <v>-</v>
      </c>
    </row>
    <row r="1990">
      <c r="A1990">
        <v>19988</v>
      </c>
      <c r="B1990" t="str">
        <f>HYPERLINK("https://hoahiep.xuyenmoc.baria-vungtau.gov.vn/", "UBND Ủy ban nhân dân xã Hòa Hiệp  tỉnh Bà Rịa - Vũng Tàu")</f>
        <v>UBND Ủy ban nhân dân xã Hòa Hiệp  tỉnh Bà Rịa - Vũng Tàu</v>
      </c>
      <c r="C1990" t="str">
        <v>https://hoahiep.xuyenmoc.baria-vungtau.gov.vn/</v>
      </c>
      <c r="D1990" t="str">
        <v>-</v>
      </c>
      <c r="E1990" t="str">
        <v>-</v>
      </c>
      <c r="F1990" t="str">
        <v>-</v>
      </c>
      <c r="G1990" t="str">
        <v>-</v>
      </c>
    </row>
    <row r="1991">
      <c r="A1991">
        <v>19989</v>
      </c>
      <c r="B1991" t="str">
        <v>Công an xã Hòa Hội  tỉnh Bà Rịa - Vũng Tàu</v>
      </c>
      <c r="C1991" t="str">
        <v>-</v>
      </c>
      <c r="D1991" t="str">
        <v>-</v>
      </c>
      <c r="E1991" t="str">
        <v/>
      </c>
      <c r="F1991" t="str">
        <v>-</v>
      </c>
      <c r="G1991" t="str">
        <v>-</v>
      </c>
    </row>
    <row r="1992">
      <c r="A1992">
        <v>19990</v>
      </c>
      <c r="B1992" t="str">
        <f>HYPERLINK("https://baria-vungtau.gov.vn/", "UBND Ủy ban nhân dân xã Hòa Hội  tỉnh Bà Rịa - Vũng Tàu")</f>
        <v>UBND Ủy ban nhân dân xã Hòa Hội  tỉnh Bà Rịa - Vũng Tàu</v>
      </c>
      <c r="C1992" t="str">
        <v>https://baria-vungtau.gov.vn/</v>
      </c>
      <c r="D1992" t="str">
        <v>-</v>
      </c>
      <c r="E1992" t="str">
        <v>-</v>
      </c>
      <c r="F1992" t="str">
        <v>-</v>
      </c>
      <c r="G1992" t="str">
        <v>-</v>
      </c>
    </row>
    <row r="1993">
      <c r="A1993">
        <v>19991</v>
      </c>
      <c r="B1993" t="str">
        <f>HYPERLINK("https://www.facebook.com/nvsportcamp.recreation/", "Công an xã Bưng Riềng  tỉnh Bà Rịa - Vũng Tàu")</f>
        <v>Công an xã Bưng Riềng  tỉnh Bà Rịa - Vũng Tàu</v>
      </c>
      <c r="C1993" t="str">
        <v>https://www.facebook.com/nvsportcamp.recreation/</v>
      </c>
      <c r="D1993" t="str">
        <v>0393694695</v>
      </c>
      <c r="E1993" t="str">
        <v>-</v>
      </c>
      <c r="F1993" t="str">
        <f>HYPERLINK("mailto:nvsportcamp@gmail.com", "nvsportcamp@gmail.com")</f>
        <v>nvsportcamp@gmail.com</v>
      </c>
      <c r="G1993" t="str">
        <v>Đường Ven Rừng, Ấp 3 Xã Bưng Riềng, Huyện Xuyên Mộc, Tỉnh Bà Rịa Vũng Tàu. (Cách chùa Bửu Lâm 200m)</v>
      </c>
    </row>
    <row r="1994">
      <c r="A1994">
        <v>19992</v>
      </c>
      <c r="B1994" t="str">
        <f>HYPERLINK("https://xuyenmoc.baria-vungtau.gov.vn/pages?item=ubnd-xa-bung-rieng", "UBND Ủy ban nhân dân xã Bưng Riềng  tỉnh Bà Rịa - Vũng Tàu")</f>
        <v>UBND Ủy ban nhân dân xã Bưng Riềng  tỉnh Bà Rịa - Vũng Tàu</v>
      </c>
      <c r="C1994" t="str">
        <v>https://xuyenmoc.baria-vungtau.gov.vn/pages?item=ubnd-xa-bung-rieng</v>
      </c>
      <c r="D1994" t="str">
        <v>-</v>
      </c>
      <c r="E1994" t="str">
        <v>-</v>
      </c>
      <c r="F1994" t="str">
        <v>-</v>
      </c>
      <c r="G1994" t="str">
        <v>-</v>
      </c>
    </row>
    <row r="1995">
      <c r="A1995">
        <v>19993</v>
      </c>
      <c r="B1995" t="str">
        <v>Công an xã Bình Châu  tỉnh Bà Rịa - Vũng Tàu</v>
      </c>
      <c r="C1995" t="str">
        <v>-</v>
      </c>
      <c r="D1995" t="str">
        <v>-</v>
      </c>
      <c r="E1995" t="str">
        <v/>
      </c>
      <c r="F1995" t="str">
        <v>-</v>
      </c>
      <c r="G1995" t="str">
        <v>-</v>
      </c>
    </row>
    <row r="1996">
      <c r="A1996">
        <v>19994</v>
      </c>
      <c r="B1996" t="str">
        <f>HYPERLINK("https://binhchau.xuyenmoc.baria-vungtau.gov.vn/", "UBND Ủy ban nhân dân xã Bình Châu  tỉnh Bà Rịa - Vũng Tàu")</f>
        <v>UBND Ủy ban nhân dân xã Bình Châu  tỉnh Bà Rịa - Vũng Tàu</v>
      </c>
      <c r="C1996" t="str">
        <v>https://binhchau.xuyenmoc.baria-vungtau.gov.vn/</v>
      </c>
      <c r="D1996" t="str">
        <v>-</v>
      </c>
      <c r="E1996" t="str">
        <v>-</v>
      </c>
      <c r="F1996" t="str">
        <v>-</v>
      </c>
      <c r="G1996" t="str">
        <v>-</v>
      </c>
    </row>
    <row r="1997">
      <c r="A1997">
        <v>19995</v>
      </c>
      <c r="B1997" t="str">
        <f>HYPERLINK("https://www.facebook.com/p/C%C3%B4ng-an-x%C3%A3-An-Ng%C3%A3i-100084310158502/", "Công an xã An Ngãi  tỉnh Bà Rịa - Vũng Tàu")</f>
        <v>Công an xã An Ngãi  tỉnh Bà Rịa - Vũng Tàu</v>
      </c>
      <c r="C1997" t="str">
        <v>https://www.facebook.com/p/C%C3%B4ng-an-x%C3%A3-An-Ng%C3%A3i-100084310158502/</v>
      </c>
      <c r="D1997" t="str">
        <v>-</v>
      </c>
      <c r="E1997" t="str">
        <v>02543869075</v>
      </c>
      <c r="F1997" t="str">
        <f>HYPERLINK("mailto:conganxaanngai1@gmail.com", "conganxaanngai1@gmail.com")</f>
        <v>conganxaanngai1@gmail.com</v>
      </c>
      <c r="G1997" t="str">
        <v>-</v>
      </c>
    </row>
    <row r="1998">
      <c r="A1998">
        <v>19996</v>
      </c>
      <c r="B1998" t="str">
        <f>HYPERLINK("http://ttkhcn.baria-vungtau.gov.vn/anngai/", "UBND Ủy ban nhân dân xã An Ngãi  tỉnh Bà Rịa - Vũng Tàu")</f>
        <v>UBND Ủy ban nhân dân xã An Ngãi  tỉnh Bà Rịa - Vũng Tàu</v>
      </c>
      <c r="C1998" t="str">
        <v>http://ttkhcn.baria-vungtau.gov.vn/anngai/</v>
      </c>
      <c r="D1998" t="str">
        <v>-</v>
      </c>
      <c r="E1998" t="str">
        <v>-</v>
      </c>
      <c r="F1998" t="str">
        <v>-</v>
      </c>
      <c r="G1998" t="str">
        <v>-</v>
      </c>
    </row>
    <row r="1999">
      <c r="A1999">
        <v>19997</v>
      </c>
      <c r="B1999" t="str">
        <v>Công an xã Tam Phước  tỉnh Bà Rịa - Vũng Tàu</v>
      </c>
      <c r="C1999" t="str">
        <v>-</v>
      </c>
      <c r="D1999" t="str">
        <v>-</v>
      </c>
      <c r="E1999" t="str">
        <v/>
      </c>
      <c r="F1999" t="str">
        <v>-</v>
      </c>
      <c r="G1999" t="str">
        <v>-</v>
      </c>
    </row>
    <row r="2000">
      <c r="A2000">
        <v>19998</v>
      </c>
      <c r="B2000" t="str">
        <f>HYPERLINK("http://ttkhcn.baria-vungtau.gov.vn/TamPhuoc/", "UBND Ủy ban nhân dân xã Tam Phước  tỉnh Bà Rịa - Vũng Tàu")</f>
        <v>UBND Ủy ban nhân dân xã Tam Phước  tỉnh Bà Rịa - Vũng Tàu</v>
      </c>
      <c r="C2000" t="str">
        <v>http://ttkhcn.baria-vungtau.gov.vn/TamPhuoc/</v>
      </c>
      <c r="D2000" t="str">
        <v>-</v>
      </c>
      <c r="E2000" t="str">
        <v>-</v>
      </c>
      <c r="F2000" t="str">
        <v>-</v>
      </c>
      <c r="G2000" t="str">
        <v>-</v>
      </c>
    </row>
    <row r="2001">
      <c r="A2001">
        <v>19999</v>
      </c>
      <c r="B2001" t="str">
        <f>HYPERLINK("https://www.facebook.com/1483543611817428", "Công an xã An Nhứt  tỉnh Bà Rịa - Vũng Tàu")</f>
        <v>Công an xã An Nhứt  tỉnh Bà Rịa - Vũng Tàu</v>
      </c>
      <c r="C2001" t="str">
        <v>https://www.facebook.com/1483543611817428</v>
      </c>
      <c r="D2001" t="str">
        <v>-</v>
      </c>
      <c r="E2001" t="str">
        <v/>
      </c>
      <c r="F2001" t="str">
        <v>-</v>
      </c>
      <c r="G2001" t="str">
        <v>-</v>
      </c>
    </row>
  </sheetData>
  <ignoredErrors>
    <ignoredError numberStoredAsText="1" sqref="A1:G2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