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20000</v>
      </c>
      <c r="B2" t="str">
        <f>HYPERLINK("http://ttkhcn.baria-vungtau.gov.vn/annhut/", "UBND Ủy ban nhân dân xã An Nhứt  tỉnh Bà Rịa - Vũng Tàu")</f>
        <v>UBND Ủy ban nhân dân xã An Nhứt  tỉnh Bà Rịa - Vũng Tàu</v>
      </c>
      <c r="C2" t="str">
        <v>http://ttkhcn.baria-vungtau.gov.vn/annhut/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20001</v>
      </c>
      <c r="B3" t="str">
        <f>HYPERLINK("https://www.facebook.com/p/C%C3%B4ng-an-x%C3%A3-Ph%C6%B0%E1%BB%9Bc-T%E1%BB%89nh-100083825657898/", "Công an xã Phước  tỉnh Bà Rịa - Vũng Tàu")</f>
        <v>Công an xã Phước  tỉnh Bà Rịa - Vũng Tàu</v>
      </c>
      <c r="C3" t="str">
        <v>https://www.facebook.com/p/C%C3%B4ng-an-x%C3%A3-Ph%C6%B0%E1%BB%9Bc-T%E1%BB%89nh-100083825657898/</v>
      </c>
      <c r="D3" t="str">
        <v>-</v>
      </c>
      <c r="E3" t="str">
        <v>02543842659</v>
      </c>
      <c r="F3" t="str">
        <f>HYPERLINK("mailto:nguyenducky2002@gmail.com", "nguyenducky2002@gmail.com")</f>
        <v>nguyenducky2002@gmail.com</v>
      </c>
      <c r="G3" t="str">
        <v>Ấp Phước Thắng, xã Phước tỉnh, huyện Long Điền, Ba Ria, Vietnam</v>
      </c>
    </row>
    <row r="4">
      <c r="A4">
        <v>20002</v>
      </c>
      <c r="B4" t="str">
        <f>HYPERLINK("http://ttkhcn.baria-vungtau.gov.vn/phuoctinh", "UBND Ủy ban nhân dân xã Phước  tỉnh Bà Rịa - Vũng Tàu")</f>
        <v>UBND Ủy ban nhân dân xã Phước  tỉnh Bà Rịa - Vũng Tàu</v>
      </c>
      <c r="C4" t="str">
        <v>http://ttkhcn.baria-vungtau.gov.vn/phuoctinh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20003</v>
      </c>
      <c r="B5" t="str">
        <f>HYPERLINK("https://www.facebook.com/caxphuochung/", "Công an xã Phước Hưng  tỉnh Bà Rịa - Vũng Tàu")</f>
        <v>Công an xã Phước Hưng  tỉnh Bà Rịa - Vũng Tàu</v>
      </c>
      <c r="C5" t="str">
        <v>https://www.facebook.com/caxphuochung/</v>
      </c>
      <c r="D5" t="str">
        <v>-</v>
      </c>
      <c r="E5" t="str">
        <v/>
      </c>
      <c r="F5" t="str">
        <v>-</v>
      </c>
      <c r="G5" t="str">
        <v>-</v>
      </c>
    </row>
    <row r="6">
      <c r="A6">
        <v>20004</v>
      </c>
      <c r="B6" t="str">
        <f>HYPERLINK("http://ttkhcn.baria-vungtau.gov.vn/phuochung/", "UBND Ủy ban nhân dân xã Phước Hưng  tỉnh Bà Rịa - Vũng Tàu")</f>
        <v>UBND Ủy ban nhân dân xã Phước Hưng  tỉnh Bà Rịa - Vũng Tàu</v>
      </c>
      <c r="C6" t="str">
        <v>http://ttkhcn.baria-vungtau.gov.vn/phuochung/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20005</v>
      </c>
      <c r="B7" t="str">
        <v>Công an xã Phước Long Thọ  tỉnh Bà Rịa - Vũng Tàu</v>
      </c>
      <c r="C7" t="str">
        <v>-</v>
      </c>
      <c r="D7" t="str">
        <v>-</v>
      </c>
      <c r="E7" t="str">
        <v/>
      </c>
      <c r="F7" t="str">
        <v>-</v>
      </c>
      <c r="G7" t="str">
        <v>-</v>
      </c>
    </row>
    <row r="8">
      <c r="A8">
        <v>20006</v>
      </c>
      <c r="B8" t="str">
        <f>HYPERLINK("https://phuoclongtho.datdo.baria-vungtau.gov.vn/", "UBND Ủy ban nhân dân xã Phước Long Thọ  tỉnh Bà Rịa - Vũng Tàu")</f>
        <v>UBND Ủy ban nhân dân xã Phước Long Thọ  tỉnh Bà Rịa - Vũng Tàu</v>
      </c>
      <c r="C8" t="str">
        <v>https://phuoclongtho.datdo.baria-vungtau.gov.vn/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20007</v>
      </c>
      <c r="B9" t="str">
        <f>HYPERLINK("https://www.facebook.com/61550104350398", "Công an xã Phước Hội  tỉnh Bà Rịa - Vũng Tàu")</f>
        <v>Công an xã Phước Hội  tỉnh Bà Rịa - Vũng Tàu</v>
      </c>
      <c r="C9" t="str">
        <v>https://www.facebook.com/61550104350398</v>
      </c>
      <c r="D9" t="str">
        <v>0986430278</v>
      </c>
      <c r="E9" t="str">
        <v>-</v>
      </c>
      <c r="F9" t="str">
        <v>-</v>
      </c>
      <c r="G9" t="str">
        <v>Xã Phước Hội, huyện Đất Đỏ, tỉnh Bà Rịa - Vũng Tàu, Vung Tau, Vietnam</v>
      </c>
    </row>
    <row r="10">
      <c r="A10">
        <v>20008</v>
      </c>
      <c r="B10" t="str">
        <f>HYPERLINK("https://phuochoi.datdo.baria-vungtau.gov.vn/", "UBND Ủy ban nhân dân xã Phước Hội  tỉnh Bà Rịa - Vũng Tàu")</f>
        <v>UBND Ủy ban nhân dân xã Phước Hội  tỉnh Bà Rịa - Vũng Tàu</v>
      </c>
      <c r="C10" t="str">
        <v>https://phuochoi.datdo.baria-vungtau.gov.vn/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20009</v>
      </c>
      <c r="B11" t="str">
        <v>Công an xã Long Mỹ  tỉnh Bà Rịa - Vũng Tàu</v>
      </c>
      <c r="C11" t="str">
        <v>-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20010</v>
      </c>
      <c r="B12" t="str">
        <f>HYPERLINK("https://longmy.datdo.baria-vungtau.gov.vn/", "UBND Ủy ban nhân dân xã Long Mỹ  tỉnh Bà Rịa - Vũng Tàu")</f>
        <v>UBND Ủy ban nhân dân xã Long Mỹ  tỉnh Bà Rịa - Vũng Tàu</v>
      </c>
      <c r="C12" t="str">
        <v>https://longmy.datdo.baria-vungtau.gov.vn/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20011</v>
      </c>
      <c r="B13" t="str">
        <v>Công an xã Long Tân  tỉnh Bà Rịa - Vũng Tàu</v>
      </c>
      <c r="C13" t="str">
        <v>-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20012</v>
      </c>
      <c r="B14" t="str">
        <f>HYPERLINK("https://longtan.datdo.baria-vungtau.gov.vn/", "UBND Ủy ban nhân dân xã Long Tân  tỉnh Bà Rịa - Vũng Tàu")</f>
        <v>UBND Ủy ban nhân dân xã Long Tân  tỉnh Bà Rịa - Vũng Tàu</v>
      </c>
      <c r="C14" t="str">
        <v>https://longtan.datdo.baria-vungtau.gov.vn/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20013</v>
      </c>
      <c r="B15" t="str">
        <v>Công an xã Láng Dài  tỉnh Bà Rịa - Vũng Tàu</v>
      </c>
      <c r="C15" t="str">
        <v>-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20014</v>
      </c>
      <c r="B16" t="str">
        <f>HYPERLINK("https://langdai.datdo.baria-vungtau.gov.vn/", "UBND Ủy ban nhân dân xã Láng Dài  tỉnh Bà Rịa - Vũng Tàu")</f>
        <v>UBND Ủy ban nhân dân xã Láng Dài  tỉnh Bà Rịa - Vũng Tàu</v>
      </c>
      <c r="C16" t="str">
        <v>https://langdai.datdo.baria-vungtau.gov.vn/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20015</v>
      </c>
      <c r="B17" t="str">
        <v>Công an xã Lộc An  tỉnh Bà Rịa - Vũng Tàu</v>
      </c>
      <c r="C17" t="str">
        <v>-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20016</v>
      </c>
      <c r="B18" t="str">
        <f>HYPERLINK("https://locan.datdo.baria-vungtau.gov.vn/", "UBND Ủy ban nhân dân xã Lộc An  tỉnh Bà Rịa - Vũng Tàu")</f>
        <v>UBND Ủy ban nhân dân xã Lộc An  tỉnh Bà Rịa - Vũng Tàu</v>
      </c>
      <c r="C18" t="str">
        <v>https://locan.datdo.baria-vungtau.gov.vn/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20017</v>
      </c>
      <c r="B19" t="str">
        <v>Công an xã Tân Hoà  tỉnh Bà Rịa - Vũng Tàu</v>
      </c>
      <c r="C19" t="str">
        <v>-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20018</v>
      </c>
      <c r="B20" t="str">
        <f>HYPERLINK("https://tanhoa.phumy.baria-vungtau.gov.vn/", "UBND Ủy ban nhân dân xã Tân Hoà  tỉnh Bà Rịa - Vũng Tàu")</f>
        <v>UBND Ủy ban nhân dân xã Tân Hoà  tỉnh Bà Rịa - Vũng Tàu</v>
      </c>
      <c r="C20" t="str">
        <v>https://tanhoa.phumy.baria-vungtau.gov.vn/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20019</v>
      </c>
      <c r="B21" t="str">
        <v>Công an xã Tân Hải  tỉnh Bà Rịa - Vũng Tàu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20020</v>
      </c>
      <c r="B22" t="str">
        <f>HYPERLINK("https://tanhai.phumy.baria-vungtau.gov.vn/", "UBND Ủy ban nhân dân xã Tân Hải  tỉnh Bà Rịa - Vũng Tàu")</f>
        <v>UBND Ủy ban nhân dân xã Tân Hải  tỉnh Bà Rịa - Vũng Tàu</v>
      </c>
      <c r="C22" t="str">
        <v>https://tanhai.phumy.baria-vungtau.gov.vn/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20021</v>
      </c>
      <c r="B23" t="str">
        <f>HYPERLINK("https://www.facebook.com/p/C%C3%B4ng-an-ph%C6%B0%E1%BB%9Dng-Ph%C6%B0%E1%BB%9Bc-Ho%C3%A0-100077482225656/", "Công an xã Phước Hoà  tỉnh Bà Rịa - Vũng Tàu")</f>
        <v>Công an xã Phước Hoà  tỉnh Bà Rịa - Vũng Tàu</v>
      </c>
      <c r="C23" t="str">
        <v>https://www.facebook.com/p/C%C3%B4ng-an-ph%C6%B0%E1%BB%9Dng-Ph%C6%B0%E1%BB%9Bc-Ho%C3%A0-100077482225656/</v>
      </c>
      <c r="D23" t="str">
        <v>-</v>
      </c>
      <c r="E23" t="str">
        <v>02543876173</v>
      </c>
      <c r="F23" t="str">
        <v>-</v>
      </c>
      <c r="G23" t="str">
        <v>-</v>
      </c>
    </row>
    <row r="24">
      <c r="A24">
        <v>20022</v>
      </c>
      <c r="B24" t="str">
        <f>HYPERLINK("https://phuochoa.phumy.baria-vungtau.gov.vn/", "UBND Ủy ban nhân dân xã Phước Hoà  tỉnh Bà Rịa - Vũng Tàu")</f>
        <v>UBND Ủy ban nhân dân xã Phước Hoà  tỉnh Bà Rịa - Vũng Tàu</v>
      </c>
      <c r="C24" t="str">
        <v>https://phuochoa.phumy.baria-vungtau.gov.vn/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20023</v>
      </c>
      <c r="B25" t="str">
        <v>Công an xã Tân Phước  tỉnh Bà Rịa - Vũng Tàu</v>
      </c>
      <c r="C25" t="str">
        <v>-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20024</v>
      </c>
      <c r="B26" t="str">
        <f>HYPERLINK("http://tanlap1.tanphuoc.tiengiang.gov.vn/", "UBND Ủy ban nhân dân xã Tân Phước  tỉnh Bà Rịa - Vũng Tàu")</f>
        <v>UBND Ủy ban nhân dân xã Tân Phước  tỉnh Bà Rịa - Vũng Tàu</v>
      </c>
      <c r="C26" t="str">
        <v>http://tanlap1.tanphuoc.tiengiang.gov.vn/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20025</v>
      </c>
      <c r="B27" t="str">
        <f>HYPERLINK("https://www.facebook.com/p/Page-C%C3%B4ng-An-Ph%C6%B0%E1%BB%9Dng-M%E1%BB%B9-Xu%C3%A2n-100068711185475/", "Công an xã Mỹ Xuân  tỉnh Bà Rịa - Vũng Tàu")</f>
        <v>Công an xã Mỹ Xuân  tỉnh Bà Rịa - Vũng Tàu</v>
      </c>
      <c r="C27" t="str">
        <v>https://www.facebook.com/p/Page-C%C3%B4ng-An-Ph%C6%B0%E1%BB%9Dng-M%E1%BB%B9-Xu%C3%A2n-100068711185475/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20026</v>
      </c>
      <c r="B28" t="str">
        <f>HYPERLINK("https://myxuan.phumy.baria-vungtau.gov.vn/", "UBND Ủy ban nhân dân xã Mỹ Xuân  tỉnh Bà Rịa - Vũng Tàu")</f>
        <v>UBND Ủy ban nhân dân xã Mỹ Xuân  tỉnh Bà Rịa - Vũng Tàu</v>
      </c>
      <c r="C28" t="str">
        <v>https://myxuan.phumy.baria-vungtau.gov.vn/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20027</v>
      </c>
      <c r="B29" t="str">
        <v>Công an xã Sông Xoài  tỉnh Bà Rịa - Vũng Tàu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20028</v>
      </c>
      <c r="B30" t="str">
        <f>HYPERLINK("http://ttkhcn.baria-vungtau.gov.vn/songxoai/", "UBND Ủy ban nhân dân xã Sông Xoài  tỉnh Bà Rịa - Vũng Tàu")</f>
        <v>UBND Ủy ban nhân dân xã Sông Xoài  tỉnh Bà Rịa - Vũng Tàu</v>
      </c>
      <c r="C30" t="str">
        <v>http://ttkhcn.baria-vungtau.gov.vn/songxoai/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20029</v>
      </c>
      <c r="B31" t="str">
        <f>HYPERLINK("https://www.facebook.com/P.HacDich/", "Công an xã Hắc Dịch  tỉnh Bà Rịa - Vũng Tàu")</f>
        <v>Công an xã Hắc Dịch  tỉnh Bà Rịa - Vũng Tàu</v>
      </c>
      <c r="C31" t="str">
        <v>https://www.facebook.com/P.HacDich/</v>
      </c>
      <c r="D31" t="str">
        <v>-</v>
      </c>
      <c r="E31" t="str">
        <v/>
      </c>
      <c r="F31" t="str">
        <v>-</v>
      </c>
      <c r="G31" t="str">
        <v>-</v>
      </c>
    </row>
    <row r="32">
      <c r="A32">
        <v>20030</v>
      </c>
      <c r="B32" t="str">
        <f>HYPERLINK("https://hacdich.phumy.baria-vungtau.gov.vn/", "UBND Ủy ban nhân dân xã Hắc Dịch  tỉnh Bà Rịa - Vũng Tàu")</f>
        <v>UBND Ủy ban nhân dân xã Hắc Dịch  tỉnh Bà Rịa - Vũng Tàu</v>
      </c>
      <c r="C32" t="str">
        <v>https://hacdich.phumy.baria-vungtau.gov.vn/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20031</v>
      </c>
      <c r="B33" t="str">
        <f>HYPERLINK("https://www.facebook.com/UBNDXaTocTien/", "Công an xã Tóc Tiên  tỉnh Bà Rịa - Vũng Tàu")</f>
        <v>Công an xã Tóc Tiên  tỉnh Bà Rịa - Vũng Tàu</v>
      </c>
      <c r="C33" t="str">
        <v>https://www.facebook.com/UBNDXaTocTien/</v>
      </c>
      <c r="D33" t="str">
        <v>-</v>
      </c>
      <c r="E33" t="str">
        <v/>
      </c>
      <c r="F33" t="str">
        <f>HYPERLINK("mailto:ubndxatoctien@gmail.com", "ubndxatoctien@gmail.com")</f>
        <v>ubndxatoctien@gmail.com</v>
      </c>
      <c r="G33" t="str">
        <v>Ấp 3, xã Tóc Tiên, Phu My, Vietnam</v>
      </c>
    </row>
    <row r="34">
      <c r="A34">
        <v>20032</v>
      </c>
      <c r="B34" t="str">
        <f>HYPERLINK("https://toctien.phumy.baria-vungtau.gov.vn/", "UBND Ủy ban nhân dân xã Tóc Tiên  tỉnh Bà Rịa - Vũng Tàu")</f>
        <v>UBND Ủy ban nhân dân xã Tóc Tiên  tỉnh Bà Rịa - Vũng Tàu</v>
      </c>
      <c r="C34" t="str">
        <v>https://toctien.phumy.baria-vungtau.gov.vn/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20033</v>
      </c>
      <c r="B35" t="str">
        <f>HYPERLINK("https://www.facebook.com/tuoitrephuongtandinh/", "Công an phường Tân Định  thành phố Hồ Chí Minh")</f>
        <v>Công an phường Tân Định  thành phố Hồ Chí Minh</v>
      </c>
      <c r="C35" t="str">
        <v>https://www.facebook.com/tuoitrephuongtandinh/</v>
      </c>
      <c r="D35" t="str">
        <v>0787884087</v>
      </c>
      <c r="E35" t="str">
        <v>-</v>
      </c>
      <c r="F35" t="str">
        <f>HYPERLINK("mailto:tuoitretandinh@gmail.com", "tuoitretandinh@gmail.com")</f>
        <v>tuoitretandinh@gmail.com</v>
      </c>
      <c r="G35" t="str">
        <v>-</v>
      </c>
    </row>
    <row r="36">
      <c r="A36">
        <v>20034</v>
      </c>
      <c r="B36" t="str">
        <f>HYPERLINK("https://dichvucong.gov.vn/p/home/dvc-tthc-co-quan-chi-tiet.html?id=411879", "UBND Ủy ban nhân dân phường Tân Định  thành phố Hồ Chí Minh")</f>
        <v>UBND Ủy ban nhân dân phường Tân Định  thành phố Hồ Chí Minh</v>
      </c>
      <c r="C36" t="str">
        <v>https://dichvucong.gov.vn/p/home/dvc-tthc-co-quan-chi-tiet.html?id=411879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20035</v>
      </c>
      <c r="B37" t="str">
        <f>HYPERLINK("https://www.facebook.com/doanphuongdakao/?locale=vi_VN", "Công an phường Đa Kao  thành phố Hồ Chí Minh")</f>
        <v>Công an phường Đa Kao  thành phố Hồ Chí Minh</v>
      </c>
      <c r="C37" t="str">
        <v>https://www.facebook.com/doanphuongdakao/?locale=vi_VN</v>
      </c>
      <c r="D37" t="str">
        <v>-</v>
      </c>
      <c r="E37" t="str">
        <v/>
      </c>
      <c r="F37" t="str">
        <v>-</v>
      </c>
      <c r="G37" t="str">
        <v>58B Nguyễn Đình Chiểu, phường Đa Kao, Quận 1, Ho Chi Minh City, Vietnam</v>
      </c>
    </row>
    <row r="38">
      <c r="A38">
        <v>20036</v>
      </c>
      <c r="B38" t="str">
        <f>HYPERLINK("https://phuongdakao.gov.vn/", "UBND Ủy ban nhân dân phường Đa Kao  thành phố Hồ Chí Minh")</f>
        <v>UBND Ủy ban nhân dân phường Đa Kao  thành phố Hồ Chí Minh</v>
      </c>
      <c r="C38" t="str">
        <v>https://phuongdakao.gov.vn/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20037</v>
      </c>
      <c r="B39" t="str">
        <f>HYPERLINK("https://www.facebook.com/p/C%C3%B4ng-an-ph%C6%B0%E1%BB%9Dng-B%E1%BA%BFn-Ngh%C3%A9-100081211247965/", "Công an phường Bến Nghé  thành phố Hồ Chí Minh")</f>
        <v>Công an phường Bến Nghé  thành phố Hồ Chí Minh</v>
      </c>
      <c r="C39" t="str">
        <v>https://www.facebook.com/p/C%C3%B4ng-an-ph%C6%B0%E1%BB%9Dng-B%E1%BA%BFn-Ngh%C3%A9-100081211247965/</v>
      </c>
      <c r="D39" t="str">
        <v>-</v>
      </c>
      <c r="E39" t="str">
        <v>02838298927</v>
      </c>
      <c r="F39" t="str">
        <v>-</v>
      </c>
      <c r="G39" t="str">
        <v>74 Hồ Tùng Mậu, phường Bến Nghé, Quận 1</v>
      </c>
    </row>
    <row r="40">
      <c r="A40">
        <v>20038</v>
      </c>
      <c r="B40" t="str">
        <f>HYPERLINK("https://phuongbennghe.gov.vn/", "UBND Ủy ban nhân dân phường Bến Nghé  thành phố Hồ Chí Minh")</f>
        <v>UBND Ủy ban nhân dân phường Bến Nghé  thành phố Hồ Chí Minh</v>
      </c>
      <c r="C40" t="str">
        <v>https://phuongbennghe.gov.vn/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20039</v>
      </c>
      <c r="B41" t="str">
        <f>HYPERLINK("https://www.facebook.com/benthanhyouth/", "Công an phường Bến Thành  thành phố Hồ Chí Minh")</f>
        <v>Công an phường Bến Thành  thành phố Hồ Chí Minh</v>
      </c>
      <c r="C41" t="str">
        <v>https://www.facebook.com/benthanhyouth/</v>
      </c>
      <c r="D41" t="str">
        <v>-</v>
      </c>
      <c r="E41" t="str">
        <v>02838390856</v>
      </c>
      <c r="F41" t="str">
        <f>HYPERLINK("mailto:doanphuongbenthanh@gmail.com", "doanphuongbenthanh@gmail.com")</f>
        <v>doanphuongbenthanh@gmail.com</v>
      </c>
      <c r="G41" t="str">
        <v>92 Nguyễn Trãi, P. Bến Thành, Quận 1., Ho Chi Minh City, Vietnam</v>
      </c>
    </row>
    <row r="42">
      <c r="A42">
        <v>20040</v>
      </c>
      <c r="B42" t="str">
        <f>HYPERLINK("https://hochiminhcity.gov.vn/", "UBND Ủy ban nhân dân phường Bến Thành  thành phố Hồ Chí Minh")</f>
        <v>UBND Ủy ban nhân dân phường Bến Thành  thành phố Hồ Chí Minh</v>
      </c>
      <c r="C42" t="str">
        <v>https://hochiminhcity.gov.vn/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20041</v>
      </c>
      <c r="B43" t="str">
        <f>HYPERLINK("https://www.facebook.com/Roots.OrganicStore.JuiceBar/", "Công an phường Nguyễn Thái Bình  thành phố Hồ Chí Minh")</f>
        <v>Công an phường Nguyễn Thái Bình  thành phố Hồ Chí Minh</v>
      </c>
      <c r="C43" t="str">
        <v>https://www.facebook.com/Roots.OrganicStore.JuiceBar/</v>
      </c>
      <c r="D43" t="str">
        <v>0823336868</v>
      </c>
      <c r="E43" t="str">
        <v>-</v>
      </c>
      <c r="F43" t="str">
        <f>HYPERLINK("mailto:info@roots.vn", "info@roots.vn")</f>
        <v>info@roots.vn</v>
      </c>
      <c r="G43" t="str">
        <v>237- 239 - 241 Nguyen Cong Tru, Nguyen Thai Binh Ward, District 1, Ho Chi Minh City, Vietnam</v>
      </c>
    </row>
    <row r="44">
      <c r="A44">
        <v>20042</v>
      </c>
      <c r="B44" t="str">
        <f>HYPERLINK("http://phuongnguyenthaibinh.gov.vn/", "UBND Ủy ban nhân dân phường Nguyễn Thái Bình  thành phố Hồ Chí Minh")</f>
        <v>UBND Ủy ban nhân dân phường Nguyễn Thái Bình  thành phố Hồ Chí Minh</v>
      </c>
      <c r="C44" t="str">
        <v>http://phuongnguyenthaibinh.gov.vn/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20043</v>
      </c>
      <c r="B45" t="str">
        <f>HYPERLINK("https://www.facebook.com/MattranPhamNguLao/", "Công an phường Phạm Ngũ Lão  thành phố Hồ Chí Minh")</f>
        <v>Công an phường Phạm Ngũ Lão  thành phố Hồ Chí Minh</v>
      </c>
      <c r="C45" t="str">
        <v>https://www.facebook.com/MattranPhamNguLao/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20044</v>
      </c>
      <c r="B46" t="str">
        <f>HYPERLINK("http://phuongphamngulao.gov.vn/", "UBND Ủy ban nhân dân phường Phạm Ngũ Lão  thành phố Hồ Chí Minh")</f>
        <v>UBND Ủy ban nhân dân phường Phạm Ngũ Lão  thành phố Hồ Chí Minh</v>
      </c>
      <c r="C46" t="str">
        <v>http://phuongphamngulao.gov.vn/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20045</v>
      </c>
      <c r="B47" t="str">
        <f>HYPERLINK("https://www.facebook.com/142328344255375", "Công an phường Cầu Ông Lãnh  thành phố Hồ Chí Minh")</f>
        <v>Công an phường Cầu Ông Lãnh  thành phố Hồ Chí Minh</v>
      </c>
      <c r="C47" t="str">
        <v>https://www.facebook.com/142328344255375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20046</v>
      </c>
      <c r="B48" t="str">
        <f>HYPERLINK("http://phuongcauonglanh.gov.vn/", "UBND Ủy ban nhân dân phường Cầu Ông Lãnh  thành phố Hồ Chí Minh")</f>
        <v>UBND Ủy ban nhân dân phường Cầu Ông Lãnh  thành phố Hồ Chí Minh</v>
      </c>
      <c r="C48" t="str">
        <v>http://phuongcauonglanh.gov.vn/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20047</v>
      </c>
      <c r="B49" t="str">
        <f>HYPERLINK("https://www.facebook.com/amberpickleballclub/", "Công an phường Cô Giang  thành phố Hồ Chí Minh")</f>
        <v>Công an phường Cô Giang  thành phố Hồ Chí Minh</v>
      </c>
      <c r="C49" t="str">
        <v>https://www.facebook.com/amberpickleballclub/</v>
      </c>
      <c r="D49" t="str">
        <v>0837199191</v>
      </c>
      <c r="E49" t="str">
        <v>-</v>
      </c>
      <c r="F49" t="str">
        <v>-</v>
      </c>
      <c r="G49" t="str">
        <v>Tầng 10 - Samco Building, 326 Đ. Võ Văn Kiệt, Phường Cô Giang, Quận 1, Ho Chi Minh City, Vietnam</v>
      </c>
    </row>
    <row r="50">
      <c r="A50">
        <v>20048</v>
      </c>
      <c r="B50" t="str">
        <f>HYPERLINK("http://phuongcogiang.gov.vn/", "UBND Ủy ban nhân dân phường Cô Giang  thành phố Hồ Chí Minh")</f>
        <v>UBND Ủy ban nhân dân phường Cô Giang  thành phố Hồ Chí Minh</v>
      </c>
      <c r="C50" t="str">
        <v>http://phuongcogiang.gov.vn/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20049</v>
      </c>
      <c r="B51" t="str">
        <f>HYPERLINK("https://www.facebook.com/doantn.pnct/", "Công an phường Nguyễn Cư Trinh  thành phố Hồ Chí Minh")</f>
        <v>Công an phường Nguyễn Cư Trinh  thành phố Hồ Chí Minh</v>
      </c>
      <c r="C51" t="str">
        <v>https://www.facebook.com/doantn.pnct/</v>
      </c>
      <c r="D51" t="str">
        <v>0923576222</v>
      </c>
      <c r="E51" t="str">
        <v>-</v>
      </c>
      <c r="F51" t="str">
        <f>HYPERLINK("mailto:doantn.pnct@gmail.com", "doantn.pnct@gmail.com")</f>
        <v>doantn.pnct@gmail.com</v>
      </c>
      <c r="G51" t="str">
        <v>105 Trần Đình Xu, Ho Chi Minh City, Vietnam</v>
      </c>
    </row>
    <row r="52">
      <c r="A52">
        <v>20050</v>
      </c>
      <c r="B52" t="str">
        <f>HYPERLINK("http://phuongnguyencutrinh.gov.vn/", "UBND Ủy ban nhân dân phường Nguyễn Cư Trinh  thành phố Hồ Chí Minh")</f>
        <v>UBND Ủy ban nhân dân phường Nguyễn Cư Trinh  thành phố Hồ Chí Minh</v>
      </c>
      <c r="C52" t="str">
        <v>http://phuongnguyencutrinh.gov.vn/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20051</v>
      </c>
      <c r="B53" t="str">
        <f>HYPERLINK("https://www.facebook.com/bantincaukho/", "Công an phường Cầu Kho  thành phố Hồ Chí Minh")</f>
        <v>Công an phường Cầu Kho  thành phố Hồ Chí Minh</v>
      </c>
      <c r="C53" t="str">
        <v>https://www.facebook.com/bantincaukho/</v>
      </c>
      <c r="D53" t="str">
        <v>-</v>
      </c>
      <c r="E53" t="str">
        <v>02838361394</v>
      </c>
      <c r="F53" t="str">
        <f>HYPERLINK("mailto:doanphuongcaukho@gmail.com", "doanphuongcaukho@gmail.com")</f>
        <v>doanphuongcaukho@gmail.com</v>
      </c>
      <c r="G53" t="str">
        <v>-</v>
      </c>
    </row>
    <row r="54">
      <c r="A54">
        <v>20052</v>
      </c>
      <c r="B54" t="str">
        <f>HYPERLINK("http://phuongcaukho.gov.vn/", "UBND Ủy ban nhân dân phường Cầu Kho  thành phố Hồ Chí Minh")</f>
        <v>UBND Ủy ban nhân dân phường Cầu Kho  thành phố Hồ Chí Minh</v>
      </c>
      <c r="C54" t="str">
        <v>http://phuongcaukho.gov.vn/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20053</v>
      </c>
      <c r="B55" t="str">
        <f>HYPERLINK("https://www.facebook.com/doanphuongthanhxuanq12/", "Công an phường Thạnh Xuân  thành phố Hồ Chí Minh")</f>
        <v>Công an phường Thạnh Xuân  thành phố Hồ Chí Minh</v>
      </c>
      <c r="C55" t="str">
        <v>https://www.facebook.com/doanphuongthanhxuanq12/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20054</v>
      </c>
      <c r="B56" t="str">
        <f>HYPERLINK("http://www.phuongthanhxuan.gov.vn/", "UBND Ủy ban nhân dân phường Thạnh Xuân  thành phố Hồ Chí Minh")</f>
        <v>UBND Ủy ban nhân dân phường Thạnh Xuân  thành phố Hồ Chí Minh</v>
      </c>
      <c r="C56" t="str">
        <v>http://www.phuongthanhxuan.gov.vn/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20055</v>
      </c>
      <c r="B57" t="str">
        <f>HYPERLINK("https://www.facebook.com/PhuongThanhLoc.Q12/?locale=vi_VN", "Công an phường Thạnh Lộc  thành phố Hồ Chí Minh")</f>
        <v>Công an phường Thạnh Lộc  thành phố Hồ Chí Minh</v>
      </c>
      <c r="C57" t="str">
        <v>https://www.facebook.com/PhuongThanhLoc.Q12/?locale=vi_VN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20056</v>
      </c>
      <c r="B58" t="str">
        <f>HYPERLINK("http://www.phuongthanhloc.gov.vn/", "UBND Ủy ban nhân dân phường Thạnh Lộc  thành phố Hồ Chí Minh")</f>
        <v>UBND Ủy ban nhân dân phường Thạnh Lộc  thành phố Hồ Chí Minh</v>
      </c>
      <c r="C58" t="str">
        <v>http://www.phuongthanhloc.gov.vn/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20057</v>
      </c>
      <c r="B59" t="str">
        <v>Công an phường Hiệp Thành  thành phố Hồ Chí Minh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20058</v>
      </c>
      <c r="B60" t="str">
        <f>HYPERLINK("http://www.quan12.hochiminhcity.gov.vn/pages/hiep-thanh.aspx", "UBND Ủy ban nhân dân phường Hiệp Thành  thành phố Hồ Chí Minh")</f>
        <v>UBND Ủy ban nhân dân phường Hiệp Thành  thành phố Hồ Chí Minh</v>
      </c>
      <c r="C60" t="str">
        <v>http://www.quan12.hochiminhcity.gov.vn/pages/hiep-thanh.aspx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20059</v>
      </c>
      <c r="B61" t="str">
        <f>HYPERLINK("https://www.facebook.com/bantin.phuongThoiAn/", "Công an phường Thới An  thành phố Hồ Chí Minh")</f>
        <v>Công an phường Thới An  thành phố Hồ Chí Minh</v>
      </c>
      <c r="C61" t="str">
        <v>https://www.facebook.com/bantin.phuongThoiAn/</v>
      </c>
      <c r="D61" t="str">
        <v>-</v>
      </c>
      <c r="E61" t="str">
        <v>02837174491</v>
      </c>
      <c r="F61" t="str">
        <f>HYPERLINK("mailto:phuongta.q12@tphcm.gov.vn", "phuongta.q12@tphcm.gov.vn")</f>
        <v>phuongta.q12@tphcm.gov.vn</v>
      </c>
      <c r="G61" t="str">
        <v>340 Lê Văn Khương,  phường Thới An,  Quận 12, Ho Chi Minh City, Vietnam</v>
      </c>
    </row>
    <row r="62">
      <c r="A62">
        <v>20060</v>
      </c>
      <c r="B62" t="str">
        <f>HYPERLINK("http://phuongthoian.gov.vn/", "UBND Ủy ban nhân dân phường Thới An  thành phố Hồ Chí Minh")</f>
        <v>UBND Ủy ban nhân dân phường Thới An  thành phố Hồ Chí Minh</v>
      </c>
      <c r="C62" t="str">
        <v>http://phuongthoian.gov.vn/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20061</v>
      </c>
      <c r="B63" t="str">
        <f>HYPERLINK("https://www.facebook.com/p/UBND-Ph%C6%B0%E1%BB%9Dng-T%C3%A2n-Ch%C3%A1nh-Hi%E1%BB%87p-100075998404846/", "Công an phường Tân Chánh Hiệp  thành phố Hồ Chí Minh")</f>
        <v>Công an phường Tân Chánh Hiệp  thành phố Hồ Chí Minh</v>
      </c>
      <c r="C63" t="str">
        <v>https://www.facebook.com/p/UBND-Ph%C6%B0%E1%BB%9Dng-T%C3%A2n-Ch%C3%A1nh-Hi%E1%BB%87p-100075998404846/</v>
      </c>
      <c r="D63" t="str">
        <v>-</v>
      </c>
      <c r="E63" t="str">
        <v>02837180677</v>
      </c>
      <c r="F63" t="str">
        <f>HYPERLINK("mailto:tchiep.q12@tphcm.gov.vn", "tchiep.q12@tphcm.gov.vn")</f>
        <v>tchiep.q12@tphcm.gov.vn</v>
      </c>
      <c r="G63" t="str">
        <v>-</v>
      </c>
    </row>
    <row r="64">
      <c r="A64">
        <v>20062</v>
      </c>
      <c r="B64" t="str">
        <f>HYPERLINK("http://www.quan12.hochiminhcity.gov.vn/pages/tan-chanh-hiep.aspx", "UBND Ủy ban nhân dân phường Tân Chánh Hiệp  thành phố Hồ Chí Minh")</f>
        <v>UBND Ủy ban nhân dân phường Tân Chánh Hiệp  thành phố Hồ Chí Minh</v>
      </c>
      <c r="C64" t="str">
        <v>http://www.quan12.hochiminhcity.gov.vn/pages/tan-chanh-hiep.aspx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20063</v>
      </c>
      <c r="B65" t="str">
        <f>HYPERLINK("https://www.facebook.com/tuoitrecatphcm/", "Công an phường An Phú Đông  thành phố Hồ Chí Minh")</f>
        <v>Công an phường An Phú Đông  thành phố Hồ Chí Minh</v>
      </c>
      <c r="C65" t="str">
        <v>https://www.facebook.com/tuoitrecatphcm/</v>
      </c>
      <c r="D65" t="str">
        <v>0908462790</v>
      </c>
      <c r="E65" t="str">
        <v>-</v>
      </c>
      <c r="F65" t="str">
        <f>HYPERLINK("mailto:doanthanhniencongantphcm@gmail.com", "doanthanhniencongantphcm@gmail.com")</f>
        <v>doanthanhniencongantphcm@gmail.com</v>
      </c>
      <c r="G65" t="str">
        <v>268 Trần Hưng Đạo</v>
      </c>
    </row>
    <row r="66">
      <c r="A66">
        <v>20064</v>
      </c>
      <c r="B66" t="str">
        <f>HYPERLINK("http://www.quan12.hochiminhcity.gov.vn/pages/an-phu-dong.aspx", "UBND Ủy ban nhân dân phường An Phú Đông  thành phố Hồ Chí Minh")</f>
        <v>UBND Ủy ban nhân dân phường An Phú Đông  thành phố Hồ Chí Minh</v>
      </c>
      <c r="C66" t="str">
        <v>http://www.quan12.hochiminhcity.gov.vn/pages/an-phu-dong.aspx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20065</v>
      </c>
      <c r="B67" t="str">
        <f>HYPERLINK("https://www.facebook.com/p/Th%C3%B4ng-tin-ph%C6%B0%E1%BB%9Dng-T%C3%A2n-Th%E1%BB%9Bi-Hi%E1%BB%87p-100068745201574/", "Công an phường Tân Thới Hiệp  thành phố Hồ Chí Minh")</f>
        <v>Công an phường Tân Thới Hiệp  thành phố Hồ Chí Minh</v>
      </c>
      <c r="C67" t="str">
        <v>https://www.facebook.com/p/Th%C3%B4ng-tin-ph%C6%B0%E1%BB%9Dng-T%C3%A2n-Th%E1%BB%9Bi-Hi%E1%BB%87p-100068745201574/</v>
      </c>
      <c r="D67" t="str">
        <v>-</v>
      </c>
      <c r="E67" t="str">
        <v/>
      </c>
      <c r="F67" t="str">
        <f>HYPERLINK("mailto:phuongtth.q12@tphcm.gov.vn", "phuongtth.q12@tphcm.gov.vn")</f>
        <v>phuongtth.q12@tphcm.gov.vn</v>
      </c>
      <c r="G67" t="str">
        <v>226 đường Trương Thị Hoa, khu phố 4, phường Tân Thới Hiệp, Quận 12, Ho Chi Minh City, Vietnam</v>
      </c>
    </row>
    <row r="68">
      <c r="A68">
        <v>20066</v>
      </c>
      <c r="B68" t="str">
        <f>HYPERLINK("http://www.quan12.hochiminhcity.gov.vn/pages/tan-thoi-hiep.aspx", "UBND Ủy ban nhân dân phường Tân Thới Hiệp  thành phố Hồ Chí Minh")</f>
        <v>UBND Ủy ban nhân dân phường Tân Thới Hiệp  thành phố Hồ Chí Minh</v>
      </c>
      <c r="C68" t="str">
        <v>http://www.quan12.hochiminhcity.gov.vn/pages/tan-thoi-hiep.aspx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20067</v>
      </c>
      <c r="B69" t="str">
        <f>HYPERLINK("https://www.facebook.com/UBNDTrungMyTay/", "Công an phường Trung Mỹ Tây  thành phố Hồ Chí Minh")</f>
        <v>Công an phường Trung Mỹ Tây  thành phố Hồ Chí Minh</v>
      </c>
      <c r="C69" t="str">
        <v>https://www.facebook.com/UBNDTrungMyTay/</v>
      </c>
      <c r="D69" t="str">
        <v>-</v>
      </c>
      <c r="E69" t="str">
        <v/>
      </c>
      <c r="F69" t="str">
        <v>-</v>
      </c>
      <c r="G69" t="str">
        <v>Số 036, Khu Phố 3,  Phường Trung Mỹ Tây, Quận 12, TP. Hồ Chí Minh, Ho Chi Minh City, Vietnam</v>
      </c>
    </row>
    <row r="70">
      <c r="A70">
        <v>20068</v>
      </c>
      <c r="B70" t="str">
        <f>HYPERLINK("http://www.quan12.hochiminhcity.gov.vn/pages/trung-my-tay.aspx", "UBND Ủy ban nhân dân phường Trung Mỹ Tây  thành phố Hồ Chí Minh")</f>
        <v>UBND Ủy ban nhân dân phường Trung Mỹ Tây  thành phố Hồ Chí Minh</v>
      </c>
      <c r="C70" t="str">
        <v>http://www.quan12.hochiminhcity.gov.vn/pages/trung-my-tay.aspx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20069</v>
      </c>
      <c r="B71" t="str">
        <f>HYPERLINK("https://www.facebook.com/p/Ph%C6%B0%E1%BB%9Dng-T%C3%A2n-H%C6%B0ng-Thu%E1%BA%ADn-100068762164138/", "Công an phường Tân Hưng Thuận  thành phố Hồ Chí Minh")</f>
        <v>Công an phường Tân Hưng Thuận  thành phố Hồ Chí Minh</v>
      </c>
      <c r="C71" t="str">
        <v>https://www.facebook.com/p/Ph%C6%B0%E1%BB%9Dng-T%C3%A2n-H%C6%B0ng-Thu%E1%BA%ADn-100068762164138/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20070</v>
      </c>
      <c r="B72" t="str">
        <f>HYPERLINK("http://www.quan12.hochiminhcity.gov.vn/pages/tan-hung-thuan.aspx", "UBND Ủy ban nhân dân phường Tân Hưng Thuận  thành phố Hồ Chí Minh")</f>
        <v>UBND Ủy ban nhân dân phường Tân Hưng Thuận  thành phố Hồ Chí Minh</v>
      </c>
      <c r="C72" t="str">
        <v>http://www.quan12.hochiminhcity.gov.vn/pages/tan-hung-thuan.aspx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20071</v>
      </c>
      <c r="B73" t="str">
        <f>HYPERLINK("https://www.facebook.com/ubnd.pdht/?locale=vi_VN", "Công an phường Đông Hưng Thuận  thành phố Hồ Chí Minh")</f>
        <v>Công an phường Đông Hưng Thuận  thành phố Hồ Chí Minh</v>
      </c>
      <c r="C73" t="str">
        <v>https://www.facebook.com/ubnd.pdht/?locale=vi_VN</v>
      </c>
      <c r="D73" t="str">
        <v>-</v>
      </c>
      <c r="E73" t="str">
        <v>02837150422</v>
      </c>
      <c r="F73" t="str">
        <f>HYPERLINK("mailto:donghungthuan.q12@tphcm.gov.vn", "donghungthuan.q12@tphcm.gov.vn")</f>
        <v>donghungthuan.q12@tphcm.gov.vn</v>
      </c>
      <c r="G73" t="str">
        <v>70/42 ĐHT 11, Khu phố 11, phường Đông Hưng Thuận, Quận 12, Ho Chi Minh City, Vietnam</v>
      </c>
    </row>
    <row r="74">
      <c r="A74">
        <v>20072</v>
      </c>
      <c r="B74" t="str">
        <f>HYPERLINK("http://www.quan12.hochiminhcity.gov.vn/pages/dong-hung-thuan.aspx", "UBND Ủy ban nhân dân phường Đông Hưng Thuận  thành phố Hồ Chí Minh")</f>
        <v>UBND Ủy ban nhân dân phường Đông Hưng Thuận  thành phố Hồ Chí Minh</v>
      </c>
      <c r="C74" t="str">
        <v>http://www.quan12.hochiminhcity.gov.vn/pages/dong-hung-thuan.aspx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20073</v>
      </c>
      <c r="B75" t="str">
        <f>HYPERLINK("https://www.facebook.com/tuyengiaopttn/", "Công an phường Tân Thới Nhất  thành phố Hồ Chí Minh")</f>
        <v>Công an phường Tân Thới Nhất  thành phố Hồ Chí Minh</v>
      </c>
      <c r="C75" t="str">
        <v>https://www.facebook.com/tuyengiaopttn/</v>
      </c>
      <c r="D75" t="str">
        <v>-</v>
      </c>
      <c r="E75" t="str">
        <v>02837191252</v>
      </c>
      <c r="F75" t="str">
        <f>HYPERLINK("mailto:tuyengiaopttn@gmail.com", "tuyengiaopttn@gmail.com")</f>
        <v>tuyengiaopttn@gmail.com</v>
      </c>
      <c r="G75" t="str">
        <v>số 68, đường TTN14, Khu phố 5, Quận 12, Vietnam</v>
      </c>
    </row>
    <row r="76">
      <c r="A76">
        <v>20074</v>
      </c>
      <c r="B76" t="str">
        <f>HYPERLINK("http://www.quan12.hochiminhcity.gov.vn/pages/tan-thoi-nhat.aspx", "UBND Ủy ban nhân dân phường Tân Thới Nhất  thành phố Hồ Chí Minh")</f>
        <v>UBND Ủy ban nhân dân phường Tân Thới Nhất  thành phố Hồ Chí Minh</v>
      </c>
      <c r="C76" t="str">
        <v>http://www.quan12.hochiminhcity.gov.vn/pages/tan-thoi-nhat.aspx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20075</v>
      </c>
      <c r="B77" t="str">
        <f>HYPERLINK("https://www.facebook.com/PhuongLinhXuanThuDuc/?locale=vi_VN", "Công an phường Linh Xuân  thành phố Hồ Chí Minh")</f>
        <v>Công an phường Linh Xuân  thành phố Hồ Chí Minh</v>
      </c>
      <c r="C77" t="str">
        <v>https://www.facebook.com/PhuongLinhXuanThuDuc/?locale=vi_VN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20076</v>
      </c>
      <c r="B78" t="str">
        <f>HYPERLINK("https://linhxuan.tpthuduc.hochiminhcity.gov.vn/", "UBND Ủy ban nhân dân phường Linh Xuân  thành phố Hồ Chí Minh")</f>
        <v>UBND Ủy ban nhân dân phường Linh Xuân  thành phố Hồ Chí Minh</v>
      </c>
      <c r="C78" t="str">
        <v>https://linhxuan.tpthuduc.hochiminhcity.gov.vn/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20077</v>
      </c>
      <c r="B79" t="str">
        <f>HYPERLINK("https://www.facebook.com/p/Ph%C6%B0%E1%BB%9Dng-B%C3%ACnh-Chi%E1%BB%83u-100066770958387/", "Công an phường Bình Chiểu  thành phố Hồ Chí Minh")</f>
        <v>Công an phường Bình Chiểu  thành phố Hồ Chí Minh</v>
      </c>
      <c r="C79" t="str">
        <v>https://www.facebook.com/p/Ph%C6%B0%E1%BB%9Dng-B%C3%ACnh-Chi%E1%BB%83u-100066770958387/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20078</v>
      </c>
      <c r="B80" t="str">
        <f>HYPERLINK("https://binhchieu.tpthuduc.hochiminhcity.gov.vn/", "UBND Ủy ban nhân dân phường Bình Chiểu  thành phố Hồ Chí Minh")</f>
        <v>UBND Ủy ban nhân dân phường Bình Chiểu  thành phố Hồ Chí Minh</v>
      </c>
      <c r="C80" t="str">
        <v>https://binhchieu.tpthuduc.hochiminhcity.gov.vn/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20079</v>
      </c>
      <c r="B81" t="str">
        <f>HYPERLINK("https://www.facebook.com/phuongLinhTrung.TpThuDuc/?locale=vi_VN", "Công an phường Linh Trung  thành phố Hồ Chí Minh")</f>
        <v>Công an phường Linh Trung  thành phố Hồ Chí Minh</v>
      </c>
      <c r="C81" t="str">
        <v>https://www.facebook.com/phuongLinhTrung.TpThuDuc/?locale=vi_VN</v>
      </c>
      <c r="D81" t="str">
        <v>0942496345</v>
      </c>
      <c r="E81" t="str">
        <v>-</v>
      </c>
      <c r="F81" t="str">
        <v>-</v>
      </c>
      <c r="G81" t="str">
        <v>1262 Kha Vạn Cân, phường Linh Trung, thành phố Thủ Đức, Ho Chi Minh City, Vietnam</v>
      </c>
    </row>
    <row r="82">
      <c r="A82">
        <v>20080</v>
      </c>
      <c r="B82" t="str">
        <f>HYPERLINK("https://linhtrung.tpthuduc.hochiminhcity.gov.vn/", "UBND Ủy ban nhân dân phường Linh Trung  thành phố Hồ Chí Minh")</f>
        <v>UBND Ủy ban nhân dân phường Linh Trung  thành phố Hồ Chí Minh</v>
      </c>
      <c r="C82" t="str">
        <v>https://linhtrung.tpthuduc.hochiminhcity.gov.vn/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20081</v>
      </c>
      <c r="B83" t="str">
        <f>HYPERLINK("https://www.facebook.com/phuongtambinhtd/", "Công an phường Tam Bình  thành phố Hồ Chí Minh")</f>
        <v>Công an phường Tam Bình  thành phố Hồ Chí Minh</v>
      </c>
      <c r="C83" t="str">
        <v>https://www.facebook.com/phuongtambinhtd/</v>
      </c>
      <c r="D83" t="str">
        <v>-</v>
      </c>
      <c r="E83" t="str">
        <v>02837293996</v>
      </c>
      <c r="F83" t="str">
        <v>-</v>
      </c>
      <c r="G83" t="str">
        <v>-</v>
      </c>
    </row>
    <row r="84">
      <c r="A84">
        <v>20082</v>
      </c>
      <c r="B84" t="str">
        <f>HYPERLINK("https://tambinh.tpthuduc.hochiminhcity.gov.vn/", "UBND Ủy ban nhân dân phường Tam Bình  thành phố Hồ Chí Minh")</f>
        <v>UBND Ủy ban nhân dân phường Tam Bình  thành phố Hồ Chí Minh</v>
      </c>
      <c r="C84" t="str">
        <v>https://tambinh.tpthuduc.hochiminhcity.gov.vn/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20083</v>
      </c>
      <c r="B85" t="str">
        <v>Công an phường Tam Phú  thành phố Hồ Chí Minh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20084</v>
      </c>
      <c r="B86" t="str">
        <f>HYPERLINK("https://tamphu.tpthuduc.hochiminhcity.gov.vn/", "UBND Ủy ban nhân dân phường Tam Phú  thành phố Hồ Chí Minh")</f>
        <v>UBND Ủy ban nhân dân phường Tam Phú  thành phố Hồ Chí Minh</v>
      </c>
      <c r="C86" t="str">
        <v>https://tamphu.tpthuduc.hochiminhcity.gov.vn/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20085</v>
      </c>
      <c r="B87" t="str">
        <v>Công an phường Hiệp Bình Phước  thành phố Hồ Chí Minh</v>
      </c>
      <c r="C87" t="str">
        <v>-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20086</v>
      </c>
      <c r="B88" t="str">
        <f>HYPERLINK("https://hiepbinhphuoc.tpthuduc.hochiminhcity.gov.vn/", "UBND Ủy ban nhân dân phường Hiệp Bình Phước  thành phố Hồ Chí Minh")</f>
        <v>UBND Ủy ban nhân dân phường Hiệp Bình Phước  thành phố Hồ Chí Minh</v>
      </c>
      <c r="C88" t="str">
        <v>https://hiepbinhphuoc.tpthuduc.hochiminhcity.gov.vn/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20087</v>
      </c>
      <c r="B89" t="str">
        <v>Công an phường Hiệp Bình Chánh  thành phố Hồ Chí Minh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20088</v>
      </c>
      <c r="B90" t="str">
        <f>HYPERLINK("https://hiepbinhchanh.tpthuduc.hochiminhcity.gov.vn/", "UBND Ủy ban nhân dân phường Hiệp Bình Chánh  thành phố Hồ Chí Minh")</f>
        <v>UBND Ủy ban nhân dân phường Hiệp Bình Chánh  thành phố Hồ Chí Minh</v>
      </c>
      <c r="C90" t="str">
        <v>https://hiepbinhchanh.tpthuduc.hochiminhcity.gov.vn/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20089</v>
      </c>
      <c r="B91" t="str">
        <f>HYPERLINK("https://www.facebook.com/p/Ph%C6%B0%E1%BB%9Dng-Linh-Chi%E1%BB%83u-TP-Th%E1%BB%A7-%C4%90%E1%BB%A9c-100064784807594/", "Công an phường Linh Chiểu  thành phố Hồ Chí Minh")</f>
        <v>Công an phường Linh Chiểu  thành phố Hồ Chí Minh</v>
      </c>
      <c r="C91" t="str">
        <v>https://www.facebook.com/p/Ph%C6%B0%E1%BB%9Dng-Linh-Chi%E1%BB%83u-TP-Th%E1%BB%A7-%C4%90%E1%BB%A9c-100064784807594/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20090</v>
      </c>
      <c r="B92" t="str">
        <f>HYPERLINK("https://linhchieu.tpthuduc.hochiminhcity.gov.vn/", "UBND Ủy ban nhân dân phường Linh Chiểu  thành phố Hồ Chí Minh")</f>
        <v>UBND Ủy ban nhân dân phường Linh Chiểu  thành phố Hồ Chí Minh</v>
      </c>
      <c r="C92" t="str">
        <v>https://linhchieu.tpthuduc.hochiminhcity.gov.vn/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20091</v>
      </c>
      <c r="B93" t="str">
        <f>HYPERLINK("https://www.facebook.com/p/Ph%C6%B0%E1%BB%9Dng-Linh-T%C3%A2y-TP-Th%E1%BB%A7-%C4%90%E1%BB%A9c-100085636577636/", "Công an phường Linh Tây  thành phố Hồ Chí Minh")</f>
        <v>Công an phường Linh Tây  thành phố Hồ Chí Minh</v>
      </c>
      <c r="C93" t="str">
        <v>https://www.facebook.com/p/Ph%C6%B0%E1%BB%9Dng-Linh-T%C3%A2y-TP-Th%E1%BB%A7-%C4%90%E1%BB%A9c-100085636577636/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20092</v>
      </c>
      <c r="B94" t="str">
        <f>HYPERLINK("https://linhtay.tpthuduc.hochiminhcity.gov.vn/", "UBND Ủy ban nhân dân phường Linh Tây  thành phố Hồ Chí Minh")</f>
        <v>UBND Ủy ban nhân dân phường Linh Tây  thành phố Hồ Chí Minh</v>
      </c>
      <c r="C94" t="str">
        <v>https://linhtay.tpthuduc.hochiminhcity.gov.vn/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20093</v>
      </c>
      <c r="B95" t="str">
        <f>HYPERLINK("https://www.facebook.com/tuoitrecatphcm/", "Công an phường Linh Đông  thành phố Hồ Chí Minh")</f>
        <v>Công an phường Linh Đông  thành phố Hồ Chí Minh</v>
      </c>
      <c r="C95" t="str">
        <v>https://www.facebook.com/tuoitrecatphcm/</v>
      </c>
      <c r="D95" t="str">
        <v>0908462790</v>
      </c>
      <c r="E95" t="str">
        <v>-</v>
      </c>
      <c r="F95" t="str">
        <f>HYPERLINK("mailto:doanthanhniencongantphcm@gmail.com", "doanthanhniencongantphcm@gmail.com")</f>
        <v>doanthanhniencongantphcm@gmail.com</v>
      </c>
      <c r="G95" t="str">
        <v>268 Trần Hưng Đạo</v>
      </c>
    </row>
    <row r="96">
      <c r="A96">
        <v>20094</v>
      </c>
      <c r="B96" t="str">
        <f>HYPERLINK("https://linhdong.tpthuduc.hochiminhcity.gov.vn/", "UBND Ủy ban nhân dân phường Linh Đông  thành phố Hồ Chí Minh")</f>
        <v>UBND Ủy ban nhân dân phường Linh Đông  thành phố Hồ Chí Minh</v>
      </c>
      <c r="C96" t="str">
        <v>https://linhdong.tpthuduc.hochiminhcity.gov.vn/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20095</v>
      </c>
      <c r="B97" t="str">
        <f>HYPERLINK("https://www.facebook.com/p/Ph%C6%B0%E1%BB%9Dng-B%C3%ACnh-Th%E1%BB%8D-100069698377169/", "Công an phường Bình Thọ  thành phố Hồ Chí Minh")</f>
        <v>Công an phường Bình Thọ  thành phố Hồ Chí Minh</v>
      </c>
      <c r="C97" t="str">
        <v>https://www.facebook.com/p/Ph%C6%B0%E1%BB%9Dng-B%C3%ACnh-Th%E1%BB%8D-100069698377169/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20096</v>
      </c>
      <c r="B98" t="str">
        <f>HYPERLINK("https://binhtho.tpthuduc.hochiminhcity.gov.vn/", "UBND Ủy ban nhân dân phường Bình Thọ  thành phố Hồ Chí Minh")</f>
        <v>UBND Ủy ban nhân dân phường Bình Thọ  thành phố Hồ Chí Minh</v>
      </c>
      <c r="C98" t="str">
        <v>https://binhtho.tpthuduc.hochiminhcity.gov.vn/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20097</v>
      </c>
      <c r="B99" t="str">
        <v>Công an phường Trường Thọ  thành phố Hồ Chí Minh</v>
      </c>
      <c r="C99" t="str">
        <v>-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20098</v>
      </c>
      <c r="B100" t="str">
        <f>HYPERLINK("https://truongtho.tpthuduc.hochiminhcity.gov.vn/", "UBND Ủy ban nhân dân phường Trường Thọ  thành phố Hồ Chí Minh")</f>
        <v>UBND Ủy ban nhân dân phường Trường Thọ  thành phố Hồ Chí Minh</v>
      </c>
      <c r="C100" t="str">
        <v>https://truongtho.tpthuduc.hochiminhcity.gov.vn/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20099</v>
      </c>
      <c r="B101" t="str">
        <f>HYPERLINK("https://www.facebook.com/doanphuonglongbinh.bienhoa.dongnai/", "Công an phường Long Bình  thành phố Hồ Chí Minh")</f>
        <v>Công an phường Long Bình  thành phố Hồ Chí Minh</v>
      </c>
      <c r="C101" t="str">
        <v>https://www.facebook.com/doanphuonglongbinh.bienhoa.dongnai/</v>
      </c>
      <c r="D101" t="str">
        <v>-</v>
      </c>
      <c r="E101" t="str">
        <v/>
      </c>
      <c r="F101" t="str">
        <f>HYPERLINK("mailto:doanphuonglongbinh@gmail.com", "doanphuonglongbinh@gmail.com")</f>
        <v>doanphuonglongbinh@gmail.com</v>
      </c>
      <c r="G101" t="str">
        <v>UBND Phường Long Bình | Đường Đặng Nguyên,Khu Phố 3,Phường Long Bình, Biên Hòa, Vietnam</v>
      </c>
    </row>
    <row r="102">
      <c r="A102">
        <v>20100</v>
      </c>
      <c r="B102" t="str">
        <f>HYPERLINK("https://longbinh.tpthuduc.hochiminhcity.gov.vn/", "UBND Ủy ban nhân dân phường Long Bình  thành phố Hồ Chí Minh")</f>
        <v>UBND Ủy ban nhân dân phường Long Bình  thành phố Hồ Chí Minh</v>
      </c>
      <c r="C102" t="str">
        <v>https://longbinh.tpthuduc.hochiminhcity.gov.vn/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20101</v>
      </c>
      <c r="B103" t="str">
        <f>HYPERLINK("https://www.facebook.com/p/Th%C3%B4ng-tin-ANTT-ph%C6%B0%E1%BB%9Dng-Long-Th%E1%BA%A1nh-M%E1%BB%B9-100069212829897/", "Công an phường Long Thạnh Mỹ  thành phố Hồ Chí Minh")</f>
        <v>Công an phường Long Thạnh Mỹ  thành phố Hồ Chí Minh</v>
      </c>
      <c r="C103" t="str">
        <v>https://www.facebook.com/p/Th%C3%B4ng-tin-ANTT-ph%C6%B0%E1%BB%9Dng-Long-Th%E1%BA%A1nh-M%E1%BB%B9-100069212829897/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20102</v>
      </c>
      <c r="B104" t="str">
        <f>HYPERLINK("https://longthanhmy.tpthuduc.hochiminhcity.gov.vn/", "UBND Ủy ban nhân dân phường Long Thạnh Mỹ  thành phố Hồ Chí Minh")</f>
        <v>UBND Ủy ban nhân dân phường Long Thạnh Mỹ  thành phố Hồ Chí Minh</v>
      </c>
      <c r="C104" t="str">
        <v>https://longthanhmy.tpthuduc.hochiminhcity.gov.vn/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20103</v>
      </c>
      <c r="B105" t="str">
        <f>HYPERLINK("https://www.facebook.com/p/UBND-ph%C6%B0%E1%BB%9Dng-T%C3%A2n-Ph%C3%BA-TP-Th%E1%BB%A7-%C4%90%E1%BB%A9c-100080299281015/", "Công an phường Tân Phú  thành phố Hồ Chí Minh")</f>
        <v>Công an phường Tân Phú  thành phố Hồ Chí Minh</v>
      </c>
      <c r="C105" t="str">
        <v>https://www.facebook.com/p/UBND-ph%C6%B0%E1%BB%9Dng-T%C3%A2n-Ph%C3%BA-TP-Th%E1%BB%A7-%C4%90%E1%BB%A9c-100080299281015/</v>
      </c>
      <c r="D105" t="str">
        <v>0838966940</v>
      </c>
      <c r="E105" t="str">
        <v>-</v>
      </c>
      <c r="F105" t="str">
        <v>-</v>
      </c>
      <c r="G105" t="str">
        <v>117 Nam Cao, Ho Chi Minh City, Vietnam</v>
      </c>
    </row>
    <row r="106">
      <c r="A106">
        <v>20104</v>
      </c>
      <c r="B106" t="str">
        <f>HYPERLINK("http://phuthanh.tanphu.hochiminhcity.gov.vn/", "UBND Ủy ban nhân dân phường Tân Phú  thành phố Hồ Chí Minh")</f>
        <v>UBND Ủy ban nhân dân phường Tân Phú  thành phố Hồ Chí Minh</v>
      </c>
      <c r="C106" t="str">
        <v>http://phuthanh.tanphu.hochiminhcity.gov.vn/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20105</v>
      </c>
      <c r="B107" t="str">
        <v>Công an phường Hiệp Phú  thành phố Hồ Chí Minh</v>
      </c>
      <c r="C107" t="str">
        <v>-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20106</v>
      </c>
      <c r="B108" t="str">
        <f>HYPERLINK("https://hiepphu.tpthuduc.hochiminhcity.gov.vn/", "UBND Ủy ban nhân dân phường Hiệp Phú  thành phố Hồ Chí Minh")</f>
        <v>UBND Ủy ban nhân dân phường Hiệp Phú  thành phố Hồ Chí Minh</v>
      </c>
      <c r="C108" t="str">
        <v>https://hiepphu.tpthuduc.hochiminhcity.gov.vn/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20107</v>
      </c>
      <c r="B109" t="str">
        <v>Công an phường Tăng Nhơn Phú A  thành phố Hồ Chí Minh</v>
      </c>
      <c r="C109" t="str">
        <v>-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20108</v>
      </c>
      <c r="B110" t="str">
        <f>HYPERLINK("https://tangnhonphub.tpthuduc.hochiminhcity.gov.vn/", "UBND Ủy ban nhân dân phường Tăng Nhơn Phú A  thành phố Hồ Chí Minh")</f>
        <v>UBND Ủy ban nhân dân phường Tăng Nhơn Phú A  thành phố Hồ Chí Minh</v>
      </c>
      <c r="C110" t="str">
        <v>https://tangnhonphub.tpthuduc.hochiminhcity.gov.vn/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20109</v>
      </c>
      <c r="B111" t="str">
        <v>Công an phường Tăng Nhơn Phú B  thành phố Hồ Chí Minh</v>
      </c>
      <c r="C111" t="str">
        <v>-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20110</v>
      </c>
      <c r="B112" t="str">
        <f>HYPERLINK("https://tangnhonphub.tpthuduc.hochiminhcity.gov.vn/", "UBND Ủy ban nhân dân phường Tăng Nhơn Phú B  thành phố Hồ Chí Minh")</f>
        <v>UBND Ủy ban nhân dân phường Tăng Nhơn Phú B  thành phố Hồ Chí Minh</v>
      </c>
      <c r="C112" t="str">
        <v>https://tangnhonphub.tpthuduc.hochiminhcity.gov.vn/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20111</v>
      </c>
      <c r="B113" t="str">
        <f>HYPERLINK("https://www.facebook.com/DTNPLB/", "Công an phường Phước Long B  thành phố Hồ Chí Minh")</f>
        <v>Công an phường Phước Long B  thành phố Hồ Chí Minh</v>
      </c>
      <c r="C113" t="str">
        <v>https://www.facebook.com/DTNPLB/</v>
      </c>
      <c r="D113" t="str">
        <v>-</v>
      </c>
      <c r="E113" t="str">
        <v/>
      </c>
      <c r="F113" t="str">
        <f>HYPERLINK("mailto:tuoitrephuoclongb@gmail.com", "tuoitrephuoclongb@gmail.com")</f>
        <v>tuoitrephuoclongb@gmail.com</v>
      </c>
      <c r="G113" t="str">
        <v>183 Đỗ Xuân Hợp, Phước Long B, Thành phố Thủ Đức, Thành phố Hồ Chí Minh, Ho Chi Minh City, Vietnam</v>
      </c>
    </row>
    <row r="114">
      <c r="A114">
        <v>20112</v>
      </c>
      <c r="B114" t="str">
        <f>HYPERLINK("https://phuoclongb.tpthuduc.hochiminhcity.gov.vn/", "UBND Ủy ban nhân dân phường Phước Long B  thành phố Hồ Chí Minh")</f>
        <v>UBND Ủy ban nhân dân phường Phước Long B  thành phố Hồ Chí Minh</v>
      </c>
      <c r="C114" t="str">
        <v>https://phuoclongb.tpthuduc.hochiminhcity.gov.vn/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20113</v>
      </c>
      <c r="B115" t="str">
        <f>HYPERLINK("https://www.facebook.com/DTNPLB/?locale=ro_RO", "Công an phường Phước Long A  thành phố Hồ Chí Minh")</f>
        <v>Công an phường Phước Long A  thành phố Hồ Chí Minh</v>
      </c>
      <c r="C115" t="str">
        <v>https://www.facebook.com/DTNPLB/?locale=ro_RO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20114</v>
      </c>
      <c r="B116" t="str">
        <f>HYPERLINK("http://phuoclonga.tpthuduc.hochiminhcity.gov.vn/", "UBND Ủy ban nhân dân phường Phước Long A  thành phố Hồ Chí Minh")</f>
        <v>UBND Ủy ban nhân dân phường Phước Long A  thành phố Hồ Chí Minh</v>
      </c>
      <c r="C116" t="str">
        <v>http://phuoclonga.tpthuduc.hochiminhcity.gov.vn/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20115</v>
      </c>
      <c r="B117" t="str">
        <f>HYPERLINK("https://www.facebook.com/p/%C4%90%E1%BA%A3ng-b%E1%BB%99-Ph%C6%B0%E1%BB%9Dng-Tr%C6%B0%E1%BB%9Dng-Th%E1%BA%A1nh-Th%C3%A0nh-ph%E1%BB%91-Th%E1%BB%A7-%C4%90%E1%BB%A9c-Th%C3%A0nh-ph%E1%BB%91-H%E1%BB%93-Ch%C3%AD-Minh-100069366002768/", "Công an phường Trường Thạnh  thành phố Hồ Chí Minh")</f>
        <v>Công an phường Trường Thạnh  thành phố Hồ Chí Minh</v>
      </c>
      <c r="C117" t="str">
        <v>https://www.facebook.com/p/%C4%90%E1%BA%A3ng-b%E1%BB%99-Ph%C6%B0%E1%BB%9Dng-Tr%C6%B0%E1%BB%9Dng-Th%E1%BA%A1nh-Th%C3%A0nh-ph%E1%BB%91-Th%E1%BB%A7-%C4%90%E1%BB%A9c-Th%C3%A0nh-ph%E1%BB%91-H%E1%BB%93-Ch%C3%AD-Minh-100069366002768/</v>
      </c>
      <c r="D117" t="str">
        <v>-</v>
      </c>
      <c r="E117" t="str">
        <v>02837301877</v>
      </c>
      <c r="F117" t="str">
        <f>HYPERLINK("mailto:danguy.ptt@gmail.com", "danguy.ptt@gmail.com")</f>
        <v>danguy.ptt@gmail.com</v>
      </c>
      <c r="G117" t="str">
        <v>34 đường Ích Thạnh, Khu phố 2, phường Trường Thạnh, Thành phố Thủ Đức, Ho Chi Minh City, Vietnam</v>
      </c>
    </row>
    <row r="118">
      <c r="A118">
        <v>20116</v>
      </c>
      <c r="B118" t="str">
        <f>HYPERLINK("https://truongthanh.tpthuduc.hochiminhcity.gov.vn/", "UBND Ủy ban nhân dân phường Trường Thạnh  thành phố Hồ Chí Minh")</f>
        <v>UBND Ủy ban nhân dân phường Trường Thạnh  thành phố Hồ Chí Minh</v>
      </c>
      <c r="C118" t="str">
        <v>https://truongthanh.tpthuduc.hochiminhcity.gov.vn/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20117</v>
      </c>
      <c r="B119" t="str">
        <v>Công an phường Long Phước  thành phố Hồ Chí Minh</v>
      </c>
      <c r="C119" t="str">
        <v>-</v>
      </c>
      <c r="D119" t="str">
        <v>-</v>
      </c>
      <c r="E119" t="str">
        <v/>
      </c>
      <c r="F119" t="str">
        <v>-</v>
      </c>
      <c r="G119" t="str">
        <v>-</v>
      </c>
    </row>
    <row r="120">
      <c r="A120">
        <v>20118</v>
      </c>
      <c r="B120" t="str">
        <f>HYPERLINK("https://longphuoc.tpthuduc.hochiminhcity.gov.vn/", "UBND Ủy ban nhân dân phường Long Phước  thành phố Hồ Chí Minh")</f>
        <v>UBND Ủy ban nhân dân phường Long Phước  thành phố Hồ Chí Minh</v>
      </c>
      <c r="C120" t="str">
        <v>https://longphuoc.tpthuduc.hochiminhcity.gov.vn/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20119</v>
      </c>
      <c r="B121" t="str">
        <f>HYPERLINK("https://www.facebook.com/Hoangnghia1984/", "Công an phường Long Trường  thành phố Hồ Chí Minh")</f>
        <v>Công an phường Long Trường  thành phố Hồ Chí Minh</v>
      </c>
      <c r="C121" t="str">
        <v>https://www.facebook.com/Hoangnghia1984/</v>
      </c>
      <c r="D121" t="str">
        <v>-</v>
      </c>
      <c r="E121" t="str">
        <v/>
      </c>
      <c r="F121" t="str">
        <v>-</v>
      </c>
      <c r="G121" t="str">
        <v>-</v>
      </c>
    </row>
    <row r="122">
      <c r="A122">
        <v>20120</v>
      </c>
      <c r="B122" t="str">
        <f>HYPERLINK("https://longtruong.tpthuduc.hochiminhcity.gov.vn/", "UBND Ủy ban nhân dân phường Long Trường  thành phố Hồ Chí Minh")</f>
        <v>UBND Ủy ban nhân dân phường Long Trường  thành phố Hồ Chí Minh</v>
      </c>
      <c r="C122" t="str">
        <v>https://longtruong.tpthuduc.hochiminhcity.gov.vn/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20121</v>
      </c>
      <c r="B123" t="str">
        <v>Công an phường Phước Bình  thành phố Hồ Chí Minh</v>
      </c>
      <c r="C123" t="str">
        <v>-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20122</v>
      </c>
      <c r="B124" t="str">
        <f>HYPERLINK("https://phuocbinh.tpthuduc.hochiminhcity.gov.vn/", "UBND Ủy ban nhân dân phường Phước Bình  thành phố Hồ Chí Minh")</f>
        <v>UBND Ủy ban nhân dân phường Phước Bình  thành phố Hồ Chí Minh</v>
      </c>
      <c r="C124" t="str">
        <v>https://phuocbinh.tpthuduc.hochiminhcity.gov.vn/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20123</v>
      </c>
      <c r="B125" t="str">
        <f>HYPERLINK("https://www.facebook.com/p/C%C3%B4ng-an-ph%C6%B0%E1%BB%9Dng-Ph%C3%BA-H%E1%BB%AFu-100065212942050/", "Công an phường Phú Hữu  thành phố Hồ Chí Minh")</f>
        <v>Công an phường Phú Hữu  thành phố Hồ Chí Minh</v>
      </c>
      <c r="C125" t="str">
        <v>https://www.facebook.com/p/C%C3%B4ng-an-ph%C6%B0%E1%BB%9Dng-Ph%C3%BA-H%E1%BB%AFu-100065212942050/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20124</v>
      </c>
      <c r="B126" t="str">
        <f>HYPERLINK("https://phuhuu.tpthuduc.hochiminhcity.gov.vn/", "UBND Ủy ban nhân dân phường Phú Hữu  thành phố Hồ Chí Minh")</f>
        <v>UBND Ủy ban nhân dân phường Phú Hữu  thành phố Hồ Chí Minh</v>
      </c>
      <c r="C126" t="str">
        <v>https://phuhuu.tpthuduc.hochiminhcity.gov.vn/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20125</v>
      </c>
      <c r="B127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127" t="str">
        <v>https://www.facebook.com/p/%E1%BB%A6y-ban-nh%C3%A2n-d%C3%A2n-Ph%C6%B0%E1%BB%9Dng-15-Qu%E1%BA%ADn-11-100064712827995/</v>
      </c>
      <c r="D127" t="str">
        <v>-</v>
      </c>
      <c r="E127" t="str">
        <v>02838666641</v>
      </c>
      <c r="F127" t="str">
        <f>HYPERLINK("mailto:p15.q11@tphcm.gov.vn", "p15.q11@tphcm.gov.vn")</f>
        <v>p15.q11@tphcm.gov.vn</v>
      </c>
      <c r="G127" t="str">
        <v>76-78 Đường số 3, cư xá Lữ Gia, Phường 15, Quận 11, Ho Chi Minh City, Vietnam</v>
      </c>
    </row>
    <row r="128">
      <c r="A128">
        <v>20126</v>
      </c>
      <c r="B128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128" t="str">
        <v>https://tanbinh.hochiminhcity.gov.vn/web/neoportal/thong-tin-lanh-dao/-/asset_publisher/JMjdrDRWLUY6/content/uy-ban-nhan-dan-phuong-15?inheritRedirect=false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20127</v>
      </c>
      <c r="B129" t="str">
        <f>HYPERLINK("https://www.facebook.com/mtp13binhthanh/?locale=vi_VN", "Công an phường 13  thành phố Hồ Chí Minh")</f>
        <v>Công an phường 13  thành phố Hồ Chí Minh</v>
      </c>
      <c r="C129" t="str">
        <v>https://www.facebook.com/mtp13binhthanh/?locale=vi_VN</v>
      </c>
      <c r="D129" t="str">
        <v>-</v>
      </c>
      <c r="E129" t="str">
        <v>02835533088</v>
      </c>
      <c r="F129" t="str">
        <f>HYPERLINK("mailto:mtp13binhthanh@gmail.com", "mtp13binhthanh@gmail.com")</f>
        <v>mtp13binhthanh@gmail.com</v>
      </c>
      <c r="G129" t="str">
        <v>355 Nơ Trang Long, phường 13, quận Bình Thạnh, Ho Chi Minh City, Vietnam</v>
      </c>
    </row>
    <row r="130">
      <c r="A130">
        <v>20128</v>
      </c>
      <c r="B130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130" t="str">
        <v>https://tanbinh.hochiminhcity.gov.vn/web/neoportal/-/uy-ban-nhan-dan-phuong-13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20129</v>
      </c>
      <c r="B131" t="str">
        <f>HYPERLINK("https://www.facebook.com/2697248573874085", "Công an phường 17  thành phố Hồ Chí Minh")</f>
        <v>Công an phường 17  thành phố Hồ Chí Minh</v>
      </c>
      <c r="C131" t="str">
        <v>https://www.facebook.com/2697248573874085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20130</v>
      </c>
      <c r="B132" t="str">
        <f>HYPERLINK("http://www.tanphu.hochiminhcity.gov.vn/van-ban-cua-ubnd-thanh-pho/quyet-dinh-so-172024qd-ubnd-ngay-0142024-cua-ubnd-thanh-pho-ho-chi-minh-ve-ban-ttnymobile986-21547.aspx", "UBND Ủy ban nhân dân phường 17  thành phố Hồ Chí Minh")</f>
        <v>UBND Ủy ban nhân dân phường 17  thành phố Hồ Chí Minh</v>
      </c>
      <c r="C132" t="str">
        <v>http://www.tanphu.hochiminhcity.gov.vn/van-ban-cua-ubnd-thanh-pho/quyet-dinh-so-172024qd-ubnd-ngay-0142024-cua-ubnd-thanh-pho-ho-chi-minh-ve-ban-ttnymobile986-21547.aspx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20131</v>
      </c>
      <c r="B133" t="str">
        <f>HYPERLINK("https://www.facebook.com/p/Ph%C6%B0%E1%BB%9Dng-6-Qu%E1%BA%ADn-B%C3%ACnh-Th%E1%BA%A1nh-100063683672949/", "Công an phường 6  thành phố Hồ Chí Minh")</f>
        <v>Công an phường 6  thành phố Hồ Chí Minh</v>
      </c>
      <c r="C133" t="str">
        <v>https://www.facebook.com/p/Ph%C6%B0%E1%BB%9Dng-6-Qu%E1%BA%ADn-B%C3%ACnh-Th%E1%BA%A1nh-100063683672949/</v>
      </c>
      <c r="D133" t="str">
        <v>-</v>
      </c>
      <c r="E133" t="str">
        <v>02838445027</v>
      </c>
      <c r="F133" t="str">
        <f>HYPERLINK("mailto:p6.binhthanh@tphcm.gov.vn", "p6.binhthanh@tphcm.gov.vn")</f>
        <v>p6.binhthanh@tphcm.gov.vn</v>
      </c>
      <c r="G133" t="str">
        <v>-</v>
      </c>
    </row>
    <row r="134">
      <c r="A134">
        <v>20132</v>
      </c>
      <c r="B134" t="str">
        <f>HYPERLINK("https://phuong6govap.gov.vn/", "UBND Ủy ban nhân dân phường 6  thành phố Hồ Chí Minh")</f>
        <v>UBND Ủy ban nhân dân phường 6  thành phố Hồ Chí Minh</v>
      </c>
      <c r="C134" t="str">
        <v>https://phuong6govap.gov.vn/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20133</v>
      </c>
      <c r="B135" t="str">
        <v>Công an phường 16  thành phố Hồ Chí Minh</v>
      </c>
      <c r="C135" t="str">
        <v>-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20134</v>
      </c>
      <c r="B136" t="str">
        <f>HYPERLINK("https://p16.govap.hochiminhcity.gov.vn/", "UBND Ủy ban nhân dân phường 16  thành phố Hồ Chí Minh")</f>
        <v>UBND Ủy ban nhân dân phường 16  thành phố Hồ Chí Minh</v>
      </c>
      <c r="C136" t="str">
        <v>https://p16.govap.hochiminhcity.gov.vn/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20135</v>
      </c>
      <c r="B137" t="str">
        <f>HYPERLINK("https://www.facebook.com/tuoitrecatphcm/", "Công an phường 12  thành phố Hồ Chí Minh")</f>
        <v>Công an phường 12  thành phố Hồ Chí Minh</v>
      </c>
      <c r="C137" t="str">
        <v>https://www.facebook.com/tuoitrecatphcm/</v>
      </c>
      <c r="D137" t="str">
        <v>0908462790</v>
      </c>
      <c r="E137" t="str">
        <v>-</v>
      </c>
      <c r="F137" t="str">
        <f>HYPERLINK("mailto:doanthanhniencongantphcm@gmail.com", "doanthanhniencongantphcm@gmail.com")</f>
        <v>doanthanhniencongantphcm@gmail.com</v>
      </c>
      <c r="G137" t="str">
        <v>268 Trần Hưng Đạo</v>
      </c>
    </row>
    <row r="138">
      <c r="A138">
        <v>20136</v>
      </c>
      <c r="B138" t="str">
        <f>HYPERLINK("https://www.p12quanbinhthanh.gov.vn/", "UBND Ủy ban nhân dân phường 12  thành phố Hồ Chí Minh")</f>
        <v>UBND Ủy ban nhân dân phường 12  thành phố Hồ Chí Minh</v>
      </c>
      <c r="C138" t="str">
        <v>https://www.p12quanbinhthanh.gov.vn/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20137</v>
      </c>
      <c r="B139" t="str">
        <f>HYPERLINK("https://www.facebook.com/tuoitrecatphcm/", "Công an phường 14  thành phố Hồ Chí Minh")</f>
        <v>Công an phường 14  thành phố Hồ Chí Minh</v>
      </c>
      <c r="C139" t="str">
        <v>https://www.facebook.com/tuoitrecatphcm/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20138</v>
      </c>
      <c r="B140" t="str">
        <f>HYPERLINK("http://phuong14.quan10.gov.vn/", "UBND Ủy ban nhân dân phường 14  thành phố Hồ Chí Minh")</f>
        <v>UBND Ủy ban nhân dân phường 14  thành phố Hồ Chí Minh</v>
      </c>
      <c r="C140" t="str">
        <v>http://phuong14.quan10.gov.vn/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20139</v>
      </c>
      <c r="B141" t="str">
        <f>HYPERLINK("https://www.facebook.com/tuoitrecatphcm/", "Công an phường 10  thành phố Hồ Chí Minh")</f>
        <v>Công an phường 10  thành phố Hồ Chí Minh</v>
      </c>
      <c r="C141" t="str">
        <v>https://www.facebook.com/tuoitrecatphcm/</v>
      </c>
      <c r="D141" t="str">
        <v>0908462790</v>
      </c>
      <c r="E141" t="str">
        <v>-</v>
      </c>
      <c r="F141" t="str">
        <f>HYPERLINK("mailto:doanthanhniencongantphcm@gmail.com", "doanthanhniencongantphcm@gmail.com")</f>
        <v>doanthanhniencongantphcm@gmail.com</v>
      </c>
      <c r="G141" t="str">
        <v>268 Trần Hưng Đạo</v>
      </c>
    </row>
    <row r="142">
      <c r="A142">
        <v>20140</v>
      </c>
      <c r="B142" t="str">
        <f>HYPERLINK("http://phuong10.quan10.gov.vn/", "UBND Ủy ban nhân dân phường 10  thành phố Hồ Chí Minh")</f>
        <v>UBND Ủy ban nhân dân phường 10  thành phố Hồ Chí Minh</v>
      </c>
      <c r="C142" t="str">
        <v>http://phuong10.quan10.gov.vn/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20141</v>
      </c>
      <c r="B143" t="str">
        <f>HYPERLINK("https://www.facebook.com/tuoitrecatphcm/", "Công an phường 05  thành phố Hồ Chí Minh")</f>
        <v>Công an phường 05  thành phố Hồ Chí Minh</v>
      </c>
      <c r="C143" t="str">
        <v>https://www.facebook.com/tuoitrecatphcm/</v>
      </c>
      <c r="D143" t="str">
        <v>-</v>
      </c>
      <c r="E143" t="str">
        <v/>
      </c>
      <c r="F143" t="str">
        <v>-</v>
      </c>
      <c r="G143" t="str">
        <v>-</v>
      </c>
    </row>
    <row r="144">
      <c r="A144">
        <v>20142</v>
      </c>
      <c r="B144" t="str">
        <f>HYPERLINK("http://phuong5govap.gov.vn/", "UBND Ủy ban nhân dân phường 05  thành phố Hồ Chí Minh")</f>
        <v>UBND Ủy ban nhân dân phường 05  thành phố Hồ Chí Minh</v>
      </c>
      <c r="C144" t="str">
        <v>http://phuong5govap.gov.vn/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20143</v>
      </c>
      <c r="B145" t="str">
        <f>HYPERLINK("https://www.facebook.com/p/Ph%C6%B0%E1%BB%9Dng-7-B%C3%ACnh-Th%E1%BA%A1nh-100029413493915/", "Công an phường 07  thành phố Hồ Chí Minh")</f>
        <v>Công an phường 07  thành phố Hồ Chí Minh</v>
      </c>
      <c r="C145" t="str">
        <v>https://www.facebook.com/p/Ph%C6%B0%E1%BB%9Dng-7-B%C3%ACnh-Th%E1%BA%A1nh-100029413493915/</v>
      </c>
      <c r="D145" t="str">
        <v>-</v>
      </c>
      <c r="E145" t="str">
        <v>02835510598</v>
      </c>
      <c r="F145" t="str">
        <f>HYPERLINK("mailto:p7.binhthanh@tphcm.gov.vn", "p7.binhthanh@tphcm.gov.vn")</f>
        <v>p7.binhthanh@tphcm.gov.vn</v>
      </c>
      <c r="G145" t="str">
        <v>58 Hoàng Hoa Thám, Phường 7, quận Bình Thạnh</v>
      </c>
    </row>
    <row r="146">
      <c r="A146">
        <v>20144</v>
      </c>
      <c r="B146" t="str">
        <f>HYPERLINK("https://phuong7govap.gov.vn/", "UBND Ủy ban nhân dân phường 07  thành phố Hồ Chí Minh")</f>
        <v>UBND Ủy ban nhân dân phường 07  thành phố Hồ Chí Minh</v>
      </c>
      <c r="C146" t="str">
        <v>https://phuong7govap.gov.vn/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20145</v>
      </c>
      <c r="B147" t="str">
        <v>Công an phường 04  thành phố Hồ Chí Minh</v>
      </c>
      <c r="C147" t="str">
        <v>-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20146</v>
      </c>
      <c r="B148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148" t="str">
        <v>http://www.congbao.hochiminhcity.gov.vn/cong-bao/van-ban/quyet-dinh/so/1322-qd-ubnd/ngay/22-04-2024/noi-dung/46464/46512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20147</v>
      </c>
      <c r="B149" t="str">
        <f>HYPERLINK("https://www.facebook.com/tuoitrecatphcm/", "Công an phường 01  thành phố Hồ Chí Minh")</f>
        <v>Công an phường 01  thành phố Hồ Chí Minh</v>
      </c>
      <c r="C149" t="str">
        <v>https://www.facebook.com/tuoitrecatphcm/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20148</v>
      </c>
      <c r="B150" t="str">
        <f>HYPERLINK("https://phuong1govap.gov.vn/", "UBND Ủy ban nhân dân phường 01  thành phố Hồ Chí Minh")</f>
        <v>UBND Ủy ban nhân dân phường 01  thành phố Hồ Chí Minh</v>
      </c>
      <c r="C150" t="str">
        <v>https://phuong1govap.gov.vn/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20149</v>
      </c>
      <c r="B151" t="str">
        <f>HYPERLINK("https://www.facebook.com/p/B%E1%BA%A3n-tin-Ph%C6%B0%E1%BB%9Dng-9-Qu%E1%BA%ADn-11-100077663132015/", "Công an phường 9  thành phố Hồ Chí Minh")</f>
        <v>Công an phường 9  thành phố Hồ Chí Minh</v>
      </c>
      <c r="C151" t="str">
        <v>https://www.facebook.com/p/B%E1%BA%A3n-tin-Ph%C6%B0%E1%BB%9Dng-9-Qu%E1%BA%ADn-11-100077663132015/</v>
      </c>
      <c r="D151" t="str">
        <v>-</v>
      </c>
      <c r="E151" t="str">
        <v/>
      </c>
      <c r="F151" t="str">
        <f>HYPERLINK("mailto:p9.q11@tphcm.gov.vn", "p9.q11@tphcm.gov.vn")</f>
        <v>p9.q11@tphcm.gov.vn</v>
      </c>
      <c r="G151" t="str">
        <v>-</v>
      </c>
    </row>
    <row r="152">
      <c r="A152">
        <v>20150</v>
      </c>
      <c r="B152" t="str">
        <f>HYPERLINK("https://tanbinh.hochiminhcity.gov.vn/web/neoportal/-/uy-ban-nhan-dan-phuong-9", "UBND Ủy ban nhân dân phường 9  thành phố Hồ Chí Minh")</f>
        <v>UBND Ủy ban nhân dân phường 9  thành phố Hồ Chí Minh</v>
      </c>
      <c r="C152" t="str">
        <v>https://tanbinh.hochiminhcity.gov.vn/web/neoportal/-/uy-ban-nhan-dan-phuong-9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20151</v>
      </c>
      <c r="B153" t="str">
        <f>HYPERLINK("https://www.facebook.com/tuoitrecatphcm/", "Công an phường 8  thành phố Hồ Chí Minh")</f>
        <v>Công an phường 8  thành phố Hồ Chí Minh</v>
      </c>
      <c r="C153" t="str">
        <v>https://www.facebook.com/tuoitrecatphcm/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20152</v>
      </c>
      <c r="B154" t="str">
        <f>HYPERLINK("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", "UBND Ủy ban nhân dân phường 8  thành phố Hồ Chí Minh")</f>
        <v>UBND Ủy ban nhân dân phường 8  thành phố Hồ Chí Minh</v>
      </c>
      <c r="C154" t="str">
        <v>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20153</v>
      </c>
      <c r="B155" t="str">
        <f>HYPERLINK("https://www.facebook.com/doanp11q8/", "Công an phường 11  thành phố Hồ Chí Minh")</f>
        <v>Công an phường 11  thành phố Hồ Chí Minh</v>
      </c>
      <c r="C155" t="str">
        <v>https://www.facebook.com/doanp11q8/</v>
      </c>
      <c r="D155" t="str">
        <v>-</v>
      </c>
      <c r="E155" t="str">
        <v/>
      </c>
      <c r="F155" t="str">
        <f>HYPERLINK("mailto:Doanphuong11q8@gmail.com", "Doanphuong11q8@gmail.com")</f>
        <v>Doanphuong11q8@gmail.com</v>
      </c>
      <c r="G155" t="str">
        <v>Ho Chi Minh City, Vietnam</v>
      </c>
    </row>
    <row r="156">
      <c r="A156">
        <v>20154</v>
      </c>
      <c r="B156" t="str">
        <f>HYPERLINK("http://phuong11.quan10.gov.vn/", "UBND Ủy ban nhân dân phường 11  thành phố Hồ Chí Minh")</f>
        <v>UBND Ủy ban nhân dân phường 11  thành phố Hồ Chí Minh</v>
      </c>
      <c r="C156" t="str">
        <v>http://phuong11.quan10.gov.vn/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20155</v>
      </c>
      <c r="B157" t="str">
        <f>HYPERLINK("https://www.facebook.com/tuoitrecatphcm/", "Công an phường 03  thành phố Hồ Chí Minh")</f>
        <v>Công an phường 03  thành phố Hồ Chí Minh</v>
      </c>
      <c r="C157" t="str">
        <v>https://www.facebook.com/tuoitrecatphcm/</v>
      </c>
      <c r="D157" t="str">
        <v>0908462790</v>
      </c>
      <c r="E157" t="str">
        <v>-</v>
      </c>
      <c r="F157" t="str">
        <f>HYPERLINK("mailto:doanthanhniencongantphcm@gmail.com", "doanthanhniencongantphcm@gmail.com")</f>
        <v>doanthanhniencongantphcm@gmail.com</v>
      </c>
      <c r="G157" t="str">
        <v>268 Trần Hưng Đạo</v>
      </c>
    </row>
    <row r="158">
      <c r="A158">
        <v>20156</v>
      </c>
      <c r="B158" t="str">
        <f>HYPERLINK("https://quan3.hochiminhcity.gov.vn/", "UBND Ủy ban nhân dân phường 03  thành phố Hồ Chí Minh")</f>
        <v>UBND Ủy ban nhân dân phường 03  thành phố Hồ Chí Minh</v>
      </c>
      <c r="C158" t="str">
        <v>https://quan3.hochiminhcity.gov.vn/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20157</v>
      </c>
      <c r="B159" t="str">
        <f>HYPERLINK("https://www.facebook.com/mtp13binhthanh/?locale=vi_VN", "Công an phường 13  thành phố Hồ Chí Minh")</f>
        <v>Công an phường 13  thành phố Hồ Chí Minh</v>
      </c>
      <c r="C159" t="str">
        <v>https://www.facebook.com/mtp13binhthanh/?locale=vi_VN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20158</v>
      </c>
      <c r="B160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160" t="str">
        <v>https://tanbinh.hochiminhcity.gov.vn/web/neoportal/-/uy-ban-nhan-dan-phuong-13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20159</v>
      </c>
      <c r="B161" t="str">
        <f>HYPERLINK("https://www.facebook.com/doanp11q8/", "Công an phường 11  thành phố Hồ Chí Minh")</f>
        <v>Công an phường 11  thành phố Hồ Chí Minh</v>
      </c>
      <c r="C161" t="str">
        <v>https://www.facebook.com/doanp11q8/</v>
      </c>
      <c r="D161" t="str">
        <v>-</v>
      </c>
      <c r="E161" t="str">
        <v/>
      </c>
      <c r="F161" t="str">
        <f>HYPERLINK("mailto:Doanphuong11q8@gmail.com", "Doanphuong11q8@gmail.com")</f>
        <v>Doanphuong11q8@gmail.com</v>
      </c>
      <c r="G161" t="str">
        <v>Ho Chi Minh City, Vietnam</v>
      </c>
    </row>
    <row r="162">
      <c r="A162">
        <v>20160</v>
      </c>
      <c r="B162" t="str">
        <f>HYPERLINK("http://phuong11.quan10.gov.vn/", "UBND Ủy ban nhân dân phường 11  thành phố Hồ Chí Minh")</f>
        <v>UBND Ủy ban nhân dân phường 11  thành phố Hồ Chí Minh</v>
      </c>
      <c r="C162" t="str">
        <v>http://phuong11.quan10.gov.vn/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20161</v>
      </c>
      <c r="B163" t="str">
        <f>HYPERLINK("https://www.facebook.com/p/Ph%C6%B0%E1%BB%9Dng-27-Qu%E1%BA%ADn-B%C3%ACnh-Th%E1%BA%A1nh-100069111313987/", "Công an phường 27  thành phố Hồ Chí Minh")</f>
        <v>Công an phường 27  thành phố Hồ Chí Minh</v>
      </c>
      <c r="C163" t="str">
        <v>https://www.facebook.com/p/Ph%C6%B0%E1%BB%9Dng-27-Qu%E1%BA%ADn-B%C3%ACnh-Th%E1%BA%A1nh-100069111313987/</v>
      </c>
      <c r="D163" t="str">
        <v>-</v>
      </c>
      <c r="E163" t="str">
        <v>02835566641</v>
      </c>
      <c r="F163" t="str">
        <f>HYPERLINK("mailto:p27.binhthanh@tphcm.gov.vn", "p27.binhthanh@tphcm.gov.vn")</f>
        <v>p27.binhthanh@tphcm.gov.vn</v>
      </c>
      <c r="G163" t="str">
        <v>01 Khu hành chính Thanh Đa - Phường 27 - Quận Bình Thạnh</v>
      </c>
    </row>
    <row r="164">
      <c r="A164">
        <v>20162</v>
      </c>
      <c r="B164" t="str">
        <f>HYPERLINK("http://congbao.hochiminhcity.gov.vn/tin-tuc-tong-hop/Nhiem-vu-quy-hoach-phan-khu-ty-le-1-2000-khu-dan-cu-phuong-27--quan-Binh-Thanh", "UBND Ủy ban nhân dân phường 27  thành phố Hồ Chí Minh")</f>
        <v>UBND Ủy ban nhân dân phường 27  thành phố Hồ Chí Minh</v>
      </c>
      <c r="C164" t="str">
        <v>http://congbao.hochiminhcity.gov.vn/tin-tuc-tong-hop/Nhiem-vu-quy-hoach-phan-khu-ty-le-1-2000-khu-dan-cu-phuong-27--quan-Binh-Thanh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20163</v>
      </c>
      <c r="B165" t="str">
        <f>HYPERLINK("https://www.facebook.com/phuong26qbth/", "Công an phường 26  thành phố Hồ Chí Minh")</f>
        <v>Công an phường 26  thành phố Hồ Chí Minh</v>
      </c>
      <c r="C165" t="str">
        <v>https://www.facebook.com/phuong26qbth/</v>
      </c>
      <c r="D165" t="str">
        <v>-</v>
      </c>
      <c r="E165" t="str">
        <v/>
      </c>
      <c r="F165" t="str">
        <v>-</v>
      </c>
      <c r="G165" t="str">
        <v>207A Nguyễn Xí , Ho Chi Minh City, Vietnam</v>
      </c>
    </row>
    <row r="166">
      <c r="A166">
        <v>20164</v>
      </c>
      <c r="B166" t="str">
        <f>HYPERLINK("https://ubndphuong26binhthanh.gov.vn/", "UBND Ủy ban nhân dân phường 26  thành phố Hồ Chí Minh")</f>
        <v>UBND Ủy ban nhân dân phường 26  thành phố Hồ Chí Minh</v>
      </c>
      <c r="C166" t="str">
        <v>https://ubndphuong26binhthanh.gov.vn/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20165</v>
      </c>
      <c r="B167" t="str">
        <f>HYPERLINK("https://www.facebook.com/tuoitrecatphcm/", "Công an phường 12  thành phố Hồ Chí Minh")</f>
        <v>Công an phường 12  thành phố Hồ Chí Minh</v>
      </c>
      <c r="C167" t="str">
        <v>https://www.facebook.com/tuoitrecatphcm/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20166</v>
      </c>
      <c r="B168" t="str">
        <f>HYPERLINK("https://www.p12quanbinhthanh.gov.vn/", "UBND Ủy ban nhân dân phường 12  thành phố Hồ Chí Minh")</f>
        <v>UBND Ủy ban nhân dân phường 12  thành phố Hồ Chí Minh</v>
      </c>
      <c r="C168" t="str">
        <v>https://www.p12quanbinhthanh.gov.vn/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20167</v>
      </c>
      <c r="B169" t="str">
        <v>Công an phường 25  thành phố Hồ Chí Minh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20168</v>
      </c>
      <c r="B170" t="str">
        <f>HYPERLINK("http://phutrung.tanphu.hochiminhcity.gov.vn/", "UBND Ủy ban nhân dân phường 25  thành phố Hồ Chí Minh")</f>
        <v>UBND Ủy ban nhân dân phường 25  thành phố Hồ Chí Minh</v>
      </c>
      <c r="C170" t="str">
        <v>http://phutrung.tanphu.hochiminhcity.gov.vn/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20169</v>
      </c>
      <c r="B171" t="str">
        <f>HYPERLINK("https://www.facebook.com/tuoitrecatphcm/", "Công an phường 05  thành phố Hồ Chí Minh")</f>
        <v>Công an phường 05  thành phố Hồ Chí Minh</v>
      </c>
      <c r="C171" t="str">
        <v>https://www.facebook.com/tuoitrecatphcm/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20170</v>
      </c>
      <c r="B172" t="str">
        <f>HYPERLINK("http://phuong5govap.gov.vn/", "UBND Ủy ban nhân dân phường 05  thành phố Hồ Chí Minh")</f>
        <v>UBND Ủy ban nhân dân phường 05  thành phố Hồ Chí Minh</v>
      </c>
      <c r="C172" t="str">
        <v>http://phuong5govap.gov.vn/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20171</v>
      </c>
      <c r="B173" t="str">
        <f>HYPERLINK("https://www.facebook.com/p/Ph%C6%B0%E1%BB%9Dng-7-B%C3%ACnh-Th%E1%BA%A1nh-100029413493915/", "Công an phường 07  thành phố Hồ Chí Minh")</f>
        <v>Công an phường 07  thành phố Hồ Chí Minh</v>
      </c>
      <c r="C173" t="str">
        <v>https://www.facebook.com/p/Ph%C6%B0%E1%BB%9Dng-7-B%C3%ACnh-Th%E1%BA%A1nh-100029413493915/</v>
      </c>
      <c r="D173" t="str">
        <v>-</v>
      </c>
      <c r="E173" t="str">
        <v>02835510598</v>
      </c>
      <c r="F173" t="str">
        <f>HYPERLINK("mailto:p7.binhthanh@tphcm.gov.vn", "p7.binhthanh@tphcm.gov.vn")</f>
        <v>p7.binhthanh@tphcm.gov.vn</v>
      </c>
      <c r="G173" t="str">
        <v>58 Hoàng Hoa Thám, Phường 7, quận Bình Thạnh</v>
      </c>
    </row>
    <row r="174">
      <c r="A174">
        <v>20172</v>
      </c>
      <c r="B174" t="str">
        <f>HYPERLINK("https://phuong7govap.gov.vn/", "UBND Ủy ban nhân dân phường 07  thành phố Hồ Chí Minh")</f>
        <v>UBND Ủy ban nhân dân phường 07  thành phố Hồ Chí Minh</v>
      </c>
      <c r="C174" t="str">
        <v>https://phuong7govap.gov.vn/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20173</v>
      </c>
      <c r="B175" t="str">
        <f>HYPERLINK("https://www.facebook.com/rockitfitnesscenter/", "Công an phường 24  thành phố Hồ Chí Minh")</f>
        <v>Công an phường 24  thành phố Hồ Chí Minh</v>
      </c>
      <c r="C175" t="str">
        <v>https://www.facebook.com/rockitfitnesscenter/</v>
      </c>
      <c r="D175" t="str">
        <v>-</v>
      </c>
      <c r="E175" t="str">
        <v>1900636379</v>
      </c>
      <c r="F175" t="str">
        <f>HYPERLINK("mailto:info@rock-it.fit", "info@rock-it.fit")</f>
        <v>info@rock-it.fit</v>
      </c>
      <c r="G175" t="str">
        <v>-</v>
      </c>
    </row>
    <row r="176">
      <c r="A176">
        <v>20174</v>
      </c>
      <c r="B176" t="str">
        <f>HYPERLINK("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", "UBND Ủy ban nhân dân phường 24  thành phố Hồ Chí Minh")</f>
        <v>UBND Ủy ban nhân dân phường 24  thành phố Hồ Chí Minh</v>
      </c>
      <c r="C176" t="str">
        <v>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20175</v>
      </c>
      <c r="B177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177" t="str">
        <v>https://www.facebook.com/p/Ph%C6%B0%E1%BB%9Dng-6-Qu%E1%BA%ADn-B%C3%ACnh-Th%E1%BA%A1nh-100063683672949/</v>
      </c>
      <c r="D177" t="str">
        <v>-</v>
      </c>
      <c r="E177" t="str">
        <v>02838445027</v>
      </c>
      <c r="F177" t="str">
        <f>HYPERLINK("mailto:p6.binhthanh@tphcm.gov.vn", "p6.binhthanh@tphcm.gov.vn")</f>
        <v>p6.binhthanh@tphcm.gov.vn</v>
      </c>
      <c r="G177" t="str">
        <v>-</v>
      </c>
    </row>
    <row r="178">
      <c r="A178">
        <v>20176</v>
      </c>
      <c r="B178" t="str">
        <f>HYPERLINK("https://phuong6govap.gov.vn/", "UBND Ủy ban nhân dân phường 06  thành phố Hồ Chí Minh")</f>
        <v>UBND Ủy ban nhân dân phường 06  thành phố Hồ Chí Minh</v>
      </c>
      <c r="C178" t="str">
        <v>https://phuong6govap.gov.vn/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20177</v>
      </c>
      <c r="B179" t="str">
        <f>HYPERLINK("https://www.facebook.com/tuoitrecatphcm/", "Công an phường 14  thành phố Hồ Chí Minh")</f>
        <v>Công an phường 14  thành phố Hồ Chí Minh</v>
      </c>
      <c r="C179" t="str">
        <v>https://www.facebook.com/tuoitrecatphcm/</v>
      </c>
      <c r="D179" t="str">
        <v>0908462790</v>
      </c>
      <c r="E179" t="str">
        <v>-</v>
      </c>
      <c r="F179" t="str">
        <f>HYPERLINK("mailto:doanthanhniencongantphcm@gmail.com", "doanthanhniencongantphcm@gmail.com")</f>
        <v>doanthanhniencongantphcm@gmail.com</v>
      </c>
      <c r="G179" t="str">
        <v>268 Trần Hưng Đạo</v>
      </c>
    </row>
    <row r="180">
      <c r="A180">
        <v>20178</v>
      </c>
      <c r="B180" t="str">
        <f>HYPERLINK("http://phuong14.quan10.gov.vn/", "UBND Ủy ban nhân dân phường 14  thành phố Hồ Chí Minh")</f>
        <v>UBND Ủy ban nhân dân phường 14  thành phố Hồ Chí Minh</v>
      </c>
      <c r="C180" t="str">
        <v>http://phuong14.quan10.gov.vn/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20179</v>
      </c>
      <c r="B181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181" t="str">
        <v>https://www.facebook.com/p/%E1%BB%A6y-ban-nh%C3%A2n-d%C3%A2n-Ph%C6%B0%E1%BB%9Dng-15-Qu%E1%BA%ADn-11-100064712827995/</v>
      </c>
      <c r="D181" t="str">
        <v>-</v>
      </c>
      <c r="E181" t="str">
        <v>02838666641</v>
      </c>
      <c r="F181" t="str">
        <f>HYPERLINK("mailto:p15.q11@tphcm.gov.vn", "p15.q11@tphcm.gov.vn")</f>
        <v>p15.q11@tphcm.gov.vn</v>
      </c>
      <c r="G181" t="str">
        <v>76-78 Đường số 3, cư xá Lữ Gia, Phường 15, Quận 11, Ho Chi Minh City, Vietnam</v>
      </c>
    </row>
    <row r="182">
      <c r="A182">
        <v>20180</v>
      </c>
      <c r="B182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182" t="str">
        <v>https://tanbinh.hochiminhcity.gov.vn/web/neoportal/thong-tin-lanh-dao/-/asset_publisher/JMjdrDRWLUY6/content/uy-ban-nhan-dan-phuong-15?inheritRedirect=false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20181</v>
      </c>
      <c r="B183" t="str">
        <v>Công an phường 02  thành phố Hồ Chí Minh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20182</v>
      </c>
      <c r="B184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184" t="str">
        <v>http://www.congbao.hochiminhcity.gov.vn/cong-bao/van-ban/quyet-dinh/so/07-2012-qd-ubnd/ngay/28-02-2012/noi-dung/31953/32729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20183</v>
      </c>
      <c r="B185" t="str">
        <f>HYPERLINK("https://www.facebook.com/tuoitrecatphcm/", "Công an phường 01  thành phố Hồ Chí Minh")</f>
        <v>Công an phường 01  thành phố Hồ Chí Minh</v>
      </c>
      <c r="C185" t="str">
        <v>https://www.facebook.com/tuoitrecatphcm/</v>
      </c>
      <c r="D185" t="str">
        <v>0908462790</v>
      </c>
      <c r="E185" t="str">
        <v>-</v>
      </c>
      <c r="F185" t="str">
        <f>HYPERLINK("mailto:doanthanhniencongantphcm@gmail.com", "doanthanhniencongantphcm@gmail.com")</f>
        <v>doanthanhniencongantphcm@gmail.com</v>
      </c>
      <c r="G185" t="str">
        <v>268 Trần Hưng Đạo</v>
      </c>
    </row>
    <row r="186">
      <c r="A186">
        <v>20184</v>
      </c>
      <c r="B186" t="str">
        <f>HYPERLINK("https://phuong1govap.gov.vn/", "UBND Ủy ban nhân dân phường 01  thành phố Hồ Chí Minh")</f>
        <v>UBND Ủy ban nhân dân phường 01  thành phố Hồ Chí Minh</v>
      </c>
      <c r="C186" t="str">
        <v>https://phuong1govap.gov.vn/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20185</v>
      </c>
      <c r="B187" t="str">
        <f>HYPERLINK("https://www.facebook.com/tuoitrecatphcm/", "Công an phường 03  thành phố Hồ Chí Minh")</f>
        <v>Công an phường 03  thành phố Hồ Chí Minh</v>
      </c>
      <c r="C187" t="str">
        <v>https://www.facebook.com/tuoitrecatphcm/</v>
      </c>
      <c r="D187" t="str">
        <v>0908462790</v>
      </c>
      <c r="E187" t="str">
        <v>-</v>
      </c>
      <c r="F187" t="str">
        <f>HYPERLINK("mailto:doanthanhniencongantphcm@gmail.com", "doanthanhniencongantphcm@gmail.com")</f>
        <v>doanthanhniencongantphcm@gmail.com</v>
      </c>
      <c r="G187" t="str">
        <v>268 Trần Hưng Đạo</v>
      </c>
    </row>
    <row r="188">
      <c r="A188">
        <v>20186</v>
      </c>
      <c r="B188" t="str">
        <f>HYPERLINK("https://quan3.hochiminhcity.gov.vn/", "UBND Ủy ban nhân dân phường 03  thành phố Hồ Chí Minh")</f>
        <v>UBND Ủy ban nhân dân phường 03  thành phố Hồ Chí Minh</v>
      </c>
      <c r="C188" t="str">
        <v>https://quan3.hochiminhcity.gov.vn/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20187</v>
      </c>
      <c r="B189" t="str">
        <f>HYPERLINK("https://www.facebook.com/2697248573874085", "Công an phường 17  thành phố Hồ Chí Minh")</f>
        <v>Công an phường 17  thành phố Hồ Chí Minh</v>
      </c>
      <c r="C189" t="str">
        <v>https://www.facebook.com/2697248573874085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20188</v>
      </c>
      <c r="B190" t="str">
        <f>HYPERLINK("http://www.tanphu.hochiminhcity.gov.vn/van-ban-cua-ubnd-thanh-pho/quyet-dinh-so-172024qd-ubnd-ngay-0142024-cua-ubnd-thanh-pho-ho-chi-minh-ve-ban-ttnymobile986-21547.aspx", "UBND Ủy ban nhân dân phường 17  thành phố Hồ Chí Minh")</f>
        <v>UBND Ủy ban nhân dân phường 17  thành phố Hồ Chí Minh</v>
      </c>
      <c r="C190" t="str">
        <v>http://www.tanphu.hochiminhcity.gov.vn/van-ban-cua-ubnd-thanh-pho/quyet-dinh-so-172024qd-ubnd-ngay-0142024-cua-ubnd-thanh-pho-ho-chi-minh-ve-ban-ttnymobile986-21547.aspx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20189</v>
      </c>
      <c r="B191" t="str">
        <f>HYPERLINK("https://www.facebook.com/tuoitrephuong21/", "Công an phường 21  thành phố Hồ Chí Minh")</f>
        <v>Công an phường 21  thành phố Hồ Chí Minh</v>
      </c>
      <c r="C191" t="str">
        <v>https://www.facebook.com/tuoitrephuong21/</v>
      </c>
      <c r="D191" t="str">
        <v>-</v>
      </c>
      <c r="E191" t="str">
        <v>02838992233</v>
      </c>
      <c r="F191" t="str">
        <f>HYPERLINK("mailto:doanp21qbt@gmail.com", "doanp21qbt@gmail.com")</f>
        <v>doanp21qbt@gmail.com</v>
      </c>
      <c r="G191" t="str">
        <v>29 Nguyễn Văn Lạc, Phường 21, quận Bình Thạnh</v>
      </c>
    </row>
    <row r="192">
      <c r="A192">
        <v>20190</v>
      </c>
      <c r="B192" t="str">
        <f>HYPERLINK("http://congbao.hochiminhcity.gov.vn/cong-bao/van-ban/quyet-dinh/so/02-2021-qd-ubnd/ngay/21-01-2021/noi-dung/44283/44292", "UBND Ủy ban nhân dân phường 21  thành phố Hồ Chí Minh")</f>
        <v>UBND Ủy ban nhân dân phường 21  thành phố Hồ Chí Minh</v>
      </c>
      <c r="C192" t="str">
        <v>http://congbao.hochiminhcity.gov.vn/cong-bao/van-ban/quyet-dinh/so/02-2021-qd-ubnd/ngay/21-01-2021/noi-dung/44283/44292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20191</v>
      </c>
      <c r="B193" t="str">
        <f>HYPERLINK("https://www.facebook.com/p/Ph%C6%B0%E1%BB%9Dng-22-Qu%E1%BA%ADn-B%C3%ACnh-Th%E1%BA%A1nh-100083001625347/", "Công an phường 22  thành phố Hồ Chí Minh")</f>
        <v>Công an phường 22  thành phố Hồ Chí Minh</v>
      </c>
      <c r="C193" t="str">
        <v>https://www.facebook.com/p/Ph%C6%B0%E1%BB%9Dng-22-Qu%E1%BA%ADn-B%C3%ACnh-Th%E1%BA%A1nh-100083001625347/</v>
      </c>
      <c r="D193" t="str">
        <v>-</v>
      </c>
      <c r="E193" t="str">
        <v>02838992211</v>
      </c>
      <c r="F193" t="str">
        <f>HYPERLINK("mailto:p22.binhthanh@tphcm.gov.vn", "p22.binhthanh@tphcm.gov.vn")</f>
        <v>p22.binhthanh@tphcm.gov.vn</v>
      </c>
      <c r="G193" t="str">
        <v>602/39 Điện Biên Phủ, Phường 22, quận Bình Thạnh, Ho Chi Minh City, Vietnam</v>
      </c>
    </row>
    <row r="194">
      <c r="A194">
        <v>20192</v>
      </c>
      <c r="B194" t="str">
        <f>HYPERLINK("https://phuong22binhthanh.gov.vn/", "UBND Ủy ban nhân dân phường 22  thành phố Hồ Chí Minh")</f>
        <v>UBND Ủy ban nhân dân phường 22  thành phố Hồ Chí Minh</v>
      </c>
      <c r="C194" t="str">
        <v>https://phuong22binhthanh.gov.vn/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20193</v>
      </c>
      <c r="B195" t="str">
        <f>HYPERLINK("https://www.facebook.com/p/Ph%C6%B0%E1%BB%9Dng-19-Qu%E1%BA%ADn-B%C3%ACnh-Th%E1%BA%A1nh-100076176696498/?locale=vi_VN", "Công an phường 19  thành phố Hồ Chí Minh")</f>
        <v>Công an phường 19  thành phố Hồ Chí Minh</v>
      </c>
      <c r="C195" t="str">
        <v>https://www.facebook.com/p/Ph%C6%B0%E1%BB%9Dng-19-Qu%E1%BA%ADn-B%C3%ACnh-Th%E1%BA%A1nh-100076176696498/?locale=vi_VN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20194</v>
      </c>
      <c r="B196" t="str">
        <f>HYPERLINK("http://tanthanh.tanphu.hochiminhcity.gov.vn/cai-cach-hanh-chinh/cong-van-so-3239ubnd-kstt-ngay-1162024-cua-uy-ban-nhan-dan-thanh-pho-ho-chi-min-tthcmobile1026-20714.aspx", "UBND Ủy ban nhân dân phường 19  thành phố Hồ Chí Minh")</f>
        <v>UBND Ủy ban nhân dân phường 19  thành phố Hồ Chí Minh</v>
      </c>
      <c r="C196" t="str">
        <v>http://tanthanh.tanphu.hochiminhcity.gov.vn/cai-cach-hanh-chinh/cong-van-so-3239ubnd-kstt-ngay-1162024-cua-uy-ban-nhan-dan-thanh-pho-ho-chi-min-tthcmobile1026-20714.aspx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20195</v>
      </c>
      <c r="B197" t="str">
        <f>HYPERLINK("https://www.facebook.com/tuoitrecatphcm/", "Công an phường 28  thành phố Hồ Chí Minh")</f>
        <v>Công an phường 28  thành phố Hồ Chí Minh</v>
      </c>
      <c r="C197" t="str">
        <v>https://www.facebook.com/tuoitrecatphcm/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20196</v>
      </c>
      <c r="B198" t="str">
        <f>HYPERLINK("http://www.congbao.hochiminhcity.gov.vn/cong-bao/van-ban/quyet-dinh/so/2963-qd-ubnd/ngay/06-07-2007/noi-dung/29543/32901", "UBND Ủy ban nhân dân phường 28  thành phố Hồ Chí Minh")</f>
        <v>UBND Ủy ban nhân dân phường 28  thành phố Hồ Chí Minh</v>
      </c>
      <c r="C198" t="str">
        <v>http://www.congbao.hochiminhcity.gov.vn/cong-bao/van-ban/quyet-dinh/so/2963-qd-ubnd/ngay/06-07-2007/noi-dung/29543/32901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20197</v>
      </c>
      <c r="B199" t="str">
        <v>Công an phường 02  thành phố Hồ Chí Minh</v>
      </c>
      <c r="C199" t="str">
        <v>-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20198</v>
      </c>
      <c r="B200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200" t="str">
        <v>http://www.congbao.hochiminhcity.gov.vn/cong-bao/van-ban/quyet-dinh/so/07-2012-qd-ubnd/ngay/28-02-2012/noi-dung/31953/32729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20199</v>
      </c>
      <c r="B201" t="str">
        <v>Công an phường 04  thành phố Hồ Chí Minh</v>
      </c>
      <c r="C201" t="str">
        <v>-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20200</v>
      </c>
      <c r="B202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202" t="str">
        <v>http://www.congbao.hochiminhcity.gov.vn/cong-bao/van-ban/quyet-dinh/so/1322-qd-ubnd/ngay/22-04-2024/noi-dung/46464/46512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20201</v>
      </c>
      <c r="B203" t="str">
        <f>HYPERLINK("https://www.facebook.com/tuoitrecatphcm/", "Công an phường 12  thành phố Hồ Chí Minh")</f>
        <v>Công an phường 12  thành phố Hồ Chí Minh</v>
      </c>
      <c r="C203" t="str">
        <v>https://www.facebook.com/tuoitrecatphcm/</v>
      </c>
      <c r="D203" t="str">
        <v>0908462790</v>
      </c>
      <c r="E203" t="str">
        <v>-</v>
      </c>
      <c r="F203" t="str">
        <f>HYPERLINK("mailto:doanthanhniencongantphcm@gmail.com", "doanthanhniencongantphcm@gmail.com")</f>
        <v>doanthanhniencongantphcm@gmail.com</v>
      </c>
      <c r="G203" t="str">
        <v>268 Trần Hưng Đạo</v>
      </c>
    </row>
    <row r="204">
      <c r="A204">
        <v>20202</v>
      </c>
      <c r="B204" t="str">
        <f>HYPERLINK("https://www.p12quanbinhthanh.gov.vn/", "UBND Ủy ban nhân dân phường 12  thành phố Hồ Chí Minh")</f>
        <v>UBND Ủy ban nhân dân phường 12  thành phố Hồ Chí Minh</v>
      </c>
      <c r="C204" t="str">
        <v>https://www.p12quanbinhthanh.gov.vn/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20203</v>
      </c>
      <c r="B205" t="str">
        <f>HYPERLINK("https://www.facebook.com/mtp13binhthanh/?locale=vi_VN", "Công an phường 13  thành phố Hồ Chí Minh")</f>
        <v>Công an phường 13  thành phố Hồ Chí Minh</v>
      </c>
      <c r="C205" t="str">
        <v>https://www.facebook.com/mtp13binhthanh/?locale=vi_VN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20204</v>
      </c>
      <c r="B206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206" t="str">
        <v>https://tanbinh.hochiminhcity.gov.vn/web/neoportal/-/uy-ban-nhan-dan-phuong-13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20205</v>
      </c>
      <c r="B207" t="str">
        <f>HYPERLINK("https://www.facebook.com/tuoitrecatphcm/", "Công an phường 01  thành phố Hồ Chí Minh")</f>
        <v>Công an phường 01  thành phố Hồ Chí Minh</v>
      </c>
      <c r="C207" t="str">
        <v>https://www.facebook.com/tuoitrecatphcm/</v>
      </c>
      <c r="D207" t="str">
        <v>0908462790</v>
      </c>
      <c r="E207" t="str">
        <v>-</v>
      </c>
      <c r="F207" t="str">
        <f>HYPERLINK("mailto:doanthanhniencongantphcm@gmail.com", "doanthanhniencongantphcm@gmail.com")</f>
        <v>doanthanhniencongantphcm@gmail.com</v>
      </c>
      <c r="G207" t="str">
        <v>268 Trần Hưng Đạo</v>
      </c>
    </row>
    <row r="208">
      <c r="A208">
        <v>20206</v>
      </c>
      <c r="B208" t="str">
        <f>HYPERLINK("https://phuong1govap.gov.vn/", "UBND Ủy ban nhân dân phường 01  thành phố Hồ Chí Minh")</f>
        <v>UBND Ủy ban nhân dân phường 01  thành phố Hồ Chí Minh</v>
      </c>
      <c r="C208" t="str">
        <v>https://phuong1govap.gov.vn/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20207</v>
      </c>
      <c r="B209" t="str">
        <f>HYPERLINK("https://www.facebook.com/tuoitrecatphcm/", "Công an phường 03  thành phố Hồ Chí Minh")</f>
        <v>Công an phường 03  thành phố Hồ Chí Minh</v>
      </c>
      <c r="C209" t="str">
        <v>https://www.facebook.com/tuoitrecatphcm/</v>
      </c>
      <c r="D209" t="str">
        <v>0908462790</v>
      </c>
      <c r="E209" t="str">
        <v>-</v>
      </c>
      <c r="F209" t="str">
        <f>HYPERLINK("mailto:doanthanhniencongantphcm@gmail.com", "doanthanhniencongantphcm@gmail.com")</f>
        <v>doanthanhniencongantphcm@gmail.com</v>
      </c>
      <c r="G209" t="str">
        <v>268 Trần Hưng Đạo</v>
      </c>
    </row>
    <row r="210">
      <c r="A210">
        <v>20208</v>
      </c>
      <c r="B210" t="str">
        <f>HYPERLINK("https://quan3.hochiminhcity.gov.vn/", "UBND Ủy ban nhân dân phường 03  thành phố Hồ Chí Minh")</f>
        <v>UBND Ủy ban nhân dân phường 03  thành phố Hồ Chí Minh</v>
      </c>
      <c r="C210" t="str">
        <v>https://quan3.hochiminhcity.gov.vn/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20209</v>
      </c>
      <c r="B211" t="str">
        <f>HYPERLINK("https://www.facebook.com/doanp11q8/", "Công an phường 11  thành phố Hồ Chí Minh")</f>
        <v>Công an phường 11  thành phố Hồ Chí Minh</v>
      </c>
      <c r="C211" t="str">
        <v>https://www.facebook.com/doanp11q8/</v>
      </c>
      <c r="D211" t="str">
        <v>-</v>
      </c>
      <c r="E211" t="str">
        <v/>
      </c>
      <c r="F211" t="str">
        <f>HYPERLINK("mailto:Doanphuong11q8@gmail.com", "Doanphuong11q8@gmail.com")</f>
        <v>Doanphuong11q8@gmail.com</v>
      </c>
      <c r="G211" t="str">
        <v>Ho Chi Minh City, Vietnam</v>
      </c>
    </row>
    <row r="212">
      <c r="A212">
        <v>20210</v>
      </c>
      <c r="B212" t="str">
        <f>HYPERLINK("http://phuong11.quan10.gov.vn/", "UBND Ủy ban nhân dân phường 11  thành phố Hồ Chí Minh")</f>
        <v>UBND Ủy ban nhân dân phường 11  thành phố Hồ Chí Minh</v>
      </c>
      <c r="C212" t="str">
        <v>http://phuong11.quan10.gov.vn/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20211</v>
      </c>
      <c r="B213" t="str">
        <f>HYPERLINK("https://www.facebook.com/p/Ph%C6%B0%E1%BB%9Dng-7-B%C3%ACnh-Th%E1%BA%A1nh-100029413493915/", "Công an phường 07  thành phố Hồ Chí Minh")</f>
        <v>Công an phường 07  thành phố Hồ Chí Minh</v>
      </c>
      <c r="C213" t="str">
        <v>https://www.facebook.com/p/Ph%C6%B0%E1%BB%9Dng-7-B%C3%ACnh-Th%E1%BA%A1nh-100029413493915/</v>
      </c>
      <c r="D213" t="str">
        <v>-</v>
      </c>
      <c r="E213" t="str">
        <v>02835510598</v>
      </c>
      <c r="F213" t="str">
        <f>HYPERLINK("mailto:p7.binhthanh@tphcm.gov.vn", "p7.binhthanh@tphcm.gov.vn")</f>
        <v>p7.binhthanh@tphcm.gov.vn</v>
      </c>
      <c r="G213" t="str">
        <v>58 Hoàng Hoa Thám, Phường 7, quận Bình Thạnh</v>
      </c>
    </row>
    <row r="214">
      <c r="A214">
        <v>20212</v>
      </c>
      <c r="B214" t="str">
        <f>HYPERLINK("https://phuong7govap.gov.vn/", "UBND Ủy ban nhân dân phường 07  thành phố Hồ Chí Minh")</f>
        <v>UBND Ủy ban nhân dân phường 07  thành phố Hồ Chí Minh</v>
      </c>
      <c r="C214" t="str">
        <v>https://phuong7govap.gov.vn/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20213</v>
      </c>
      <c r="B215" t="str">
        <f>HYPERLINK("https://www.facebook.com/tuoitrecatphcm/", "Công an phường 05  thành phố Hồ Chí Minh")</f>
        <v>Công an phường 05  thành phố Hồ Chí Minh</v>
      </c>
      <c r="C215" t="str">
        <v>https://www.facebook.com/tuoitrecatphcm/</v>
      </c>
      <c r="D215" t="str">
        <v>0908462790</v>
      </c>
      <c r="E215" t="str">
        <v>-</v>
      </c>
      <c r="F215" t="str">
        <f>HYPERLINK("mailto:doanthanhniencongantphcm@gmail.com", "doanthanhniencongantphcm@gmail.com")</f>
        <v>doanthanhniencongantphcm@gmail.com</v>
      </c>
      <c r="G215" t="str">
        <v>268 Trần Hưng Đạo</v>
      </c>
    </row>
    <row r="216">
      <c r="A216">
        <v>20214</v>
      </c>
      <c r="B216" t="str">
        <f>HYPERLINK("http://phuong5govap.gov.vn/", "UBND Ủy ban nhân dân phường 05  thành phố Hồ Chí Minh")</f>
        <v>UBND Ủy ban nhân dân phường 05  thành phố Hồ Chí Minh</v>
      </c>
      <c r="C216" t="str">
        <v>http://phuong5govap.gov.vn/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20215</v>
      </c>
      <c r="B217" t="str">
        <f>HYPERLINK("https://www.facebook.com/tuoitrecatphcm/", "Công an phường 10  thành phố Hồ Chí Minh")</f>
        <v>Công an phường 10  thành phố Hồ Chí Minh</v>
      </c>
      <c r="C217" t="str">
        <v>https://www.facebook.com/tuoitrecatphcm/</v>
      </c>
      <c r="D217" t="str">
        <v>0908462790</v>
      </c>
      <c r="E217" t="str">
        <v>-</v>
      </c>
      <c r="F217" t="str">
        <f>HYPERLINK("mailto:doanthanhniencongantphcm@gmail.com", "doanthanhniencongantphcm@gmail.com")</f>
        <v>doanthanhniencongantphcm@gmail.com</v>
      </c>
      <c r="G217" t="str">
        <v>268 Trần Hưng Đạo</v>
      </c>
    </row>
    <row r="218">
      <c r="A218">
        <v>20216</v>
      </c>
      <c r="B218" t="str">
        <f>HYPERLINK("http://phuong10.quan10.gov.vn/", "UBND Ủy ban nhân dân phường 10  thành phố Hồ Chí Minh")</f>
        <v>UBND Ủy ban nhân dân phường 10  thành phố Hồ Chí Minh</v>
      </c>
      <c r="C218" t="str">
        <v>http://phuong10.quan10.gov.vn/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20217</v>
      </c>
      <c r="B219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219" t="str">
        <v>https://www.facebook.com/p/Ph%C6%B0%E1%BB%9Dng-6-Qu%E1%BA%ADn-B%C3%ACnh-Th%E1%BA%A1nh-100063683672949/</v>
      </c>
      <c r="D219" t="str">
        <v>-</v>
      </c>
      <c r="E219" t="str">
        <v>02838445027</v>
      </c>
      <c r="F219" t="str">
        <f>HYPERLINK("mailto:p6.binhthanh@tphcm.gov.vn", "p6.binhthanh@tphcm.gov.vn")</f>
        <v>p6.binhthanh@tphcm.gov.vn</v>
      </c>
      <c r="G219" t="str">
        <v>-</v>
      </c>
    </row>
    <row r="220">
      <c r="A220">
        <v>20218</v>
      </c>
      <c r="B220" t="str">
        <f>HYPERLINK("https://phuong6govap.gov.vn/", "UBND Ủy ban nhân dân phường 06  thành phố Hồ Chí Minh")</f>
        <v>UBND Ủy ban nhân dân phường 06  thành phố Hồ Chí Minh</v>
      </c>
      <c r="C220" t="str">
        <v>https://phuong6govap.gov.vn/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20219</v>
      </c>
      <c r="B221" t="str">
        <f>HYPERLINK("https://www.facebook.com/tuoitrecatphcm/", "Công an phường 08  thành phố Hồ Chí Minh")</f>
        <v>Công an phường 08  thành phố Hồ Chí Minh</v>
      </c>
      <c r="C221" t="str">
        <v>https://www.facebook.com/tuoitrecatphcm/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20220</v>
      </c>
      <c r="B222" t="str">
        <f>HYPERLINK("https://hochiminhcity.gov.vn/", "UBND Ủy ban nhân dân phường 08  thành phố Hồ Chí Minh")</f>
        <v>UBND Ủy ban nhân dân phường 08  thành phố Hồ Chí Minh</v>
      </c>
      <c r="C222" t="str">
        <v>https://hochiminhcity.gov.vn/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20221</v>
      </c>
      <c r="B223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223" t="str">
        <v>https://www.facebook.com/p/B%E1%BA%A3n-tin-Ph%C6%B0%E1%BB%9Dng-9-Qu%E1%BA%ADn-11-100077663132015/</v>
      </c>
      <c r="D223" t="str">
        <v>-</v>
      </c>
      <c r="E223" t="str">
        <v/>
      </c>
      <c r="F223" t="str">
        <f>HYPERLINK("mailto:p9.q11@tphcm.gov.vn", "p9.q11@tphcm.gov.vn")</f>
        <v>p9.q11@tphcm.gov.vn</v>
      </c>
      <c r="G223" t="str">
        <v>-</v>
      </c>
    </row>
    <row r="224">
      <c r="A224">
        <v>20222</v>
      </c>
      <c r="B224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224" t="str">
        <v>https://hochiminhcity.gov.vn/-/thong-tin-chi-ao-ieu-hanh-cua-thuong-truc-uy-ban-nhan-dan-thanh-pho-ho-chi-minh-ngay-09-09-2024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20223</v>
      </c>
      <c r="B225" t="str">
        <f>HYPERLINK("https://www.facebook.com/tuoitrecatphcm/", "Công an phường 14  thành phố Hồ Chí Minh")</f>
        <v>Công an phường 14  thành phố Hồ Chí Minh</v>
      </c>
      <c r="C225" t="str">
        <v>https://www.facebook.com/tuoitrecatphcm/</v>
      </c>
      <c r="D225" t="str">
        <v>0908462790</v>
      </c>
      <c r="E225" t="str">
        <v>-</v>
      </c>
      <c r="F225" t="str">
        <f>HYPERLINK("mailto:doanthanhniencongantphcm@gmail.com", "doanthanhniencongantphcm@gmail.com")</f>
        <v>doanthanhniencongantphcm@gmail.com</v>
      </c>
      <c r="G225" t="str">
        <v>268 Trần Hưng Đạo</v>
      </c>
    </row>
    <row r="226">
      <c r="A226">
        <v>20224</v>
      </c>
      <c r="B226" t="str">
        <f>HYPERLINK("http://phuong14.quan10.gov.vn/", "UBND Ủy ban nhân dân phường 14  thành phố Hồ Chí Minh")</f>
        <v>UBND Ủy ban nhân dân phường 14  thành phố Hồ Chí Minh</v>
      </c>
      <c r="C226" t="str">
        <v>http://phuong14.quan10.gov.vn/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20225</v>
      </c>
      <c r="B227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227" t="str">
        <v>https://www.facebook.com/p/%E1%BB%A6y-ban-nh%C3%A2n-d%C3%A2n-Ph%C6%B0%E1%BB%9Dng-15-Qu%E1%BA%ADn-11-100064712827995/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20226</v>
      </c>
      <c r="B228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228" t="str">
        <v>https://tanbinh.hochiminhcity.gov.vn/web/neoportal/thong-tin-lanh-dao/-/asset_publisher/JMjdrDRWLUY6/content/uy-ban-nhan-dan-phuong-15?inheritRedirect=false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20227</v>
      </c>
      <c r="B229" t="str">
        <v>Công an phường Tân Sơn Nhì  thành phố Hồ Chí Minh</v>
      </c>
      <c r="C229" t="str">
        <v>-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20228</v>
      </c>
      <c r="B230" t="str">
        <f>HYPERLINK("http://tansonnhi.tanphu.hochiminhcity.gov.vn/", "UBND Ủy ban nhân dân phường Tân Sơn Nhì  thành phố Hồ Chí Minh")</f>
        <v>UBND Ủy ban nhân dân phường Tân Sơn Nhì  thành phố Hồ Chí Minh</v>
      </c>
      <c r="C230" t="str">
        <v>http://tansonnhi.tanphu.hochiminhcity.gov.vn/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20229</v>
      </c>
      <c r="B231" t="str">
        <f>HYPERLINK("https://www.facebook.com/p/M%E1%BA%B7t-tr%E1%BA%ADn-ph%C6%B0%E1%BB%9Dng-T%C3%A2y-Th%E1%BA%A1nh-qu%E1%BA%ADn-T%C3%A2n-Ph%C3%BA-TP-H%E1%BB%93-Ch%C3%AD-Minh-100077332299548/", "Công an phường Tây Thạnh  thành phố Hồ Chí Minh")</f>
        <v>Công an phường Tây Thạnh  thành phố Hồ Chí Minh</v>
      </c>
      <c r="C231" t="str">
        <v>https://www.facebook.com/p/M%E1%BA%B7t-tr%E1%BA%ADn-ph%C6%B0%E1%BB%9Dng-T%C3%A2y-Th%E1%BA%A1nh-qu%E1%BA%ADn-T%C3%A2n-Ph%C3%BA-TP-H%E1%BB%93-Ch%C3%AD-Minh-100077332299548/</v>
      </c>
      <c r="D231" t="str">
        <v>-</v>
      </c>
      <c r="E231" t="str">
        <v/>
      </c>
      <c r="F231" t="str">
        <f>HYPERLINK("mailto:voquocdat2014@gmail.com", "voquocdat2014@gmail.com")</f>
        <v>voquocdat2014@gmail.com</v>
      </c>
      <c r="G231" t="str">
        <v>200/12 Nguyên Hữu Tiến, P. Tây Thạnh, Ho Chi Minh City, Vietnam</v>
      </c>
    </row>
    <row r="232">
      <c r="A232">
        <v>20230</v>
      </c>
      <c r="B232" t="str">
        <f>HYPERLINK("http://taythanh.tanphu.hochiminhcity.gov.vn/", "UBND Ủy ban nhân dân phường Tây Thạnh  thành phố Hồ Chí Minh")</f>
        <v>UBND Ủy ban nhân dân phường Tây Thạnh  thành phố Hồ Chí Minh</v>
      </c>
      <c r="C232" t="str">
        <v>http://taythanh.tanphu.hochiminhcity.gov.vn/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20231</v>
      </c>
      <c r="B233" t="str">
        <f>HYPERLINK("https://www.facebook.com/p/Tu%E1%BB%95i-tr%E1%BA%BB-C%C3%B4ng-an-th%E1%BB%8B-x%C3%A3-S%C6%A1n-T%C3%A2y-100040884909606/", "Công an phường Sơn Kỳ  thành phố Hồ Chí Minh")</f>
        <v>Công an phường Sơn Kỳ  thành phố Hồ Chí Minh</v>
      </c>
      <c r="C233" t="str">
        <v>https://www.facebook.com/p/Tu%E1%BB%95i-tr%E1%BA%BB-C%C3%B4ng-an-th%E1%BB%8B-x%C3%A3-S%C6%A1n-T%C3%A2y-100040884909606/</v>
      </c>
      <c r="D233" t="str">
        <v>-</v>
      </c>
      <c r="E233" t="str">
        <v/>
      </c>
      <c r="F233" t="str">
        <f>HYPERLINK("mailto:tuoitrecatxsontay@gmail.com", "tuoitrecatxsontay@gmail.com")</f>
        <v>tuoitrecatxsontay@gmail.com</v>
      </c>
      <c r="G233" t="str">
        <v>-</v>
      </c>
    </row>
    <row r="234">
      <c r="A234">
        <v>20232</v>
      </c>
      <c r="B234" t="str">
        <f>HYPERLINK("http://sonky.tanphu.hochiminhcity.gov.vn/", "UBND Ủy ban nhân dân phường Sơn Kỳ  thành phố Hồ Chí Minh")</f>
        <v>UBND Ủy ban nhân dân phường Sơn Kỳ  thành phố Hồ Chí Minh</v>
      </c>
      <c r="C234" t="str">
        <v>http://sonky.tanphu.hochiminhcity.gov.vn/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20233</v>
      </c>
      <c r="B235" t="str">
        <f>HYPERLINK("https://www.facebook.com/tanquy.tuoitre/", "Công an phường Tân Quý  thành phố Hồ Chí Minh")</f>
        <v>Công an phường Tân Quý  thành phố Hồ Chí Minh</v>
      </c>
      <c r="C235" t="str">
        <v>https://www.facebook.com/tanquy.tuoitre/</v>
      </c>
      <c r="D235" t="str">
        <v>-</v>
      </c>
      <c r="E235" t="str">
        <v/>
      </c>
      <c r="F235" t="str">
        <v>-</v>
      </c>
      <c r="G235" t="str">
        <v>-</v>
      </c>
    </row>
    <row r="236">
      <c r="A236">
        <v>20234</v>
      </c>
      <c r="B236" t="str">
        <f>HYPERLINK("http://tanquy.tanphu.hochiminhcity.gov.vn/", "UBND Ủy ban nhân dân phường Tân Quý  thành phố Hồ Chí Minh")</f>
        <v>UBND Ủy ban nhân dân phường Tân Quý  thành phố Hồ Chí Minh</v>
      </c>
      <c r="C236" t="str">
        <v>http://tanquy.tanphu.hochiminhcity.gov.vn/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20235</v>
      </c>
      <c r="B237" t="str">
        <f>HYPERLINK("https://www.facebook.com/tuoitrecatphcm/", "Công an phường Tân Thành  thành phố Hồ Chí Minh")</f>
        <v>Công an phường Tân Thành  thành phố Hồ Chí Minh</v>
      </c>
      <c r="C237" t="str">
        <v>https://www.facebook.com/tuoitrecatphcm/</v>
      </c>
      <c r="D237" t="str">
        <v>0908462790</v>
      </c>
      <c r="E237" t="str">
        <v>-</v>
      </c>
      <c r="F237" t="str">
        <f>HYPERLINK("mailto:doanthanhniencongantphcm@gmail.com", "doanthanhniencongantphcm@gmail.com")</f>
        <v>doanthanhniencongantphcm@gmail.com</v>
      </c>
      <c r="G237" t="str">
        <v>268 Trần Hưng Đạo</v>
      </c>
    </row>
    <row r="238">
      <c r="A238">
        <v>20236</v>
      </c>
      <c r="B238" t="str">
        <f>HYPERLINK("http://tanthanh.tanphu.hochiminhcity.gov.vn/", "UBND Ủy ban nhân dân phường Tân Thành  thành phố Hồ Chí Minh")</f>
        <v>UBND Ủy ban nhân dân phường Tân Thành  thành phố Hồ Chí Minh</v>
      </c>
      <c r="C238" t="str">
        <v>http://tanthanh.tanphu.hochiminhcity.gov.vn/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20237</v>
      </c>
      <c r="B239" t="str">
        <v>Công an phường Phú Thọ Hòa  thành phố Hồ Chí Minh</v>
      </c>
      <c r="C239" t="str">
        <v>-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20238</v>
      </c>
      <c r="B240" t="str">
        <f>HYPERLINK("http://phuthohoa.tanphu.hochiminhcity.gov.vn/", "UBND Ủy ban nhân dân phường Phú Thọ Hòa  thành phố Hồ Chí Minh")</f>
        <v>UBND Ủy ban nhân dân phường Phú Thọ Hòa  thành phố Hồ Chí Minh</v>
      </c>
      <c r="C240" t="str">
        <v>http://phuthohoa.tanphu.hochiminhcity.gov.vn/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20239</v>
      </c>
      <c r="B241" t="str">
        <f>HYPERLINK("https://www.facebook.com/rockitfitnesscenter/", "Công an phường Phú Thạnh  thành phố Hồ Chí Minh")</f>
        <v>Công an phường Phú Thạnh  thành phố Hồ Chí Minh</v>
      </c>
      <c r="C241" t="str">
        <v>https://www.facebook.com/rockitfitnesscenter/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20240</v>
      </c>
      <c r="B242" t="str">
        <f>HYPERLINK("http://phuthanh.tanphu.hochiminhcity.gov.vn/", "UBND Ủy ban nhân dân phường Phú Thạnh  thành phố Hồ Chí Minh")</f>
        <v>UBND Ủy ban nhân dân phường Phú Thạnh  thành phố Hồ Chí Minh</v>
      </c>
      <c r="C242" t="str">
        <v>http://phuthanh.tanphu.hochiminhcity.gov.vn/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20241</v>
      </c>
      <c r="B243" t="str">
        <f>HYPERLINK("https://www.facebook.com/tuoitrecatphcm/", "Công an phường Phú Trung  thành phố Hồ Chí Minh")</f>
        <v>Công an phường Phú Trung  thành phố Hồ Chí Minh</v>
      </c>
      <c r="C243" t="str">
        <v>https://www.facebook.com/tuoitrecatphcm/</v>
      </c>
      <c r="D243" t="str">
        <v>0908462790</v>
      </c>
      <c r="E243" t="str">
        <v>-</v>
      </c>
      <c r="F243" t="str">
        <f>HYPERLINK("mailto:doanthanhniencongantphcm@gmail.com", "doanthanhniencongantphcm@gmail.com")</f>
        <v>doanthanhniencongantphcm@gmail.com</v>
      </c>
      <c r="G243" t="str">
        <v>268 Trần Hưng Đạo</v>
      </c>
    </row>
    <row r="244">
      <c r="A244">
        <v>20242</v>
      </c>
      <c r="B244" t="str">
        <f>HYPERLINK("http://phutrung.tanphu.hochiminhcity.gov.vn/", "UBND Ủy ban nhân dân phường Phú Trung  thành phố Hồ Chí Minh")</f>
        <v>UBND Ủy ban nhân dân phường Phú Trung  thành phố Hồ Chí Minh</v>
      </c>
      <c r="C244" t="str">
        <v>http://phutrung.tanphu.hochiminhcity.gov.vn/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20243</v>
      </c>
      <c r="B245" t="str">
        <f>HYPERLINK("https://www.facebook.com/tuoitrecatphcm/", "Công an phường Hòa Thạnh  thành phố Hồ Chí Minh")</f>
        <v>Công an phường Hòa Thạnh  thành phố Hồ Chí Minh</v>
      </c>
      <c r="C245" t="str">
        <v>https://www.facebook.com/tuoitrecatphcm/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20244</v>
      </c>
      <c r="B246" t="str">
        <f>HYPERLINK("http://hoathanh.tanphu.hochiminhcity.gov.vn/", "UBND Ủy ban nhân dân phường Hòa Thạnh  thành phố Hồ Chí Minh")</f>
        <v>UBND Ủy ban nhân dân phường Hòa Thạnh  thành phố Hồ Chí Minh</v>
      </c>
      <c r="C246" t="str">
        <v>http://hoathanh.tanphu.hochiminhcity.gov.vn/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20245</v>
      </c>
      <c r="B247" t="str">
        <f>HYPERLINK("https://www.facebook.com/tuoitrehieptanquantanphu/", "Công an phường Hiệp Tân  thành phố Hồ Chí Minh")</f>
        <v>Công an phường Hiệp Tân  thành phố Hồ Chí Minh</v>
      </c>
      <c r="C247" t="str">
        <v>https://www.facebook.com/tuoitrehieptanquantanphu/</v>
      </c>
      <c r="D247" t="str">
        <v>-</v>
      </c>
      <c r="E247" t="str">
        <v>02839612839</v>
      </c>
      <c r="F247" t="str">
        <f>HYPERLINK("mailto:doanphuonghieptan@gmail.com", "doanphuonghieptan@gmail.com")</f>
        <v>doanphuonghieptan@gmail.com</v>
      </c>
      <c r="G247" t="str">
        <v>75 Tô Hiệu, Ho Chi Minh City, Vietnam</v>
      </c>
    </row>
    <row r="248">
      <c r="A248">
        <v>20246</v>
      </c>
      <c r="B248" t="str">
        <f>HYPERLINK("http://hieptan.tanphu.hochiminhcity.gov.vn/", "UBND Ủy ban nhân dân phường Hiệp Tân  thành phố Hồ Chí Minh")</f>
        <v>UBND Ủy ban nhân dân phường Hiệp Tân  thành phố Hồ Chí Minh</v>
      </c>
      <c r="C248" t="str">
        <v>http://hieptan.tanphu.hochiminhcity.gov.vn/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20247</v>
      </c>
      <c r="B249" t="str">
        <f>HYPERLINK("https://www.facebook.com/tuoitretanthoihiep/", "Công an phường Tân Thới Hòa  thành phố Hồ Chí Minh")</f>
        <v>Công an phường Tân Thới Hòa  thành phố Hồ Chí Minh</v>
      </c>
      <c r="C249" t="str">
        <v>https://www.facebook.com/tuoitretanthoihiep/</v>
      </c>
      <c r="D249" t="str">
        <v>0356579791</v>
      </c>
      <c r="E249" t="str">
        <v>-</v>
      </c>
      <c r="F249" t="str">
        <f>HYPERLINK("mailto:doanptth@gmail.com", "doanptth@gmail.com")</f>
        <v>doanptth@gmail.com</v>
      </c>
      <c r="G249" t="str">
        <v>-</v>
      </c>
    </row>
    <row r="250">
      <c r="A250">
        <v>20248</v>
      </c>
      <c r="B250" t="str">
        <f>HYPERLINK("http://tanthoihoa.tanphu.hochiminhcity.gov.vn/", "UBND Ủy ban nhân dân phường Tân Thới Hòa  thành phố Hồ Chí Minh")</f>
        <v>UBND Ủy ban nhân dân phường Tân Thới Hòa  thành phố Hồ Chí Minh</v>
      </c>
      <c r="C250" t="str">
        <v>http://tanthoihoa.tanphu.hochiminhcity.gov.vn/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20249</v>
      </c>
      <c r="B251" t="str">
        <v>Công an phường 04  thành phố Hồ Chí Minh</v>
      </c>
      <c r="C251" t="str">
        <v>-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20250</v>
      </c>
      <c r="B252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252" t="str">
        <v>http://www.congbao.hochiminhcity.gov.vn/cong-bao/van-ban/quyet-dinh/so/1322-qd-ubnd/ngay/22-04-2024/noi-dung/46464/46512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20251</v>
      </c>
      <c r="B253" t="str">
        <f>HYPERLINK("https://www.facebook.com/tuoitrecatphcm/", "Công an phường 05  thành phố Hồ Chí Minh")</f>
        <v>Công an phường 05  thành phố Hồ Chí Minh</v>
      </c>
      <c r="C253" t="str">
        <v>https://www.facebook.com/tuoitrecatphcm/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20252</v>
      </c>
      <c r="B254" t="str">
        <f>HYPERLINK("http://phuong5govap.gov.vn/", "UBND Ủy ban nhân dân phường 05  thành phố Hồ Chí Minh")</f>
        <v>UBND Ủy ban nhân dân phường 05  thành phố Hồ Chí Minh</v>
      </c>
      <c r="C254" t="str">
        <v>http://phuong5govap.gov.vn/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20253</v>
      </c>
      <c r="B255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255" t="str">
        <v>https://www.facebook.com/p/B%E1%BA%A3n-tin-Ph%C6%B0%E1%BB%9Dng-9-Qu%E1%BA%ADn-11-100077663132015/</v>
      </c>
      <c r="D255" t="str">
        <v>-</v>
      </c>
      <c r="E255" t="str">
        <v/>
      </c>
      <c r="F255" t="str">
        <f>HYPERLINK("mailto:p9.q11@tphcm.gov.vn", "p9.q11@tphcm.gov.vn")</f>
        <v>p9.q11@tphcm.gov.vn</v>
      </c>
      <c r="G255" t="str">
        <v>-</v>
      </c>
    </row>
    <row r="256">
      <c r="A256">
        <v>20254</v>
      </c>
      <c r="B256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256" t="str">
        <v>https://hochiminhcity.gov.vn/-/thong-tin-chi-ao-ieu-hanh-cua-thuong-truc-uy-ban-nhan-dan-thanh-pho-ho-chi-minh-ngay-09-09-2024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20255</v>
      </c>
      <c r="B257" t="str">
        <f>HYPERLINK("https://www.facebook.com/p/Ph%C6%B0%E1%BB%9Dng-7-B%C3%ACnh-Th%E1%BA%A1nh-100029413493915/", "Công an phường 07  thành phố Hồ Chí Minh")</f>
        <v>Công an phường 07  thành phố Hồ Chí Minh</v>
      </c>
      <c r="C257" t="str">
        <v>https://www.facebook.com/p/Ph%C6%B0%E1%BB%9Dng-7-B%C3%ACnh-Th%E1%BA%A1nh-100029413493915/</v>
      </c>
      <c r="D257" t="str">
        <v>-</v>
      </c>
      <c r="E257" t="str">
        <v>02835510598</v>
      </c>
      <c r="F257" t="str">
        <f>HYPERLINK("mailto:p7.binhthanh@tphcm.gov.vn", "p7.binhthanh@tphcm.gov.vn")</f>
        <v>p7.binhthanh@tphcm.gov.vn</v>
      </c>
      <c r="G257" t="str">
        <v>58 Hoàng Hoa Thám, Phường 7, quận Bình Thạnh</v>
      </c>
    </row>
    <row r="258">
      <c r="A258">
        <v>20256</v>
      </c>
      <c r="B258" t="str">
        <f>HYPERLINK("https://phuong7govap.gov.vn/", "UBND Ủy ban nhân dân phường 07  thành phố Hồ Chí Minh")</f>
        <v>UBND Ủy ban nhân dân phường 07  thành phố Hồ Chí Minh</v>
      </c>
      <c r="C258" t="str">
        <v>https://phuong7govap.gov.vn/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20257</v>
      </c>
      <c r="B259" t="str">
        <f>HYPERLINK("https://www.facebook.com/tuoitrecatphcm/", "Công an phường 03  thành phố Hồ Chí Minh")</f>
        <v>Công an phường 03  thành phố Hồ Chí Minh</v>
      </c>
      <c r="C259" t="str">
        <v>https://www.facebook.com/tuoitrecatphcm/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20258</v>
      </c>
      <c r="B260" t="str">
        <f>HYPERLINK("https://quan3.hochiminhcity.gov.vn/", "UBND Ủy ban nhân dân phường 03  thành phố Hồ Chí Minh")</f>
        <v>UBND Ủy ban nhân dân phường 03  thành phố Hồ Chí Minh</v>
      </c>
      <c r="C260" t="str">
        <v>https://quan3.hochiminhcity.gov.vn/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20259</v>
      </c>
      <c r="B261" t="str">
        <f>HYPERLINK("https://www.facebook.com/tuoitrecatphcm/", "Công an phường 01  thành phố Hồ Chí Minh")</f>
        <v>Công an phường 01  thành phố Hồ Chí Minh</v>
      </c>
      <c r="C261" t="str">
        <v>https://www.facebook.com/tuoitrecatphcm/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20260</v>
      </c>
      <c r="B262" t="str">
        <f>HYPERLINK("https://phuong1govap.gov.vn/", "UBND Ủy ban nhân dân phường 01  thành phố Hồ Chí Minh")</f>
        <v>UBND Ủy ban nhân dân phường 01  thành phố Hồ Chí Minh</v>
      </c>
      <c r="C262" t="str">
        <v>https://phuong1govap.gov.vn/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20261</v>
      </c>
      <c r="B263" t="str">
        <v>Công an phường 02  thành phố Hồ Chí Minh</v>
      </c>
      <c r="C263" t="str">
        <v>-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20262</v>
      </c>
      <c r="B264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264" t="str">
        <v>http://www.congbao.hochiminhcity.gov.vn/cong-bao/van-ban/quyet-dinh/so/07-2012-qd-ubnd/ngay/28-02-2012/noi-dung/31953/32729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20263</v>
      </c>
      <c r="B265" t="str">
        <f>HYPERLINK("https://www.facebook.com/tuoitrecatphcm/", "Công an phường 08  thành phố Hồ Chí Minh")</f>
        <v>Công an phường 08  thành phố Hồ Chí Minh</v>
      </c>
      <c r="C265" t="str">
        <v>https://www.facebook.com/tuoitrecatphcm/</v>
      </c>
      <c r="D265" t="str">
        <v>0908462790</v>
      </c>
      <c r="E265" t="str">
        <v>-</v>
      </c>
      <c r="F265" t="str">
        <f>HYPERLINK("mailto:doanthanhniencongantphcm@gmail.com", "doanthanhniencongantphcm@gmail.com")</f>
        <v>doanthanhniencongantphcm@gmail.com</v>
      </c>
      <c r="G265" t="str">
        <v>268 Trần Hưng Đạo</v>
      </c>
    </row>
    <row r="266">
      <c r="A266">
        <v>20264</v>
      </c>
      <c r="B266" t="str">
        <f>HYPERLINK("https://hochiminhcity.gov.vn/", "UBND Ủy ban nhân dân phường 08  thành phố Hồ Chí Minh")</f>
        <v>UBND Ủy ban nhân dân phường 08  thành phố Hồ Chí Minh</v>
      </c>
      <c r="C266" t="str">
        <v>https://hochiminhcity.gov.vn/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20265</v>
      </c>
      <c r="B267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267" t="str">
        <v>https://www.facebook.com/p/%E1%BB%A6y-ban-nh%C3%A2n-d%C3%A2n-Ph%C6%B0%E1%BB%9Dng-15-Qu%E1%BA%ADn-11-100064712827995/</v>
      </c>
      <c r="D267" t="str">
        <v>-</v>
      </c>
      <c r="E267" t="str">
        <v>02838666641</v>
      </c>
      <c r="F267" t="str">
        <f>HYPERLINK("mailto:p15.q11@tphcm.gov.vn", "p15.q11@tphcm.gov.vn")</f>
        <v>p15.q11@tphcm.gov.vn</v>
      </c>
      <c r="G267" t="str">
        <v>76-78 Đường số 3, cư xá Lữ Gia, Phường 15, Quận 11, Ho Chi Minh City, Vietnam</v>
      </c>
    </row>
    <row r="268">
      <c r="A268">
        <v>20266</v>
      </c>
      <c r="B268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268" t="str">
        <v>https://tanbinh.hochiminhcity.gov.vn/web/neoportal/thong-tin-lanh-dao/-/asset_publisher/JMjdrDRWLUY6/content/uy-ban-nhan-dan-phuong-15?inheritRedirect=false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20267</v>
      </c>
      <c r="B269" t="str">
        <f>HYPERLINK("https://www.facebook.com/tuoitrecatphcm/", "Công an phường 10  thành phố Hồ Chí Minh")</f>
        <v>Công an phường 10  thành phố Hồ Chí Minh</v>
      </c>
      <c r="C269" t="str">
        <v>https://www.facebook.com/tuoitrecatphcm/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20268</v>
      </c>
      <c r="B270" t="str">
        <f>HYPERLINK("http://phuong10.quan10.gov.vn/", "UBND Ủy ban nhân dân phường 10  thành phố Hồ Chí Minh")</f>
        <v>UBND Ủy ban nhân dân phường 10  thành phố Hồ Chí Minh</v>
      </c>
      <c r="C270" t="str">
        <v>http://phuong10.quan10.gov.vn/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20269</v>
      </c>
      <c r="B271" t="str">
        <f>HYPERLINK("https://www.facebook.com/doanp11q8/", "Công an phường 11  thành phố Hồ Chí Minh")</f>
        <v>Công an phường 11  thành phố Hồ Chí Minh</v>
      </c>
      <c r="C271" t="str">
        <v>https://www.facebook.com/doanp11q8/</v>
      </c>
      <c r="D271" t="str">
        <v>-</v>
      </c>
      <c r="E271" t="str">
        <v/>
      </c>
      <c r="F271" t="str">
        <f>HYPERLINK("mailto:Doanphuong11q8@gmail.com", "Doanphuong11q8@gmail.com")</f>
        <v>Doanphuong11q8@gmail.com</v>
      </c>
      <c r="G271" t="str">
        <v>Ho Chi Minh City, Vietnam</v>
      </c>
    </row>
    <row r="272">
      <c r="A272">
        <v>20270</v>
      </c>
      <c r="B272" t="str">
        <f>HYPERLINK("http://phuong11.quan10.gov.vn/", "UBND Ủy ban nhân dân phường 11  thành phố Hồ Chí Minh")</f>
        <v>UBND Ủy ban nhân dân phường 11  thành phố Hồ Chí Minh</v>
      </c>
      <c r="C272" t="str">
        <v>http://phuong11.quan10.gov.vn/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20271</v>
      </c>
      <c r="B273" t="str">
        <f>HYPERLINK("https://www.facebook.com/2697248573874085", "Công an phường 17  thành phố Hồ Chí Minh")</f>
        <v>Công an phường 17  thành phố Hồ Chí Minh</v>
      </c>
      <c r="C273" t="str">
        <v>https://www.facebook.com/2697248573874085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20272</v>
      </c>
      <c r="B274" t="str">
        <f>HYPERLINK("http://www.tanphu.hochiminhcity.gov.vn/van-ban-cua-ubnd-thanh-pho/quyet-dinh-so-172024qd-ubnd-ngay-0142024-cua-ubnd-thanh-pho-ho-chi-minh-ve-ban-ttnymobile986-21547.aspx", "UBND Ủy ban nhân dân phường 17  thành phố Hồ Chí Minh")</f>
        <v>UBND Ủy ban nhân dân phường 17  thành phố Hồ Chí Minh</v>
      </c>
      <c r="C274" t="str">
        <v>http://www.tanphu.hochiminhcity.gov.vn/van-ban-cua-ubnd-thanh-pho/quyet-dinh-so-172024qd-ubnd-ngay-0142024-cua-ubnd-thanh-pho-ho-chi-minh-ve-ban-ttnymobile986-21547.aspx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20273</v>
      </c>
      <c r="B275" t="str">
        <f>HYPERLINK("https://www.facebook.com/tuoitrecatphcm/", "Công an phường 14  thành phố Hồ Chí Minh")</f>
        <v>Công an phường 14  thành phố Hồ Chí Minh</v>
      </c>
      <c r="C275" t="str">
        <v>https://www.facebook.com/tuoitrecatphcm/</v>
      </c>
      <c r="D275" t="str">
        <v>0908462790</v>
      </c>
      <c r="E275" t="str">
        <v>-</v>
      </c>
      <c r="F275" t="str">
        <f>HYPERLINK("mailto:doanthanhniencongantphcm@gmail.com", "doanthanhniencongantphcm@gmail.com")</f>
        <v>doanthanhniencongantphcm@gmail.com</v>
      </c>
      <c r="G275" t="str">
        <v>268 Trần Hưng Đạo</v>
      </c>
    </row>
    <row r="276">
      <c r="A276">
        <v>20274</v>
      </c>
      <c r="B276" t="str">
        <f>HYPERLINK("http://phuong14.quan10.gov.vn/", "UBND Ủy ban nhân dân phường 14  thành phố Hồ Chí Minh")</f>
        <v>UBND Ủy ban nhân dân phường 14  thành phố Hồ Chí Minh</v>
      </c>
      <c r="C276" t="str">
        <v>http://phuong14.quan10.gov.vn/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20275</v>
      </c>
      <c r="B277" t="str">
        <f>HYPERLINK("https://www.facebook.com/tuoitrecatphcm/", "Công an phường 12  thành phố Hồ Chí Minh")</f>
        <v>Công an phường 12  thành phố Hồ Chí Minh</v>
      </c>
      <c r="C277" t="str">
        <v>https://www.facebook.com/tuoitrecatphcm/</v>
      </c>
      <c r="D277" t="str">
        <v>0908462790</v>
      </c>
      <c r="E277" t="str">
        <v>-</v>
      </c>
      <c r="F277" t="str">
        <f>HYPERLINK("mailto:doanthanhniencongantphcm@gmail.com", "doanthanhniencongantphcm@gmail.com")</f>
        <v>doanthanhniencongantphcm@gmail.com</v>
      </c>
      <c r="G277" t="str">
        <v>268 Trần Hưng Đạo</v>
      </c>
    </row>
    <row r="278">
      <c r="A278">
        <v>20276</v>
      </c>
      <c r="B278" t="str">
        <f>HYPERLINK("https://www.p12quanbinhthanh.gov.vn/", "UBND Ủy ban nhân dân phường 12  thành phố Hồ Chí Minh")</f>
        <v>UBND Ủy ban nhân dân phường 12  thành phố Hồ Chí Minh</v>
      </c>
      <c r="C278" t="str">
        <v>https://www.p12quanbinhthanh.gov.vn/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20277</v>
      </c>
      <c r="B279" t="str">
        <f>HYPERLINK("https://www.facebook.com/mtp13binhthanh/?locale=vi_VN", "Công an phường 13  thành phố Hồ Chí Minh")</f>
        <v>Công an phường 13  thành phố Hồ Chí Minh</v>
      </c>
      <c r="C279" t="str">
        <v>https://www.facebook.com/mtp13binhthanh/?locale=vi_VN</v>
      </c>
      <c r="D279" t="str">
        <v>-</v>
      </c>
      <c r="E279" t="str">
        <v>02835533088</v>
      </c>
      <c r="F279" t="str">
        <f>HYPERLINK("mailto:mtp13binhthanh@gmail.com", "mtp13binhthanh@gmail.com")</f>
        <v>mtp13binhthanh@gmail.com</v>
      </c>
      <c r="G279" t="str">
        <v>355 Nơ Trang Long, phường 13, quận Bình Thạnh, Ho Chi Minh City, Vietnam</v>
      </c>
    </row>
    <row r="280">
      <c r="A280">
        <v>20278</v>
      </c>
      <c r="B280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280" t="str">
        <v>https://tanbinh.hochiminhcity.gov.vn/web/neoportal/-/uy-ban-nhan-dan-phuong-13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20279</v>
      </c>
      <c r="B281" t="str">
        <f>HYPERLINK("https://www.facebook.com/Arizecampus/", "Công an phường Thảo Điền  thành phố Hồ Chí Minh")</f>
        <v>Công an phường Thảo Điền  thành phố Hồ Chí Minh</v>
      </c>
      <c r="C281" t="str">
        <v>https://www.facebook.com/Arizecampus/</v>
      </c>
      <c r="D281" t="str">
        <v>-</v>
      </c>
      <c r="E281" t="str">
        <v>02835122785</v>
      </c>
      <c r="F281" t="str">
        <f>HYPERLINK("mailto:campus@waps.com", "campus@waps.com")</f>
        <v>campus@waps.com</v>
      </c>
      <c r="G281" t="str">
        <v>67-69 Xa lộ Hà Nội, Thảo Điền, Quận 2, Ho Chi Minh City, Vietnam</v>
      </c>
    </row>
    <row r="282">
      <c r="A282">
        <v>20280</v>
      </c>
      <c r="B282" t="str">
        <f>HYPERLINK("https://thaodien.tpthuduc.hochiminhcity.gov.vn/", "UBND Ủy ban nhân dân phường Thảo Điền  thành phố Hồ Chí Minh")</f>
        <v>UBND Ủy ban nhân dân phường Thảo Điền  thành phố Hồ Chí Minh</v>
      </c>
      <c r="C282" t="str">
        <v>https://thaodien.tpthuduc.hochiminhcity.gov.vn/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20281</v>
      </c>
      <c r="B283" t="str">
        <f>HYPERLINK("https://www.facebook.com/tuoitrecatphcm/", "Công an phường An Phú  thành phố Hồ Chí Minh")</f>
        <v>Công an phường An Phú  thành phố Hồ Chí Minh</v>
      </c>
      <c r="C283" t="str">
        <v>https://www.facebook.com/tuoitrecatphcm/</v>
      </c>
      <c r="D283" t="str">
        <v>0908462790</v>
      </c>
      <c r="E283" t="str">
        <v>-</v>
      </c>
      <c r="F283" t="str">
        <f>HYPERLINK("mailto:doanthanhniencongantphcm@gmail.com", "doanthanhniencongantphcm@gmail.com")</f>
        <v>doanthanhniencongantphcm@gmail.com</v>
      </c>
      <c r="G283" t="str">
        <v>268 Trần Hưng Đạo</v>
      </c>
    </row>
    <row r="284">
      <c r="A284">
        <v>20282</v>
      </c>
      <c r="B284" t="str">
        <f>HYPERLINK("http://phuthanh.tanphu.hochiminhcity.gov.vn/", "UBND Ủy ban nhân dân phường An Phú  thành phố Hồ Chí Minh")</f>
        <v>UBND Ủy ban nhân dân phường An Phú  thành phố Hồ Chí Minh</v>
      </c>
      <c r="C284" t="str">
        <v>http://phuthanh.tanphu.hochiminhcity.gov.vn/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20283</v>
      </c>
      <c r="B285" t="str">
        <f>HYPERLINK("https://www.facebook.com/tuoitrecatphcm/", "Công an phường Bình An  thành phố Hồ Chí Minh")</f>
        <v>Công an phường Bình An  thành phố Hồ Chí Minh</v>
      </c>
      <c r="C285" t="str">
        <v>https://www.facebook.com/tuoitrecatphcm/</v>
      </c>
      <c r="D285" t="str">
        <v>0908462790</v>
      </c>
      <c r="E285" t="str">
        <v>-</v>
      </c>
      <c r="F285" t="str">
        <f>HYPERLINK("mailto:doanthanhniencongantphcm@gmail.com", "doanthanhniencongantphcm@gmail.com")</f>
        <v>doanthanhniencongantphcm@gmail.com</v>
      </c>
      <c r="G285" t="str">
        <v>268 Trần Hưng Đạo</v>
      </c>
    </row>
    <row r="286">
      <c r="A286">
        <v>20284</v>
      </c>
      <c r="B286" t="str">
        <f>HYPERLINK("https://binhtho.tpthuduc.hochiminhcity.gov.vn/", "UBND Ủy ban nhân dân phường Bình An  thành phố Hồ Chí Minh")</f>
        <v>UBND Ủy ban nhân dân phường Bình An  thành phố Hồ Chí Minh</v>
      </c>
      <c r="C286" t="str">
        <v>https://binhtho.tpthuduc.hochiminhcity.gov.vn/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20285</v>
      </c>
      <c r="B287" t="str">
        <f>HYPERLINK("https://www.facebook.com/tuoitrephuongbinhtrungtay/?locale=vi_VN", "Công an phường Bình Trưng Đông  thành phố Hồ Chí Minh")</f>
        <v>Công an phường Bình Trưng Đông  thành phố Hồ Chí Minh</v>
      </c>
      <c r="C287" t="str">
        <v>https://www.facebook.com/tuoitrephuongbinhtrungtay/?locale=vi_VN</v>
      </c>
      <c r="D287" t="str">
        <v>-</v>
      </c>
      <c r="E287" t="str">
        <v/>
      </c>
      <c r="F287" t="str">
        <f>HYPERLINK("mailto:doanphuongbinhtrungtay@gmail.com", "doanphuongbinhtrungtay@gmail.com")</f>
        <v>doanphuongbinhtrungtay@gmail.com</v>
      </c>
      <c r="G287" t="str">
        <v>Số 71 đường Nguyễn Tuyển, thành phố Thủ Đức, Ho Chi Minh City, Vietnam</v>
      </c>
    </row>
    <row r="288">
      <c r="A288">
        <v>20286</v>
      </c>
      <c r="B288" t="str">
        <f>HYPERLINK("https://binhtrungdong.tpthuduc.hochiminhcity.gov.vn/", "UBND Ủy ban nhân dân phường Bình Trưng Đông  thành phố Hồ Chí Minh")</f>
        <v>UBND Ủy ban nhân dân phường Bình Trưng Đông  thành phố Hồ Chí Minh</v>
      </c>
      <c r="C288" t="str">
        <v>https://binhtrungdong.tpthuduc.hochiminhcity.gov.vn/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20287</v>
      </c>
      <c r="B289" t="str">
        <f>HYPERLINK("https://www.facebook.com/tuoitrephuongbinhtrungtay/?locale=vi_VN", "Công an phường Bình Trưng Tây  thành phố Hồ Chí Minh")</f>
        <v>Công an phường Bình Trưng Tây  thành phố Hồ Chí Minh</v>
      </c>
      <c r="C289" t="str">
        <v>https://www.facebook.com/tuoitrephuongbinhtrungtay/?locale=vi_VN</v>
      </c>
      <c r="D289" t="str">
        <v>-</v>
      </c>
      <c r="E289" t="str">
        <v/>
      </c>
      <c r="F289" t="str">
        <f>HYPERLINK("mailto:doanphuongbinhtrungtay@gmail.com", "doanphuongbinhtrungtay@gmail.com")</f>
        <v>doanphuongbinhtrungtay@gmail.com</v>
      </c>
      <c r="G289" t="str">
        <v>Số 71 đường Nguyễn Tuyển, thành phố Thủ Đức, Ho Chi Minh City, Vietnam</v>
      </c>
    </row>
    <row r="290">
      <c r="A290">
        <v>20288</v>
      </c>
      <c r="B290" t="str">
        <f>HYPERLINK("https://binhtrungtay.tpthuduc.hochiminhcity.gov.vn/", "UBND Ủy ban nhân dân phường Bình Trưng Tây  thành phố Hồ Chí Minh")</f>
        <v>UBND Ủy ban nhân dân phường Bình Trưng Tây  thành phố Hồ Chí Minh</v>
      </c>
      <c r="C290" t="str">
        <v>https://binhtrungtay.tpthuduc.hochiminhcity.gov.vn/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20289</v>
      </c>
      <c r="B291" t="str">
        <v>Công an phường Bình Khánh  thành phố Hồ Chí Minh</v>
      </c>
      <c r="C291" t="str">
        <v>-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20290</v>
      </c>
      <c r="B292" t="str">
        <f>HYPERLINK("https://binhkhanh.longxuyen.angiang.gov.vn/", "UBND Ủy ban nhân dân phường Bình Khánh  thành phố Hồ Chí Minh")</f>
        <v>UBND Ủy ban nhân dân phường Bình Khánh  thành phố Hồ Chí Minh</v>
      </c>
      <c r="C292" t="str">
        <v>https://binhkhanh.longxuyen.angiang.gov.vn/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20291</v>
      </c>
      <c r="B293" t="str">
        <v>Công an phường An Khánh  thành phố Hồ Chí Minh</v>
      </c>
      <c r="C293" t="str">
        <v>-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20292</v>
      </c>
      <c r="B294" t="str">
        <f>HYPERLINK("https://www.ankhanhtpthuduc.gov.vn/", "UBND Ủy ban nhân dân phường An Khánh  thành phố Hồ Chí Minh")</f>
        <v>UBND Ủy ban nhân dân phường An Khánh  thành phố Hồ Chí Minh</v>
      </c>
      <c r="C294" t="str">
        <v>https://www.ankhanhtpthuduc.gov.vn/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20293</v>
      </c>
      <c r="B295" t="str">
        <v>Công an phường Cát Lái  thành phố Hồ Chí Minh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20294</v>
      </c>
      <c r="B296" t="str">
        <f>HYPERLINK("http://catlai.tpthuduc.hochiminhcity.gov.vn/", "UBND Ủy ban nhân dân phường Cát Lái  thành phố Hồ Chí Minh")</f>
        <v>UBND Ủy ban nhân dân phường Cát Lái  thành phố Hồ Chí Minh</v>
      </c>
      <c r="C296" t="str">
        <v>http://catlai.tpthuduc.hochiminhcity.gov.vn/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20295</v>
      </c>
      <c r="B297" t="str">
        <f>HYPERLINK("https://www.facebook.com/phuongthanhmyloi/", "Công an phường Thạnh Mỹ Lợi  thành phố Hồ Chí Minh")</f>
        <v>Công an phường Thạnh Mỹ Lợi  thành phố Hồ Chí Minh</v>
      </c>
      <c r="C297" t="str">
        <v>https://www.facebook.com/phuongthanhmyloi/</v>
      </c>
      <c r="D297" t="str">
        <v>-</v>
      </c>
      <c r="E297" t="str">
        <v/>
      </c>
      <c r="F297" t="str">
        <v>-</v>
      </c>
      <c r="G297" t="str">
        <v>-</v>
      </c>
    </row>
    <row r="298">
      <c r="A298">
        <v>20296</v>
      </c>
      <c r="B298" t="str">
        <f>HYPERLINK("https://thanhmyloi.tpthuduc.hochiminhcity.gov.vn/", "UBND Ủy ban nhân dân phường Thạnh Mỹ Lợi  thành phố Hồ Chí Minh")</f>
        <v>UBND Ủy ban nhân dân phường Thạnh Mỹ Lợi  thành phố Hồ Chí Minh</v>
      </c>
      <c r="C298" t="str">
        <v>https://thanhmyloi.tpthuduc.hochiminhcity.gov.vn/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20297</v>
      </c>
      <c r="B299" t="str">
        <f>HYPERLINK("https://www.facebook.com/cenhochiminh/", "Công an phường An Lợi Đông  thành phố Hồ Chí Minh")</f>
        <v>Công an phường An Lợi Đông  thành phố Hồ Chí Minh</v>
      </c>
      <c r="C299" t="str">
        <v>https://www.facebook.com/cenhochiminh/</v>
      </c>
      <c r="D299" t="str">
        <v>0903360481</v>
      </c>
      <c r="E299" t="str">
        <v>-</v>
      </c>
      <c r="F299" t="str">
        <f>HYPERLINK("mailto:info.chcm@cenhomes.vn", "info.chcm@cenhomes.vn")</f>
        <v>info.chcm@cenhomes.vn</v>
      </c>
      <c r="G299" t="str">
        <v>Trụ sở chính: 57 Nguyễn Cơ Thạch, Phường An Lợi Đông, Thành phố Thủ Đức, Ho Chi Minh City, Vietnam</v>
      </c>
    </row>
    <row r="300">
      <c r="A300">
        <v>20298</v>
      </c>
      <c r="B300" t="str">
        <f>HYPERLINK("https://anloidong.tpthuduc.hochiminhcity.gov.vn/", "UBND Ủy ban nhân dân phường An Lợi Đông  thành phố Hồ Chí Minh")</f>
        <v>UBND Ủy ban nhân dân phường An Lợi Đông  thành phố Hồ Chí Minh</v>
      </c>
      <c r="C300" t="str">
        <v>https://anloidong.tpthuduc.hochiminhcity.gov.vn/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20299</v>
      </c>
      <c r="B301" t="str">
        <v>Công an phường Thủ Thiêm  thành phố Hồ Chí Minh</v>
      </c>
      <c r="C301" t="str">
        <v>-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20300</v>
      </c>
      <c r="B302" t="str">
        <f>HYPERLINK("https://thuthiem.tpthuduc.hochiminhcity.gov.vn/", "UBND Ủy ban nhân dân phường Thủ Thiêm  thành phố Hồ Chí Minh")</f>
        <v>UBND Ủy ban nhân dân phường Thủ Thiêm  thành phố Hồ Chí Minh</v>
      </c>
      <c r="C302" t="str">
        <v>https://thuthiem.tpthuduc.hochiminhcity.gov.vn/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20301</v>
      </c>
      <c r="B303" t="str">
        <f>HYPERLINK("https://www.facebook.com/tuoitrecatphcm/", "Công an phường 08  thành phố Hồ Chí Minh")</f>
        <v>Công an phường 08  thành phố Hồ Chí Minh</v>
      </c>
      <c r="C303" t="str">
        <v>https://www.facebook.com/tuoitrecatphcm/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20302</v>
      </c>
      <c r="B304" t="str">
        <f>HYPERLINK("https://hochiminhcity.gov.vn/", "UBND Ủy ban nhân dân phường 08  thành phố Hồ Chí Minh")</f>
        <v>UBND Ủy ban nhân dân phường 08  thành phố Hồ Chí Minh</v>
      </c>
      <c r="C304" t="str">
        <v>https://hochiminhcity.gov.vn/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20303</v>
      </c>
      <c r="B305" t="str">
        <f>HYPERLINK("https://www.facebook.com/p/Ph%C6%B0%E1%BB%9Dng-7-B%C3%ACnh-Th%E1%BA%A1nh-100029413493915/", "Công an phường 07  thành phố Hồ Chí Minh")</f>
        <v>Công an phường 07  thành phố Hồ Chí Minh</v>
      </c>
      <c r="C305" t="str">
        <v>https://www.facebook.com/p/Ph%C6%B0%E1%BB%9Dng-7-B%C3%ACnh-Th%E1%BA%A1nh-100029413493915/</v>
      </c>
      <c r="D305" t="str">
        <v>-</v>
      </c>
      <c r="E305" t="str">
        <v>02835510598</v>
      </c>
      <c r="F305" t="str">
        <f>HYPERLINK("mailto:p7.binhthanh@tphcm.gov.vn", "p7.binhthanh@tphcm.gov.vn")</f>
        <v>p7.binhthanh@tphcm.gov.vn</v>
      </c>
      <c r="G305" t="str">
        <v>58 Hoàng Hoa Thám, Phường 7, quận Bình Thạnh</v>
      </c>
    </row>
    <row r="306">
      <c r="A306">
        <v>20304</v>
      </c>
      <c r="B306" t="str">
        <f>HYPERLINK("https://phuong7govap.gov.vn/", "UBND Ủy ban nhân dân phường 07  thành phố Hồ Chí Minh")</f>
        <v>UBND Ủy ban nhân dân phường 07  thành phố Hồ Chí Minh</v>
      </c>
      <c r="C306" t="str">
        <v>https://phuong7govap.gov.vn/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20305</v>
      </c>
      <c r="B307" t="str">
        <f>HYPERLINK("https://www.facebook.com/tuoitrecatphcm/", "Công an phường 14  thành phố Hồ Chí Minh")</f>
        <v>Công an phường 14  thành phố Hồ Chí Minh</v>
      </c>
      <c r="C307" t="str">
        <v>https://www.facebook.com/tuoitrecatphcm/</v>
      </c>
      <c r="D307" t="str">
        <v>0908462790</v>
      </c>
      <c r="E307" t="str">
        <v>-</v>
      </c>
      <c r="F307" t="str">
        <f>HYPERLINK("mailto:doanthanhniencongantphcm@gmail.com", "doanthanhniencongantphcm@gmail.com")</f>
        <v>doanthanhniencongantphcm@gmail.com</v>
      </c>
      <c r="G307" t="str">
        <v>268 Trần Hưng Đạo</v>
      </c>
    </row>
    <row r="308">
      <c r="A308">
        <v>20306</v>
      </c>
      <c r="B308" t="str">
        <f>HYPERLINK("http://phuong14.quan10.gov.vn/", "UBND Ủy ban nhân dân phường 14  thành phố Hồ Chí Minh")</f>
        <v>UBND Ủy ban nhân dân phường 14  thành phố Hồ Chí Minh</v>
      </c>
      <c r="C308" t="str">
        <v>http://phuong14.quan10.gov.vn/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20307</v>
      </c>
      <c r="B309" t="str">
        <f>HYPERLINK("https://www.facebook.com/tuoitrecatphcm/", "Công an phường 12  thành phố Hồ Chí Minh")</f>
        <v>Công an phường 12  thành phố Hồ Chí Minh</v>
      </c>
      <c r="C309" t="str">
        <v>https://www.facebook.com/tuoitrecatphcm/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20308</v>
      </c>
      <c r="B310" t="str">
        <f>HYPERLINK("https://www.p12quanbinhthanh.gov.vn/", "UBND Ủy ban nhân dân phường 12  thành phố Hồ Chí Minh")</f>
        <v>UBND Ủy ban nhân dân phường 12  thành phố Hồ Chí Minh</v>
      </c>
      <c r="C310" t="str">
        <v>https://www.p12quanbinhthanh.gov.vn/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20309</v>
      </c>
      <c r="B311" t="str">
        <f>HYPERLINK("https://www.facebook.com/doanp11q8/", "Công an phường 11  thành phố Hồ Chí Minh")</f>
        <v>Công an phường 11  thành phố Hồ Chí Minh</v>
      </c>
      <c r="C311" t="str">
        <v>https://www.facebook.com/doanp11q8/</v>
      </c>
      <c r="D311" t="str">
        <v>-</v>
      </c>
      <c r="E311" t="str">
        <v/>
      </c>
      <c r="F311" t="str">
        <f>HYPERLINK("mailto:Doanphuong11q8@gmail.com", "Doanphuong11q8@gmail.com")</f>
        <v>Doanphuong11q8@gmail.com</v>
      </c>
      <c r="G311" t="str">
        <v>Ho Chi Minh City, Vietnam</v>
      </c>
    </row>
    <row r="312">
      <c r="A312">
        <v>20310</v>
      </c>
      <c r="B312" t="str">
        <f>HYPERLINK("http://phuong11.quan10.gov.vn/", "UBND Ủy ban nhân dân phường 11  thành phố Hồ Chí Minh")</f>
        <v>UBND Ủy ban nhân dân phường 11  thành phố Hồ Chí Minh</v>
      </c>
      <c r="C312" t="str">
        <v>http://phuong11.quan10.gov.vn/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20311</v>
      </c>
      <c r="B313" t="str">
        <f>HYPERLINK("https://www.facebook.com/mtp13binhthanh/?locale=vi_VN", "Công an phường 13  thành phố Hồ Chí Minh")</f>
        <v>Công an phường 13  thành phố Hồ Chí Minh</v>
      </c>
      <c r="C313" t="str">
        <v>https://www.facebook.com/mtp13binhthanh/?locale=vi_VN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20312</v>
      </c>
      <c r="B314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314" t="str">
        <v>https://tanbinh.hochiminhcity.gov.vn/web/neoportal/-/uy-ban-nhan-dan-phuong-13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20313</v>
      </c>
      <c r="B315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315" t="str">
        <v>https://www.facebook.com/p/Ph%C6%B0%E1%BB%9Dng-6-Qu%E1%BA%ADn-B%C3%ACnh-Th%E1%BA%A1nh-100063683672949/</v>
      </c>
      <c r="D315" t="str">
        <v>-</v>
      </c>
      <c r="E315" t="str">
        <v>02838445027</v>
      </c>
      <c r="F315" t="str">
        <f>HYPERLINK("mailto:p6.binhthanh@tphcm.gov.vn", "p6.binhthanh@tphcm.gov.vn")</f>
        <v>p6.binhthanh@tphcm.gov.vn</v>
      </c>
      <c r="G315" t="str">
        <v>-</v>
      </c>
    </row>
    <row r="316">
      <c r="A316">
        <v>20314</v>
      </c>
      <c r="B316" t="str">
        <f>HYPERLINK("https://phuong6govap.gov.vn/", "UBND Ủy ban nhân dân phường 06  thành phố Hồ Chí Minh")</f>
        <v>UBND Ủy ban nhân dân phường 06  thành phố Hồ Chí Minh</v>
      </c>
      <c r="C316" t="str">
        <v>https://phuong6govap.gov.vn/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20315</v>
      </c>
      <c r="B317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317" t="str">
        <v>https://www.facebook.com/p/B%E1%BA%A3n-tin-Ph%C6%B0%E1%BB%9Dng-9-Qu%E1%BA%ADn-11-100077663132015/</v>
      </c>
      <c r="D317" t="str">
        <v>-</v>
      </c>
      <c r="E317" t="str">
        <v/>
      </c>
      <c r="F317" t="str">
        <f>HYPERLINK("mailto:p9.q11@tphcm.gov.vn", "p9.q11@tphcm.gov.vn")</f>
        <v>p9.q11@tphcm.gov.vn</v>
      </c>
      <c r="G317" t="str">
        <v>-</v>
      </c>
    </row>
    <row r="318">
      <c r="A318">
        <v>20316</v>
      </c>
      <c r="B318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318" t="str">
        <v>https://hochiminhcity.gov.vn/-/thong-tin-chi-ao-ieu-hanh-cua-thuong-truc-uy-ban-nhan-dan-thanh-pho-ho-chi-minh-ngay-09-09-2024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20317</v>
      </c>
      <c r="B319" t="str">
        <f>HYPERLINK("https://www.facebook.com/tuoitrecatphcm/", "Công an phường 10  thành phố Hồ Chí Minh")</f>
        <v>Công an phường 10  thành phố Hồ Chí Minh</v>
      </c>
      <c r="C319" t="str">
        <v>https://www.facebook.com/tuoitrecatphcm/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20318</v>
      </c>
      <c r="B320" t="str">
        <f>HYPERLINK("http://phuong10.quan10.gov.vn/", "UBND Ủy ban nhân dân phường 10  thành phố Hồ Chí Minh")</f>
        <v>UBND Ủy ban nhân dân phường 10  thành phố Hồ Chí Minh</v>
      </c>
      <c r="C320" t="str">
        <v>http://phuong10.quan10.gov.vn/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20319</v>
      </c>
      <c r="B321" t="str">
        <v>Công an phường 04  thành phố Hồ Chí Minh</v>
      </c>
      <c r="C321" t="str">
        <v>-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20320</v>
      </c>
      <c r="B322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322" t="str">
        <v>http://www.congbao.hochiminhcity.gov.vn/cong-bao/van-ban/quyet-dinh/so/1322-qd-ubnd/ngay/22-04-2024/noi-dung/46464/46512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20321</v>
      </c>
      <c r="B323" t="str">
        <f>HYPERLINK("https://www.facebook.com/tuoitrecatphcm/", "Công an phường 05  thành phố Hồ Chí Minh")</f>
        <v>Công an phường 05  thành phố Hồ Chí Minh</v>
      </c>
      <c r="C323" t="str">
        <v>https://www.facebook.com/tuoitrecatphcm/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20322</v>
      </c>
      <c r="B324" t="str">
        <f>HYPERLINK("http://phuong5govap.gov.vn/", "UBND Ủy ban nhân dân phường 05  thành phố Hồ Chí Minh")</f>
        <v>UBND Ủy ban nhân dân phường 05  thành phố Hồ Chí Minh</v>
      </c>
      <c r="C324" t="str">
        <v>http://phuong5govap.gov.vn/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20323</v>
      </c>
      <c r="B325" t="str">
        <f>HYPERLINK("https://www.facebook.com/tuoitrecatphcm/", "Công an phường 03  thành phố Hồ Chí Minh")</f>
        <v>Công an phường 03  thành phố Hồ Chí Minh</v>
      </c>
      <c r="C325" t="str">
        <v>https://www.facebook.com/tuoitrecatphcm/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20324</v>
      </c>
      <c r="B326" t="str">
        <f>HYPERLINK("https://quan3.hochiminhcity.gov.vn/", "UBND Ủy ban nhân dân phường 03  thành phố Hồ Chí Minh")</f>
        <v>UBND Ủy ban nhân dân phường 03  thành phố Hồ Chí Minh</v>
      </c>
      <c r="C326" t="str">
        <v>https://quan3.hochiminhcity.gov.vn/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20325</v>
      </c>
      <c r="B327" t="str">
        <v>Công an phường 02  thành phố Hồ Chí Minh</v>
      </c>
      <c r="C327" t="str">
        <v>-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20326</v>
      </c>
      <c r="B328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328" t="str">
        <v>http://www.congbao.hochiminhcity.gov.vn/cong-bao/van-ban/quyet-dinh/so/07-2012-qd-ubnd/ngay/28-02-2012/noi-dung/31953/32729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20327</v>
      </c>
      <c r="B329" t="str">
        <f>HYPERLINK("https://www.facebook.com/tuoitrecatphcm/", "Công an phường 01  thành phố Hồ Chí Minh")</f>
        <v>Công an phường 01  thành phố Hồ Chí Minh</v>
      </c>
      <c r="C329" t="str">
        <v>https://www.facebook.com/tuoitrecatphcm/</v>
      </c>
      <c r="D329" t="str">
        <v>-</v>
      </c>
      <c r="E329" t="str">
        <v/>
      </c>
      <c r="F329" t="str">
        <v>-</v>
      </c>
      <c r="G329" t="str">
        <v>-</v>
      </c>
    </row>
    <row r="330">
      <c r="A330">
        <v>20328</v>
      </c>
      <c r="B330" t="str">
        <f>HYPERLINK("https://phuong1govap.gov.vn/", "UBND Ủy ban nhân dân phường 01  thành phố Hồ Chí Minh")</f>
        <v>UBND Ủy ban nhân dân phường 01  thành phố Hồ Chí Minh</v>
      </c>
      <c r="C330" t="str">
        <v>https://phuong1govap.gov.vn/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20329</v>
      </c>
      <c r="B331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331" t="str">
        <v>https://www.facebook.com/p/%E1%BB%A6y-ban-nh%C3%A2n-d%C3%A2n-Ph%C6%B0%E1%BB%9Dng-15-Qu%E1%BA%ADn-11-100064712827995/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20330</v>
      </c>
      <c r="B332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332" t="str">
        <v>https://tanbinh.hochiminhcity.gov.vn/web/neoportal/thong-tin-lanh-dao/-/asset_publisher/JMjdrDRWLUY6/content/uy-ban-nhan-dan-phuong-15?inheritRedirect=false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20331</v>
      </c>
      <c r="B333" t="str">
        <f>HYPERLINK("https://www.facebook.com/mtp13binhthanh/?locale=vi_VN", "Công an phường 13  thành phố Hồ Chí Minh")</f>
        <v>Công an phường 13  thành phố Hồ Chí Minh</v>
      </c>
      <c r="C333" t="str">
        <v>https://www.facebook.com/mtp13binhthanh/?locale=vi_VN</v>
      </c>
      <c r="D333" t="str">
        <v>-</v>
      </c>
      <c r="E333" t="str">
        <v>02835533088</v>
      </c>
      <c r="F333" t="str">
        <f>HYPERLINK("mailto:mtp13binhthanh@gmail.com", "mtp13binhthanh@gmail.com")</f>
        <v>mtp13binhthanh@gmail.com</v>
      </c>
      <c r="G333" t="str">
        <v>355 Nơ Trang Long, phường 13, quận Bình Thạnh, Ho Chi Minh City, Vietnam</v>
      </c>
    </row>
    <row r="334">
      <c r="A334">
        <v>20332</v>
      </c>
      <c r="B334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334" t="str">
        <v>https://tanbinh.hochiminhcity.gov.vn/web/neoportal/-/uy-ban-nhan-dan-phuong-13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20333</v>
      </c>
      <c r="B335" t="str">
        <f>HYPERLINK("https://www.facebook.com/tuoitrecatphcm/", "Công an phường 14  thành phố Hồ Chí Minh")</f>
        <v>Công an phường 14  thành phố Hồ Chí Minh</v>
      </c>
      <c r="C335" t="str">
        <v>https://www.facebook.com/tuoitrecatphcm/</v>
      </c>
      <c r="D335" t="str">
        <v>0908462790</v>
      </c>
      <c r="E335" t="str">
        <v>-</v>
      </c>
      <c r="F335" t="str">
        <f>HYPERLINK("mailto:doanthanhniencongantphcm@gmail.com", "doanthanhniencongantphcm@gmail.com")</f>
        <v>doanthanhniencongantphcm@gmail.com</v>
      </c>
      <c r="G335" t="str">
        <v>268 Trần Hưng Đạo</v>
      </c>
    </row>
    <row r="336">
      <c r="A336">
        <v>20334</v>
      </c>
      <c r="B336" t="str">
        <f>HYPERLINK("http://phuong14.quan10.gov.vn/", "UBND Ủy ban nhân dân phường 14  thành phố Hồ Chí Minh")</f>
        <v>UBND Ủy ban nhân dân phường 14  thành phố Hồ Chí Minh</v>
      </c>
      <c r="C336" t="str">
        <v>http://phuong14.quan10.gov.vn/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20335</v>
      </c>
      <c r="B337" t="str">
        <f>HYPERLINK("https://www.facebook.com/tuoitrecatphcm/", "Công an phường 12  thành phố Hồ Chí Minh")</f>
        <v>Công an phường 12  thành phố Hồ Chí Minh</v>
      </c>
      <c r="C337" t="str">
        <v>https://www.facebook.com/tuoitrecatphcm/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20336</v>
      </c>
      <c r="B338" t="str">
        <f>HYPERLINK("https://www.p12quanbinhthanh.gov.vn/", "UBND Ủy ban nhân dân phường 12  thành phố Hồ Chí Minh")</f>
        <v>UBND Ủy ban nhân dân phường 12  thành phố Hồ Chí Minh</v>
      </c>
      <c r="C338" t="str">
        <v>https://www.p12quanbinhthanh.gov.vn/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20337</v>
      </c>
      <c r="B339" t="str">
        <f>HYPERLINK("https://www.facebook.com/doanp11q8/", "Công an phường 11  thành phố Hồ Chí Minh")</f>
        <v>Công an phường 11  thành phố Hồ Chí Minh</v>
      </c>
      <c r="C339" t="str">
        <v>https://www.facebook.com/doanp11q8/</v>
      </c>
      <c r="D339" t="str">
        <v>-</v>
      </c>
      <c r="E339" t="str">
        <v/>
      </c>
      <c r="F339" t="str">
        <f>HYPERLINK("mailto:Doanphuong11q8@gmail.com", "Doanphuong11q8@gmail.com")</f>
        <v>Doanphuong11q8@gmail.com</v>
      </c>
      <c r="G339" t="str">
        <v>Ho Chi Minh City, Vietnam</v>
      </c>
    </row>
    <row r="340">
      <c r="A340">
        <v>20338</v>
      </c>
      <c r="B340" t="str">
        <f>HYPERLINK("http://phuong11.quan10.gov.vn/", "UBND Ủy ban nhân dân phường 11  thành phố Hồ Chí Minh")</f>
        <v>UBND Ủy ban nhân dân phường 11  thành phố Hồ Chí Minh</v>
      </c>
      <c r="C340" t="str">
        <v>http://phuong11.quan10.gov.vn/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20339</v>
      </c>
      <c r="B341" t="str">
        <f>HYPERLINK("https://www.facebook.com/tuoitrecatphcm/", "Công an phường 10  thành phố Hồ Chí Minh")</f>
        <v>Công an phường 10  thành phố Hồ Chí Minh</v>
      </c>
      <c r="C341" t="str">
        <v>https://www.facebook.com/tuoitrecatphcm/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20340</v>
      </c>
      <c r="B342" t="str">
        <f>HYPERLINK("http://phuong10.quan10.gov.vn/", "UBND Ủy ban nhân dân phường 10  thành phố Hồ Chí Minh")</f>
        <v>UBND Ủy ban nhân dân phường 10  thành phố Hồ Chí Minh</v>
      </c>
      <c r="C342" t="str">
        <v>http://phuong10.quan10.gov.vn/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20341</v>
      </c>
      <c r="B343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343" t="str">
        <v>https://www.facebook.com/p/B%E1%BA%A3n-tin-Ph%C6%B0%E1%BB%9Dng-9-Qu%E1%BA%ADn-11-100077663132015/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20342</v>
      </c>
      <c r="B344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344" t="str">
        <v>https://hochiminhcity.gov.vn/-/thong-tin-chi-ao-ieu-hanh-cua-thuong-truc-uy-ban-nhan-dan-thanh-pho-ho-chi-minh-ngay-09-09-2024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20343</v>
      </c>
      <c r="B345" t="str">
        <f>HYPERLINK("https://www.facebook.com/tuoitrecatphcm/", "Công an phường 01  thành phố Hồ Chí Minh")</f>
        <v>Công an phường 01  thành phố Hồ Chí Minh</v>
      </c>
      <c r="C345" t="str">
        <v>https://www.facebook.com/tuoitrecatphcm/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20344</v>
      </c>
      <c r="B346" t="str">
        <f>HYPERLINK("https://phuong1govap.gov.vn/", "UBND Ủy ban nhân dân phường 01  thành phố Hồ Chí Minh")</f>
        <v>UBND Ủy ban nhân dân phường 01  thành phố Hồ Chí Minh</v>
      </c>
      <c r="C346" t="str">
        <v>https://phuong1govap.gov.vn/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20345</v>
      </c>
      <c r="B347" t="str">
        <f>HYPERLINK("https://www.facebook.com/tuoitrecatphcm/", "Công an phường 08  thành phố Hồ Chí Minh")</f>
        <v>Công an phường 08  thành phố Hồ Chí Minh</v>
      </c>
      <c r="C347" t="str">
        <v>https://www.facebook.com/tuoitrecatphcm/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20346</v>
      </c>
      <c r="B348" t="str">
        <f>HYPERLINK("https://hochiminhcity.gov.vn/", "UBND Ủy ban nhân dân phường 08  thành phố Hồ Chí Minh")</f>
        <v>UBND Ủy ban nhân dân phường 08  thành phố Hồ Chí Minh</v>
      </c>
      <c r="C348" t="str">
        <v>https://hochiminhcity.gov.vn/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20347</v>
      </c>
      <c r="B349" t="str">
        <v>Công an phường 02  thành phố Hồ Chí Minh</v>
      </c>
      <c r="C349" t="str">
        <v>-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20348</v>
      </c>
      <c r="B350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350" t="str">
        <v>http://www.congbao.hochiminhcity.gov.vn/cong-bao/van-ban/quyet-dinh/so/07-2012-qd-ubnd/ngay/28-02-2012/noi-dung/31953/32729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20349</v>
      </c>
      <c r="B351" t="str">
        <v>Công an phường 04  thành phố Hồ Chí Minh</v>
      </c>
      <c r="C351" t="str">
        <v>-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20350</v>
      </c>
      <c r="B352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352" t="str">
        <v>http://www.congbao.hochiminhcity.gov.vn/cong-bao/van-ban/quyet-dinh/so/1322-qd-ubnd/ngay/22-04-2024/noi-dung/46464/46512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20351</v>
      </c>
      <c r="B353" t="str">
        <f>HYPERLINK("https://www.facebook.com/p/Ph%C6%B0%E1%BB%9Dng-7-B%C3%ACnh-Th%E1%BA%A1nh-100029413493915/", "Công an phường 07  thành phố Hồ Chí Minh")</f>
        <v>Công an phường 07  thành phố Hồ Chí Minh</v>
      </c>
      <c r="C353" t="str">
        <v>https://www.facebook.com/p/Ph%C6%B0%E1%BB%9Dng-7-B%C3%ACnh-Th%E1%BA%A1nh-100029413493915/</v>
      </c>
      <c r="D353" t="str">
        <v>-</v>
      </c>
      <c r="E353" t="str">
        <v>02835510598</v>
      </c>
      <c r="F353" t="str">
        <f>HYPERLINK("mailto:p7.binhthanh@tphcm.gov.vn", "p7.binhthanh@tphcm.gov.vn")</f>
        <v>p7.binhthanh@tphcm.gov.vn</v>
      </c>
      <c r="G353" t="str">
        <v>58 Hoàng Hoa Thám, Phường 7, quận Bình Thạnh</v>
      </c>
    </row>
    <row r="354">
      <c r="A354">
        <v>20352</v>
      </c>
      <c r="B354" t="str">
        <f>HYPERLINK("https://phuong7govap.gov.vn/", "UBND Ủy ban nhân dân phường 07  thành phố Hồ Chí Minh")</f>
        <v>UBND Ủy ban nhân dân phường 07  thành phố Hồ Chí Minh</v>
      </c>
      <c r="C354" t="str">
        <v>https://phuong7govap.gov.vn/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20353</v>
      </c>
      <c r="B355" t="str">
        <f>HYPERLINK("https://www.facebook.com/tuoitrecatphcm/", "Công an phường 05  thành phố Hồ Chí Minh")</f>
        <v>Công an phường 05  thành phố Hồ Chí Minh</v>
      </c>
      <c r="C355" t="str">
        <v>https://www.facebook.com/tuoitrecatphcm/</v>
      </c>
      <c r="D355" t="str">
        <v>0908462790</v>
      </c>
      <c r="E355" t="str">
        <v>-</v>
      </c>
      <c r="F355" t="str">
        <f>HYPERLINK("mailto:doanthanhniencongantphcm@gmail.com", "doanthanhniencongantphcm@gmail.com")</f>
        <v>doanthanhniencongantphcm@gmail.com</v>
      </c>
      <c r="G355" t="str">
        <v>268 Trần Hưng Đạo</v>
      </c>
    </row>
    <row r="356">
      <c r="A356">
        <v>20354</v>
      </c>
      <c r="B356" t="str">
        <f>HYPERLINK("http://phuong5govap.gov.vn/", "UBND Ủy ban nhân dân phường 05  thành phố Hồ Chí Minh")</f>
        <v>UBND Ủy ban nhân dân phường 05  thành phố Hồ Chí Minh</v>
      </c>
      <c r="C356" t="str">
        <v>http://phuong5govap.gov.vn/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20355</v>
      </c>
      <c r="B357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357" t="str">
        <v>https://www.facebook.com/p/Ph%C6%B0%E1%BB%9Dng-6-Qu%E1%BA%ADn-B%C3%ACnh-Th%E1%BA%A1nh-100063683672949/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20356</v>
      </c>
      <c r="B358" t="str">
        <f>HYPERLINK("https://phuong6govap.gov.vn/", "UBND Ủy ban nhân dân phường 06  thành phố Hồ Chí Minh")</f>
        <v>UBND Ủy ban nhân dân phường 06  thành phố Hồ Chí Minh</v>
      </c>
      <c r="C358" t="str">
        <v>https://phuong6govap.gov.vn/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20357</v>
      </c>
      <c r="B359" t="str">
        <f>HYPERLINK("https://www.facebook.com/tuoitrecatphcm/", "Công an phường 03  thành phố Hồ Chí Minh")</f>
        <v>Công an phường 03  thành phố Hồ Chí Minh</v>
      </c>
      <c r="C359" t="str">
        <v>https://www.facebook.com/tuoitrecatphcm/</v>
      </c>
      <c r="D359" t="str">
        <v>0908462790</v>
      </c>
      <c r="E359" t="str">
        <v>-</v>
      </c>
      <c r="F359" t="str">
        <f>HYPERLINK("mailto:doanthanhniencongantphcm@gmail.com", "doanthanhniencongantphcm@gmail.com")</f>
        <v>doanthanhniencongantphcm@gmail.com</v>
      </c>
      <c r="G359" t="str">
        <v>268 Trần Hưng Đạo</v>
      </c>
    </row>
    <row r="360">
      <c r="A360">
        <v>20358</v>
      </c>
      <c r="B360" t="str">
        <f>HYPERLINK("https://quan3.hochiminhcity.gov.vn/", "UBND Ủy ban nhân dân phường 03  thành phố Hồ Chí Minh")</f>
        <v>UBND Ủy ban nhân dân phường 03  thành phố Hồ Chí Minh</v>
      </c>
      <c r="C360" t="str">
        <v>https://quan3.hochiminhcity.gov.vn/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20359</v>
      </c>
      <c r="B361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361" t="str">
        <v>https://www.facebook.com/p/%E1%BB%A6y-ban-nh%C3%A2n-d%C3%A2n-Ph%C6%B0%E1%BB%9Dng-15-Qu%E1%BA%ADn-11-100064712827995/</v>
      </c>
      <c r="D361" t="str">
        <v>-</v>
      </c>
      <c r="E361" t="str">
        <v>02838666641</v>
      </c>
      <c r="F361" t="str">
        <f>HYPERLINK("mailto:p15.q11@tphcm.gov.vn", "p15.q11@tphcm.gov.vn")</f>
        <v>p15.q11@tphcm.gov.vn</v>
      </c>
      <c r="G361" t="str">
        <v>76-78 Đường số 3, cư xá Lữ Gia, Phường 15, Quận 11, Ho Chi Minh City, Vietnam</v>
      </c>
    </row>
    <row r="362">
      <c r="A362">
        <v>20360</v>
      </c>
      <c r="B362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362" t="str">
        <v>https://tanbinh.hochiminhcity.gov.vn/web/neoportal/thong-tin-lanh-dao/-/asset_publisher/JMjdrDRWLUY6/content/uy-ban-nhan-dan-phuong-15?inheritRedirect=false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20361</v>
      </c>
      <c r="B363" t="str">
        <f>HYPERLINK("https://www.facebook.com/tuoitrecatphcm/", "Công an phường 05  thành phố Hồ Chí Minh")</f>
        <v>Công an phường 05  thành phố Hồ Chí Minh</v>
      </c>
      <c r="C363" t="str">
        <v>https://www.facebook.com/tuoitrecatphcm/</v>
      </c>
      <c r="D363" t="str">
        <v>0908462790</v>
      </c>
      <c r="E363" t="str">
        <v>-</v>
      </c>
      <c r="F363" t="str">
        <f>HYPERLINK("mailto:doanthanhniencongantphcm@gmail.com", "doanthanhniencongantphcm@gmail.com")</f>
        <v>doanthanhniencongantphcm@gmail.com</v>
      </c>
      <c r="G363" t="str">
        <v>268 Trần Hưng Đạo</v>
      </c>
    </row>
    <row r="364">
      <c r="A364">
        <v>20362</v>
      </c>
      <c r="B364" t="str">
        <f>HYPERLINK("http://phuong5govap.gov.vn/", "UBND Ủy ban nhân dân phường 05  thành phố Hồ Chí Minh")</f>
        <v>UBND Ủy ban nhân dân phường 05  thành phố Hồ Chí Minh</v>
      </c>
      <c r="C364" t="str">
        <v>http://phuong5govap.gov.vn/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20363</v>
      </c>
      <c r="B365" t="str">
        <f>HYPERLINK("https://www.facebook.com/tuoitrecatphcm/", "Công an phường 14  thành phố Hồ Chí Minh")</f>
        <v>Công an phường 14  thành phố Hồ Chí Minh</v>
      </c>
      <c r="C365" t="str">
        <v>https://www.facebook.com/tuoitrecatphcm/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20364</v>
      </c>
      <c r="B366" t="str">
        <f>HYPERLINK("http://phuong14.quan10.gov.vn/", "UBND Ủy ban nhân dân phường 14  thành phố Hồ Chí Minh")</f>
        <v>UBND Ủy ban nhân dân phường 14  thành phố Hồ Chí Minh</v>
      </c>
      <c r="C366" t="str">
        <v>http://phuong14.quan10.gov.vn/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20365</v>
      </c>
      <c r="B367" t="str">
        <f>HYPERLINK("https://www.facebook.com/doanp11q8/", "Công an phường 11  thành phố Hồ Chí Minh")</f>
        <v>Công an phường 11  thành phố Hồ Chí Minh</v>
      </c>
      <c r="C367" t="str">
        <v>https://www.facebook.com/doanp11q8/</v>
      </c>
      <c r="D367" t="str">
        <v>-</v>
      </c>
      <c r="E367" t="str">
        <v/>
      </c>
      <c r="F367" t="str">
        <f>HYPERLINK("mailto:Doanphuong11q8@gmail.com", "Doanphuong11q8@gmail.com")</f>
        <v>Doanphuong11q8@gmail.com</v>
      </c>
      <c r="G367" t="str">
        <v>Ho Chi Minh City, Vietnam</v>
      </c>
    </row>
    <row r="368">
      <c r="A368">
        <v>20366</v>
      </c>
      <c r="B368" t="str">
        <f>HYPERLINK("http://phuong11.quan10.gov.vn/", "UBND Ủy ban nhân dân phường 11  thành phố Hồ Chí Minh")</f>
        <v>UBND Ủy ban nhân dân phường 11  thành phố Hồ Chí Minh</v>
      </c>
      <c r="C368" t="str">
        <v>http://phuong11.quan10.gov.vn/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20367</v>
      </c>
      <c r="B369" t="str">
        <f>HYPERLINK("https://www.facebook.com/tuoitrecatphcm/", "Công an phường 03  thành phố Hồ Chí Minh")</f>
        <v>Công an phường 03  thành phố Hồ Chí Minh</v>
      </c>
      <c r="C369" t="str">
        <v>https://www.facebook.com/tuoitrecatphcm/</v>
      </c>
      <c r="D369" t="str">
        <v>0908462790</v>
      </c>
      <c r="E369" t="str">
        <v>-</v>
      </c>
      <c r="F369" t="str">
        <f>HYPERLINK("mailto:doanthanhniencongantphcm@gmail.com", "doanthanhniencongantphcm@gmail.com")</f>
        <v>doanthanhniencongantphcm@gmail.com</v>
      </c>
      <c r="G369" t="str">
        <v>268 Trần Hưng Đạo</v>
      </c>
    </row>
    <row r="370">
      <c r="A370">
        <v>20368</v>
      </c>
      <c r="B370" t="str">
        <f>HYPERLINK("https://quan3.hochiminhcity.gov.vn/", "UBND Ủy ban nhân dân phường 03  thành phố Hồ Chí Minh")</f>
        <v>UBND Ủy ban nhân dân phường 03  thành phố Hồ Chí Minh</v>
      </c>
      <c r="C370" t="str">
        <v>https://quan3.hochiminhcity.gov.vn/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20369</v>
      </c>
      <c r="B371" t="str">
        <f>HYPERLINK("https://www.facebook.com/tuoitrecatphcm/", "Công an phường 10  thành phố Hồ Chí Minh")</f>
        <v>Công an phường 10  thành phố Hồ Chí Minh</v>
      </c>
      <c r="C371" t="str">
        <v>https://www.facebook.com/tuoitrecatphcm/</v>
      </c>
      <c r="D371" t="str">
        <v>0908462790</v>
      </c>
      <c r="E371" t="str">
        <v>-</v>
      </c>
      <c r="F371" t="str">
        <f>HYPERLINK("mailto:doanthanhniencongantphcm@gmail.com", "doanthanhniencongantphcm@gmail.com")</f>
        <v>doanthanhniencongantphcm@gmail.com</v>
      </c>
      <c r="G371" t="str">
        <v>268 Trần Hưng Đạo</v>
      </c>
    </row>
    <row r="372">
      <c r="A372">
        <v>20370</v>
      </c>
      <c r="B372" t="str">
        <f>HYPERLINK("http://phuong10.quan10.gov.vn/", "UBND Ủy ban nhân dân phường 10  thành phố Hồ Chí Minh")</f>
        <v>UBND Ủy ban nhân dân phường 10  thành phố Hồ Chí Minh</v>
      </c>
      <c r="C372" t="str">
        <v>http://phuong10.quan10.gov.vn/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20371</v>
      </c>
      <c r="B373" t="str">
        <f>HYPERLINK("https://www.facebook.com/mtp13binhthanh/?locale=vi_VN", "Công an phường 13  thành phố Hồ Chí Minh")</f>
        <v>Công an phường 13  thành phố Hồ Chí Minh</v>
      </c>
      <c r="C373" t="str">
        <v>https://www.facebook.com/mtp13binhthanh/?locale=vi_VN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20372</v>
      </c>
      <c r="B374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374" t="str">
        <v>https://tanbinh.hochiminhcity.gov.vn/web/neoportal/-/uy-ban-nhan-dan-phuong-13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20373</v>
      </c>
      <c r="B375" t="str">
        <f>HYPERLINK("https://www.facebook.com/tuoitrecatphcm/", "Công an phường 08  thành phố Hồ Chí Minh")</f>
        <v>Công an phường 08  thành phố Hồ Chí Minh</v>
      </c>
      <c r="C375" t="str">
        <v>https://www.facebook.com/tuoitrecatphcm/</v>
      </c>
      <c r="D375" t="str">
        <v>0908462790</v>
      </c>
      <c r="E375" t="str">
        <v>-</v>
      </c>
      <c r="F375" t="str">
        <f>HYPERLINK("mailto:doanthanhniencongantphcm@gmail.com", "doanthanhniencongantphcm@gmail.com")</f>
        <v>doanthanhniencongantphcm@gmail.com</v>
      </c>
      <c r="G375" t="str">
        <v>268 Trần Hưng Đạo</v>
      </c>
    </row>
    <row r="376">
      <c r="A376">
        <v>20374</v>
      </c>
      <c r="B376" t="str">
        <f>HYPERLINK("https://hochiminhcity.gov.vn/", "UBND Ủy ban nhân dân phường 08  thành phố Hồ Chí Minh")</f>
        <v>UBND Ủy ban nhân dân phường 08  thành phố Hồ Chí Minh</v>
      </c>
      <c r="C376" t="str">
        <v>https://hochiminhcity.gov.vn/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20375</v>
      </c>
      <c r="B377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377" t="str">
        <v>https://www.facebook.com/p/B%E1%BA%A3n-tin-Ph%C6%B0%E1%BB%9Dng-9-Qu%E1%BA%ADn-11-100077663132015/</v>
      </c>
      <c r="D377" t="str">
        <v>-</v>
      </c>
      <c r="E377" t="str">
        <v/>
      </c>
      <c r="F377" t="str">
        <v>-</v>
      </c>
      <c r="G377" t="str">
        <v>-</v>
      </c>
    </row>
    <row r="378">
      <c r="A378">
        <v>20376</v>
      </c>
      <c r="B378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378" t="str">
        <v>https://hochiminhcity.gov.vn/-/thong-tin-chi-ao-ieu-hanh-cua-thuong-truc-uy-ban-nhan-dan-thanh-pho-ho-chi-minh-ngay-09-09-2024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20377</v>
      </c>
      <c r="B379" t="str">
        <f>HYPERLINK("https://www.facebook.com/tuoitrecatphcm/", "Công an phường 12  thành phố Hồ Chí Minh")</f>
        <v>Công an phường 12  thành phố Hồ Chí Minh</v>
      </c>
      <c r="C379" t="str">
        <v>https://www.facebook.com/tuoitrecatphcm/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20378</v>
      </c>
      <c r="B380" t="str">
        <f>HYPERLINK("https://www.p12quanbinhthanh.gov.vn/", "UBND Ủy ban nhân dân phường 12  thành phố Hồ Chí Minh")</f>
        <v>UBND Ủy ban nhân dân phường 12  thành phố Hồ Chí Minh</v>
      </c>
      <c r="C380" t="str">
        <v>https://www.p12quanbinhthanh.gov.vn/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20379</v>
      </c>
      <c r="B381" t="str">
        <f>HYPERLINK("https://www.facebook.com/p/Ph%C6%B0%E1%BB%9Dng-7-B%C3%ACnh-Th%E1%BA%A1nh-100029413493915/", "Công an phường 07  thành phố Hồ Chí Minh")</f>
        <v>Công an phường 07  thành phố Hồ Chí Minh</v>
      </c>
      <c r="C381" t="str">
        <v>https://www.facebook.com/p/Ph%C6%B0%E1%BB%9Dng-7-B%C3%ACnh-Th%E1%BA%A1nh-100029413493915/</v>
      </c>
      <c r="D381" t="str">
        <v>-</v>
      </c>
      <c r="E381" t="str">
        <v>02835510598</v>
      </c>
      <c r="F381" t="str">
        <f>HYPERLINK("mailto:p7.binhthanh@tphcm.gov.vn", "p7.binhthanh@tphcm.gov.vn")</f>
        <v>p7.binhthanh@tphcm.gov.vn</v>
      </c>
      <c r="G381" t="str">
        <v>58 Hoàng Hoa Thám, Phường 7, quận Bình Thạnh</v>
      </c>
    </row>
    <row r="382">
      <c r="A382">
        <v>20380</v>
      </c>
      <c r="B382" t="str">
        <f>HYPERLINK("https://phuong7govap.gov.vn/", "UBND Ủy ban nhân dân phường 07  thành phố Hồ Chí Minh")</f>
        <v>UBND Ủy ban nhân dân phường 07  thành phố Hồ Chí Minh</v>
      </c>
      <c r="C382" t="str">
        <v>https://phuong7govap.gov.vn/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20381</v>
      </c>
      <c r="B383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383" t="str">
        <v>https://www.facebook.com/p/Ph%C6%B0%E1%BB%9Dng-6-Qu%E1%BA%ADn-B%C3%ACnh-Th%E1%BA%A1nh-100063683672949/</v>
      </c>
      <c r="D383" t="str">
        <v>-</v>
      </c>
      <c r="E383" t="str">
        <v>02838445027</v>
      </c>
      <c r="F383" t="str">
        <f>HYPERLINK("mailto:p6.binhthanh@tphcm.gov.vn", "p6.binhthanh@tphcm.gov.vn")</f>
        <v>p6.binhthanh@tphcm.gov.vn</v>
      </c>
      <c r="G383" t="str">
        <v>-</v>
      </c>
    </row>
    <row r="384">
      <c r="A384">
        <v>20382</v>
      </c>
      <c r="B384" t="str">
        <f>HYPERLINK("https://phuong6govap.gov.vn/", "UBND Ủy ban nhân dân phường 06  thành phố Hồ Chí Minh")</f>
        <v>UBND Ủy ban nhân dân phường 06  thành phố Hồ Chí Minh</v>
      </c>
      <c r="C384" t="str">
        <v>https://phuong6govap.gov.vn/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20383</v>
      </c>
      <c r="B385" t="str">
        <v>Công an phường 04  thành phố Hồ Chí Minh</v>
      </c>
      <c r="C385" t="str">
        <v>-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20384</v>
      </c>
      <c r="B386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386" t="str">
        <v>http://www.congbao.hochiminhcity.gov.vn/cong-bao/van-ban/quyet-dinh/so/1322-qd-ubnd/ngay/22-04-2024/noi-dung/46464/46512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20385</v>
      </c>
      <c r="B387" t="str">
        <f>HYPERLINK("https://www.facebook.com/tuoitrecatphcm/", "Công an phường 01  thành phố Hồ Chí Minh")</f>
        <v>Công an phường 01  thành phố Hồ Chí Minh</v>
      </c>
      <c r="C387" t="str">
        <v>https://www.facebook.com/tuoitrecatphcm/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20386</v>
      </c>
      <c r="B388" t="str">
        <f>HYPERLINK("https://phuong1govap.gov.vn/", "UBND Ủy ban nhân dân phường 01  thành phố Hồ Chí Minh")</f>
        <v>UBND Ủy ban nhân dân phường 01  thành phố Hồ Chí Minh</v>
      </c>
      <c r="C388" t="str">
        <v>https://phuong1govap.gov.vn/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20387</v>
      </c>
      <c r="B389" t="str">
        <v>Công an phường 02  thành phố Hồ Chí Minh</v>
      </c>
      <c r="C389" t="str">
        <v>-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20388</v>
      </c>
      <c r="B390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390" t="str">
        <v>http://www.congbao.hochiminhcity.gov.vn/cong-bao/van-ban/quyet-dinh/so/07-2012-qd-ubnd/ngay/28-02-2012/noi-dung/31953/32729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20389</v>
      </c>
      <c r="B391" t="str">
        <v>Công an phường 16  thành phố Hồ Chí Minh</v>
      </c>
      <c r="C391" t="str">
        <v>-</v>
      </c>
      <c r="D391" t="str">
        <v>-</v>
      </c>
      <c r="E391" t="str">
        <v/>
      </c>
      <c r="F391" t="str">
        <v>-</v>
      </c>
      <c r="G391" t="str">
        <v>-</v>
      </c>
    </row>
    <row r="392">
      <c r="A392">
        <v>20390</v>
      </c>
      <c r="B392" t="str">
        <f>HYPERLINK("https://p16.govap.hochiminhcity.gov.vn/", "UBND Ủy ban nhân dân phường 16  thành phố Hồ Chí Minh")</f>
        <v>UBND Ủy ban nhân dân phường 16  thành phố Hồ Chí Minh</v>
      </c>
      <c r="C392" t="str">
        <v>https://p16.govap.hochiminhcity.gov.vn/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20391</v>
      </c>
      <c r="B393" t="str">
        <f>HYPERLINK("https://www.facebook.com/tuoitrecatphcm/", "Công an phường 12  thành phố Hồ Chí Minh")</f>
        <v>Công an phường 12  thành phố Hồ Chí Minh</v>
      </c>
      <c r="C393" t="str">
        <v>https://www.facebook.com/tuoitrecatphcm/</v>
      </c>
      <c r="D393" t="str">
        <v>0908462790</v>
      </c>
      <c r="E393" t="str">
        <v>-</v>
      </c>
      <c r="F393" t="str">
        <f>HYPERLINK("mailto:doanthanhniencongantphcm@gmail.com", "doanthanhniencongantphcm@gmail.com")</f>
        <v>doanthanhniencongantphcm@gmail.com</v>
      </c>
      <c r="G393" t="str">
        <v>268 Trần Hưng Đạo</v>
      </c>
    </row>
    <row r="394">
      <c r="A394">
        <v>20392</v>
      </c>
      <c r="B394" t="str">
        <f>HYPERLINK("https://www.p12quanbinhthanh.gov.vn/", "UBND Ủy ban nhân dân phường 12  thành phố Hồ Chí Minh")</f>
        <v>UBND Ủy ban nhân dân phường 12  thành phố Hồ Chí Minh</v>
      </c>
      <c r="C394" t="str">
        <v>https://www.p12quanbinhthanh.gov.vn/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20393</v>
      </c>
      <c r="B395" t="str">
        <f>HYPERLINK("https://www.facebook.com/mtp13binhthanh/?locale=vi_VN", "Công an phường 13  thành phố Hồ Chí Minh")</f>
        <v>Công an phường 13  thành phố Hồ Chí Minh</v>
      </c>
      <c r="C395" t="str">
        <v>https://www.facebook.com/mtp13binhthanh/?locale=vi_VN</v>
      </c>
      <c r="D395" t="str">
        <v>-</v>
      </c>
      <c r="E395" t="str">
        <v>02835533088</v>
      </c>
      <c r="F395" t="str">
        <f>HYPERLINK("mailto:mtp13binhthanh@gmail.com", "mtp13binhthanh@gmail.com")</f>
        <v>mtp13binhthanh@gmail.com</v>
      </c>
      <c r="G395" t="str">
        <v>355 Nơ Trang Long, phường 13, quận Bình Thạnh, Ho Chi Minh City, Vietnam</v>
      </c>
    </row>
    <row r="396">
      <c r="A396">
        <v>20394</v>
      </c>
      <c r="B396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396" t="str">
        <v>https://tanbinh.hochiminhcity.gov.vn/web/neoportal/-/uy-ban-nhan-dan-phuong-13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20395</v>
      </c>
      <c r="B397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397" t="str">
        <v>https://www.facebook.com/p/B%E1%BA%A3n-tin-Ph%C6%B0%E1%BB%9Dng-9-Qu%E1%BA%ADn-11-100077663132015/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20396</v>
      </c>
      <c r="B398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398" t="str">
        <v>https://hochiminhcity.gov.vn/-/thong-tin-chi-ao-ieu-hanh-cua-thuong-truc-uy-ban-nhan-dan-thanh-pho-ho-chi-minh-ngay-09-09-2024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20397</v>
      </c>
      <c r="B399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399" t="str">
        <v>https://www.facebook.com/p/Ph%C6%B0%E1%BB%9Dng-6-Qu%E1%BA%ADn-B%C3%ACnh-Th%E1%BA%A1nh-100063683672949/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20398</v>
      </c>
      <c r="B400" t="str">
        <f>HYPERLINK("https://phuong6govap.gov.vn/", "UBND Ủy ban nhân dân phường 06  thành phố Hồ Chí Minh")</f>
        <v>UBND Ủy ban nhân dân phường 06  thành phố Hồ Chí Minh</v>
      </c>
      <c r="C400" t="str">
        <v>https://phuong6govap.gov.vn/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20399</v>
      </c>
      <c r="B401" t="str">
        <f>HYPERLINK("https://www.facebook.com/tuoitrecatphcm/", "Công an phường 08  thành phố Hồ Chí Minh")</f>
        <v>Công an phường 08  thành phố Hồ Chí Minh</v>
      </c>
      <c r="C401" t="str">
        <v>https://www.facebook.com/tuoitrecatphcm/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20400</v>
      </c>
      <c r="B402" t="str">
        <f>HYPERLINK("https://hochiminhcity.gov.vn/", "UBND Ủy ban nhân dân phường 08  thành phố Hồ Chí Minh")</f>
        <v>UBND Ủy ban nhân dân phường 08  thành phố Hồ Chí Minh</v>
      </c>
      <c r="C402" t="str">
        <v>https://hochiminhcity.gov.vn/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20401</v>
      </c>
      <c r="B403" t="str">
        <f>HYPERLINK("https://www.facebook.com/tuoitrecatphcm/", "Công an phường 10  thành phố Hồ Chí Minh")</f>
        <v>Công an phường 10  thành phố Hồ Chí Minh</v>
      </c>
      <c r="C403" t="str">
        <v>https://www.facebook.com/tuoitrecatphcm/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20402</v>
      </c>
      <c r="B404" t="str">
        <f>HYPERLINK("http://phuong10.quan10.gov.vn/", "UBND Ủy ban nhân dân phường 10  thành phố Hồ Chí Minh")</f>
        <v>UBND Ủy ban nhân dân phường 10  thành phố Hồ Chí Minh</v>
      </c>
      <c r="C404" t="str">
        <v>http://phuong10.quan10.gov.vn/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20403</v>
      </c>
      <c r="B405" t="str">
        <f>HYPERLINK("https://www.facebook.com/tuoitrecatphcm/", "Công an phường 05  thành phố Hồ Chí Minh")</f>
        <v>Công an phường 05  thành phố Hồ Chí Minh</v>
      </c>
      <c r="C405" t="str">
        <v>https://www.facebook.com/tuoitrecatphcm/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20404</v>
      </c>
      <c r="B406" t="str">
        <f>HYPERLINK("http://phuong5govap.gov.vn/", "UBND Ủy ban nhân dân phường 05  thành phố Hồ Chí Minh")</f>
        <v>UBND Ủy ban nhân dân phường 05  thành phố Hồ Chí Minh</v>
      </c>
      <c r="C406" t="str">
        <v>http://phuong5govap.gov.vn/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20405</v>
      </c>
      <c r="B407" t="str">
        <v>Công an phường 18  thành phố Hồ Chí Minh</v>
      </c>
      <c r="C407" t="str">
        <v>-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20406</v>
      </c>
      <c r="B408" t="str">
        <f>HYPERLINK("http://quan4.hochiminhcity.gov.vn/tintuc/Lists/Posts/ViewPost.aspx?ID=3101", "UBND Ủy ban nhân dân phường 18  thành phố Hồ Chí Minh")</f>
        <v>UBND Ủy ban nhân dân phường 18  thành phố Hồ Chí Minh</v>
      </c>
      <c r="C408" t="str">
        <v>http://quan4.hochiminhcity.gov.vn/tintuc/Lists/Posts/ViewPost.aspx?ID=3101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20407</v>
      </c>
      <c r="B409" t="str">
        <f>HYPERLINK("https://www.facebook.com/tuoitrecatphcm/", "Công an phường 14  thành phố Hồ Chí Minh")</f>
        <v>Công an phường 14  thành phố Hồ Chí Minh</v>
      </c>
      <c r="C409" t="str">
        <v>https://www.facebook.com/tuoitrecatphcm/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20408</v>
      </c>
      <c r="B410" t="str">
        <f>HYPERLINK("http://phuong14.quan10.gov.vn/", "UBND Ủy ban nhân dân phường 14  thành phố Hồ Chí Minh")</f>
        <v>UBND Ủy ban nhân dân phường 14  thành phố Hồ Chí Minh</v>
      </c>
      <c r="C410" t="str">
        <v>http://phuong14.quan10.gov.vn/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20409</v>
      </c>
      <c r="B411" t="str">
        <v>Công an phường 04  thành phố Hồ Chí Minh</v>
      </c>
      <c r="C411" t="str">
        <v>-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20410</v>
      </c>
      <c r="B412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412" t="str">
        <v>http://www.congbao.hochiminhcity.gov.vn/cong-bao/van-ban/quyet-dinh/so/1322-qd-ubnd/ngay/22-04-2024/noi-dung/46464/46512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20411</v>
      </c>
      <c r="B413" t="str">
        <f>HYPERLINK("https://www.facebook.com/tuoitrecatphcm/", "Công an phường 03  thành phố Hồ Chí Minh")</f>
        <v>Công an phường 03  thành phố Hồ Chí Minh</v>
      </c>
      <c r="C413" t="str">
        <v>https://www.facebook.com/tuoitrecatphcm/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20412</v>
      </c>
      <c r="B414" t="str">
        <f>HYPERLINK("https://quan3.hochiminhcity.gov.vn/", "UBND Ủy ban nhân dân phường 03  thành phố Hồ Chí Minh")</f>
        <v>UBND Ủy ban nhân dân phường 03  thành phố Hồ Chí Minh</v>
      </c>
      <c r="C414" t="str">
        <v>https://quan3.hochiminhcity.gov.vn/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20413</v>
      </c>
      <c r="B415" t="str">
        <v>Công an phường 16  thành phố Hồ Chí Minh</v>
      </c>
      <c r="C415" t="str">
        <v>-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20414</v>
      </c>
      <c r="B416" t="str">
        <f>HYPERLINK("https://p16.govap.hochiminhcity.gov.vn/", "UBND Ủy ban nhân dân phường 16  thành phố Hồ Chí Minh")</f>
        <v>UBND Ủy ban nhân dân phường 16  thành phố Hồ Chí Minh</v>
      </c>
      <c r="C416" t="str">
        <v>https://p16.govap.hochiminhcity.gov.vn/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20415</v>
      </c>
      <c r="B417" t="str">
        <v>Công an phường 02  thành phố Hồ Chí Minh</v>
      </c>
      <c r="C417" t="str">
        <v>-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20416</v>
      </c>
      <c r="B418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418" t="str">
        <v>http://www.congbao.hochiminhcity.gov.vn/cong-bao/van-ban/quyet-dinh/so/07-2012-qd-ubnd/ngay/28-02-2012/noi-dung/31953/32729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20417</v>
      </c>
      <c r="B419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419" t="str">
        <v>https://www.facebook.com/p/%E1%BB%A6y-ban-nh%C3%A2n-d%C3%A2n-Ph%C6%B0%E1%BB%9Dng-15-Qu%E1%BA%ADn-11-100064712827995/</v>
      </c>
      <c r="D419" t="str">
        <v>-</v>
      </c>
      <c r="E419" t="str">
        <v/>
      </c>
      <c r="F419" t="str">
        <v>-</v>
      </c>
      <c r="G419" t="str">
        <v>-</v>
      </c>
    </row>
    <row r="420">
      <c r="A420">
        <v>20418</v>
      </c>
      <c r="B420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420" t="str">
        <v>https://tanbinh.hochiminhcity.gov.vn/web/neoportal/thong-tin-lanh-dao/-/asset_publisher/JMjdrDRWLUY6/content/uy-ban-nhan-dan-phuong-15?inheritRedirect=false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20419</v>
      </c>
      <c r="B421" t="str">
        <f>HYPERLINK("https://www.facebook.com/tuoitrecatphcm/", "Công an phường 01  thành phố Hồ Chí Minh")</f>
        <v>Công an phường 01  thành phố Hồ Chí Minh</v>
      </c>
      <c r="C421" t="str">
        <v>https://www.facebook.com/tuoitrecatphcm/</v>
      </c>
      <c r="D421" t="str">
        <v>-</v>
      </c>
      <c r="E421" t="str">
        <v/>
      </c>
      <c r="F421" t="str">
        <v>-</v>
      </c>
      <c r="G421" t="str">
        <v>-</v>
      </c>
    </row>
    <row r="422">
      <c r="A422">
        <v>20420</v>
      </c>
      <c r="B422" t="str">
        <f>HYPERLINK("https://phuong1govap.gov.vn/", "UBND Ủy ban nhân dân phường 01  thành phố Hồ Chí Minh")</f>
        <v>UBND Ủy ban nhân dân phường 01  thành phố Hồ Chí Minh</v>
      </c>
      <c r="C422" t="str">
        <v>https://phuong1govap.gov.vn/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20421</v>
      </c>
      <c r="B423" t="str">
        <v>Công an phường 04  thành phố Hồ Chí Minh</v>
      </c>
      <c r="C423" t="str">
        <v>-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20422</v>
      </c>
      <c r="B424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424" t="str">
        <v>http://www.congbao.hochiminhcity.gov.vn/cong-bao/van-ban/quyet-dinh/so/1322-qd-ubnd/ngay/22-04-2024/noi-dung/46464/46512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20423</v>
      </c>
      <c r="B425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425" t="str">
        <v>https://www.facebook.com/p/B%E1%BA%A3n-tin-Ph%C6%B0%E1%BB%9Dng-9-Qu%E1%BA%ADn-11-100077663132015/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20424</v>
      </c>
      <c r="B426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426" t="str">
        <v>https://hochiminhcity.gov.vn/-/thong-tin-chi-ao-ieu-hanh-cua-thuong-truc-uy-ban-nhan-dan-thanh-pho-ho-chi-minh-ngay-09-09-2024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20425</v>
      </c>
      <c r="B427" t="str">
        <f>HYPERLINK("https://www.facebook.com/tuoitrecatphcm/", "Công an phường 03  thành phố Hồ Chí Minh")</f>
        <v>Công an phường 03  thành phố Hồ Chí Minh</v>
      </c>
      <c r="C427" t="str">
        <v>https://www.facebook.com/tuoitrecatphcm/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20426</v>
      </c>
      <c r="B428" t="str">
        <f>HYPERLINK("https://quan3.hochiminhcity.gov.vn/", "UBND Ủy ban nhân dân phường 03  thành phố Hồ Chí Minh")</f>
        <v>UBND Ủy ban nhân dân phường 03  thành phố Hồ Chí Minh</v>
      </c>
      <c r="C428" t="str">
        <v>https://quan3.hochiminhcity.gov.vn/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20427</v>
      </c>
      <c r="B429" t="str">
        <f>HYPERLINK("https://www.facebook.com/tuoitrecatphcm/", "Công an phường 12  thành phố Hồ Chí Minh")</f>
        <v>Công an phường 12  thành phố Hồ Chí Minh</v>
      </c>
      <c r="C429" t="str">
        <v>https://www.facebook.com/tuoitrecatphcm/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20428</v>
      </c>
      <c r="B430" t="str">
        <f>HYPERLINK("https://www.p12quanbinhthanh.gov.vn/", "UBND Ủy ban nhân dân phường 12  thành phố Hồ Chí Minh")</f>
        <v>UBND Ủy ban nhân dân phường 12  thành phố Hồ Chí Minh</v>
      </c>
      <c r="C430" t="str">
        <v>https://www.p12quanbinhthanh.gov.vn/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20429</v>
      </c>
      <c r="B431" t="str">
        <v>Công an phường 02  thành phố Hồ Chí Minh</v>
      </c>
      <c r="C431" t="str">
        <v>-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20430</v>
      </c>
      <c r="B432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432" t="str">
        <v>http://www.congbao.hochiminhcity.gov.vn/cong-bao/van-ban/quyet-dinh/so/07-2012-qd-ubnd/ngay/28-02-2012/noi-dung/31953/32729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20431</v>
      </c>
      <c r="B433" t="str">
        <f>HYPERLINK("https://www.facebook.com/tuoitrecatphcm/", "Công an phường 08  thành phố Hồ Chí Minh")</f>
        <v>Công an phường 08  thành phố Hồ Chí Minh</v>
      </c>
      <c r="C433" t="str">
        <v>https://www.facebook.com/tuoitrecatphcm/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20432</v>
      </c>
      <c r="B434" t="str">
        <f>HYPERLINK("https://hochiminhcity.gov.vn/", "UBND Ủy ban nhân dân phường 08  thành phố Hồ Chí Minh")</f>
        <v>UBND Ủy ban nhân dân phường 08  thành phố Hồ Chí Minh</v>
      </c>
      <c r="C434" t="str">
        <v>https://hochiminhcity.gov.vn/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20433</v>
      </c>
      <c r="B435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435" t="str">
        <v>https://www.facebook.com/p/%E1%BB%A6y-ban-nh%C3%A2n-d%C3%A2n-Ph%C6%B0%E1%BB%9Dng-15-Qu%E1%BA%ADn-11-100064712827995/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20434</v>
      </c>
      <c r="B436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436" t="str">
        <v>https://tanbinh.hochiminhcity.gov.vn/web/neoportal/thong-tin-lanh-dao/-/asset_publisher/JMjdrDRWLUY6/content/uy-ban-nhan-dan-phuong-15?inheritRedirect=false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20435</v>
      </c>
      <c r="B437" t="str">
        <f>HYPERLINK("https://www.facebook.com/p/Ph%C6%B0%E1%BB%9Dng-7-B%C3%ACnh-Th%E1%BA%A1nh-100029413493915/", "Công an phường 07  thành phố Hồ Chí Minh")</f>
        <v>Công an phường 07  thành phố Hồ Chí Minh</v>
      </c>
      <c r="C437" t="str">
        <v>https://www.facebook.com/p/Ph%C6%B0%E1%BB%9Dng-7-B%C3%ACnh-Th%E1%BA%A1nh-100029413493915/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20436</v>
      </c>
      <c r="B438" t="str">
        <f>HYPERLINK("https://phuong7govap.gov.vn/", "UBND Ủy ban nhân dân phường 07  thành phố Hồ Chí Minh")</f>
        <v>UBND Ủy ban nhân dân phường 07  thành phố Hồ Chí Minh</v>
      </c>
      <c r="C438" t="str">
        <v>https://phuong7govap.gov.vn/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20437</v>
      </c>
      <c r="B439" t="str">
        <f>HYPERLINK("https://www.facebook.com/tuoitrecatphcm/", "Công an phường 01  thành phố Hồ Chí Minh")</f>
        <v>Công an phường 01  thành phố Hồ Chí Minh</v>
      </c>
      <c r="C439" t="str">
        <v>https://www.facebook.com/tuoitrecatphcm/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20438</v>
      </c>
      <c r="B440" t="str">
        <f>HYPERLINK("https://phuong1govap.gov.vn/", "UBND Ủy ban nhân dân phường 01  thành phố Hồ Chí Minh")</f>
        <v>UBND Ủy ban nhân dân phường 01  thành phố Hồ Chí Minh</v>
      </c>
      <c r="C440" t="str">
        <v>https://phuong1govap.gov.vn/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20439</v>
      </c>
      <c r="B441" t="str">
        <f>HYPERLINK("https://www.facebook.com/doanp11q8/", "Công an phường 11  thành phố Hồ Chí Minh")</f>
        <v>Công an phường 11  thành phố Hồ Chí Minh</v>
      </c>
      <c r="C441" t="str">
        <v>https://www.facebook.com/doanp11q8/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20440</v>
      </c>
      <c r="B442" t="str">
        <f>HYPERLINK("http://phuong11.quan10.gov.vn/", "UBND Ủy ban nhân dân phường 11  thành phố Hồ Chí Minh")</f>
        <v>UBND Ủy ban nhân dân phường 11  thành phố Hồ Chí Minh</v>
      </c>
      <c r="C442" t="str">
        <v>http://phuong11.quan10.gov.vn/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20441</v>
      </c>
      <c r="B443" t="str">
        <f>HYPERLINK("https://www.facebook.com/tuoitrecatphcm/", "Công an phường 14  thành phố Hồ Chí Minh")</f>
        <v>Công an phường 14  thành phố Hồ Chí Minh</v>
      </c>
      <c r="C443" t="str">
        <v>https://www.facebook.com/tuoitrecatphcm/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20442</v>
      </c>
      <c r="B444" t="str">
        <f>HYPERLINK("http://phuong14.quan10.gov.vn/", "UBND Ủy ban nhân dân phường 14  thành phố Hồ Chí Minh")</f>
        <v>UBND Ủy ban nhân dân phường 14  thành phố Hồ Chí Minh</v>
      </c>
      <c r="C444" t="str">
        <v>http://phuong14.quan10.gov.vn/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20443</v>
      </c>
      <c r="B445" t="str">
        <f>HYPERLINK("https://www.facebook.com/tuoitrecatphcm/", "Công an phường 05  thành phố Hồ Chí Minh")</f>
        <v>Công an phường 05  thành phố Hồ Chí Minh</v>
      </c>
      <c r="C445" t="str">
        <v>https://www.facebook.com/tuoitrecatphcm/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20444</v>
      </c>
      <c r="B446" t="str">
        <f>HYPERLINK("http://phuong5govap.gov.vn/", "UBND Ủy ban nhân dân phường 05  thành phố Hồ Chí Minh")</f>
        <v>UBND Ủy ban nhân dân phường 05  thành phố Hồ Chí Minh</v>
      </c>
      <c r="C446" t="str">
        <v>http://phuong5govap.gov.vn/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20445</v>
      </c>
      <c r="B447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447" t="str">
        <v>https://www.facebook.com/p/Ph%C6%B0%E1%BB%9Dng-6-Qu%E1%BA%ADn-B%C3%ACnh-Th%E1%BA%A1nh-100063683672949/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20446</v>
      </c>
      <c r="B448" t="str">
        <f>HYPERLINK("https://phuong6govap.gov.vn/", "UBND Ủy ban nhân dân phường 06  thành phố Hồ Chí Minh")</f>
        <v>UBND Ủy ban nhân dân phường 06  thành phố Hồ Chí Minh</v>
      </c>
      <c r="C448" t="str">
        <v>https://phuong6govap.gov.vn/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20447</v>
      </c>
      <c r="B449" t="str">
        <f>HYPERLINK("https://www.facebook.com/tuoitrecatphcm/", "Công an phường 10  thành phố Hồ Chí Minh")</f>
        <v>Công an phường 10  thành phố Hồ Chí Minh</v>
      </c>
      <c r="C449" t="str">
        <v>https://www.facebook.com/tuoitrecatphcm/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20448</v>
      </c>
      <c r="B450" t="str">
        <f>HYPERLINK("http://phuong10.quan10.gov.vn/", "UBND Ủy ban nhân dân phường 10  thành phố Hồ Chí Minh")</f>
        <v>UBND Ủy ban nhân dân phường 10  thành phố Hồ Chí Minh</v>
      </c>
      <c r="C450" t="str">
        <v>http://phuong10.quan10.gov.vn/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20449</v>
      </c>
      <c r="B451" t="str">
        <f>HYPERLINK("https://www.facebook.com/mtp13binhthanh/?locale=vi_VN", "Công an phường 13  thành phố Hồ Chí Minh")</f>
        <v>Công an phường 13  thành phố Hồ Chí Minh</v>
      </c>
      <c r="C451" t="str">
        <v>https://www.facebook.com/mtp13binhthanh/?locale=vi_VN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20450</v>
      </c>
      <c r="B452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452" t="str">
        <v>https://tanbinh.hochiminhcity.gov.vn/web/neoportal/-/uy-ban-nhan-dan-phuong-13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20451</v>
      </c>
      <c r="B453" t="str">
        <f>HYPERLINK("https://www.facebook.com/tuoitrecatphcm/", "Công an phường 14  thành phố Hồ Chí Minh")</f>
        <v>Công an phường 14  thành phố Hồ Chí Minh</v>
      </c>
      <c r="C453" t="str">
        <v>https://www.facebook.com/tuoitrecatphcm/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20452</v>
      </c>
      <c r="B454" t="str">
        <f>HYPERLINK("http://phuong14.quan10.gov.vn/", "UBND Ủy ban nhân dân phường 14  thành phố Hồ Chí Minh")</f>
        <v>UBND Ủy ban nhân dân phường 14  thành phố Hồ Chí Minh</v>
      </c>
      <c r="C454" t="str">
        <v>http://phuong14.quan10.gov.vn/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20453</v>
      </c>
      <c r="B455" t="str">
        <f>HYPERLINK("https://www.facebook.com/mtp13binhthanh/?locale=vi_VN", "Công an phường 13  thành phố Hồ Chí Minh")</f>
        <v>Công an phường 13  thành phố Hồ Chí Minh</v>
      </c>
      <c r="C455" t="str">
        <v>https://www.facebook.com/mtp13binhthanh/?locale=vi_VN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20454</v>
      </c>
      <c r="B456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456" t="str">
        <v>https://tanbinh.hochiminhcity.gov.vn/web/neoportal/-/uy-ban-nhan-dan-phuong-13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20455</v>
      </c>
      <c r="B457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457" t="str">
        <v>https://www.facebook.com/p/B%E1%BA%A3n-tin-Ph%C6%B0%E1%BB%9Dng-9-Qu%E1%BA%ADn-11-100077663132015/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20456</v>
      </c>
      <c r="B458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458" t="str">
        <v>https://hochiminhcity.gov.vn/-/thong-tin-chi-ao-ieu-hanh-cua-thuong-truc-uy-ban-nhan-dan-thanh-pho-ho-chi-minh-ngay-09-09-2024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20457</v>
      </c>
      <c r="B459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459" t="str">
        <v>https://www.facebook.com/p/Ph%C6%B0%E1%BB%9Dng-6-Qu%E1%BA%ADn-B%C3%ACnh-Th%E1%BA%A1nh-100063683672949/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20458</v>
      </c>
      <c r="B460" t="str">
        <f>HYPERLINK("https://phuong6govap.gov.vn/", "UBND Ủy ban nhân dân phường 06  thành phố Hồ Chí Minh")</f>
        <v>UBND Ủy ban nhân dân phường 06  thành phố Hồ Chí Minh</v>
      </c>
      <c r="C460" t="str">
        <v>https://phuong6govap.gov.vn/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20459</v>
      </c>
      <c r="B461" t="str">
        <f>HYPERLINK("https://www.facebook.com/tuoitrecatphcm/", "Công an phường 12  thành phố Hồ Chí Minh")</f>
        <v>Công an phường 12  thành phố Hồ Chí Minh</v>
      </c>
      <c r="C461" t="str">
        <v>https://www.facebook.com/tuoitrecatphcm/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20460</v>
      </c>
      <c r="B462" t="str">
        <f>HYPERLINK("https://www.p12quanbinhthanh.gov.vn/", "UBND Ủy ban nhân dân phường 12  thành phố Hồ Chí Minh")</f>
        <v>UBND Ủy ban nhân dân phường 12  thành phố Hồ Chí Minh</v>
      </c>
      <c r="C462" t="str">
        <v>https://www.p12quanbinhthanh.gov.vn/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20461</v>
      </c>
      <c r="B463" t="str">
        <f>HYPERLINK("https://www.facebook.com/tuoitrecatphcm/", "Công an phường 05  thành phố Hồ Chí Minh")</f>
        <v>Công an phường 05  thành phố Hồ Chí Minh</v>
      </c>
      <c r="C463" t="str">
        <v>https://www.facebook.com/tuoitrecatphcm/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20462</v>
      </c>
      <c r="B464" t="str">
        <f>HYPERLINK("http://phuong5govap.gov.vn/", "UBND Ủy ban nhân dân phường 05  thành phố Hồ Chí Minh")</f>
        <v>UBND Ủy ban nhân dân phường 05  thành phố Hồ Chí Minh</v>
      </c>
      <c r="C464" t="str">
        <v>http://phuong5govap.gov.vn/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20463</v>
      </c>
      <c r="B465" t="str">
        <f>HYPERLINK("https://www.facebook.com/doanp11q8/", "Công an phường 11  thành phố Hồ Chí Minh")</f>
        <v>Công an phường 11  thành phố Hồ Chí Minh</v>
      </c>
      <c r="C465" t="str">
        <v>https://www.facebook.com/doanp11q8/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20464</v>
      </c>
      <c r="B466" t="str">
        <f>HYPERLINK("http://phuong11.quan10.gov.vn/", "UBND Ủy ban nhân dân phường 11  thành phố Hồ Chí Minh")</f>
        <v>UBND Ủy ban nhân dân phường 11  thành phố Hồ Chí Minh</v>
      </c>
      <c r="C466" t="str">
        <v>http://phuong11.quan10.gov.vn/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20465</v>
      </c>
      <c r="B467" t="str">
        <v>Công an phường 02  thành phố Hồ Chí Minh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20466</v>
      </c>
      <c r="B468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468" t="str">
        <v>http://www.congbao.hochiminhcity.gov.vn/cong-bao/van-ban/quyet-dinh/so/07-2012-qd-ubnd/ngay/28-02-2012/noi-dung/31953/32729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20467</v>
      </c>
      <c r="B469" t="str">
        <f>HYPERLINK("https://www.facebook.com/tuoitrecatphcm/", "Công an phường 01  thành phố Hồ Chí Minh")</f>
        <v>Công an phường 01  thành phố Hồ Chí Minh</v>
      </c>
      <c r="C469" t="str">
        <v>https://www.facebook.com/tuoitrecatphcm/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20468</v>
      </c>
      <c r="B470" t="str">
        <f>HYPERLINK("https://phuong1govap.gov.vn/", "UBND Ủy ban nhân dân phường 01  thành phố Hồ Chí Minh")</f>
        <v>UBND Ủy ban nhân dân phường 01  thành phố Hồ Chí Minh</v>
      </c>
      <c r="C470" t="str">
        <v>https://phuong1govap.gov.vn/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20469</v>
      </c>
      <c r="B471" t="str">
        <v>Công an phường 04  thành phố Hồ Chí Minh</v>
      </c>
      <c r="C471" t="str">
        <v>-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20470</v>
      </c>
      <c r="B472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472" t="str">
        <v>http://www.congbao.hochiminhcity.gov.vn/cong-bao/van-ban/quyet-dinh/so/1322-qd-ubnd/ngay/22-04-2024/noi-dung/46464/46512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20471</v>
      </c>
      <c r="B473" t="str">
        <f>HYPERLINK("https://www.facebook.com/tuoitrecatphcm/", "Công an phường 08  thành phố Hồ Chí Minh")</f>
        <v>Công an phường 08  thành phố Hồ Chí Minh</v>
      </c>
      <c r="C473" t="str">
        <v>https://www.facebook.com/tuoitrecatphcm/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20472</v>
      </c>
      <c r="B474" t="str">
        <f>HYPERLINK("https://hochiminhcity.gov.vn/", "UBND Ủy ban nhân dân phường 08  thành phố Hồ Chí Minh")</f>
        <v>UBND Ủy ban nhân dân phường 08  thành phố Hồ Chí Minh</v>
      </c>
      <c r="C474" t="str">
        <v>https://hochiminhcity.gov.vn/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20473</v>
      </c>
      <c r="B475" t="str">
        <f>HYPERLINK("https://www.facebook.com/tuoitrecatphcm/", "Công an phường 03  thành phố Hồ Chí Minh")</f>
        <v>Công an phường 03  thành phố Hồ Chí Minh</v>
      </c>
      <c r="C475" t="str">
        <v>https://www.facebook.com/tuoitrecatphcm/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20474</v>
      </c>
      <c r="B476" t="str">
        <f>HYPERLINK("https://quan3.hochiminhcity.gov.vn/", "UBND Ủy ban nhân dân phường 03  thành phố Hồ Chí Minh")</f>
        <v>UBND Ủy ban nhân dân phường 03  thành phố Hồ Chí Minh</v>
      </c>
      <c r="C476" t="str">
        <v>https://quan3.hochiminhcity.gov.vn/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20475</v>
      </c>
      <c r="B477" t="str">
        <f>HYPERLINK("https://www.facebook.com/p/Ph%C6%B0%E1%BB%9Dng-7-B%C3%ACnh-Th%E1%BA%A1nh-100029413493915/", "Công an phường 07  thành phố Hồ Chí Minh")</f>
        <v>Công an phường 07  thành phố Hồ Chí Minh</v>
      </c>
      <c r="C477" t="str">
        <v>https://www.facebook.com/p/Ph%C6%B0%E1%BB%9Dng-7-B%C3%ACnh-Th%E1%BA%A1nh-100029413493915/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20476</v>
      </c>
      <c r="B478" t="str">
        <f>HYPERLINK("https://phuong7govap.gov.vn/", "UBND Ủy ban nhân dân phường 07  thành phố Hồ Chí Minh")</f>
        <v>UBND Ủy ban nhân dân phường 07  thành phố Hồ Chí Minh</v>
      </c>
      <c r="C478" t="str">
        <v>https://phuong7govap.gov.vn/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20477</v>
      </c>
      <c r="B479" t="str">
        <f>HYPERLINK("https://www.facebook.com/tuoitrecatphcm/", "Công an phường 10  thành phố Hồ Chí Minh")</f>
        <v>Công an phường 10  thành phố Hồ Chí Minh</v>
      </c>
      <c r="C479" t="str">
        <v>https://www.facebook.com/tuoitrecatphcm/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20478</v>
      </c>
      <c r="B480" t="str">
        <f>HYPERLINK("http://phuong10.quan10.gov.vn/", "UBND Ủy ban nhân dân phường 10  thành phố Hồ Chí Minh")</f>
        <v>UBND Ủy ban nhân dân phường 10  thành phố Hồ Chí Minh</v>
      </c>
      <c r="C480" t="str">
        <v>http://phuong10.quan10.gov.vn/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20479</v>
      </c>
      <c r="B481" t="str">
        <f>HYPERLINK("https://www.facebook.com/tuoitrecatphcm/", "Công an phường 08  thành phố Hồ Chí Minh")</f>
        <v>Công an phường 08  thành phố Hồ Chí Minh</v>
      </c>
      <c r="C481" t="str">
        <v>https://www.facebook.com/tuoitrecatphcm/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20480</v>
      </c>
      <c r="B482" t="str">
        <f>HYPERLINK("https://hochiminhcity.gov.vn/", "UBND Ủy ban nhân dân phường 08  thành phố Hồ Chí Minh")</f>
        <v>UBND Ủy ban nhân dân phường 08  thành phố Hồ Chí Minh</v>
      </c>
      <c r="C482" t="str">
        <v>https://hochiminhcity.gov.vn/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20481</v>
      </c>
      <c r="B483" t="str">
        <v>Công an phường 02  thành phố Hồ Chí Minh</v>
      </c>
      <c r="C483" t="str">
        <v>-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20482</v>
      </c>
      <c r="B484" t="str">
        <f>HYPERLINK("http://www.congbao.hochiminhcity.gov.vn/cong-bao/van-ban/quyet-dinh/so/07-2012-qd-ubnd/ngay/28-02-2012/noi-dung/31953/32729", "UBND Ủy ban nhân dân phường 02  thành phố Hồ Chí Minh")</f>
        <v>UBND Ủy ban nhân dân phường 02  thành phố Hồ Chí Minh</v>
      </c>
      <c r="C484" t="str">
        <v>http://www.congbao.hochiminhcity.gov.vn/cong-bao/van-ban/quyet-dinh/so/07-2012-qd-ubnd/ngay/28-02-2012/noi-dung/31953/32729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20483</v>
      </c>
      <c r="B485" t="str">
        <f>HYPERLINK("https://www.facebook.com/tuoitrecatphcm/", "Công an phường 01  thành phố Hồ Chí Minh")</f>
        <v>Công an phường 01  thành phố Hồ Chí Minh</v>
      </c>
      <c r="C485" t="str">
        <v>https://www.facebook.com/tuoitrecatphcm/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20484</v>
      </c>
      <c r="B486" t="str">
        <f>HYPERLINK("https://phuong1govap.gov.vn/", "UBND Ủy ban nhân dân phường 01  thành phố Hồ Chí Minh")</f>
        <v>UBND Ủy ban nhân dân phường 01  thành phố Hồ Chí Minh</v>
      </c>
      <c r="C486" t="str">
        <v>https://phuong1govap.gov.vn/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20485</v>
      </c>
      <c r="B487" t="str">
        <f>HYPERLINK("https://www.facebook.com/tuoitrecatphcm/", "Công an phường 03  thành phố Hồ Chí Minh")</f>
        <v>Công an phường 03  thành phố Hồ Chí Minh</v>
      </c>
      <c r="C487" t="str">
        <v>https://www.facebook.com/tuoitrecatphcm/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20486</v>
      </c>
      <c r="B488" t="str">
        <f>HYPERLINK("https://quan3.hochiminhcity.gov.vn/", "UBND Ủy ban nhân dân phường 03  thành phố Hồ Chí Minh")</f>
        <v>UBND Ủy ban nhân dân phường 03  thành phố Hồ Chí Minh</v>
      </c>
      <c r="C488" t="str">
        <v>https://quan3.hochiminhcity.gov.vn/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20487</v>
      </c>
      <c r="B489" t="str">
        <f>HYPERLINK("https://www.facebook.com/doanp11q8/", "Công an phường 11  thành phố Hồ Chí Minh")</f>
        <v>Công an phường 11  thành phố Hồ Chí Minh</v>
      </c>
      <c r="C489" t="str">
        <v>https://www.facebook.com/doanp11q8/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20488</v>
      </c>
      <c r="B490" t="str">
        <f>HYPERLINK("http://phuong11.quan10.gov.vn/", "UBND Ủy ban nhân dân phường 11  thành phố Hồ Chí Minh")</f>
        <v>UBND Ủy ban nhân dân phường 11  thành phố Hồ Chí Minh</v>
      </c>
      <c r="C490" t="str">
        <v>http://phuong11.quan10.gov.vn/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20489</v>
      </c>
      <c r="B491" t="str">
        <f>HYPERLINK("https://www.facebook.com/p/B%E1%BA%A3n-tin-Ph%C6%B0%E1%BB%9Dng-9-Qu%E1%BA%ADn-11-100077663132015/", "Công an phường 09  thành phố Hồ Chí Minh")</f>
        <v>Công an phường 09  thành phố Hồ Chí Minh</v>
      </c>
      <c r="C491" t="str">
        <v>https://www.facebook.com/p/B%E1%BA%A3n-tin-Ph%C6%B0%E1%BB%9Dng-9-Qu%E1%BA%ADn-11-100077663132015/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20490</v>
      </c>
      <c r="B492" t="str">
        <f>HYPERLINK("https://hochiminhcity.gov.vn/-/thong-tin-chi-ao-ieu-hanh-cua-thuong-truc-uy-ban-nhan-dan-thanh-pho-ho-chi-minh-ngay-09-09-2024", "UBND Ủy ban nhân dân phường 09  thành phố Hồ Chí Minh")</f>
        <v>UBND Ủy ban nhân dân phường 09  thành phố Hồ Chí Minh</v>
      </c>
      <c r="C492" t="str">
        <v>https://hochiminhcity.gov.vn/-/thong-tin-chi-ao-ieu-hanh-cua-thuong-truc-uy-ban-nhan-dan-thanh-pho-ho-chi-minh-ngay-09-09-2024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20491</v>
      </c>
      <c r="B493" t="str">
        <f>HYPERLINK("https://www.facebook.com/tuoitrecatphcm/", "Công an phường 10  thành phố Hồ Chí Minh")</f>
        <v>Công an phường 10  thành phố Hồ Chí Minh</v>
      </c>
      <c r="C493" t="str">
        <v>https://www.facebook.com/tuoitrecatphcm/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20492</v>
      </c>
      <c r="B494" t="str">
        <f>HYPERLINK("http://phuong10.quan10.gov.vn/", "UBND Ủy ban nhân dân phường 10  thành phố Hồ Chí Minh")</f>
        <v>UBND Ủy ban nhân dân phường 10  thành phố Hồ Chí Minh</v>
      </c>
      <c r="C494" t="str">
        <v>http://phuong10.quan10.gov.vn/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20493</v>
      </c>
      <c r="B495" t="str">
        <v>Công an phường 04  thành phố Hồ Chí Minh</v>
      </c>
      <c r="C495" t="str">
        <v>-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20494</v>
      </c>
      <c r="B496" t="str">
        <f>HYPERLINK("http://www.congbao.hochiminhcity.gov.vn/cong-bao/van-ban/quyet-dinh/so/1322-qd-ubnd/ngay/22-04-2024/noi-dung/46464/46512", "UBND Ủy ban nhân dân phường 04  thành phố Hồ Chí Minh")</f>
        <v>UBND Ủy ban nhân dân phường 04  thành phố Hồ Chí Minh</v>
      </c>
      <c r="C496" t="str">
        <v>http://www.congbao.hochiminhcity.gov.vn/cong-bao/van-ban/quyet-dinh/so/1322-qd-ubnd/ngay/22-04-2024/noi-dung/46464/46512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20495</v>
      </c>
      <c r="B497" t="str">
        <f>HYPERLINK("https://www.facebook.com/mtp13binhthanh/?locale=vi_VN", "Công an phường 13  thành phố Hồ Chí Minh")</f>
        <v>Công an phường 13  thành phố Hồ Chí Minh</v>
      </c>
      <c r="C497" t="str">
        <v>https://www.facebook.com/mtp13binhthanh/?locale=vi_VN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20496</v>
      </c>
      <c r="B498" t="str">
        <f>HYPERLINK("https://tanbinh.hochiminhcity.gov.vn/web/neoportal/-/uy-ban-nhan-dan-phuong-13", "UBND Ủy ban nhân dân phường 13  thành phố Hồ Chí Minh")</f>
        <v>UBND Ủy ban nhân dân phường 13  thành phố Hồ Chí Minh</v>
      </c>
      <c r="C498" t="str">
        <v>https://tanbinh.hochiminhcity.gov.vn/web/neoportal/-/uy-ban-nhan-dan-phuong-13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20497</v>
      </c>
      <c r="B499" t="str">
        <f>HYPERLINK("https://www.facebook.com/tuoitrecatphcm/", "Công an phường 12  thành phố Hồ Chí Minh")</f>
        <v>Công an phường 12  thành phố Hồ Chí Minh</v>
      </c>
      <c r="C499" t="str">
        <v>https://www.facebook.com/tuoitrecatphcm/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20498</v>
      </c>
      <c r="B500" t="str">
        <f>HYPERLINK("https://www.p12quanbinhthanh.gov.vn/", "UBND Ủy ban nhân dân phường 12  thành phố Hồ Chí Minh")</f>
        <v>UBND Ủy ban nhân dân phường 12  thành phố Hồ Chí Minh</v>
      </c>
      <c r="C500" t="str">
        <v>https://www.p12quanbinhthanh.gov.vn/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20499</v>
      </c>
      <c r="B501" t="str">
        <f>HYPERLINK("https://www.facebook.com/tuoitrecatphcm/", "Công an phường 05  thành phố Hồ Chí Minh")</f>
        <v>Công an phường 05  thành phố Hồ Chí Minh</v>
      </c>
      <c r="C501" t="str">
        <v>https://www.facebook.com/tuoitrecatphcm/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20500</v>
      </c>
      <c r="B502" t="str">
        <f>HYPERLINK("http://phuong5govap.gov.vn/", "UBND Ủy ban nhân dân phường 05  thành phố Hồ Chí Minh")</f>
        <v>UBND Ủy ban nhân dân phường 05  thành phố Hồ Chí Minh</v>
      </c>
      <c r="C502" t="str">
        <v>http://phuong5govap.gov.vn/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20501</v>
      </c>
      <c r="B503" t="str">
        <f>HYPERLINK("https://www.facebook.com/tuoitrecatphcm/", "Công an phường 14  thành phố Hồ Chí Minh")</f>
        <v>Công an phường 14  thành phố Hồ Chí Minh</v>
      </c>
      <c r="C503" t="str">
        <v>https://www.facebook.com/tuoitrecatphcm/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20502</v>
      </c>
      <c r="B504" t="str">
        <f>HYPERLINK("http://phuong14.quan10.gov.vn/", "UBND Ủy ban nhân dân phường 14  thành phố Hồ Chí Minh")</f>
        <v>UBND Ủy ban nhân dân phường 14  thành phố Hồ Chí Minh</v>
      </c>
      <c r="C504" t="str">
        <v>http://phuong14.quan10.gov.vn/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20503</v>
      </c>
      <c r="B505" t="str">
        <f>HYPERLINK("https://www.facebook.com/p/Ph%C6%B0%E1%BB%9Dng-6-Qu%E1%BA%ADn-B%C3%ACnh-Th%E1%BA%A1nh-100063683672949/", "Công an phường 06  thành phố Hồ Chí Minh")</f>
        <v>Công an phường 06  thành phố Hồ Chí Minh</v>
      </c>
      <c r="C505" t="str">
        <v>https://www.facebook.com/p/Ph%C6%B0%E1%BB%9Dng-6-Qu%E1%BA%ADn-B%C3%ACnh-Th%E1%BA%A1nh-100063683672949/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20504</v>
      </c>
      <c r="B506" t="str">
        <f>HYPERLINK("https://phuong6govap.gov.vn/", "UBND Ủy ban nhân dân phường 06  thành phố Hồ Chí Minh")</f>
        <v>UBND Ủy ban nhân dân phường 06  thành phố Hồ Chí Minh</v>
      </c>
      <c r="C506" t="str">
        <v>https://phuong6govap.gov.vn/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20505</v>
      </c>
      <c r="B507" t="str">
        <f>HYPERLINK("https://www.facebook.com/p/%E1%BB%A6y-ban-nh%C3%A2n-d%C3%A2n-Ph%C6%B0%E1%BB%9Dng-15-Qu%E1%BA%ADn-11-100064712827995/", "Công an phường 15  thành phố Hồ Chí Minh")</f>
        <v>Công an phường 15  thành phố Hồ Chí Minh</v>
      </c>
      <c r="C507" t="str">
        <v>https://www.facebook.com/p/%E1%BB%A6y-ban-nh%C3%A2n-d%C3%A2n-Ph%C6%B0%E1%BB%9Dng-15-Qu%E1%BA%ADn-11-100064712827995/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20506</v>
      </c>
      <c r="B508" t="str">
        <f>HYPERLINK("https://tanbinh.hochiminhcity.gov.vn/web/neoportal/thong-tin-lanh-dao/-/asset_publisher/JMjdrDRWLUY6/content/uy-ban-nhan-dan-phuong-15?inheritRedirect=false", "UBND Ủy ban nhân dân phường 15  thành phố Hồ Chí Minh")</f>
        <v>UBND Ủy ban nhân dân phường 15  thành phố Hồ Chí Minh</v>
      </c>
      <c r="C508" t="str">
        <v>https://tanbinh.hochiminhcity.gov.vn/web/neoportal/thong-tin-lanh-dao/-/asset_publisher/JMjdrDRWLUY6/content/uy-ban-nhan-dan-phuong-15?inheritRedirect=false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20507</v>
      </c>
      <c r="B509" t="str">
        <v>Công an phường 16  thành phố Hồ Chí Minh</v>
      </c>
      <c r="C509" t="str">
        <v>-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20508</v>
      </c>
      <c r="B510" t="str">
        <f>HYPERLINK("https://p16.govap.hochiminhcity.gov.vn/", "UBND Ủy ban nhân dân phường 16  thành phố Hồ Chí Minh")</f>
        <v>UBND Ủy ban nhân dân phường 16  thành phố Hồ Chí Minh</v>
      </c>
      <c r="C510" t="str">
        <v>https://p16.govap.hochiminhcity.gov.vn/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20509</v>
      </c>
      <c r="B511" t="str">
        <f>HYPERLINK("https://www.facebook.com/p/Ph%C6%B0%E1%BB%9Dng-7-B%C3%ACnh-Th%E1%BA%A1nh-100029413493915/", "Công an phường 07  thành phố Hồ Chí Minh")</f>
        <v>Công an phường 07  thành phố Hồ Chí Minh</v>
      </c>
      <c r="C511" t="str">
        <v>https://www.facebook.com/p/Ph%C6%B0%E1%BB%9Dng-7-B%C3%ACnh-Th%E1%BA%A1nh-100029413493915/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20510</v>
      </c>
      <c r="B512" t="str">
        <f>HYPERLINK("https://phuong7govap.gov.vn/", "UBND Ủy ban nhân dân phường 07  thành phố Hồ Chí Minh")</f>
        <v>UBND Ủy ban nhân dân phường 07  thành phố Hồ Chí Minh</v>
      </c>
      <c r="C512" t="str">
        <v>https://phuong7govap.gov.vn/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20511</v>
      </c>
      <c r="B513" t="str">
        <f>HYPERLINK("https://www.facebook.com/p/%C4%90o%C3%A0n-ph%C6%B0%E1%BB%9Dng-B%C3%ACnh-H%C6%B0ng-Ho%C3%A0-B-100072113895035/", "Công an phường Bình Hưng Hòa  thành phố Hồ Chí Minh")</f>
        <v>Công an phường Bình Hưng Hòa  thành phố Hồ Chí Minh</v>
      </c>
      <c r="C513" t="str">
        <v>https://www.facebook.com/p/%C4%90o%C3%A0n-ph%C6%B0%E1%BB%9Dng-B%C3%ACnh-H%C6%B0ng-Ho%C3%A0-B-100072113895035/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20512</v>
      </c>
      <c r="B514" t="str">
        <f>HYPERLINK("https://binhhunghoaa.gov.vn/", "UBND Ủy ban nhân dân phường Bình Hưng Hòa  thành phố Hồ Chí Minh")</f>
        <v>UBND Ủy ban nhân dân phường Bình Hưng Hòa  thành phố Hồ Chí Minh</v>
      </c>
      <c r="C514" t="str">
        <v>https://binhhunghoaa.gov.vn/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20513</v>
      </c>
      <c r="B515" t="str">
        <f>HYPERLINK("https://www.facebook.com/p/UBND-Ph%C6%B0%E1%BB%9Dng-B%C3%ACnh-H%C6%B0ng-Ho%C3%A0-B-61550800588877/", "Công an phường Bình Hưng Hoà A  thành phố Hồ Chí Minh")</f>
        <v>Công an phường Bình Hưng Hoà A  thành phố Hồ Chí Minh</v>
      </c>
      <c r="C515" t="str">
        <v>https://www.facebook.com/p/UBND-Ph%C6%B0%E1%BB%9Dng-B%C3%ACnh-H%C6%B0ng-Ho%C3%A0-B-61550800588877/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20514</v>
      </c>
      <c r="B516" t="str">
        <f>HYPERLINK("https://binhhunghoaa.gov.vn/", "UBND Ủy ban nhân dân phường Bình Hưng Hoà A  thành phố Hồ Chí Minh")</f>
        <v>UBND Ủy ban nhân dân phường Bình Hưng Hoà A  thành phố Hồ Chí Minh</v>
      </c>
      <c r="C516" t="str">
        <v>https://binhhunghoaa.gov.vn/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20515</v>
      </c>
      <c r="B517" t="str">
        <f>HYPERLINK("https://www.facebook.com/p/%C4%90o%C3%A0n-ph%C6%B0%E1%BB%9Dng-B%C3%ACnh-H%C6%B0ng-Ho%C3%A0-B-100072113895035/", "Công an phường Bình Hưng Hoà B  thành phố Hồ Chí Minh")</f>
        <v>Công an phường Bình Hưng Hoà B  thành phố Hồ Chí Minh</v>
      </c>
      <c r="C517" t="str">
        <v>https://www.facebook.com/p/%C4%90o%C3%A0n-ph%C6%B0%E1%BB%9Dng-B%C3%ACnh-H%C6%B0ng-Ho%C3%A0-B-100072113895035/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20516</v>
      </c>
      <c r="B518" t="str">
        <f>HYPERLINK("https://binhtan.hochiminhcity.gov.vn/tt-uy-ban-nhan-dan-10-phuong", "UBND Ủy ban nhân dân phường Bình Hưng Hoà B  thành phố Hồ Chí Minh")</f>
        <v>UBND Ủy ban nhân dân phường Bình Hưng Hoà B  thành phố Hồ Chí Minh</v>
      </c>
      <c r="C518" t="str">
        <v>https://binhtan.hochiminhcity.gov.vn/tt-uy-ban-nhan-dan-10-phuong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20517</v>
      </c>
      <c r="B519" t="str">
        <f>HYPERLINK("https://www.facebook.com/tuoitrecatphcm/", "Công an phường Bình Trị Đông  thành phố Hồ Chí Minh")</f>
        <v>Công an phường Bình Trị Đông  thành phố Hồ Chí Minh</v>
      </c>
      <c r="C519" t="str">
        <v>https://www.facebook.com/tuoitrecatphcm/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20518</v>
      </c>
      <c r="B520" t="str">
        <f>HYPERLINK("https://phuongbinhtridong.gov.vn/", "UBND Ủy ban nhân dân phường Bình Trị Đông  thành phố Hồ Chí Minh")</f>
        <v>UBND Ủy ban nhân dân phường Bình Trị Đông  thành phố Hồ Chí Minh</v>
      </c>
      <c r="C520" t="str">
        <v>https://phuongbinhtridong.gov.vn/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20519</v>
      </c>
      <c r="B521" t="str">
        <f>HYPERLINK("https://www.facebook.com/tuoitrecatphcm/", "Công an phường Bình Trị Đông A  thành phố Hồ Chí Minh")</f>
        <v>Công an phường Bình Trị Đông A  thành phố Hồ Chí Minh</v>
      </c>
      <c r="C521" t="str">
        <v>https://www.facebook.com/tuoitrecatphcm/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20520</v>
      </c>
      <c r="B522" t="str">
        <f>HYPERLINK("https://phuongbinhtridonga.gov.vn/", "UBND Ủy ban nhân dân phường Bình Trị Đông A  thành phố Hồ Chí Minh")</f>
        <v>UBND Ủy ban nhân dân phường Bình Trị Đông A  thành phố Hồ Chí Minh</v>
      </c>
      <c r="C522" t="str">
        <v>https://phuongbinhtridonga.gov.vn/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20521</v>
      </c>
      <c r="B523" t="str">
        <f>HYPERLINK("https://www.facebook.com/481731009846518", "Công an phường Bình Trị Đông B  thành phố Hồ Chí Minh")</f>
        <v>Công an phường Bình Trị Đông B  thành phố Hồ Chí Minh</v>
      </c>
      <c r="C523" t="str">
        <v>https://www.facebook.com/481731009846518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20522</v>
      </c>
      <c r="B524" t="str">
        <f>HYPERLINK("https://phuongbinhtridong.gov.vn/", "UBND Ủy ban nhân dân phường Bình Trị Đông B  thành phố Hồ Chí Minh")</f>
        <v>UBND Ủy ban nhân dân phường Bình Trị Đông B  thành phố Hồ Chí Minh</v>
      </c>
      <c r="C524" t="str">
        <v>https://phuongbinhtridong.gov.vn/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20523</v>
      </c>
      <c r="B525" t="str">
        <f>HYPERLINK("https://www.facebook.com/tuoitrecatphcm/", "Công an phường Tân Tạo  thành phố Hồ Chí Minh")</f>
        <v>Công an phường Tân Tạo  thành phố Hồ Chí Minh</v>
      </c>
      <c r="C525" t="str">
        <v>https://www.facebook.com/tuoitrecatphcm/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20524</v>
      </c>
      <c r="B526" t="str">
        <f>HYPERLINK("https://binhtan.hochiminhcity.gov.vn/tt-uy-ban-nhan-dan-10-phuong", "UBND Ủy ban nhân dân phường Tân Tạo  thành phố Hồ Chí Minh")</f>
        <v>UBND Ủy ban nhân dân phường Tân Tạo  thành phố Hồ Chí Minh</v>
      </c>
      <c r="C526" t="str">
        <v>https://binhtan.hochiminhcity.gov.vn/tt-uy-ban-nhan-dan-10-phuong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20525</v>
      </c>
      <c r="B527" t="str">
        <f>HYPERLINK("https://www.facebook.com/tuoitrecatphcm/", "Công an phường Tân Tạo A  thành phố Hồ Chí Minh")</f>
        <v>Công an phường Tân Tạo A  thành phố Hồ Chí Minh</v>
      </c>
      <c r="C527" t="str">
        <v>https://www.facebook.com/tuoitrecatphcm/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20526</v>
      </c>
      <c r="B528" t="str">
        <f>HYPERLINK("https://binhtan.hochiminhcity.gov.vn/tt-uy-ban-nhan-dan-10-phuong", "UBND Ủy ban nhân dân phường Tân Tạo A  thành phố Hồ Chí Minh")</f>
        <v>UBND Ủy ban nhân dân phường Tân Tạo A  thành phố Hồ Chí Minh</v>
      </c>
      <c r="C528" t="str">
        <v>https://binhtan.hochiminhcity.gov.vn/tt-uy-ban-nhan-dan-10-phuong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20527</v>
      </c>
      <c r="B529" t="str">
        <f>HYPERLINK("https://www.facebook.com/tuoitrecatphcm/", "Công an phường  An Lạc  thành phố Hồ Chí Minh")</f>
        <v>Công an phường  An Lạc  thành phố Hồ Chí Minh</v>
      </c>
      <c r="C529" t="str">
        <v>https://www.facebook.com/tuoitrecatphcm/</v>
      </c>
      <c r="D529" t="str">
        <v>-</v>
      </c>
      <c r="E529" t="str">
        <v/>
      </c>
      <c r="F529" t="str">
        <v>-</v>
      </c>
      <c r="G529" t="str">
        <v>-</v>
      </c>
    </row>
    <row r="530">
      <c r="A530">
        <v>20528</v>
      </c>
      <c r="B530" t="str">
        <f>HYPERLINK("http://phuonganlaca.gov.vn/", "UBND Ủy ban nhân dân phường  An Lạc  thành phố Hồ Chí Minh")</f>
        <v>UBND Ủy ban nhân dân phường  An Lạc  thành phố Hồ Chí Minh</v>
      </c>
      <c r="C530" t="str">
        <v>http://phuonganlaca.gov.vn/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20529</v>
      </c>
      <c r="B531" t="str">
        <f>HYPERLINK("https://www.facebook.com/tuoitrecatphcm/", "Công an phường An Lạc A  thành phố Hồ Chí Minh")</f>
        <v>Công an phường An Lạc A  thành phố Hồ Chí Minh</v>
      </c>
      <c r="C531" t="str">
        <v>https://www.facebook.com/tuoitrecatphcm/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20530</v>
      </c>
      <c r="B532" t="str">
        <f>HYPERLINK("http://phuonganlaca.gov.vn/", "UBND Ủy ban nhân dân phường An Lạc A  thành phố Hồ Chí Minh")</f>
        <v>UBND Ủy ban nhân dân phường An Lạc A  thành phố Hồ Chí Minh</v>
      </c>
      <c r="C532" t="str">
        <v>http://phuonganlaca.gov.vn/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20531</v>
      </c>
      <c r="B533" t="str">
        <f>HYPERLINK("https://www.facebook.com/mtpttd/", "Công an phường Tân Thuận Đông  thành phố Hồ Chí Minh")</f>
        <v>Công an phường Tân Thuận Đông  thành phố Hồ Chí Minh</v>
      </c>
      <c r="C533" t="str">
        <v>https://www.facebook.com/mtpttd/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20532</v>
      </c>
      <c r="B534" t="str">
        <f>HYPERLINK("https://quan7.hochiminhcity.gov.vn/uy-ban-nhan-dan-phuong", "UBND Ủy ban nhân dân phường Tân Thuận Đông  thành phố Hồ Chí Minh")</f>
        <v>UBND Ủy ban nhân dân phường Tân Thuận Đông  thành phố Hồ Chí Minh</v>
      </c>
      <c r="C534" t="str">
        <v>https://quan7.hochiminhcity.gov.vn/uy-ban-nhan-dan-phuong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20533</v>
      </c>
      <c r="B535" t="str">
        <v>Công an phường Tân Thuận Tây  thành phố Hồ Chí Minh</v>
      </c>
      <c r="C535" t="str">
        <v>-</v>
      </c>
      <c r="D535" t="str">
        <v>-</v>
      </c>
      <c r="E535" t="str">
        <v/>
      </c>
      <c r="F535" t="str">
        <v>-</v>
      </c>
      <c r="G535" t="str">
        <v>-</v>
      </c>
    </row>
    <row r="536">
      <c r="A536">
        <v>20534</v>
      </c>
      <c r="B536" t="str">
        <f>HYPERLINK("https://quan7.hochiminhcity.gov.vn/uy-ban-nhan-dan-phuong", "UBND Ủy ban nhân dân phường Tân Thuận Tây  thành phố Hồ Chí Minh")</f>
        <v>UBND Ủy ban nhân dân phường Tân Thuận Tây  thành phố Hồ Chí Minh</v>
      </c>
      <c r="C536" t="str">
        <v>https://quan7.hochiminhcity.gov.vn/uy-ban-nhan-dan-phuong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20535</v>
      </c>
      <c r="B537" t="str">
        <f>HYPERLINK("https://www.facebook.com/p/%C4%90o%C3%A0n-Ph%C6%B0%E1%BB%9Dng-T%C3%A2n-Ki%E1%BB%83ng-100069747550183/", "Công an phường Tân Kiểng  thành phố Hồ Chí Minh")</f>
        <v>Công an phường Tân Kiểng  thành phố Hồ Chí Minh</v>
      </c>
      <c r="C537" t="str">
        <v>https://www.facebook.com/p/%C4%90o%C3%A0n-Ph%C6%B0%E1%BB%9Dng-T%C3%A2n-Ki%E1%BB%83ng-100069747550183/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20536</v>
      </c>
      <c r="B538" t="str">
        <f>HYPERLINK("https://quan7.hochiminhcity.gov.vn/-/ubnd-phuong-tan-kieng", "UBND Ủy ban nhân dân phường Tân Kiểng  thành phố Hồ Chí Minh")</f>
        <v>UBND Ủy ban nhân dân phường Tân Kiểng  thành phố Hồ Chí Minh</v>
      </c>
      <c r="C538" t="str">
        <v>https://quan7.hochiminhcity.gov.vn/-/ubnd-phuong-tan-kieng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20537</v>
      </c>
      <c r="B539" t="str">
        <f>HYPERLINK("https://www.facebook.com/p/Ph%C6%B0%E1%BB%9Dng-T%C3%A2n-H%C6%B0ng-Thu%E1%BA%ADn-100068762164138/", "Công an phường Tân Hưng  thành phố Hồ Chí Minh")</f>
        <v>Công an phường Tân Hưng  thành phố Hồ Chí Minh</v>
      </c>
      <c r="C539" t="str">
        <v>https://www.facebook.com/p/Ph%C6%B0%E1%BB%9Dng-T%C3%A2n-H%C6%B0ng-Thu%E1%BA%ADn-100068762164138/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20538</v>
      </c>
      <c r="B540" t="str">
        <f>HYPERLINK("https://quan7.hochiminhcity.gov.vn/-/phuong-tan-hung", "UBND Ủy ban nhân dân phường Tân Hưng  thành phố Hồ Chí Minh")</f>
        <v>UBND Ủy ban nhân dân phường Tân Hưng  thành phố Hồ Chí Minh</v>
      </c>
      <c r="C540" t="str">
        <v>https://quan7.hochiminhcity.gov.vn/-/phuong-tan-hung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20539</v>
      </c>
      <c r="B541" t="str">
        <f>HYPERLINK("https://www.facebook.com/phuongbinhthuan/", "Công an phường Bình Thuận  thành phố Hồ Chí Minh")</f>
        <v>Công an phường Bình Thuận  thành phố Hồ Chí Minh</v>
      </c>
      <c r="C541" t="str">
        <v>https://www.facebook.com/phuongbinhthuan/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20540</v>
      </c>
      <c r="B542" t="str">
        <f>HYPERLINK("https://quan7.hochiminhcity.gov.vn/-/phuong-binh-thuan", "UBND Ủy ban nhân dân phường Bình Thuận  thành phố Hồ Chí Minh")</f>
        <v>UBND Ủy ban nhân dân phường Bình Thuận  thành phố Hồ Chí Minh</v>
      </c>
      <c r="C542" t="str">
        <v>https://quan7.hochiminhcity.gov.vn/-/phuong-binh-thuan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20541</v>
      </c>
      <c r="B543" t="str">
        <f>HYPERLINK("https://www.facebook.com/tuoitrecatphcm/", "Công an phường Tân Quy  thành phố Hồ Chí Minh")</f>
        <v>Công an phường Tân Quy  thành phố Hồ Chí Minh</v>
      </c>
      <c r="C543" t="str">
        <v>https://www.facebook.com/tuoitrecatphcm/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20542</v>
      </c>
      <c r="B544" t="str">
        <f>HYPERLINK("https://quan7.hochiminhcity.gov.vn/-/ubnd-phuong-tan-quy", "UBND Ủy ban nhân dân phường Tân Quy  thành phố Hồ Chí Minh")</f>
        <v>UBND Ủy ban nhân dân phường Tân Quy  thành phố Hồ Chí Minh</v>
      </c>
      <c r="C544" t="str">
        <v>https://quan7.hochiminhcity.gov.vn/-/ubnd-phuong-tan-quy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20543</v>
      </c>
      <c r="B545" t="str">
        <f>HYPERLINK("https://www.facebook.com/2519389688362551", "Công an phường Phú Thuận  thành phố Hồ Chí Minh")</f>
        <v>Công an phường Phú Thuận  thành phố Hồ Chí Minh</v>
      </c>
      <c r="C545" t="str">
        <v>https://www.facebook.com/2519389688362551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20544</v>
      </c>
      <c r="B546" t="str">
        <f>HYPERLINK("https://quan7.hochiminhcity.gov.vn/-/ubnd-phuong-phu-thuan", "UBND Ủy ban nhân dân phường Phú Thuận  thành phố Hồ Chí Minh")</f>
        <v>UBND Ủy ban nhân dân phường Phú Thuận  thành phố Hồ Chí Minh</v>
      </c>
      <c r="C546" t="str">
        <v>https://quan7.hochiminhcity.gov.vn/-/ubnd-phuong-phu-thuan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20545</v>
      </c>
      <c r="B547" t="str">
        <f>HYPERLINK("https://www.facebook.com/p/UBND-ph%C6%B0%E1%BB%9Dng-T%C3%A2n-Ph%C3%BA-TP-Th%E1%BB%A7-%C4%90%E1%BB%A9c-100080299281015/", "Công an phường Tân Phú  thành phố Hồ Chí Minh")</f>
        <v>Công an phường Tân Phú  thành phố Hồ Chí Minh</v>
      </c>
      <c r="C547" t="str">
        <v>https://www.facebook.com/p/UBND-ph%C6%B0%E1%BB%9Dng-T%C3%A2n-Ph%C3%BA-TP-Th%E1%BB%A7-%C4%90%E1%BB%A9c-100080299281015/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20546</v>
      </c>
      <c r="B548" t="str">
        <f>HYPERLINK("http://phuthanh.tanphu.hochiminhcity.gov.vn/", "UBND Ủy ban nhân dân phường Tân Phú  thành phố Hồ Chí Minh")</f>
        <v>UBND Ủy ban nhân dân phường Tân Phú  thành phố Hồ Chí Minh</v>
      </c>
      <c r="C548" t="str">
        <v>http://phuthanh.tanphu.hochiminhcity.gov.vn/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20547</v>
      </c>
      <c r="B549" t="str">
        <f>HYPERLINK("https://www.facebook.com/p/Ph%C6%B0%E1%BB%9Dng-T%C3%A2n-Phong-Qu%E1%BA%ADn-7-100068921541685/", "Công an phường Tân Phong  thành phố Hồ Chí Minh")</f>
        <v>Công an phường Tân Phong  thành phố Hồ Chí Minh</v>
      </c>
      <c r="C549" t="str">
        <v>https://www.facebook.com/p/Ph%C6%B0%E1%BB%9Dng-T%C3%A2n-Phong-Qu%E1%BA%ADn-7-100068921541685/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20548</v>
      </c>
      <c r="B550" t="str">
        <f>HYPERLINK("https://quan7.hochiminhcity.gov.vn/-/ubnd-phuong-tan-phong", "UBND Ủy ban nhân dân phường Tân Phong  thành phố Hồ Chí Minh")</f>
        <v>UBND Ủy ban nhân dân phường Tân Phong  thành phố Hồ Chí Minh</v>
      </c>
      <c r="C550" t="str">
        <v>https://quan7.hochiminhcity.gov.vn/-/ubnd-phuong-tan-phong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20549</v>
      </c>
      <c r="B551" t="str">
        <f>HYPERLINK("https://www.facebook.com/mttq.phumy.q7/", "Công an phường Phú Mỹ  thành phố Hồ Chí Minh")</f>
        <v>Công an phường Phú Mỹ  thành phố Hồ Chí Minh</v>
      </c>
      <c r="C551" t="str">
        <v>https://www.facebook.com/mttq.phumy.q7/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20550</v>
      </c>
      <c r="B552" t="str">
        <f>HYPERLINK("https://quan7.hochiminhcity.gov.vn/-/phuong-phu--1", "UBND Ủy ban nhân dân phường Phú Mỹ  thành phố Hồ Chí Minh")</f>
        <v>UBND Ủy ban nhân dân phường Phú Mỹ  thành phố Hồ Chí Minh</v>
      </c>
      <c r="C552" t="str">
        <v>https://quan7.hochiminhcity.gov.vn/-/phuong-phu--1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20551</v>
      </c>
      <c r="B553" t="str">
        <f>HYPERLINK("https://www.facebook.com/xadoanPMH/", "Công an xã Phú Mỹ Hưng  thành phố Hồ Chí Minh")</f>
        <v>Công an xã Phú Mỹ Hưng  thành phố Hồ Chí Minh</v>
      </c>
      <c r="C553" t="str">
        <v>https://www.facebook.com/xadoanPMH/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20552</v>
      </c>
      <c r="B554" t="str">
        <f>HYPERLINK("http://www.congbao.hochiminhcity.gov.vn/cong-bao/van-ban/quyet-dinh/so/5196-qd-ubnd/ngay/23-09-2013/noi-dung/38320", "UBND Ủy ban nhân dân xã Phú Mỹ Hưng  thành phố Hồ Chí Minh")</f>
        <v>UBND Ủy ban nhân dân xã Phú Mỹ Hưng  thành phố Hồ Chí Minh</v>
      </c>
      <c r="C554" t="str">
        <v>http://www.congbao.hochiminhcity.gov.vn/cong-bao/van-ban/quyet-dinh/so/5196-qd-ubnd/ngay/23-09-2013/noi-dung/38320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20553</v>
      </c>
      <c r="B555" t="str">
        <f>HYPERLINK("https://www.facebook.com/tuoitrecatphcm/", "Công an xã An Phú  thành phố Hồ Chí Minh")</f>
        <v>Công an xã An Phú  thành phố Hồ Chí Minh</v>
      </c>
      <c r="C555" t="str">
        <v>https://www.facebook.com/tuoitrecatphcm/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20554</v>
      </c>
      <c r="B556" t="str">
        <f>HYPERLINK("https://hochiminhcity.gov.vn/", "UBND Ủy ban nhân dân xã An Phú  thành phố Hồ Chí Minh")</f>
        <v>UBND Ủy ban nhân dân xã An Phú  thành phố Hồ Chí Minh</v>
      </c>
      <c r="C556" t="str">
        <v>https://hochiminhcity.gov.vn/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20555</v>
      </c>
      <c r="B557" t="str">
        <v>Công an xã Trung Lập Thượng  thành phố Hồ Chí Minh</v>
      </c>
      <c r="C557" t="str">
        <v>-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20556</v>
      </c>
      <c r="B558" t="str">
        <f>HYPERLINK("http://congbao.hochiminhcity.gov.vn/tin-tuc-tong-hop/cong-nhan-xa-trung-lap-thuong-huyen-cu-chi-thanh-pho-ho-chi-minh-%C4%91at-chuan-nong-thon-moi-nang-cao-nam-2019", "UBND Ủy ban nhân dân xã Trung Lập Thượng  thành phố Hồ Chí Minh")</f>
        <v>UBND Ủy ban nhân dân xã Trung Lập Thượng  thành phố Hồ Chí Minh</v>
      </c>
      <c r="C558" t="str">
        <v>http://congbao.hochiminhcity.gov.vn/tin-tuc-tong-hop/cong-nhan-xa-trung-lap-thuong-huyen-cu-chi-thanh-pho-ho-chi-minh-%C4%91at-chuan-nong-thon-moi-nang-cao-nam-2019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20557</v>
      </c>
      <c r="B559" t="str">
        <f>HYPERLINK("https://www.facebook.com/xaannhontay/?locale=vi_VN", "Công an xã An Nhơn Tây  thành phố Hồ Chí Minh")</f>
        <v>Công an xã An Nhơn Tây  thành phố Hồ Chí Minh</v>
      </c>
      <c r="C559" t="str">
        <v>https://www.facebook.com/xaannhontay/?locale=vi_VN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20558</v>
      </c>
      <c r="B560" t="str">
        <f>HYPERLINK("https://vpub.hochiminhcity.gov.vn/portal/pages/2016-4-28/Don-cua-ong-Nguyen-Van-Co-ngu-tai-to-1-ap-Go-Noi-x-443188.aspx", "UBND Ủy ban nhân dân xã An Nhơn Tây  thành phố Hồ Chí Minh")</f>
        <v>UBND Ủy ban nhân dân xã An Nhơn Tây  thành phố Hồ Chí Minh</v>
      </c>
      <c r="C560" t="str">
        <v>https://vpub.hochiminhcity.gov.vn/portal/pages/2016-4-28/Don-cua-ong-Nguyen-Van-Co-ngu-tai-to-1-ap-Go-Noi-x-443188.aspx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20559</v>
      </c>
      <c r="B561" t="str">
        <f>HYPERLINK("https://www.facebook.com/p/Trang-th%C3%B4ng-tin-x%C3%A3-Nhu%E1%BA%ADn-%C4%90%E1%BB%A9c-100071307712585/", "Công an xã Nhuận Đức  thành phố Hồ Chí Minh")</f>
        <v>Công an xã Nhuận Đức  thành phố Hồ Chí Minh</v>
      </c>
      <c r="C561" t="str">
        <v>https://www.facebook.com/p/Trang-th%C3%B4ng-tin-x%C3%A3-Nhu%E1%BA%ADn-%C4%90%E1%BB%A9c-100071307712585/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20560</v>
      </c>
      <c r="B562" t="str">
        <f>HYPERLINK("http://congbao.hochiminhcity.gov.vn/cong-bao/van-ban/quyet-dinh/so/2701-qd-ubnd/ngay/27-05-2013/noi-dung/32370/37690", "UBND Ủy ban nhân dân xã Nhuận Đức  thành phố Hồ Chí Minh")</f>
        <v>UBND Ủy ban nhân dân xã Nhuận Đức  thành phố Hồ Chí Minh</v>
      </c>
      <c r="C562" t="str">
        <v>http://congbao.hochiminhcity.gov.vn/cong-bao/van-ban/quyet-dinh/so/2701-qd-ubnd/ngay/27-05-2013/noi-dung/32370/37690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20561</v>
      </c>
      <c r="B563" t="str">
        <f>HYPERLINK("https://www.facebook.com/mttqpvc/", "Công an xã Phạm Văn Cội  thành phố Hồ Chí Minh")</f>
        <v>Công an xã Phạm Văn Cội  thành phố Hồ Chí Minh</v>
      </c>
      <c r="C563" t="str">
        <v>https://www.facebook.com/mttqpvc/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20562</v>
      </c>
      <c r="B564" t="str">
        <f>HYPERLINK("http://www.cuchi.hochiminhcity.gov.vn/tin_tuc_su_kien/Lists/Posts/ViewPost.aspx?ID=619", "UBND Ủy ban nhân dân xã Phạm Văn Cội  thành phố Hồ Chí Minh")</f>
        <v>UBND Ủy ban nhân dân xã Phạm Văn Cội  thành phố Hồ Chí Minh</v>
      </c>
      <c r="C564" t="str">
        <v>http://www.cuchi.hochiminhcity.gov.vn/tin_tuc_su_kien/Lists/Posts/ViewPost.aspx?ID=619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20563</v>
      </c>
      <c r="B565" t="str">
        <f>HYPERLINK("https://www.facebook.com/p/%C4%90o%C3%A0n-H%E1%BB%99i-x%C3%A3-Ph%C3%BA-Ho%C3%A0-%C4%90%C3%B4ng-100065078640439/", "Công an xã Phú Hòa Đông  thành phố Hồ Chí Minh")</f>
        <v>Công an xã Phú Hòa Đông  thành phố Hồ Chí Minh</v>
      </c>
      <c r="C565" t="str">
        <v>https://www.facebook.com/p/%C4%90o%C3%A0n-H%E1%BB%99i-x%C3%A3-Ph%C3%BA-Ho%C3%A0-%C4%90%C3%B4ng-100065078640439/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20564</v>
      </c>
      <c r="B566" t="str">
        <f>HYPERLINK("http://congbao.hochiminhcity.gov.vn/tin-tuc-tong-hop/uy-ban-nhan-dan-thanh-pho-ho-chi-minh-ban-hanh-quyet-%C4%91inh-so-4568-q%C4%91-ubnd-ve-cong-nhan-nghe-truyen-thong-san-xuat-banh-trang-tai-xa-phu-hoa-%C4%91ong-huyen-cu-chi", "UBND Ủy ban nhân dân xã Phú Hòa Đông  thành phố Hồ Chí Minh")</f>
        <v>UBND Ủy ban nhân dân xã Phú Hòa Đông  thành phố Hồ Chí Minh</v>
      </c>
      <c r="C566" t="str">
        <v>http://congbao.hochiminhcity.gov.vn/tin-tuc-tong-hop/uy-ban-nhan-dan-thanh-pho-ho-chi-minh-ban-hanh-quyet-%C4%91inh-so-4568-q%C4%91-ubnd-ve-cong-nhan-nghe-truyen-thong-san-xuat-banh-trang-tai-xa-phu-hoa-%C4%91ong-huyen-cu-chi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20565</v>
      </c>
      <c r="B567" t="str">
        <f>HYPERLINK("https://www.facebook.com/p/X%C3%A3-Trung-L%E1%BA%ADp-H%E1%BA%A1-100077206788128/", "Công an xã Trung Lập Hạ  thành phố Hồ Chí Minh")</f>
        <v>Công an xã Trung Lập Hạ  thành phố Hồ Chí Minh</v>
      </c>
      <c r="C567" t="str">
        <v>https://www.facebook.com/p/X%C3%A3-Trung-L%E1%BA%ADp-H%E1%BA%A1-100077206788128/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20566</v>
      </c>
      <c r="B568" t="str">
        <f>HYPERLINK("http://www.congbao.hochiminhcity.gov.vn/cong-bao/van-ban/quyet-dinh/so/5435-qd-ubnd/ngay/11-11-2011/noi-dung/31841/32712", "UBND Ủy ban nhân dân xã Trung Lập Hạ  thành phố Hồ Chí Minh")</f>
        <v>UBND Ủy ban nhân dân xã Trung Lập Hạ  thành phố Hồ Chí Minh</v>
      </c>
      <c r="C568" t="str">
        <v>http://www.congbao.hochiminhcity.gov.vn/cong-bao/van-ban/quyet-dinh/so/5435-qd-ubnd/ngay/11-11-2011/noi-dung/31841/32712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20567</v>
      </c>
      <c r="B569" t="str">
        <f>HYPERLINK("https://www.facebook.com/tuoitrecatphcm/", "Công an xã Trung An  thành phố Hồ Chí Minh")</f>
        <v>Công an xã Trung An  thành phố Hồ Chí Minh</v>
      </c>
      <c r="C569" t="str">
        <v>https://www.facebook.com/tuoitrecatphcm/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20568</v>
      </c>
      <c r="B570" t="str">
        <f>HYPERLINK("https://xatrungchanh.hocmon.gov.vn/", "UBND Ủy ban nhân dân xã Trung An  thành phố Hồ Chí Minh")</f>
        <v>UBND Ủy ban nhân dân xã Trung An  thành phố Hồ Chí Minh</v>
      </c>
      <c r="C570" t="str">
        <v>https://xatrungchanh.hocmon.gov.vn/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20569</v>
      </c>
      <c r="B571" t="str">
        <v>Công an xã Phước Thạnh  thành phố Hồ Chí Minh</v>
      </c>
      <c r="C571" t="str">
        <v>-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20570</v>
      </c>
      <c r="B572" t="str">
        <f>HYPERLINK("https://godau.tayninh.gov.vn/vi/page/Uy-ban-nhan-dan-xa-Phuoc-Thanh.html", "UBND Ủy ban nhân dân xã Phước Thạnh  thành phố Hồ Chí Minh")</f>
        <v>UBND Ủy ban nhân dân xã Phước Thạnh  thành phố Hồ Chí Minh</v>
      </c>
      <c r="C572" t="str">
        <v>https://godau.tayninh.gov.vn/vi/page/Uy-ban-nhan-dan-xa-Phuoc-Thanh.html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20571</v>
      </c>
      <c r="B573" t="str">
        <f>HYPERLINK("https://www.facebook.com/p/UBND-X%C3%A3-Ph%C6%B0%E1%BB%9Bc-Hi%E1%BB%87p-Huy%E1%BB%87n-C%E1%BB%A7-Chi-100064726087865/", "Công an xã Phước Hiệp  thành phố Hồ Chí Minh")</f>
        <v>Công an xã Phước Hiệp  thành phố Hồ Chí Minh</v>
      </c>
      <c r="C573" t="str">
        <v>https://www.facebook.com/p/UBND-X%C3%A3-Ph%C6%B0%E1%BB%9Bc-Hi%E1%BB%87p-Huy%E1%BB%87n-C%E1%BB%A7-Chi-100064726087865/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20572</v>
      </c>
      <c r="B574" t="str">
        <f>HYPERLINK("http://www.congbao.hochiminhcity.gov.vn/cong-bao/van-ban/quyet-dinh/so/1836-qd-ubnd/ngay/26-04-2008/noi-dung/30351/32814", "UBND Ủy ban nhân dân xã Phước Hiệp  thành phố Hồ Chí Minh")</f>
        <v>UBND Ủy ban nhân dân xã Phước Hiệp  thành phố Hồ Chí Minh</v>
      </c>
      <c r="C574" t="str">
        <v>http://www.congbao.hochiminhcity.gov.vn/cong-bao/van-ban/quyet-dinh/so/1836-qd-ubnd/ngay/26-04-2008/noi-dung/30351/32814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20573</v>
      </c>
      <c r="B575" t="str">
        <f>HYPERLINK("https://www.facebook.com/p/%C4%90o%C3%A0n-H%E1%BB%99i-x%C3%A3-T%C3%A2n-An-H%E1%BB%99i-100064863961184/", "Công an xã Tân An Hội  thành phố Hồ Chí Minh")</f>
        <v>Công an xã Tân An Hội  thành phố Hồ Chí Minh</v>
      </c>
      <c r="C575" t="str">
        <v>https://www.facebook.com/p/%C4%90o%C3%A0n-H%E1%BB%99i-x%C3%A3-T%C3%A2n-An-H%E1%BB%99i-100064863961184/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20574</v>
      </c>
      <c r="B576" t="str">
        <f>HYPERLINK("https://tananhoi.vinhlong.gov.vn/", "UBND Ủy ban nhân dân xã Tân An Hội  thành phố Hồ Chí Minh")</f>
        <v>UBND Ủy ban nhân dân xã Tân An Hội  thành phố Hồ Chí Minh</v>
      </c>
      <c r="C576" t="str">
        <v>https://tananhoi.vinhlong.gov.vn/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20575</v>
      </c>
      <c r="B577" t="str">
        <f>HYPERLINK("https://www.facebook.com/100075490225522", "Công an xã Phước Vĩnh An  thành phố Hồ Chí Minh")</f>
        <v>Công an xã Phước Vĩnh An  thành phố Hồ Chí Minh</v>
      </c>
      <c r="C577" t="str">
        <v>https://www.facebook.com/100075490225522</v>
      </c>
      <c r="D577" t="str">
        <v>-</v>
      </c>
      <c r="E577" t="str">
        <v/>
      </c>
      <c r="F577" t="str">
        <f>HYPERLINK("mailto:xadoanpva1722@gmail.com", "xadoanpva1722@gmail.com")</f>
        <v>xadoanpva1722@gmail.com</v>
      </c>
      <c r="G577" t="str">
        <v>549, Tỉnh lộ 8, Ấp 5A, xã Phước Vĩnh An, Huyện Củ Chi, Ho Chi Minh City, Vietnam</v>
      </c>
    </row>
    <row r="578">
      <c r="A578">
        <v>20576</v>
      </c>
      <c r="B578" t="str">
        <f>HYPERLINK("http://www.congbao.hochiminhcity.gov.vn/cong-bao/van-ban/quyet-dinh/so/4931-qd-ubnd/ngay/11-09-2013/noi-dung/38208/38332", "UBND Ủy ban nhân dân xã Phước Vĩnh An  thành phố Hồ Chí Minh")</f>
        <v>UBND Ủy ban nhân dân xã Phước Vĩnh An  thành phố Hồ Chí Minh</v>
      </c>
      <c r="C578" t="str">
        <v>http://www.congbao.hochiminhcity.gov.vn/cong-bao/van-ban/quyet-dinh/so/4931-qd-ubnd/ngay/11-09-2013/noi-dung/38208/38332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20577</v>
      </c>
      <c r="B579" t="str">
        <f>HYPERLINK("https://www.facebook.com/XATHAIMY.CUCHI.TPHCM/", "Công an xã Thái Mỹ  thành phố Hồ Chí Minh")</f>
        <v>Công an xã Thái Mỹ  thành phố Hồ Chí Minh</v>
      </c>
      <c r="C579" t="str">
        <v>https://www.facebook.com/XATHAIMY.CUCHI.TPHCM/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20578</v>
      </c>
      <c r="B580" t="str">
        <f>HYPERLINK("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", "UBND Ủy ban nhân dân xã Thái Mỹ  thành phố Hồ Chí Minh")</f>
        <v>UBND Ủy ban nhân dân xã Thái Mỹ  thành phố Hồ Chí Minh</v>
      </c>
      <c r="C580" t="str">
        <v>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20579</v>
      </c>
      <c r="B581" t="str">
        <f>HYPERLINK("https://www.facebook.com/xadoantanthanhtay9/", "Công an xã Tân Thạnh Tây  thành phố Hồ Chí Minh")</f>
        <v>Công an xã Tân Thạnh Tây  thành phố Hồ Chí Minh</v>
      </c>
      <c r="C581" t="str">
        <v>https://www.facebook.com/xadoantanthanhtay9/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20580</v>
      </c>
      <c r="B582" t="str">
        <f>HYPERLINK("https://dichvucong.gov.vn/p/home/dvc-tthc-co-quan-chi-tiet.html?id=412563", "UBND Ủy ban nhân dân xã Tân Thạnh Tây  thành phố Hồ Chí Minh")</f>
        <v>UBND Ủy ban nhân dân xã Tân Thạnh Tây  thành phố Hồ Chí Minh</v>
      </c>
      <c r="C582" t="str">
        <v>https://dichvucong.gov.vn/p/home/dvc-tthc-co-quan-chi-tiet.html?id=412563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20581</v>
      </c>
      <c r="B583" t="str">
        <f>HYPERLINK("https://www.facebook.com/tuoitredanangdn/?locale=hu_HU", "Công an xã Hòa Phú  thành phố Hồ Chí Minh")</f>
        <v>Công an xã Hòa Phú  thành phố Hồ Chí Minh</v>
      </c>
      <c r="C583" t="str">
        <v>https://www.facebook.com/tuoitredanangdn/?locale=hu_HU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20582</v>
      </c>
      <c r="B584" t="str">
        <f>HYPERLINK("https://hoathanh.vinhlong.gov.vn/", "UBND Ủy ban nhân dân xã Hòa Phú  thành phố Hồ Chí Minh")</f>
        <v>UBND Ủy ban nhân dân xã Hòa Phú  thành phố Hồ Chí Minh</v>
      </c>
      <c r="C584" t="str">
        <v>https://hoathanh.vinhlong.gov.vn/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20583</v>
      </c>
      <c r="B585" t="str">
        <f>HYPERLINK("https://www.facebook.com/dtnxattd/", "Công an xã Tân Thạnh Đông  thành phố Hồ Chí Minh")</f>
        <v>Công an xã Tân Thạnh Đông  thành phố Hồ Chí Minh</v>
      </c>
      <c r="C585" t="str">
        <v>https://www.facebook.com/dtnxattd/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20584</v>
      </c>
      <c r="B586" t="str">
        <f>HYPERLINK("http://cuchi.hochiminhcity.gov.vn/tin_tuc_su_kien/default.aspx?Source=%2Ftin_tuc_su_kien&amp;Category=Tin+t%E1%BB%A9c&amp;ItemID=1134&amp;Mode=2", "UBND Ủy ban nhân dân xã Tân Thạnh Đông  thành phố Hồ Chí Minh")</f>
        <v>UBND Ủy ban nhân dân xã Tân Thạnh Đông  thành phố Hồ Chí Minh</v>
      </c>
      <c r="C586" t="str">
        <v>http://cuchi.hochiminhcity.gov.vn/tin_tuc_su_kien/default.aspx?Source=%2Ftin_tuc_su_kien&amp;Category=Tin+t%E1%BB%A9c&amp;ItemID=1134&amp;Mode=2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20585</v>
      </c>
      <c r="B587" t="str">
        <f>HYPERLINK("https://www.facebook.com/p/Tu%E1%BB%95i-Tr%E1%BA%BB-x%C3%A3-B%C3%ACnh-M%E1%BB%B9-huy%E1%BB%87n-C%E1%BB%A7-Chi-100063724580335/", "Công an xã Bình Mỹ  thành phố Hồ Chí Minh")</f>
        <v>Công an xã Bình Mỹ  thành phố Hồ Chí Minh</v>
      </c>
      <c r="C587" t="str">
        <v>https://www.facebook.com/p/Tu%E1%BB%95i-Tr%E1%BA%BB-x%C3%A3-B%C3%ACnh-M%E1%BB%B9-huy%E1%BB%87n-C%E1%BB%A7-Chi-100063724580335/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20586</v>
      </c>
      <c r="B588" t="str">
        <f>HYPERLINK("https://binhmy.bactanuyen.binhduong.gov.vn/", "UBND Ủy ban nhân dân xã Bình Mỹ  thành phố Hồ Chí Minh")</f>
        <v>UBND Ủy ban nhân dân xã Bình Mỹ  thành phố Hồ Chí Minh</v>
      </c>
      <c r="C588" t="str">
        <v>https://binhmy.bactanuyen.binhduong.gov.vn/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20587</v>
      </c>
      <c r="B589" t="str">
        <f>HYPERLINK("https://www.facebook.com/p/%C4%90o%C3%A0n-H%E1%BB%99i-X%C3%A3-T%C3%A2n-Ph%C3%BA-Trung-100070791821787/", "Công an xã Tân Phú Trung  thành phố Hồ Chí Minh")</f>
        <v>Công an xã Tân Phú Trung  thành phố Hồ Chí Minh</v>
      </c>
      <c r="C589" t="str">
        <v>https://www.facebook.com/p/%C4%90o%C3%A0n-H%E1%BB%99i-X%C3%A3-T%C3%A2n-Ph%C3%BA-Trung-100070791821787/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20588</v>
      </c>
      <c r="B590" t="str">
        <f>HYPERLINK("http://phutrung.tanphu.hochiminhcity.gov.vn/", "UBND Ủy ban nhân dân xã Tân Phú Trung  thành phố Hồ Chí Minh")</f>
        <v>UBND Ủy ban nhân dân xã Tân Phú Trung  thành phố Hồ Chí Minh</v>
      </c>
      <c r="C590" t="str">
        <v>http://phutrung.tanphu.hochiminhcity.gov.vn/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20589</v>
      </c>
      <c r="B591" t="str">
        <v>Công an xã Tân Thông Hội  thành phố Hồ Chí Minh</v>
      </c>
      <c r="C591" t="str">
        <v>-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20590</v>
      </c>
      <c r="B592" t="str">
        <f>HYPERLINK("http://www.congbao.hochiminhcity.gov.vn/cong-bao/van-ban/quyet-dinh/so/5265-qd-ubnd/ngay/23-11-2007/noi-dung/29618/32920", "UBND Ủy ban nhân dân xã Tân Thông Hội  thành phố Hồ Chí Minh")</f>
        <v>UBND Ủy ban nhân dân xã Tân Thông Hội  thành phố Hồ Chí Minh</v>
      </c>
      <c r="C592" t="str">
        <v>http://www.congbao.hochiminhcity.gov.vn/cong-bao/van-ban/quyet-dinh/so/5265-qd-ubnd/ngay/23-11-2007/noi-dung/29618/32920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20591</v>
      </c>
      <c r="B593" t="str">
        <v>Công an xã Tân Hiệp  thành phố Hồ Chí Minh</v>
      </c>
      <c r="C593" t="str">
        <v>-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20592</v>
      </c>
      <c r="B594" t="str">
        <f>HYPERLINK("http://congbao.hochiminhcity.gov.vn/cong-bao/van-ban/quyet-dinh/so/2702-qd-ubnd/ngay/27-05-2013/noi-dung/32371/37690", "UBND Ủy ban nhân dân xã Tân Hiệp  thành phố Hồ Chí Minh")</f>
        <v>UBND Ủy ban nhân dân xã Tân Hiệp  thành phố Hồ Chí Minh</v>
      </c>
      <c r="C594" t="str">
        <v>http://congbao.hochiminhcity.gov.vn/cong-bao/van-ban/quyet-dinh/so/2702-qd-ubnd/ngay/27-05-2013/noi-dung/32371/37690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20593</v>
      </c>
      <c r="B595" t="str">
        <f>HYPERLINK("https://www.facebook.com/UBNDxaNhiBinh/", "Công an xã Nhị Bình  thành phố Hồ Chí Minh")</f>
        <v>Công an xã Nhị Bình  thành phố Hồ Chí Minh</v>
      </c>
      <c r="C595" t="str">
        <v>https://www.facebook.com/UBNDxaNhiBinh/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20594</v>
      </c>
      <c r="B596" t="str">
        <f>HYPERLINK("https://xanhibinh.hocmon.gov.vn/", "UBND Ủy ban nhân dân xã Nhị Bình  thành phố Hồ Chí Minh")</f>
        <v>UBND Ủy ban nhân dân xã Nhị Bình  thành phố Hồ Chí Minh</v>
      </c>
      <c r="C596" t="str">
        <v>https://xanhibinh.hocmon.gov.vn/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20595</v>
      </c>
      <c r="B597" t="str">
        <f>HYPERLINK("https://www.facebook.com/tuoitrecatphcm/", "Công an xã Đông Thạnh  thành phố Hồ Chí Minh")</f>
        <v>Công an xã Đông Thạnh  thành phố Hồ Chí Minh</v>
      </c>
      <c r="C597" t="str">
        <v>https://www.facebook.com/tuoitrecatphcm/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20596</v>
      </c>
      <c r="B598" t="str">
        <f>HYPERLINK("https://xadongthanh.hocmon.gov.vn/", "UBND Ủy ban nhân dân xã Đông Thạnh  thành phố Hồ Chí Minh")</f>
        <v>UBND Ủy ban nhân dân xã Đông Thạnh  thành phố Hồ Chí Minh</v>
      </c>
      <c r="C598" t="str">
        <v>https://xadongthanh.hocmon.gov.vn/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20597</v>
      </c>
      <c r="B599" t="str">
        <f>HYPERLINK("https://www.facebook.com/p/T%C3%B4i-l%C3%A0-d%C3%A2n-x%C3%A3-T%C3%A2n-Th%E1%BB%9Bi-Nh%C3%AC-100069552540729/", "Công an xã Tân Thới Nhì  thành phố Hồ Chí Minh")</f>
        <v>Công an xã Tân Thới Nhì  thành phố Hồ Chí Minh</v>
      </c>
      <c r="C599" t="str">
        <v>https://www.facebook.com/p/T%C3%B4i-l%C3%A0-d%C3%A2n-x%C3%A3-T%C3%A2n-Th%E1%BB%9Bi-Nh%C3%AC-100069552540729/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20598</v>
      </c>
      <c r="B600" t="str">
        <f>HYPERLINK("https://xatanthoinhi.hocmon.gov.vn/", "UBND Ủy ban nhân dân xã Tân Thới Nhì  thành phố Hồ Chí Minh")</f>
        <v>UBND Ủy ban nhân dân xã Tân Thới Nhì  thành phố Hồ Chí Minh</v>
      </c>
      <c r="C600" t="str">
        <v>https://xatanthoinhi.hocmon.gov.vn/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20599</v>
      </c>
      <c r="B601" t="str">
        <f>HYPERLINK("https://www.facebook.com/2598010030500516", "Công an xã Thới Tam Thôn  thành phố Hồ Chí Minh")</f>
        <v>Công an xã Thới Tam Thôn  thành phố Hồ Chí Minh</v>
      </c>
      <c r="C601" t="str">
        <v>https://www.facebook.com/2598010030500516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20600</v>
      </c>
      <c r="B602" t="str">
        <f>HYPERLINK("https://xathoitamthon.hocmon.gov.vn/", "UBND Ủy ban nhân dân xã Thới Tam Thôn  thành phố Hồ Chí Minh")</f>
        <v>UBND Ủy ban nhân dân xã Thới Tam Thôn  thành phố Hồ Chí Minh</v>
      </c>
      <c r="C602" t="str">
        <v>https://xathoitamthon.hocmon.gov.vn/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20601</v>
      </c>
      <c r="B603" t="str">
        <f>HYPERLINK("https://www.facebook.com/MTTQXTS/", "Công an xã Xuân Thới Sơn  thành phố Hồ Chí Minh")</f>
        <v>Công an xã Xuân Thới Sơn  thành phố Hồ Chí Minh</v>
      </c>
      <c r="C603" t="str">
        <v>https://www.facebook.com/MTTQXTS/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20602</v>
      </c>
      <c r="B604" t="str">
        <f>HYPERLINK("https://xaxuanthoison.hocmon.gov.vn/", "UBND Ủy ban nhân dân xã Xuân Thới Sơn  thành phố Hồ Chí Minh")</f>
        <v>UBND Ủy ban nhân dân xã Xuân Thới Sơn  thành phố Hồ Chí Minh</v>
      </c>
      <c r="C604" t="str">
        <v>https://xaxuanthoison.hocmon.gov.vn/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20603</v>
      </c>
      <c r="B605" t="str">
        <f>HYPERLINK("https://www.facebook.com/mttqhm.tanxuan/", "Công an xã Tân Xuân  thành phố Hồ Chí Minh")</f>
        <v>Công an xã Tân Xuân  thành phố Hồ Chí Minh</v>
      </c>
      <c r="C605" t="str">
        <v>https://www.facebook.com/mttqhm.tanxuan/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20604</v>
      </c>
      <c r="B606" t="str">
        <f>HYPERLINK("http://xatanxuan.hocmon.gov.vn/", "UBND Ủy ban nhân dân xã Tân Xuân  thành phố Hồ Chí Minh")</f>
        <v>UBND Ủy ban nhân dân xã Tân Xuân  thành phố Hồ Chí Minh</v>
      </c>
      <c r="C606" t="str">
        <v>http://xatanxuan.hocmon.gov.vn/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20605</v>
      </c>
      <c r="B607" t="str">
        <f>HYPERLINK("https://www.facebook.com/DoanxaXuanThoiDong/?locale=vi_VN", "Công an xã Xuân Thới Đông  thành phố Hồ Chí Minh")</f>
        <v>Công an xã Xuân Thới Đông  thành phố Hồ Chí Minh</v>
      </c>
      <c r="C607" t="str">
        <v>https://www.facebook.com/DoanxaXuanThoiDong/?locale=vi_VN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20606</v>
      </c>
      <c r="B608" t="str">
        <f>HYPERLINK("https://xaxuanthoidong.hocmon.gov.vn/", "UBND Ủy ban nhân dân xã Xuân Thới Đông  thành phố Hồ Chí Minh")</f>
        <v>UBND Ủy ban nhân dân xã Xuân Thới Đông  thành phố Hồ Chí Minh</v>
      </c>
      <c r="C608" t="str">
        <v>https://xaxuanthoidong.hocmon.gov.vn/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20607</v>
      </c>
      <c r="B609" t="str">
        <f>HYPERLINK("https://www.facebook.com/p/%C4%90o%C3%A0n-TNCS-H%E1%BB%93-Ch%C3%AD-Minh-X%C3%A3-Trung-Ch%C3%A1nh-H%C3%B3c-M%C3%B4n-100083411857443/", "Công an xã Trung Chánh  thành phố Hồ Chí Minh")</f>
        <v>Công an xã Trung Chánh  thành phố Hồ Chí Minh</v>
      </c>
      <c r="C609" t="str">
        <v>https://www.facebook.com/p/%C4%90o%C3%A0n-TNCS-H%E1%BB%93-Ch%C3%AD-Minh-X%C3%A3-Trung-Ch%C3%A1nh-H%C3%B3c-M%C3%B4n-100083411857443/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20608</v>
      </c>
      <c r="B610" t="str">
        <f>HYPERLINK("https://xatrungchanh.hocmon.gov.vn/", "UBND Ủy ban nhân dân xã Trung Chánh  thành phố Hồ Chí Minh")</f>
        <v>UBND Ủy ban nhân dân xã Trung Chánh  thành phố Hồ Chí Minh</v>
      </c>
      <c r="C610" t="str">
        <v>https://xatrungchanh.hocmon.gov.vn/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20609</v>
      </c>
      <c r="B611" t="str">
        <v>Công an xã Xuân Thới Thượng  thành phố Hồ Chí Minh</v>
      </c>
      <c r="C611" t="str">
        <v>-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20610</v>
      </c>
      <c r="B612" t="str">
        <f>HYPERLINK("https://xaxuanthoithuong.hocmon.gov.vn/", "UBND Ủy ban nhân dân xã Xuân Thới Thượng  thành phố Hồ Chí Minh")</f>
        <v>UBND Ủy ban nhân dân xã Xuân Thới Thượng  thành phố Hồ Chí Minh</v>
      </c>
      <c r="C612" t="str">
        <v>https://xaxuanthoithuong.hocmon.gov.vn/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20611</v>
      </c>
      <c r="B613" t="str">
        <f>HYPERLINK("https://www.facebook.com/rockitfitnesscenter/", "Công an xã Bà Điểm  thành phố Hồ Chí Minh")</f>
        <v>Công an xã Bà Điểm  thành phố Hồ Chí Minh</v>
      </c>
      <c r="C613" t="str">
        <v>https://www.facebook.com/rockitfitnesscenter/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20612</v>
      </c>
      <c r="B614" t="str">
        <f>HYPERLINK("https://xabadiem.hocmon.gov.vn/", "UBND Ủy ban nhân dân xã Bà Điểm  thành phố Hồ Chí Minh")</f>
        <v>UBND Ủy ban nhân dân xã Bà Điểm  thành phố Hồ Chí Minh</v>
      </c>
      <c r="C614" t="str">
        <v>https://xabadiem.hocmon.gov.vn/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20613</v>
      </c>
      <c r="B615" t="str">
        <f>HYPERLINK("https://www.facebook.com/phamvanhaingaymoi/", "Công an xã Phạm Văn Hai  thành phố Hồ Chí Minh")</f>
        <v>Công an xã Phạm Văn Hai  thành phố Hồ Chí Minh</v>
      </c>
      <c r="C615" t="str">
        <v>https://www.facebook.com/phamvanhaingaymoi/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20614</v>
      </c>
      <c r="B616" t="str">
        <f>HYPERLINK("https://binhchanh.hochiminhcity.gov.vn/phamvanhai/uy-ban-nhan-dan-2?pagenumber=5", "UBND Ủy ban nhân dân xã Phạm Văn Hai  thành phố Hồ Chí Minh")</f>
        <v>UBND Ủy ban nhân dân xã Phạm Văn Hai  thành phố Hồ Chí Minh</v>
      </c>
      <c r="C616" t="str">
        <v>https://binhchanh.hochiminhcity.gov.vn/phamvanhai/uy-ban-nhan-dan-2?pagenumber=5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20615</v>
      </c>
      <c r="B617" t="str">
        <f>HYPERLINK("https://www.facebook.com/p/Tu%E1%BB%95i-tr%E1%BA%BB-V%C4%A9nh-L%E1%BB%99c-A-100045482695387/", "Công an xã Vĩnh Lộc A  thành phố Hồ Chí Minh")</f>
        <v>Công an xã Vĩnh Lộc A  thành phố Hồ Chí Minh</v>
      </c>
      <c r="C617" t="str">
        <v>https://www.facebook.com/p/Tu%E1%BB%95i-tr%E1%BA%BB-V%C4%A9nh-L%E1%BB%99c-A-100045482695387/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20616</v>
      </c>
      <c r="B618" t="str">
        <f>HYPERLINK("https://binhchanh.hochiminhcity.gov.vn/binhchanh/changewebsite-vinhloca?returnurl=%2Fbinhchanh%2Ftrang-chu", "UBND Ủy ban nhân dân xã Vĩnh Lộc A  thành phố Hồ Chí Minh")</f>
        <v>UBND Ủy ban nhân dân xã Vĩnh Lộc A  thành phố Hồ Chí Minh</v>
      </c>
      <c r="C618" t="str">
        <v>https://binhchanh.hochiminhcity.gov.vn/binhchanh/changewebsite-vinhloca?returnurl=%2Fbinhchanh%2Ftrang-chu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20617</v>
      </c>
      <c r="B619" t="str">
        <f>HYPERLINK("https://www.facebook.com/doanxavinhlocb/", "Công an xã Vĩnh Lộc B  thành phố Hồ Chí Minh")</f>
        <v>Công an xã Vĩnh Lộc B  thành phố Hồ Chí Minh</v>
      </c>
      <c r="C619" t="str">
        <v>https://www.facebook.com/doanxavinhlocb/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20618</v>
      </c>
      <c r="B620" t="str">
        <f>HYPERLINK("https://binhchanh.hochiminhcity.gov.vn/vinhlocb/trang-chu", "UBND Ủy ban nhân dân xã Vĩnh Lộc B  thành phố Hồ Chí Minh")</f>
        <v>UBND Ủy ban nhân dân xã Vĩnh Lộc B  thành phố Hồ Chí Minh</v>
      </c>
      <c r="C620" t="str">
        <v>https://binhchanh.hochiminhcity.gov.vn/vinhlocb/trang-chu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20619</v>
      </c>
      <c r="B621" t="str">
        <f>HYPERLINK("https://www.facebook.com/mttqvn.xabinhloi/", "Công an xã Bình Lợi  thành phố Hồ Chí Minh")</f>
        <v>Công an xã Bình Lợi  thành phố Hồ Chí Minh</v>
      </c>
      <c r="C621" t="str">
        <v>https://www.facebook.com/mttqvn.xabinhloi/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20620</v>
      </c>
      <c r="B622" t="str">
        <f>HYPERLINK("https://binhchanh.hochiminhcity.gov.vn/binhloi/gop-y-website", "UBND Ủy ban nhân dân xã Bình Lợi  thành phố Hồ Chí Minh")</f>
        <v>UBND Ủy ban nhân dân xã Bình Lợi  thành phố Hồ Chí Minh</v>
      </c>
      <c r="C622" t="str">
        <v>https://binhchanh.hochiminhcity.gov.vn/binhloi/gop-y-website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20621</v>
      </c>
      <c r="B623" t="str">
        <f>HYPERLINK("https://www.facebook.com/banchqsleminhxuan/", "Công an xã Lê Minh Xuân  thành phố Hồ Chí Minh")</f>
        <v>Công an xã Lê Minh Xuân  thành phố Hồ Chí Minh</v>
      </c>
      <c r="C623" t="str">
        <v>https://www.facebook.com/banchqsleminhxuan/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20622</v>
      </c>
      <c r="B624" t="str">
        <f>HYPERLINK("https://binhchanh.hochiminhcity.gov.vn/leminhxuan/uy-ban-nhan-dan", "UBND Ủy ban nhân dân xã Lê Minh Xuân  thành phố Hồ Chí Minh")</f>
        <v>UBND Ủy ban nhân dân xã Lê Minh Xuân  thành phố Hồ Chí Minh</v>
      </c>
      <c r="C624" t="str">
        <v>https://binhchanh.hochiminhcity.gov.vn/leminhxuan/uy-ban-nhan-dan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20623</v>
      </c>
      <c r="B625" t="str">
        <f>HYPERLINK("https://www.facebook.com/p/C%C3%B4ng-an-x%C3%A3-T%C3%A2n-Nh%E1%BB%B1t-huy%E1%BB%87n-B%C3%ACnh-Ch%C3%A1nh-100079848999236/?locale=vi_VN", "Công an xã Tân Nhựt  thành phố Hồ Chí Minh")</f>
        <v>Công an xã Tân Nhựt  thành phố Hồ Chí Minh</v>
      </c>
      <c r="C625" t="str">
        <v>https://www.facebook.com/p/C%C3%B4ng-an-x%C3%A3-T%C3%A2n-Nh%E1%BB%B1t-huy%E1%BB%87n-B%C3%ACnh-Ch%C3%A1nh-100079848999236/?locale=vi_VN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20624</v>
      </c>
      <c r="B626" t="str">
        <f>HYPERLINK("https://binhchanh.hochiminhcity.gov.vn/tannhut/uy-ban-nhan-dan-2", "UBND Ủy ban nhân dân xã Tân Nhựt  thành phố Hồ Chí Minh")</f>
        <v>UBND Ủy ban nhân dân xã Tân Nhựt  thành phố Hồ Chí Minh</v>
      </c>
      <c r="C626" t="str">
        <v>https://binhchanh.hochiminhcity.gov.vn/tannhut/uy-ban-nhan-dan-2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20625</v>
      </c>
      <c r="B627" t="str">
        <f>HYPERLINK("https://www.facebook.com/p/Ng%C6%B0%E1%BB%9Di-T%C3%A2n-Ki%C3%AAn-100069529656398/", "Công an xã Tân Kiên  thành phố Hồ Chí Minh")</f>
        <v>Công an xã Tân Kiên  thành phố Hồ Chí Minh</v>
      </c>
      <c r="C627" t="str">
        <v>https://www.facebook.com/p/Ng%C6%B0%E1%BB%9Di-T%C3%A2n-Ki%C3%AAn-100069529656398/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20626</v>
      </c>
      <c r="B628" t="str">
        <f>HYPERLINK("https://binhchanh.hochiminhcity.gov.vn/tankien/trang-chu", "UBND Ủy ban nhân dân xã Tân Kiên  thành phố Hồ Chí Minh")</f>
        <v>UBND Ủy ban nhân dân xã Tân Kiên  thành phố Hồ Chí Minh</v>
      </c>
      <c r="C628" t="str">
        <v>https://binhchanh.hochiminhcity.gov.vn/tankien/trang-chu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20627</v>
      </c>
      <c r="B629" t="str">
        <f>HYPERLINK("https://www.facebook.com/tuoitrecatphcm/?locale=mk_MK", "Công an xã Bình Hưng  thành phố Hồ Chí Minh")</f>
        <v>Công an xã Bình Hưng  thành phố Hồ Chí Minh</v>
      </c>
      <c r="C629" t="str">
        <v>https://www.facebook.com/tuoitrecatphcm/?locale=mk_MK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20628</v>
      </c>
      <c r="B630" t="str">
        <f>HYPERLINK("https://binhchanh.hochiminhcity.gov.vn/binhchanh/changewebsite-binhhung?returnurl=%2Fbinhchanh%2Ftrang-chu", "UBND Ủy ban nhân dân xã Bình Hưng  thành phố Hồ Chí Minh")</f>
        <v>UBND Ủy ban nhân dân xã Bình Hưng  thành phố Hồ Chí Minh</v>
      </c>
      <c r="C630" t="str">
        <v>https://binhchanh.hochiminhcity.gov.vn/binhchanh/changewebsite-binhhung?returnurl=%2Fbinhchanh%2Ftrang-chu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20629</v>
      </c>
      <c r="B631" t="str">
        <f>HYPERLINK("https://www.facebook.com/tuoitrecatphcm/", "Công an xã Phong Phú  thành phố Hồ Chí Minh")</f>
        <v>Công an xã Phong Phú  thành phố Hồ Chí Minh</v>
      </c>
      <c r="C631" t="str">
        <v>https://www.facebook.com/tuoitrecatphcm/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20630</v>
      </c>
      <c r="B632" t="str">
        <f>HYPERLINK("https://binhchanh.hochiminhcity.gov.vn/phongphu/uy-ban-nhan-dan", "UBND Ủy ban nhân dân xã Phong Phú  thành phố Hồ Chí Minh")</f>
        <v>UBND Ủy ban nhân dân xã Phong Phú  thành phố Hồ Chí Minh</v>
      </c>
      <c r="C632" t="str">
        <v>https://binhchanh.hochiminhcity.gov.vn/phongphu/uy-ban-nhan-dan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20631</v>
      </c>
      <c r="B633" t="str">
        <f>HYPERLINK("https://www.facebook.com/613295549251741", "Công an xã An Phú Tây  thành phố Hồ Chí Minh")</f>
        <v>Công an xã An Phú Tây  thành phố Hồ Chí Minh</v>
      </c>
      <c r="C633" t="str">
        <v>https://www.facebook.com/613295549251741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20632</v>
      </c>
      <c r="B634" t="str">
        <f>HYPERLINK("https://binhchanh.hochiminhcity.gov.vn/anphutay/uy-ban-nhan-dan-xa-an-phu-tay-thong-tin-ve-de-an-sap-xep-ap-tren-dia-ban-xa-theo-quy-dinh-cua-trung-uong", "UBND Ủy ban nhân dân xã An Phú Tây  thành phố Hồ Chí Minh")</f>
        <v>UBND Ủy ban nhân dân xã An Phú Tây  thành phố Hồ Chí Minh</v>
      </c>
      <c r="C634" t="str">
        <v>https://binhchanh.hochiminhcity.gov.vn/anphutay/uy-ban-nhan-dan-xa-an-phu-tay-thong-tin-ve-de-an-sap-xep-ap-tren-dia-ban-xa-theo-quy-dinh-cua-trung-uong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20633</v>
      </c>
      <c r="B635" t="str">
        <f>HYPERLINK("https://www.facebook.com/TuoiTreXaHungLong/", "Công an xã Hưng Long  thành phố Hồ Chí Minh")</f>
        <v>Công an xã Hưng Long  thành phố Hồ Chí Minh</v>
      </c>
      <c r="C635" t="str">
        <v>https://www.facebook.com/TuoiTreXaHungLong/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20634</v>
      </c>
      <c r="B636" t="str">
        <f>HYPERLINK("https://binhchanh.hochiminhcity.gov.vn/hunglong/trang-chu", "UBND Ủy ban nhân dân xã Hưng Long  thành phố Hồ Chí Minh")</f>
        <v>UBND Ủy ban nhân dân xã Hưng Long  thành phố Hồ Chí Minh</v>
      </c>
      <c r="C636" t="str">
        <v>https://binhchanh.hochiminhcity.gov.vn/hunglong/trang-chu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20635</v>
      </c>
      <c r="B637" t="str">
        <v>Công an xã Đa Phước  thành phố Hồ Chí Minh</v>
      </c>
      <c r="C637" t="str">
        <v>-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20636</v>
      </c>
      <c r="B638" t="str">
        <f>HYPERLINK("https://binhchanh.hochiminhcity.gov.vn/binhchanh/can-bo-cong-chuc?pagenumber=2", "UBND Ủy ban nhân dân xã Đa Phước  thành phố Hồ Chí Minh")</f>
        <v>UBND Ủy ban nhân dân xã Đa Phước  thành phố Hồ Chí Minh</v>
      </c>
      <c r="C638" t="str">
        <v>https://binhchanh.hochiminhcity.gov.vn/binhchanh/can-bo-cong-chuc?pagenumber=2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20637</v>
      </c>
      <c r="B639" t="str">
        <v>Công an xã Tân Quý Tây  thành phố Hồ Chí Minh</v>
      </c>
      <c r="C639" t="str">
        <v>-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20638</v>
      </c>
      <c r="B640" t="str">
        <f>HYPERLINK("https://binhchanh.hochiminhcity.gov.vn/tanquytay/uy-ban-nhan-dan-2", "UBND Ủy ban nhân dân xã Tân Quý Tây  thành phố Hồ Chí Minh")</f>
        <v>UBND Ủy ban nhân dân xã Tân Quý Tây  thành phố Hồ Chí Minh</v>
      </c>
      <c r="C640" t="str">
        <v>https://binhchanh.hochiminhcity.gov.vn/tanquytay/uy-ban-nhan-dan-2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20639</v>
      </c>
      <c r="B641" t="str">
        <f>HYPERLINK("https://www.facebook.com/tuoitrecatphcm/", "Công an xã Bình Chánh  thành phố Hồ Chí Minh")</f>
        <v>Công an xã Bình Chánh  thành phố Hồ Chí Minh</v>
      </c>
      <c r="C641" t="str">
        <v>https://www.facebook.com/tuoitrecatphcm/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20640</v>
      </c>
      <c r="B642" t="str">
        <f>HYPERLINK("https://binhchanh.hochiminhcity.gov.vn/", "UBND Ủy ban nhân dân xã Bình Chánh  thành phố Hồ Chí Minh")</f>
        <v>UBND Ủy ban nhân dân xã Bình Chánh  thành phố Hồ Chí Minh</v>
      </c>
      <c r="C642" t="str">
        <v>https://binhchanh.hochiminhcity.gov.vn/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20641</v>
      </c>
      <c r="B643" t="str">
        <f>HYPERLINK("https://www.facebook.com/tuoitrecatphcm/", "Công an xã Quy Đức  thành phố Hồ Chí Minh")</f>
        <v>Công an xã Quy Đức  thành phố Hồ Chí Minh</v>
      </c>
      <c r="C643" t="str">
        <v>https://www.facebook.com/tuoitrecatphcm/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20642</v>
      </c>
      <c r="B644" t="str">
        <f>HYPERLINK("https://dichvucong.gov.vn/p/phananhkiennghi/pakn-detail.html?id=167961", "UBND Ủy ban nhân dân xã Quy Đức  thành phố Hồ Chí Minh")</f>
        <v>UBND Ủy ban nhân dân xã Quy Đức  thành phố Hồ Chí Minh</v>
      </c>
      <c r="C644" t="str">
        <v>https://dichvucong.gov.vn/p/phananhkiennghi/pakn-detail.html?id=167961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20643</v>
      </c>
      <c r="B645" t="str">
        <f>HYPERLINK("https://www.facebook.com/tytxaphuockien1/", "Công an xã Phước Kiển  thành phố Hồ Chí Minh")</f>
        <v>Công an xã Phước Kiển  thành phố Hồ Chí Minh</v>
      </c>
      <c r="C645" t="str">
        <v>https://www.facebook.com/tytxaphuockien1/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20644</v>
      </c>
      <c r="B646" t="str">
        <f>HYPERLINK("http://congbao.hochiminhcity.gov.vn/tin-tuc-tong-hop/cong-ty-tnhh-nam-sai-gon-residences-lam-chu-%C4%91au-tu-du-an-khu-nha-o-xa-phuoc-kien-huyen-nha-be", "UBND Ủy ban nhân dân xã Phước Kiển  thành phố Hồ Chí Minh")</f>
        <v>UBND Ủy ban nhân dân xã Phước Kiển  thành phố Hồ Chí Minh</v>
      </c>
      <c r="C646" t="str">
        <v>http://congbao.hochiminhcity.gov.vn/tin-tuc-tong-hop/cong-ty-tnhh-nam-sai-gon-residences-lam-chu-%C4%91au-tu-du-an-khu-nha-o-xa-phuoc-kien-huyen-nha-be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20645</v>
      </c>
      <c r="B647" t="str">
        <v>Công an xã Phước Lộc  thành phố Hồ Chí Minh</v>
      </c>
      <c r="C647" t="str">
        <v>-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20646</v>
      </c>
      <c r="B648" t="str">
        <f>HYPERLINK("http://phuocloc.tuyphuoc.binhdinh.gov.vn/", "UBND Ủy ban nhân dân xã Phước Lộc  thành phố Hồ Chí Minh")</f>
        <v>UBND Ủy ban nhân dân xã Phước Lộc  thành phố Hồ Chí Minh</v>
      </c>
      <c r="C648" t="str">
        <v>http://phuocloc.tuyphuoc.binhdinh.gov.vn/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20647</v>
      </c>
      <c r="B649" t="str">
        <v>Công an xã Nhơn Đức  thành phố Hồ Chí Minh</v>
      </c>
      <c r="C649" t="str">
        <v>-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20648</v>
      </c>
      <c r="B650" t="str">
        <f>HYPERLINK("http://congbao.hochiminhcity.gov.vn/tin-tuc-tong-hop/uy-ban-nhan-dan-thanh-pho-ho-chi-minh-ban-hanh-quyet-%C4%91inh-so-4675-q%C4%91-ubnd-ve-duyet-%C4%91o-an-quy-hoach-phan-khu-ty-le-1-2000-khu-dan-cu-nhon-%C4%91uc-phia-nam-vong-xoay-nguyen-binh-le-van-luong-huyen-nha-be", "UBND Ủy ban nhân dân xã Nhơn Đức  thành phố Hồ Chí Minh")</f>
        <v>UBND Ủy ban nhân dân xã Nhơn Đức  thành phố Hồ Chí Minh</v>
      </c>
      <c r="C650" t="str">
        <v>http://congbao.hochiminhcity.gov.vn/tin-tuc-tong-hop/uy-ban-nhan-dan-thanh-pho-ho-chi-minh-ban-hanh-quyet-%C4%91inh-so-4675-q%C4%91-ubnd-ve-duyet-%C4%91o-an-quy-hoach-phan-khu-ty-le-1-2000-khu-dan-cu-nhon-%C4%91uc-phia-nam-vong-xoay-nguyen-binh-le-van-luong-huyen-nha-be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20649</v>
      </c>
      <c r="B651" t="str">
        <f>HYPERLINK("https://www.facebook.com/p/C%C3%B4ng-an-x%C3%A3-Ph%C3%BA-Xu%C3%A2n-th%C3%A0nh-ph%E1%BB%91-Th%C3%A1i-B%C3%ACnh-100061004888210/", "Công an xã Phú Xuân  thành phố Hồ Chí Minh")</f>
        <v>Công an xã Phú Xuân  thành phố Hồ Chí Minh</v>
      </c>
      <c r="C651" t="str">
        <v>https://www.facebook.com/p/C%C3%B4ng-an-x%C3%A3-Ph%C3%BA-Xu%C3%A2n-th%C3%A0nh-ph%E1%BB%91-Th%C3%A1i-B%C3%ACnh-100061004888210/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20650</v>
      </c>
      <c r="B652" t="str">
        <f>HYPERLINK("http://www.congbao.hochiminhcity.gov.vn/cong-bao/van-ban/quyet-dinh/so/5191-qd-ubnd/ngay/23-09-2013/noi-dung/38300/38539", "UBND Ủy ban nhân dân xã Phú Xuân  thành phố Hồ Chí Minh")</f>
        <v>UBND Ủy ban nhân dân xã Phú Xuân  thành phố Hồ Chí Minh</v>
      </c>
      <c r="C652" t="str">
        <v>http://www.congbao.hochiminhcity.gov.vn/cong-bao/van-ban/quyet-dinh/so/5191-qd-ubnd/ngay/23-09-2013/noi-dung/38300/38539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20651</v>
      </c>
      <c r="B653" t="str">
        <f>HYPERLINK("https://www.facebook.com/p/C%C3%B4ng-an-x%C3%A3-Long-Th%E1%BB%9Bi-huy%E1%BB%87n-Ch%E1%BB%A3-L%C3%A1ch-100072520025903/", "Công an xã Long Thới  thành phố Hồ Chí Minh")</f>
        <v>Công an xã Long Thới  thành phố Hồ Chí Minh</v>
      </c>
      <c r="C653" t="str">
        <v>https://www.facebook.com/p/C%C3%B4ng-an-x%C3%A3-Long-Th%E1%BB%9Bi-huy%E1%BB%87n-Ch%E1%BB%A3-L%C3%A1ch-100072520025903/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20652</v>
      </c>
      <c r="B654" t="str">
        <f>HYPERLINK("http://congbao.hochiminhcity.gov.vn/tin-tuc-tong-hop/cong-nhan-xa-long-thoi-huyen-nha-be-%C4%91at-chuan-nong-thon-moi", "UBND Ủy ban nhân dân xã Long Thới  thành phố Hồ Chí Minh")</f>
        <v>UBND Ủy ban nhân dân xã Long Thới  thành phố Hồ Chí Minh</v>
      </c>
      <c r="C654" t="str">
        <v>http://congbao.hochiminhcity.gov.vn/tin-tuc-tong-hop/cong-nhan-xa-long-thoi-huyen-nha-be-%C4%91at-chuan-nong-thon-moi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20653</v>
      </c>
      <c r="B655" t="str">
        <f>HYPERLINK("https://www.facebook.com/dtn.xahiepphuoc/", "Công an xã Hiệp Phước  thành phố Hồ Chí Minh")</f>
        <v>Công an xã Hiệp Phước  thành phố Hồ Chí Minh</v>
      </c>
      <c r="C655" t="str">
        <v>https://www.facebook.com/dtn.xahiepphuoc/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20654</v>
      </c>
      <c r="B656" t="str">
        <f>HYPERLINK("http://www.congbao.hochiminhcity.gov.vn/tin-tuc-tong-hop/%C4%91o-an-quy-hoach-chung-khu-%C4%91o-thi-hiep-phuoc-xa-hiep-phuoc-huyen-nha-be", "UBND Ủy ban nhân dân xã Hiệp Phước  thành phố Hồ Chí Minh")</f>
        <v>UBND Ủy ban nhân dân xã Hiệp Phước  thành phố Hồ Chí Minh</v>
      </c>
      <c r="C656" t="str">
        <v>http://www.congbao.hochiminhcity.gov.vn/tin-tuc-tong-hop/%C4%91o-an-quy-hoach-chung-khu-%C4%91o-thi-hiep-phuoc-xa-hiep-phuoc-huyen-nha-be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20655</v>
      </c>
      <c r="B657" t="str">
        <f>HYPERLINK("https://www.facebook.com/1668668183300120", "Công an xã Bình Khánh  thành phố Hồ Chí Minh")</f>
        <v>Công an xã Bình Khánh  thành phố Hồ Chí Minh</v>
      </c>
      <c r="C657" t="str">
        <v>https://www.facebook.com/1668668183300120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20656</v>
      </c>
      <c r="B658" t="str">
        <f>HYPERLINK("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", "UBND Ủy ban nhân dân xã Bình Khánh  thành phố Hồ Chí Minh")</f>
        <v>UBND Ủy ban nhân dân xã Bình Khánh  thành phố Hồ Chí Minh</v>
      </c>
      <c r="C658" t="str">
        <v>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20657</v>
      </c>
      <c r="B659" t="str">
        <f>HYPERLINK("https://www.facebook.com/p/%C4%90o%C3%A0n-thanh-ni%C3%AAn-Tam-Th%C3%B4n-Hi%E1%BB%87p-100064617285609/", "Công an xã Tam Thôn Hiệp  thành phố Hồ Chí Minh")</f>
        <v>Công an xã Tam Thôn Hiệp  thành phố Hồ Chí Minh</v>
      </c>
      <c r="C659" t="str">
        <v>https://www.facebook.com/p/%C4%90o%C3%A0n-thanh-ni%C3%AAn-Tam-Th%C3%B4n-Hi%E1%BB%87p-100064617285609/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20658</v>
      </c>
      <c r="B660" t="str">
        <f>HYPERLINK("http://congbao.hochiminhcity.gov.vn/cong-bao/van-ban/quyet-dinh/so/2979-qd-ubnd/ngay/07-06-2013/noi-dung/38183/38180", "UBND Ủy ban nhân dân xã Tam Thôn Hiệp  thành phố Hồ Chí Minh")</f>
        <v>UBND Ủy ban nhân dân xã Tam Thôn Hiệp  thành phố Hồ Chí Minh</v>
      </c>
      <c r="C660" t="str">
        <v>http://congbao.hochiminhcity.gov.vn/cong-bao/van-ban/quyet-dinh/so/2979-qd-ubnd/ngay/07-06-2013/noi-dung/38183/38180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20659</v>
      </c>
      <c r="B661" t="str">
        <f>HYPERLINK("https://www.facebook.com/tuoitrecatphcm/", "Công an xã An Thới Đông  thành phố Hồ Chí Minh")</f>
        <v>Công an xã An Thới Đông  thành phố Hồ Chí Minh</v>
      </c>
      <c r="C661" t="str">
        <v>https://www.facebook.com/tuoitrecatphcm/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20660</v>
      </c>
      <c r="B662" t="str">
        <f>HYPERLINK("https://cangio.hochiminhcity.gov.vn/gioi-thieu/lich-su-dang-bo/xa-an-thoi-dong", "UBND Ủy ban nhân dân xã An Thới Đông  thành phố Hồ Chí Minh")</f>
        <v>UBND Ủy ban nhân dân xã An Thới Đông  thành phố Hồ Chí Minh</v>
      </c>
      <c r="C662" t="str">
        <v>https://cangio.hochiminhcity.gov.vn/gioi-thieu/lich-su-dang-bo/xa-an-thoi-dong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20661</v>
      </c>
      <c r="B663" t="str">
        <f>HYPERLINK("https://www.facebook.com/tuoitrecatphcm/", "Công an xã Thạnh An  thành phố Hồ Chí Minh")</f>
        <v>Công an xã Thạnh An  thành phố Hồ Chí Minh</v>
      </c>
      <c r="C663" t="str">
        <v>https://www.facebook.com/tuoitrecatphcm/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20662</v>
      </c>
      <c r="B664" t="str">
        <f>HYPERLINK("http://www.congbao.hochiminhcity.gov.vn/cong-bao/van-ban/quyet-dinh/so/2976-qd-ubnd/ngay/06-06-2013/noi-dung/37521/37636", "UBND Ủy ban nhân dân xã Thạnh An  thành phố Hồ Chí Minh")</f>
        <v>UBND Ủy ban nhân dân xã Thạnh An  thành phố Hồ Chí Minh</v>
      </c>
      <c r="C664" t="str">
        <v>http://www.congbao.hochiminhcity.gov.vn/cong-bao/van-ban/quyet-dinh/so/2976-qd-ubnd/ngay/06-06-2013/noi-dung/37521/37636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20663</v>
      </c>
      <c r="B665" t="str">
        <v>Công an xã Long Hòa  thành phố Hồ Chí Minh</v>
      </c>
      <c r="C665" t="str">
        <v>-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20664</v>
      </c>
      <c r="B666" t="str">
        <f>HYPERLINK("https://longhoa.phutan.angiang.gov.vn/", "UBND Ủy ban nhân dân xã Long Hòa  thành phố Hồ Chí Minh")</f>
        <v>UBND Ủy ban nhân dân xã Long Hòa  thành phố Hồ Chí Minh</v>
      </c>
      <c r="C666" t="str">
        <v>https://longhoa.phutan.angiang.gov.vn/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20665</v>
      </c>
      <c r="B667" t="str">
        <f>HYPERLINK("https://www.facebook.com/tuoitrecatphcm/", "Công an xã Lý Nhơn  thành phố Hồ Chí Minh")</f>
        <v>Công an xã Lý Nhơn  thành phố Hồ Chí Minh</v>
      </c>
      <c r="C667" t="str">
        <v>https://www.facebook.com/tuoitrecatphcm/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20666</v>
      </c>
      <c r="B668" t="str">
        <f>HYPERLINK("http://congbao.hochiminhcity.gov.vn/tin-tuc-tong-hop/uy-ban-nhan-dan-thanh-pho-ho-chi-minh-ban-hanh-quyet-%C4%91inh-so-4566-q%C4%91-ubnd-ve-cong-nhan-lang-nghe-truyen-thong-san-xuat-muoi-tai-xa-ly-nhon-huyen-can-gio", "UBND Ủy ban nhân dân xã Lý Nhơn  thành phố Hồ Chí Minh")</f>
        <v>UBND Ủy ban nhân dân xã Lý Nhơn  thành phố Hồ Chí Minh</v>
      </c>
      <c r="C668" t="str">
        <v>http://congbao.hochiminhcity.gov.vn/tin-tuc-tong-hop/uy-ban-nhan-dan-thanh-pho-ho-chi-minh-ban-hanh-quyet-%C4%91inh-so-4566-q%C4%91-ubnd-ve-cong-nhan-lang-nghe-truyen-thong-san-xuat-muoi-tai-xa-ly-nhon-huyen-can-gio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20667</v>
      </c>
      <c r="B669" t="str">
        <f>HYPERLINK("https://www.facebook.com/tdlongan/?locale=vi_VN", "Công an phường 5  tỉnh Long An")</f>
        <v>Công an phường 5  tỉnh Long An</v>
      </c>
      <c r="C669" t="str">
        <v>https://www.facebook.com/tdlongan/?locale=vi_VN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20668</v>
      </c>
      <c r="B670" t="str">
        <f>HYPERLINK("https://phuong5.tanan.longan.gov.vn/uy-ban-nhan-dan", "UBND Ủy ban nhân dân phường 5  tỉnh Long An")</f>
        <v>UBND Ủy ban nhân dân phường 5  tỉnh Long An</v>
      </c>
      <c r="C670" t="str">
        <v>https://phuong5.tanan.longan.gov.vn/uy-ban-nhan-dan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20669</v>
      </c>
      <c r="B671" t="str">
        <f>HYPERLINK("https://www.facebook.com/tdlongan/?locale=vi_VN", "Công an phường 2  tỉnh Long An")</f>
        <v>Công an phường 2  tỉnh Long An</v>
      </c>
      <c r="C671" t="str">
        <v>https://www.facebook.com/tdlongan/?locale=vi_VN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20670</v>
      </c>
      <c r="B672" t="str">
        <f>HYPERLINK("https://phuong2.tanan.longan.gov.vn/", "UBND Ủy ban nhân dân phường 2  tỉnh Long An")</f>
        <v>UBND Ủy ban nhân dân phường 2  tỉnh Long An</v>
      </c>
      <c r="C672" t="str">
        <v>https://phuong2.tanan.longan.gov.vn/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20671</v>
      </c>
      <c r="B673" t="str">
        <f>HYPERLINK("https://www.facebook.com/conganphuong4/", "Công an phường 4  tỉnh Long An")</f>
        <v>Công an phường 4  tỉnh Long An</v>
      </c>
      <c r="C673" t="str">
        <v>https://www.facebook.com/conganphuong4/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20672</v>
      </c>
      <c r="B674" t="str">
        <f>HYPERLINK("https://phuong4.tanan.longan.gov.vn/", "UBND Ủy ban nhân dân phường 4  tỉnh Long An")</f>
        <v>UBND Ủy ban nhân dân phường 4  tỉnh Long An</v>
      </c>
      <c r="C674" t="str">
        <v>https://phuong4.tanan.longan.gov.vn/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20673</v>
      </c>
      <c r="B675" t="str">
        <f>HYPERLINK("https://www.facebook.com/tuoitrecongantinhlongan/", "Công an phường Tân Khánh  tỉnh Long An")</f>
        <v>Công an phường Tân Khánh  tỉnh Long An</v>
      </c>
      <c r="C675" t="str">
        <v>https://www.facebook.com/tuoitrecongantinhlongan/</v>
      </c>
      <c r="D675" t="str">
        <v>-</v>
      </c>
      <c r="E675" t="str">
        <v/>
      </c>
      <c r="F675" t="str">
        <v>-</v>
      </c>
      <c r="G675" t="str">
        <v>-</v>
      </c>
    </row>
    <row r="676">
      <c r="A676">
        <v>20674</v>
      </c>
      <c r="B676" t="str">
        <f>HYPERLINK("https://tankhanh.tanan.longan.gov.vn/uy-ban-nhan-dan", "UBND Ủy ban nhân dân phường Tân Khánh  tỉnh Long An")</f>
        <v>UBND Ủy ban nhân dân phường Tân Khánh  tỉnh Long An</v>
      </c>
      <c r="C676" t="str">
        <v>https://tankhanh.tanan.longan.gov.vn/uy-ban-nhan-dan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20675</v>
      </c>
      <c r="B677" t="str">
        <f>HYPERLINK("https://www.facebook.com/tdlongan/?locale=vi_VN", "Công an phường 1  tỉnh Long An")</f>
        <v>Công an phường 1  tỉnh Long An</v>
      </c>
      <c r="C677" t="str">
        <v>https://www.facebook.com/tdlongan/?locale=vi_VN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20676</v>
      </c>
      <c r="B678" t="str">
        <f>HYPERLINK("https://phuong1.tanan.longan.gov.vn/", "UBND Ủy ban nhân dân phường 1  tỉnh Long An")</f>
        <v>UBND Ủy ban nhân dân phường 1  tỉnh Long An</v>
      </c>
      <c r="C678" t="str">
        <v>https://phuong1.tanan.longan.gov.vn/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20677</v>
      </c>
      <c r="B679" t="str">
        <f>HYPERLINK("https://www.facebook.com/groups/1787801931453811/", "Công an phường 3  tỉnh Long An")</f>
        <v>Công an phường 3  tỉnh Long An</v>
      </c>
      <c r="C679" t="str">
        <v>https://www.facebook.com/groups/1787801931453811/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20678</v>
      </c>
      <c r="B680" t="str">
        <f>HYPERLINK("https://phuong3.tanan.longan.gov.vn/", "UBND Ủy ban nhân dân phường 3  tỉnh Long An")</f>
        <v>UBND Ủy ban nhân dân phường 3  tỉnh Long An</v>
      </c>
      <c r="C680" t="str">
        <v>https://phuong3.tanan.longan.gov.vn/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20679</v>
      </c>
      <c r="B681" t="str">
        <f>HYPERLINK("https://www.facebook.com/tdlongan/?locale=vi_VN", "Công an phường 7  tỉnh Long An")</f>
        <v>Công an phường 7  tỉnh Long An</v>
      </c>
      <c r="C681" t="str">
        <v>https://www.facebook.com/tdlongan/?locale=vi_VN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20680</v>
      </c>
      <c r="B682" t="str">
        <f>HYPERLINK("https://phuong7.tptuyhoa.phuyen.gov.vn/", "UBND Ủy ban nhân dân phường 7  tỉnh Long An")</f>
        <v>UBND Ủy ban nhân dân phường 7  tỉnh Long An</v>
      </c>
      <c r="C682" t="str">
        <v>https://phuong7.tptuyhoa.phuyen.gov.vn/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20681</v>
      </c>
      <c r="B683" t="str">
        <f>HYPERLINK("https://www.facebook.com/tdlongan/?locale=vi_VN", "Công an phường 6  tỉnh Long An")</f>
        <v>Công an phường 6  tỉnh Long An</v>
      </c>
      <c r="C683" t="str">
        <v>https://www.facebook.com/tdlongan/?locale=vi_VN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20682</v>
      </c>
      <c r="B684" t="str">
        <f>HYPERLINK("https://phuong6.tanan.longan.gov.vn/", "UBND Ủy ban nhân dân phường 6  tỉnh Long An")</f>
        <v>UBND Ủy ban nhân dân phường 6  tỉnh Long An</v>
      </c>
      <c r="C684" t="str">
        <v>https://phuong6.tanan.longan.gov.vn/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20683</v>
      </c>
      <c r="B685" t="str">
        <f>HYPERLINK("https://www.facebook.com/61551516114524", "Công an xã Hướng Thọ Phú  tỉnh Long An")</f>
        <v>Công an xã Hướng Thọ Phú  tỉnh Long An</v>
      </c>
      <c r="C685" t="str">
        <v>https://www.facebook.com/61551516114524</v>
      </c>
      <c r="D685" t="str">
        <v>-</v>
      </c>
      <c r="E685" t="str">
        <v/>
      </c>
      <c r="F685" t="str">
        <v>-</v>
      </c>
      <c r="G685" t="str">
        <v>Hướng Thọ Phú, Tân An, Vietnam</v>
      </c>
    </row>
    <row r="686">
      <c r="A686">
        <v>20684</v>
      </c>
      <c r="B686" t="str">
        <f>HYPERLINK("https://huongthophu.tanan.longan.gov.vn/", "UBND Ủy ban nhân dân xã Hướng Thọ Phú  tỉnh Long An")</f>
        <v>UBND Ủy ban nhân dân xã Hướng Thọ Phú  tỉnh Long An</v>
      </c>
      <c r="C686" t="str">
        <v>https://huongthophu.tanan.longan.gov.vn/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20685</v>
      </c>
      <c r="B687" t="str">
        <v>Công an xã Nhơn Thạnh Trung  tỉnh Long An</v>
      </c>
      <c r="C687" t="str">
        <v>-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20686</v>
      </c>
      <c r="B688" t="str">
        <f>HYPERLINK("https://nhonthanhtrung.tanan.longan.gov.vn/", "UBND Ủy ban nhân dân xã Nhơn Thạnh Trung  tỉnh Long An")</f>
        <v>UBND Ủy ban nhân dân xã Nhơn Thạnh Trung  tỉnh Long An</v>
      </c>
      <c r="C688" t="str">
        <v>https://nhonthanhtrung.tanan.longan.gov.vn/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20687</v>
      </c>
      <c r="B689" t="str">
        <f>HYPERLINK("https://www.facebook.com/tuoitrecongantinhlongan/", "Công an xã Lợi Bình Nhơn  tỉnh Long An")</f>
        <v>Công an xã Lợi Bình Nhơn  tỉnh Long An</v>
      </c>
      <c r="C689" t="str">
        <v>https://www.facebook.com/tuoitrecongantinhlongan/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20688</v>
      </c>
      <c r="B690" t="str">
        <f>HYPERLINK("https://loibinhnhon.tanan.longan.gov.vn/", "UBND Ủy ban nhân dân xã Lợi Bình Nhơn  tỉnh Long An")</f>
        <v>UBND Ủy ban nhân dân xã Lợi Bình Nhơn  tỉnh Long An</v>
      </c>
      <c r="C690" t="str">
        <v>https://loibinhnhon.tanan.longan.gov.vn/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20689</v>
      </c>
      <c r="B691" t="str">
        <v>Công an xã Bình Tâm  tỉnh Long An</v>
      </c>
      <c r="C691" t="str">
        <v>-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20690</v>
      </c>
      <c r="B692" t="str">
        <f>HYPERLINK("https://binhtam.tanan.longan.gov.vn/", "UBND Ủy ban nhân dân xã Bình Tâm  tỉnh Long An")</f>
        <v>UBND Ủy ban nhân dân xã Bình Tâm  tỉnh Long An</v>
      </c>
      <c r="C692" t="str">
        <v>https://binhtam.tanan.longan.gov.vn/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20691</v>
      </c>
      <c r="B693" t="str">
        <f>HYPERLINK("https://www.facebook.com/3071649616260069/", "Công an phường Khánh Hậu  tỉnh Long An")</f>
        <v>Công an phường Khánh Hậu  tỉnh Long An</v>
      </c>
      <c r="C693" t="str">
        <v>https://www.facebook.com/3071649616260069/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20692</v>
      </c>
      <c r="B694" t="str">
        <f>HYPERLINK("https://khanhhau.tanan.longan.gov.vn/", "UBND Ủy ban nhân dân phường Khánh Hậu  tỉnh Long An")</f>
        <v>UBND Ủy ban nhân dân phường Khánh Hậu  tỉnh Long An</v>
      </c>
      <c r="C694" t="str">
        <v>https://khanhhau.tanan.longan.gov.vn/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20693</v>
      </c>
      <c r="B695" t="str">
        <v>Công an xã An Vĩnh Ngãi  tỉnh Long An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20694</v>
      </c>
      <c r="B696" t="str">
        <f>HYPERLINK("https://anvinhngai.tanan.longan.gov.vn/", "UBND Ủy ban nhân dân xã An Vĩnh Ngãi  tỉnh Long An")</f>
        <v>UBND Ủy ban nhân dân xã An Vĩnh Ngãi  tỉnh Long An</v>
      </c>
      <c r="C696" t="str">
        <v>https://anvinhngai.tanan.longan.gov.vn/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20695</v>
      </c>
      <c r="B697" t="str">
        <f>HYPERLINK("https://www.facebook.com/tdlongan/?locale=vi_VN", "Công an phường 1  tỉnh Long An")</f>
        <v>Công an phường 1  tỉnh Long An</v>
      </c>
      <c r="C697" t="str">
        <v>https://www.facebook.com/tdlongan/?locale=vi_VN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20696</v>
      </c>
      <c r="B698" t="str">
        <f>HYPERLINK("https://phuong1.tanan.longan.gov.vn/", "UBND Ủy ban nhân dân phường 1  tỉnh Long An")</f>
        <v>UBND Ủy ban nhân dân phường 1  tỉnh Long An</v>
      </c>
      <c r="C698" t="str">
        <v>https://phuong1.tanan.longan.gov.vn/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20697</v>
      </c>
      <c r="B699" t="str">
        <f>HYPERLINK("https://www.facebook.com/tdlongan/?locale=vi_VN", "Công an phường 2  tỉnh Long An")</f>
        <v>Công an phường 2  tỉnh Long An</v>
      </c>
      <c r="C699" t="str">
        <v>https://www.facebook.com/tdlongan/?locale=vi_VN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20698</v>
      </c>
      <c r="B700" t="str">
        <f>HYPERLINK("https://phuong2.tanan.longan.gov.vn/", "UBND Ủy ban nhân dân phường 2  tỉnh Long An")</f>
        <v>UBND Ủy ban nhân dân phường 2  tỉnh Long An</v>
      </c>
      <c r="C700" t="str">
        <v>https://phuong2.tanan.longan.gov.vn/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20699</v>
      </c>
      <c r="B701" t="str">
        <f>HYPERLINK("https://www.facebook.com/tdlongan/?locale=vi_VN", "Công an xã Thạnh Trị  tỉnh Long An")</f>
        <v>Công an xã Thạnh Trị  tỉnh Long An</v>
      </c>
      <c r="C701" t="str">
        <v>https://www.facebook.com/tdlongan/?locale=vi_VN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20700</v>
      </c>
      <c r="B702" t="str">
        <f>HYPERLINK("https://kientuong.longan.gov.vn/xa-phuong-thi-tran", "UBND Ủy ban nhân dân xã Thạnh Trị  tỉnh Long An")</f>
        <v>UBND Ủy ban nhân dân xã Thạnh Trị  tỉnh Long An</v>
      </c>
      <c r="C702" t="str">
        <v>https://kientuong.longan.gov.vn/xa-phuong-thi-tran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20701</v>
      </c>
      <c r="B703" t="str">
        <v>Công an xã Bình Hiệp  tỉnh Long An</v>
      </c>
      <c r="C703" t="str">
        <v>-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20702</v>
      </c>
      <c r="B704" t="str">
        <f>HYPERLINK("https://binhhiep.kientuong.longan.gov.vn/uy-ban-nhan-dan-xa", "UBND Ủy ban nhân dân xã Bình Hiệp  tỉnh Long An")</f>
        <v>UBND Ủy ban nhân dân xã Bình Hiệp  tỉnh Long An</v>
      </c>
      <c r="C704" t="str">
        <v>https://binhhiep.kientuong.longan.gov.vn/uy-ban-nhan-dan-xa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20703</v>
      </c>
      <c r="B705" t="str">
        <f>HYPERLINK("https://www.facebook.com/conganxabinhtan/", "Công an xã Bình Tân  tỉnh Long An")</f>
        <v>Công an xã Bình Tân  tỉnh Long An</v>
      </c>
      <c r="C705" t="str">
        <v>https://www.facebook.com/conganxabinhtan/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20704</v>
      </c>
      <c r="B706" t="str">
        <f>HYPERLINK("https://binhtan.kientuong.longan.gov.vn/", "UBND Ủy ban nhân dân xã Bình Tân  tỉnh Long An")</f>
        <v>UBND Ủy ban nhân dân xã Bình Tân  tỉnh Long An</v>
      </c>
      <c r="C706" t="str">
        <v>https://binhtan.kientuong.longan.gov.vn/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20705</v>
      </c>
      <c r="B707" t="str">
        <f>HYPERLINK("https://www.facebook.com/tdlongan/?locale=tr_TR", "Công an xã Tuyên Thạnh  tỉnh Long An")</f>
        <v>Công an xã Tuyên Thạnh  tỉnh Long An</v>
      </c>
      <c r="C707" t="str">
        <v>https://www.facebook.com/tdlongan/?locale=tr_TR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20706</v>
      </c>
      <c r="B708" t="str">
        <f>HYPERLINK("https://kientuong.longan.gov.vn/xa-phuong-thi-tran", "UBND Ủy ban nhân dân xã Tuyên Thạnh  tỉnh Long An")</f>
        <v>UBND Ủy ban nhân dân xã Tuyên Thạnh  tỉnh Long An</v>
      </c>
      <c r="C708" t="str">
        <v>https://kientuong.longan.gov.vn/xa-phuong-thi-tran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20707</v>
      </c>
      <c r="B709" t="str">
        <f>HYPERLINK("https://www.facebook.com/groups/1787801931453811/", "Công an phường 3  tỉnh Long An")</f>
        <v>Công an phường 3  tỉnh Long An</v>
      </c>
      <c r="C709" t="str">
        <v>https://www.facebook.com/groups/1787801931453811/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20708</v>
      </c>
      <c r="B710" t="str">
        <f>HYPERLINK("https://phuong3.tanan.longan.gov.vn/", "UBND Ủy ban nhân dân phường 3  tỉnh Long An")</f>
        <v>UBND Ủy ban nhân dân phường 3  tỉnh Long An</v>
      </c>
      <c r="C710" t="str">
        <v>https://phuong3.tanan.longan.gov.vn/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20709</v>
      </c>
      <c r="B711" t="str">
        <f>HYPERLINK("https://www.facebook.com/conganxathanhhung/", "Công an xã Thạnh Hưng  tỉnh Long An")</f>
        <v>Công an xã Thạnh Hưng  tỉnh Long An</v>
      </c>
      <c r="C711" t="str">
        <v>https://www.facebook.com/conganxathanhhung/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20710</v>
      </c>
      <c r="B712" t="str">
        <f>HYPERLINK("https://thanhhung.tanhung.longan.gov.vn/", "UBND Ủy ban nhân dân xã Thạnh Hưng  tỉnh Long An")</f>
        <v>UBND Ủy ban nhân dân xã Thạnh Hưng  tỉnh Long An</v>
      </c>
      <c r="C712" t="str">
        <v>https://thanhhung.tanhung.longan.gov.vn/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20711</v>
      </c>
      <c r="B713" t="str">
        <v>Công an xã Hưng Hà  tỉnh Long An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20712</v>
      </c>
      <c r="B714" t="str">
        <f>HYPERLINK("https://tanhung.longan.gov.vn/", "UBND Ủy ban nhân dân xã Hưng Hà  tỉnh Long An")</f>
        <v>UBND Ủy ban nhân dân xã Hưng Hà  tỉnh Long An</v>
      </c>
      <c r="C714" t="str">
        <v>https://tanhung.longan.gov.vn/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20713</v>
      </c>
      <c r="B715" t="str">
        <f>HYPERLINK("https://www.facebook.com/p/UBND-x%C3%A3-H%C6%B0ng-%C4%90i%E1%BB%81n-B-100063057050416/", "Công an xã Hưng Điền B  tỉnh Long An")</f>
        <v>Công an xã Hưng Điền B  tỉnh Long An</v>
      </c>
      <c r="C715" t="str">
        <v>https://www.facebook.com/p/UBND-x%C3%A3-H%C6%B0ng-%C4%90i%E1%BB%81n-B-100063057050416/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20714</v>
      </c>
      <c r="B716" t="str">
        <f>HYPERLINK("https://hungdienb.tanhung.longan.gov.vn/", "UBND Ủy ban nhân dân xã Hưng Điền B  tỉnh Long An")</f>
        <v>UBND Ủy ban nhân dân xã Hưng Điền B  tỉnh Long An</v>
      </c>
      <c r="C716" t="str">
        <v>https://hungdienb.tanhung.longan.gov.vn/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20715</v>
      </c>
      <c r="B717" t="str">
        <f>HYPERLINK("https://www.facebook.com/p/Tu%E1%BB%95i-Tr%E1%BA%BB-X%C3%A3-H%C6%B0ng-%C4%90i%E1%BB%81n-B-100068046121287/", "Công an xã Hưng Điền  tỉnh Long An")</f>
        <v>Công an xã Hưng Điền  tỉnh Long An</v>
      </c>
      <c r="C717" t="str">
        <v>https://www.facebook.com/p/Tu%E1%BB%95i-Tr%E1%BA%BB-X%C3%A3-H%C6%B0ng-%C4%90i%E1%BB%81n-B-100068046121287/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20716</v>
      </c>
      <c r="B718" t="str">
        <f>HYPERLINK("https://hungdiena.vinhhung.longan.gov.vn/", "UBND Ủy ban nhân dân xã Hưng Điền  tỉnh Long An")</f>
        <v>UBND Ủy ban nhân dân xã Hưng Điền  tỉnh Long An</v>
      </c>
      <c r="C718" t="str">
        <v>https://hungdiena.vinhhung.longan.gov.vn/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20717</v>
      </c>
      <c r="B719" t="str">
        <f>HYPERLINK("https://www.facebook.com/conganxathanhhung/", "Công an xã Thạnh Hưng  tỉnh Long An")</f>
        <v>Công an xã Thạnh Hưng  tỉnh Long An</v>
      </c>
      <c r="C719" t="str">
        <v>https://www.facebook.com/conganxathanhhung/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20718</v>
      </c>
      <c r="B720" t="str">
        <f>HYPERLINK("https://thanhhung.tanhung.longan.gov.vn/", "UBND Ủy ban nhân dân xã Thạnh Hưng  tỉnh Long An")</f>
        <v>UBND Ủy ban nhân dân xã Thạnh Hưng  tỉnh Long An</v>
      </c>
      <c r="C720" t="str">
        <v>https://thanhhung.tanhung.longan.gov.vn/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20719</v>
      </c>
      <c r="B721" t="str">
        <v>Công an xã Hưng Thạnh  tỉnh Long An</v>
      </c>
      <c r="C721" t="str">
        <v>-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20720</v>
      </c>
      <c r="B722" t="str">
        <f>HYPERLINK("https://hungthanh.tanhung.longan.gov.vn/", "UBND Ủy ban nhân dân xã Hưng Thạnh  tỉnh Long An")</f>
        <v>UBND Ủy ban nhân dân xã Hưng Thạnh  tỉnh Long An</v>
      </c>
      <c r="C722" t="str">
        <v>https://hungthanh.tanhung.longan.gov.vn/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20721</v>
      </c>
      <c r="B723" t="str">
        <f>HYPERLINK("https://www.facebook.com/p/Tu%E1%BB%95i-tr%E1%BA%BB-C%C3%B4ng-an-Th%C3%A0nh-ph%E1%BB%91-V%C4%A9nh-Y%C3%AAn-100066497717181/", "Công an xã Vĩnh Thạnh  tỉnh Long An")</f>
        <v>Công an xã Vĩnh Thạnh  tỉnh Long An</v>
      </c>
      <c r="C723" t="str">
        <v>https://www.facebook.com/p/Tu%E1%BB%95i-tr%E1%BA%BB-C%C3%B4ng-an-Th%C3%A0nh-ph%E1%BB%91-V%C4%A9nh-Y%C3%AAn-100066497717181/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20722</v>
      </c>
      <c r="B724" t="str">
        <f>HYPERLINK("https://tanhung.longan.gov.vn/", "UBND Ủy ban nhân dân xã Vĩnh Thạnh  tỉnh Long An")</f>
        <v>UBND Ủy ban nhân dân xã Vĩnh Thạnh  tỉnh Long An</v>
      </c>
      <c r="C724" t="str">
        <v>https://tanhung.longan.gov.vn/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20723</v>
      </c>
      <c r="B725" t="str">
        <f>HYPERLINK("https://www.facebook.com/TranPhuThuan1981/", "Công an xã Vĩnh Châu B  tỉnh Long An")</f>
        <v>Công an xã Vĩnh Châu B  tỉnh Long An</v>
      </c>
      <c r="C725" t="str">
        <v>https://www.facebook.com/TranPhuThuan1981/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20724</v>
      </c>
      <c r="B726" t="str">
        <f>HYPERLINK("https://tanhung.longan.gov.vn/", "UBND Ủy ban nhân dân xã Vĩnh Châu B  tỉnh Long An")</f>
        <v>UBND Ủy ban nhân dân xã Vĩnh Châu B  tỉnh Long An</v>
      </c>
      <c r="C726" t="str">
        <v>https://tanhung.longan.gov.vn/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20725</v>
      </c>
      <c r="B727" t="str">
        <f>HYPERLINK("https://www.facebook.com/longantv/?locale=sv_SE", "Công an xã Vĩnh Lợi  tỉnh Long An")</f>
        <v>Công an xã Vĩnh Lợi  tỉnh Long An</v>
      </c>
      <c r="C727" t="str">
        <v>https://www.facebook.com/longantv/?locale=sv_SE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20726</v>
      </c>
      <c r="B728" t="str">
        <f>HYPERLINK("https://tanhung.longan.gov.vn/", "UBND Ủy ban nhân dân xã Vĩnh Lợi  tỉnh Long An")</f>
        <v>UBND Ủy ban nhân dân xã Vĩnh Lợi  tỉnh Long An</v>
      </c>
      <c r="C728" t="str">
        <v>https://tanhung.longan.gov.vn/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20727</v>
      </c>
      <c r="B729" t="str">
        <f>HYPERLINK("https://www.facebook.com/p/C%C3%94NG-AN-X%C3%83-V%C4%A8NH-%C4%90%E1%BA%A0I-100084394182517/", "Công an xã Vĩnh Đại  tỉnh Long An")</f>
        <v>Công an xã Vĩnh Đại  tỉnh Long An</v>
      </c>
      <c r="C729" t="str">
        <v>https://www.facebook.com/p/C%C3%94NG-AN-X%C3%83-V%C4%A8NH-%C4%90%E1%BA%A0I-100084394182517/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20728</v>
      </c>
      <c r="B730" t="str">
        <f>HYPERLINK("https://tanhung.longan.gov.vn/", "UBND Ủy ban nhân dân xã Vĩnh Đại  tỉnh Long An")</f>
        <v>UBND Ủy ban nhân dân xã Vĩnh Đại  tỉnh Long An</v>
      </c>
      <c r="C730" t="str">
        <v>https://tanhung.longan.gov.vn/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20729</v>
      </c>
      <c r="B731" t="str">
        <v>Công an xã Vĩnh Châu A  tỉnh Long An</v>
      </c>
      <c r="C731" t="str">
        <v>-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20730</v>
      </c>
      <c r="B732" t="str">
        <f>HYPERLINK("https://vinhchau.chaudoc.angiang.gov.vn/", "UBND Ủy ban nhân dân xã Vĩnh Châu A  tỉnh Long An")</f>
        <v>UBND Ủy ban nhân dân xã Vĩnh Châu A  tỉnh Long An</v>
      </c>
      <c r="C732" t="str">
        <v>https://vinhchau.chaudoc.angiang.gov.vn/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20731</v>
      </c>
      <c r="B733" t="str">
        <f>HYPERLINK("https://www.facebook.com/p/M%E1%BA%B7t-tr%E1%BA%ADn-x%C3%A3-V%C4%A9nh-B%E1%BB%ADu-huy%E1%BB%87n-T%C3%A2n-H%C6%B0ng-t%E1%BB%89nh-Long-An-100083131278724/?locale=ro_RO", "Công an xã Vĩnh Bửu  tỉnh Long An")</f>
        <v>Công an xã Vĩnh Bửu  tỉnh Long An</v>
      </c>
      <c r="C733" t="str">
        <v>https://www.facebook.com/p/M%E1%BA%B7t-tr%E1%BA%ADn-x%C3%A3-V%C4%A9nh-B%E1%BB%ADu-huy%E1%BB%87n-T%C3%A2n-H%C6%B0ng-t%E1%BB%89nh-Long-An-100083131278724/?locale=ro_RO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20732</v>
      </c>
      <c r="B734" t="str">
        <f>HYPERLINK("https://tanhung.longan.gov.vn/", "UBND Ủy ban nhân dân xã Vĩnh Bửu  tỉnh Long An")</f>
        <v>UBND Ủy ban nhân dân xã Vĩnh Bửu  tỉnh Long An</v>
      </c>
      <c r="C734" t="str">
        <v>https://tanhung.longan.gov.vn/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20733</v>
      </c>
      <c r="B735" t="str">
        <f>HYPERLINK("https://www.facebook.com/p/Tu%E1%BB%95i-Tr%E1%BA%BB-X%C3%A3-H%C6%B0ng-%C4%90i%E1%BB%81n-B-100068046121287/", "Công an xã Hưng Điền A  tỉnh Long An")</f>
        <v>Công an xã Hưng Điền A  tỉnh Long An</v>
      </c>
      <c r="C735" t="str">
        <v>https://www.facebook.com/p/Tu%E1%BB%95i-Tr%E1%BA%BB-X%C3%A3-H%C6%B0ng-%C4%90i%E1%BB%81n-B-100068046121287/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20734</v>
      </c>
      <c r="B736" t="str">
        <f>HYPERLINK("https://hungdiena.vinhhung.longan.gov.vn/", "UBND Ủy ban nhân dân xã Hưng Điền A  tỉnh Long An")</f>
        <v>UBND Ủy ban nhân dân xã Hưng Điền A  tỉnh Long An</v>
      </c>
      <c r="C736" t="str">
        <v>https://hungdiena.vinhhung.longan.gov.vn/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20735</v>
      </c>
      <c r="B737" t="str">
        <v>Công an xã Khánh Hưng  tỉnh Long An</v>
      </c>
      <c r="C737" t="str">
        <v>-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20736</v>
      </c>
      <c r="B738" t="str">
        <f>HYPERLINK("https://khanhhung.tranvanthoi.camau.gov.vn/", "UBND Ủy ban nhân dân xã Khánh Hưng  tỉnh Long An")</f>
        <v>UBND Ủy ban nhân dân xã Khánh Hưng  tỉnh Long An</v>
      </c>
      <c r="C738" t="str">
        <v>https://khanhhung.tranvanthoi.camau.gov.vn/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20737</v>
      </c>
      <c r="B739" t="str">
        <v>Công an xã Thái Trị  tỉnh Long An</v>
      </c>
      <c r="C739" t="str">
        <v>-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20738</v>
      </c>
      <c r="B740" t="str">
        <f>HYPERLINK("https://vinhhung.longan.gov.vn/xa-thi-tran", "UBND Ủy ban nhân dân xã Thái Trị  tỉnh Long An")</f>
        <v>UBND Ủy ban nhân dân xã Thái Trị  tỉnh Long An</v>
      </c>
      <c r="C740" t="str">
        <v>https://vinhhung.longan.gov.vn/xa-thi-tran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20739</v>
      </c>
      <c r="B741" t="str">
        <f>HYPERLINK("https://www.facebook.com/tuoitreconganvinhlong/", "Công an xã Vĩnh Trị  tỉnh Long An")</f>
        <v>Công an xã Vĩnh Trị  tỉnh Long An</v>
      </c>
      <c r="C741" t="str">
        <v>https://www.facebook.com/tuoitreconganvinhlong/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20740</v>
      </c>
      <c r="B742" t="str">
        <f>HYPERLINK("https://vinhtri.vinhhung.longan.gov.vn/", "UBND Ủy ban nhân dân xã Vĩnh Trị  tỉnh Long An")</f>
        <v>UBND Ủy ban nhân dân xã Vĩnh Trị  tỉnh Long An</v>
      </c>
      <c r="C742" t="str">
        <v>https://vinhtri.vinhhung.longan.gov.vn/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20741</v>
      </c>
      <c r="B743" t="str">
        <f>HYPERLINK("https://www.facebook.com/p/Tu%E1%BB%95i-tr%E1%BA%BB-C%C3%B4ng-an-Th%C3%A1i-B%C3%ACnh-100068113789461/", "Công an xã Thái Bình Trung  tỉnh Long An")</f>
        <v>Công an xã Thái Bình Trung  tỉnh Long An</v>
      </c>
      <c r="C743" t="str">
        <v>https://www.facebook.com/p/Tu%E1%BB%95i-tr%E1%BA%BB-C%C3%B4ng-an-Th%C3%A1i-B%C3%ACnh-100068113789461/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20742</v>
      </c>
      <c r="B744" t="str">
        <f>HYPERLINK("https://thaibinhtrung.vinhhung.longan.gov.vn/hoat-dong-cua-xa/ubnd-xa-thai-binh-trung-to-chuc-hop-le-ky-06-thang-dau-nam-2024-938585", "UBND Ủy ban nhân dân xã Thái Bình Trung  tỉnh Long An")</f>
        <v>UBND Ủy ban nhân dân xã Thái Bình Trung  tỉnh Long An</v>
      </c>
      <c r="C744" t="str">
        <v>https://thaibinhtrung.vinhhung.longan.gov.vn/hoat-dong-cua-xa/ubnd-xa-thai-binh-trung-to-chuc-hop-le-ky-06-thang-dau-nam-2024-938585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20743</v>
      </c>
      <c r="B745" t="str">
        <f>HYPERLINK("https://www.facebook.com/tuoitreconganvinhlong/", "Công an xã Vĩnh Bình  tỉnh Long An")</f>
        <v>Công an xã Vĩnh Bình  tỉnh Long An</v>
      </c>
      <c r="C745" t="str">
        <v>https://www.facebook.com/tuoitreconganvinhlong/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20744</v>
      </c>
      <c r="B746" t="str">
        <f>HYPERLINK("https://vinhhung.longan.gov.vn/xa-thi-tran", "UBND Ủy ban nhân dân xã Vĩnh Bình  tỉnh Long An")</f>
        <v>UBND Ủy ban nhân dân xã Vĩnh Bình  tỉnh Long An</v>
      </c>
      <c r="C746" t="str">
        <v>https://vinhhung.longan.gov.vn/xa-thi-tran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20745</v>
      </c>
      <c r="B747" t="str">
        <f>HYPERLINK("https://www.facebook.com/ConganxaVinhThuan/", "Công an xã Vĩnh Thuận  tỉnh Long An")</f>
        <v>Công an xã Vĩnh Thuận  tỉnh Long An</v>
      </c>
      <c r="C747" t="str">
        <v>https://www.facebook.com/ConganxaVinhThuan/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20746</v>
      </c>
      <c r="B748" t="str">
        <f>HYPERLINK("https://vinhthuan.vinhhung.longan.gov.vn/", "UBND Ủy ban nhân dân xã Vĩnh Thuận  tỉnh Long An")</f>
        <v>UBND Ủy ban nhân dân xã Vĩnh Thuận  tỉnh Long An</v>
      </c>
      <c r="C748" t="str">
        <v>https://vinhthuan.vinhhung.longan.gov.vn/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20747</v>
      </c>
      <c r="B749" t="str">
        <f>HYPERLINK("https://www.facebook.com/tdlongan/?locale=vi_VN", "Công an xã Tuyên Bình  tỉnh Long An")</f>
        <v>Công an xã Tuyên Bình  tỉnh Long An</v>
      </c>
      <c r="C749" t="str">
        <v>https://www.facebook.com/tdlongan/?locale=vi_VN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20748</v>
      </c>
      <c r="B750" t="str">
        <f>HYPERLINK("https://tuyenbinh.vinhhung.longan.gov.vn/", "UBND Ủy ban nhân dân xã Tuyên Bình  tỉnh Long An")</f>
        <v>UBND Ủy ban nhân dân xã Tuyên Bình  tỉnh Long An</v>
      </c>
      <c r="C750" t="str">
        <v>https://tuyenbinh.vinhhung.longan.gov.vn/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20749</v>
      </c>
      <c r="B751" t="str">
        <f>HYPERLINK("https://www.facebook.com/p/M%E1%BA%B7t-tr%E1%BA%ADn-x%C3%A3-Tuy%C3%AAn-B%C3%ACnh-T%C3%A2y-huy%E1%BB%87n-V%C4%A9nh-H%C6%B0ng-t%E1%BB%89nh-Long-An-100081095416198/", "Công an xã Tuyên Bình Tây  tỉnh Long An")</f>
        <v>Công an xã Tuyên Bình Tây  tỉnh Long An</v>
      </c>
      <c r="C751" t="str">
        <v>https://www.facebook.com/p/M%E1%BA%B7t-tr%E1%BA%ADn-x%C3%A3-Tuy%C3%AAn-B%C3%ACnh-T%C3%A2y-huy%E1%BB%87n-V%C4%A9nh-H%C6%B0ng-t%E1%BB%89nh-Long-An-100081095416198/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20750</v>
      </c>
      <c r="B752" t="str">
        <f>HYPERLINK("https://tuyenbinhtay.vinhhung.longan.gov.vn/", "UBND Ủy ban nhân dân xã Tuyên Bình Tây  tỉnh Long An")</f>
        <v>UBND Ủy ban nhân dân xã Tuyên Bình Tây  tỉnh Long An</v>
      </c>
      <c r="C752" t="str">
        <v>https://tuyenbinhtay.vinhhung.longan.gov.vn/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20751</v>
      </c>
      <c r="B753" t="str">
        <v>Công an xã Bình Hòa Tây  tỉnh Long An</v>
      </c>
      <c r="C753" t="str">
        <v>-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20752</v>
      </c>
      <c r="B754" t="str">
        <f>HYPERLINK("https://binhhoatay.mochoa.longan.gov.vn/", "UBND Ủy ban nhân dân xã Bình Hòa Tây  tỉnh Long An")</f>
        <v>UBND Ủy ban nhân dân xã Bình Hòa Tây  tỉnh Long An</v>
      </c>
      <c r="C754" t="str">
        <v>https://binhhoatay.mochoa.longan.gov.vn/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20753</v>
      </c>
      <c r="B755" t="str">
        <f>HYPERLINK("https://www.facebook.com/tdlongan/?locale=vi_VN", "Công an xã Bình Thạnh  tỉnh Long An")</f>
        <v>Công an xã Bình Thạnh  tỉnh Long An</v>
      </c>
      <c r="C755" t="str">
        <v>https://www.facebook.com/tdlongan/?locale=vi_VN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20754</v>
      </c>
      <c r="B756" t="str">
        <f>HYPERLINK("https://binhthanh.mochoa.longan.gov.vn/", "UBND Ủy ban nhân dân xã Bình Thạnh  tỉnh Long An")</f>
        <v>UBND Ủy ban nhân dân xã Bình Thạnh  tỉnh Long An</v>
      </c>
      <c r="C756" t="str">
        <v>https://binhthanh.mochoa.longan.gov.vn/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20755</v>
      </c>
      <c r="B757" t="str">
        <f>HYPERLINK("https://www.facebook.com/xabinhhoatrung/", "Công an xã Bình Hòa Trung  tỉnh Long An")</f>
        <v>Công an xã Bình Hòa Trung  tỉnh Long An</v>
      </c>
      <c r="C757" t="str">
        <v>https://www.facebook.com/xabinhhoatrung/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20756</v>
      </c>
      <c r="B758" t="str">
        <f>HYPERLINK("https://binhhoanam.duchue.longan.gov.vn/", "UBND Ủy ban nhân dân xã Bình Hòa Trung  tỉnh Long An")</f>
        <v>UBND Ủy ban nhân dân xã Bình Hòa Trung  tỉnh Long An</v>
      </c>
      <c r="C758" t="str">
        <v>https://binhhoanam.duchue.longan.gov.vn/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20757</v>
      </c>
      <c r="B759" t="str">
        <v>Công an xã Bình Hòa Đông  tỉnh Long An</v>
      </c>
      <c r="C759" t="str">
        <v>-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20758</v>
      </c>
      <c r="B760" t="str">
        <f>HYPERLINK("https://binhhoadong.mochoa.longan.gov.vn/", "UBND Ủy ban nhân dân xã Bình Hòa Đông  tỉnh Long An")</f>
        <v>UBND Ủy ban nhân dân xã Bình Hòa Đông  tỉnh Long An</v>
      </c>
      <c r="C760" t="str">
        <v>https://binhhoadong.mochoa.longan.gov.vn/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20759</v>
      </c>
      <c r="B761" t="str">
        <f>HYPERLINK("https://www.facebook.com/p/%C4%90o%C3%A0n-Tr%C6%B0%E1%BB%9Dng-THCS-THPT-B%C3%ACnh-Phong-Th%E1%BA%A1nh-100064671264748/?locale=mt_MT", "Công an xã Bình Phong Thạnh  tỉnh Long An")</f>
        <v>Công an xã Bình Phong Thạnh  tỉnh Long An</v>
      </c>
      <c r="C761" t="str">
        <v>https://www.facebook.com/p/%C4%90o%C3%A0n-Tr%C6%B0%E1%BB%9Dng-THCS-THPT-B%C3%ACnh-Phong-Th%E1%BA%A1nh-100064671264748/?locale=mt_MT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20760</v>
      </c>
      <c r="B762" t="str">
        <f>HYPERLINK("https://thitranbinhphongthanh.mochoa.longan.gov.vn/", "UBND Ủy ban nhân dân xã Bình Phong Thạnh  tỉnh Long An")</f>
        <v>UBND Ủy ban nhân dân xã Bình Phong Thạnh  tỉnh Long An</v>
      </c>
      <c r="C762" t="str">
        <v>https://thitranbinhphongthanh.mochoa.longan.gov.vn/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20761</v>
      </c>
      <c r="B763" t="str">
        <f>HYPERLINK("https://www.facebook.com/100087328244993", "Công an xã Tân Lập  tỉnh Long An")</f>
        <v>Công an xã Tân Lập  tỉnh Long An</v>
      </c>
      <c r="C763" t="str">
        <v>https://www.facebook.com/100087328244993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20762</v>
      </c>
      <c r="B764" t="str">
        <f>HYPERLINK("https://tanlap.mochoa.longan.gov.vn/", "UBND Ủy ban nhân dân xã Tân Lập  tỉnh Long An")</f>
        <v>UBND Ủy ban nhân dân xã Tân Lập  tỉnh Long An</v>
      </c>
      <c r="C764" t="str">
        <v>https://tanlap.mochoa.longan.gov.vn/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20763</v>
      </c>
      <c r="B765" t="str">
        <v>Công an xã Tân Thành  tỉnh Long An</v>
      </c>
      <c r="C765" t="str">
        <v>-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20764</v>
      </c>
      <c r="B766" t="str">
        <f>HYPERLINK("https://tanthanh.longan.gov.vn/", "UBND Ủy ban nhân dân xã Tân Thành  tỉnh Long An")</f>
        <v>UBND Ủy ban nhân dân xã Tân Thành  tỉnh Long An</v>
      </c>
      <c r="C766" t="str">
        <v>https://tanthanh.longan.gov.vn/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20765</v>
      </c>
      <c r="B767" t="str">
        <v>Công an xã Bắc Hòa  tỉnh Long An</v>
      </c>
      <c r="C767" t="str">
        <v>-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20766</v>
      </c>
      <c r="B768" t="str">
        <f>HYPERLINK("https://bachoa.tanthanh.longan.gov.vn/", "UBND Ủy ban nhân dân xã Bắc Hòa  tỉnh Long An")</f>
        <v>UBND Ủy ban nhân dân xã Bắc Hòa  tỉnh Long An</v>
      </c>
      <c r="C768" t="str">
        <v>https://bachoa.tanthanh.longan.gov.vn/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20767</v>
      </c>
      <c r="B769" t="str">
        <f>HYPERLINK("https://www.facebook.com/100083145288067", "Công an xã Hậu Thạnh Tây  tỉnh Long An")</f>
        <v>Công an xã Hậu Thạnh Tây  tỉnh Long An</v>
      </c>
      <c r="C769" t="str">
        <v>https://www.facebook.com/100083145288067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20768</v>
      </c>
      <c r="B770" t="str">
        <f>HYPERLINK("https://tanthanh.longan.gov.vn/xa-phuong-thi-tran", "UBND Ủy ban nhân dân xã Hậu Thạnh Tây  tỉnh Long An")</f>
        <v>UBND Ủy ban nhân dân xã Hậu Thạnh Tây  tỉnh Long An</v>
      </c>
      <c r="C770" t="str">
        <v>https://tanthanh.longan.gov.vn/xa-phuong-thi-tran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20769</v>
      </c>
      <c r="B771" t="str">
        <f>HYPERLINK("https://www.facebook.com/p/M%C4%83%CC%A3t-Tr%E1%BA%ADn-x%C3%A3-Nh%C6%A1n-H%C3%B2a-L%E1%BA%ADp-huy%E1%BB%87n-T%C3%A2n-Th%E1%BA%A1nh-t%E1%BB%89nh-Long-An-100076842637591/", "Công an xã Nhơn Hòa Lập  tỉnh Long An")</f>
        <v>Công an xã Nhơn Hòa Lập  tỉnh Long An</v>
      </c>
      <c r="C771" t="str">
        <v>https://www.facebook.com/p/M%C4%83%CC%A3t-Tr%E1%BA%ADn-x%C3%A3-Nh%C6%A1n-H%C3%B2a-L%E1%BA%ADp-huy%E1%BB%87n-T%C3%A2n-Th%E1%BA%A1nh-t%E1%BB%89nh-Long-An-100076842637591/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20770</v>
      </c>
      <c r="B772" t="str">
        <f>HYPERLINK("https://nhonhoalap.tanthanh.longan.gov.vn/", "UBND Ủy ban nhân dân xã Nhơn Hòa Lập  tỉnh Long An")</f>
        <v>UBND Ủy ban nhân dân xã Nhơn Hòa Lập  tỉnh Long An</v>
      </c>
      <c r="C772" t="str">
        <v>https://nhonhoalap.tanthanh.longan.gov.vn/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20771</v>
      </c>
      <c r="B773" t="str">
        <f>HYPERLINK("https://www.facebook.com/100087328244993", "Công an xã Tân Lập  tỉnh Long An")</f>
        <v>Công an xã Tân Lập  tỉnh Long An</v>
      </c>
      <c r="C773" t="str">
        <v>https://www.facebook.com/100087328244993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20772</v>
      </c>
      <c r="B774" t="str">
        <f>HYPERLINK("https://tanlap.mochoa.longan.gov.vn/", "UBND Ủy ban nhân dân xã Tân Lập  tỉnh Long An")</f>
        <v>UBND Ủy ban nhân dân xã Tân Lập  tỉnh Long An</v>
      </c>
      <c r="C774" t="str">
        <v>https://tanlap.mochoa.longan.gov.vn/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20773</v>
      </c>
      <c r="B775" t="str">
        <f>HYPERLINK("https://www.facebook.com/groups/666908700424665/", "Công an xã Hậu Thạnh Đông  tỉnh Long An")</f>
        <v>Công an xã Hậu Thạnh Đông  tỉnh Long An</v>
      </c>
      <c r="C775" t="str">
        <v>https://www.facebook.com/groups/666908700424665/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20774</v>
      </c>
      <c r="B776" t="str">
        <f>HYPERLINK("https://hauthanhdong.tanthanh.longan.gov.vn/", "UBND Ủy ban nhân dân xã Hậu Thạnh Đông  tỉnh Long An")</f>
        <v>UBND Ủy ban nhân dân xã Hậu Thạnh Đông  tỉnh Long An</v>
      </c>
      <c r="C776" t="str">
        <v>https://hauthanhdong.tanthanh.longan.gov.vn/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20775</v>
      </c>
      <c r="B777" t="str">
        <f>HYPERLINK("https://www.facebook.com/people/Tu%E1%BB%95i-Tr%E1%BA%BB-x%C3%A3-Nh%C6%A1n-Ho%C3%A0-L%E1%BA%ADp-huy%E1%BB%87n-T%C3%A2n-Th%E1%BA%A1nh-t%E1%BB%89nh-Long-An/100082889514714/", "Công an xã Nhơn Hoà  tỉnh Long An")</f>
        <v>Công an xã Nhơn Hoà  tỉnh Long An</v>
      </c>
      <c r="C777" t="str">
        <v>https://www.facebook.com/people/Tu%E1%BB%95i-Tr%E1%BA%BB-x%C3%A3-Nh%C6%A1n-Ho%C3%A0-L%E1%BA%ADp-huy%E1%BB%87n-T%C3%A2n-Th%E1%BA%A1nh-t%E1%BB%89nh-Long-An/100082889514714/</v>
      </c>
      <c r="D777" t="str">
        <v>-</v>
      </c>
      <c r="E777" t="str">
        <v>0888167208</v>
      </c>
      <c r="F777" t="str">
        <f>HYPERLINK("mailto:doan.nhl@gmail.com", "doan.nhl@gmail.com")</f>
        <v>doan.nhl@gmail.com</v>
      </c>
      <c r="G777" t="str">
        <v>-</v>
      </c>
    </row>
    <row r="778">
      <c r="A778">
        <v>20776</v>
      </c>
      <c r="B778" t="str">
        <f>HYPERLINK("https://nhonhoa.tanthanh.longan.gov.vn/", "UBND Ủy ban nhân dân xã Nhơn Hoà  tỉnh Long An")</f>
        <v>UBND Ủy ban nhân dân xã Nhơn Hoà  tỉnh Long An</v>
      </c>
      <c r="C778" t="str">
        <v>https://nhonhoa.tanthanh.longan.gov.vn/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20777</v>
      </c>
      <c r="B779" t="str">
        <v>Công an xã Kiến Bình  tỉnh Long An</v>
      </c>
      <c r="C779" t="str">
        <v>-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20778</v>
      </c>
      <c r="B780" t="str">
        <f>HYPERLINK("https://kienbinh.tanthanh.longan.gov.vn/", "UBND Ủy ban nhân dân xã Kiến Bình  tỉnh Long An")</f>
        <v>UBND Ủy ban nhân dân xã Kiến Bình  tỉnh Long An</v>
      </c>
      <c r="C780" t="str">
        <v>https://kienbinh.tanthanh.longan.gov.vn/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20779</v>
      </c>
      <c r="B781" t="str">
        <v>Công an xã Tân Thành  tỉnh Long An</v>
      </c>
      <c r="C781" t="str">
        <v>-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20780</v>
      </c>
      <c r="B782" t="str">
        <f>HYPERLINK("https://tanthanh.longan.gov.vn/", "UBND Ủy ban nhân dân xã Tân Thành  tỉnh Long An")</f>
        <v>UBND Ủy ban nhân dân xã Tân Thành  tỉnh Long An</v>
      </c>
      <c r="C782" t="str">
        <v>https://tanthanh.longan.gov.vn/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20781</v>
      </c>
      <c r="B783" t="str">
        <v>Công an xã Tân Bình  tỉnh Long An</v>
      </c>
      <c r="C783" t="str">
        <v>-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20782</v>
      </c>
      <c r="B784" t="str">
        <f>HYPERLINK("https://tanbinh.tantru.longan.gov.vn/", "UBND Ủy ban nhân dân xã Tân Bình  tỉnh Long An")</f>
        <v>UBND Ủy ban nhân dân xã Tân Bình  tỉnh Long An</v>
      </c>
      <c r="C784" t="str">
        <v>https://tanbinh.tantru.longan.gov.vn/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20783</v>
      </c>
      <c r="B785" t="str">
        <v>Công an xã Tân Ninh  tỉnh Long An</v>
      </c>
      <c r="C785" t="str">
        <v>-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20784</v>
      </c>
      <c r="B786" t="str">
        <f>HYPERLINK("https://tanninh.tanthanh.longan.gov.vn/uy-ban-nhan-dan", "UBND Ủy ban nhân dân xã Tân Ninh  tỉnh Long An")</f>
        <v>UBND Ủy ban nhân dân xã Tân Ninh  tỉnh Long An</v>
      </c>
      <c r="C786" t="str">
        <v>https://tanninh.tanthanh.longan.gov.vn/uy-ban-nhan-dan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20785</v>
      </c>
      <c r="B787" t="str">
        <v>Công an xã Nhơn Ninh  tỉnh Long An</v>
      </c>
      <c r="C787" t="str">
        <v>-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20786</v>
      </c>
      <c r="B788" t="str">
        <f>HYPERLINK("https://nhonninh.tanthanh.longan.gov.vn/", "UBND Ủy ban nhân dân xã Nhơn Ninh  tỉnh Long An")</f>
        <v>UBND Ủy ban nhân dân xã Nhơn Ninh  tỉnh Long An</v>
      </c>
      <c r="C788" t="str">
        <v>https://nhonninh.tanthanh.longan.gov.vn/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20787</v>
      </c>
      <c r="B789" t="str">
        <v>Công an xã Tân Hòa  tỉnh Long An</v>
      </c>
      <c r="C789" t="str">
        <v>-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20788</v>
      </c>
      <c r="B790" t="str">
        <f>HYPERLINK("https://tanphuoc.tiengiang.gov.vn/ubnd-xa-tan-hoa-ong", "UBND Ủy ban nhân dân xã Tân Hòa  tỉnh Long An")</f>
        <v>UBND Ủy ban nhân dân xã Tân Hòa  tỉnh Long An</v>
      </c>
      <c r="C790" t="str">
        <v>https://tanphuoc.tiengiang.gov.vn/ubnd-xa-tan-hoa-ong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20789</v>
      </c>
      <c r="B791" t="str">
        <v>Công an xã Tân Hiệp  tỉnh Long An</v>
      </c>
      <c r="C791" t="str">
        <v>-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20790</v>
      </c>
      <c r="B792" t="str">
        <f>HYPERLINK("https://tanhiep.thanhhoa.longan.gov.vn/uy-ban-nhan-dan", "UBND Ủy ban nhân dân xã Tân Hiệp  tỉnh Long An")</f>
        <v>UBND Ủy ban nhân dân xã Tân Hiệp  tỉnh Long An</v>
      </c>
      <c r="C792" t="str">
        <v>https://tanhiep.thanhhoa.longan.gov.vn/uy-ban-nhan-dan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20791</v>
      </c>
      <c r="B793" t="str">
        <f>HYPERLINK("https://www.facebook.com/tdlongan/?locale=vi_VN", "Công an xã Thuận Bình  tỉnh Long An")</f>
        <v>Công an xã Thuận Bình  tỉnh Long An</v>
      </c>
      <c r="C793" t="str">
        <v>https://www.facebook.com/tdlongan/?locale=vi_VN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20792</v>
      </c>
      <c r="B794" t="str">
        <f>HYPERLINK("https://www.longan.gov.vn/ubnd-tinh", "UBND Ủy ban nhân dân xã Thuận Bình  tỉnh Long An")</f>
        <v>UBND Ủy ban nhân dân xã Thuận Bình  tỉnh Long An</v>
      </c>
      <c r="C794" t="str">
        <v>https://www.longan.gov.vn/ubnd-tinh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20793</v>
      </c>
      <c r="B795" t="str">
        <f>HYPERLINK("https://www.facebook.com/p/C%C3%B4ng-an-x%C3%A3-Th%E1%BA%A1nh-Ph%C6%B0%E1%BB%9Bc-100069250576850/", "Công an xã Thạnh Phước  tỉnh Long An")</f>
        <v>Công an xã Thạnh Phước  tỉnh Long An</v>
      </c>
      <c r="C795" t="str">
        <v>https://www.facebook.com/p/C%C3%B4ng-an-x%C3%A3-Th%E1%BA%A1nh-Ph%C6%B0%E1%BB%9Bc-100069250576850/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20794</v>
      </c>
      <c r="B796" t="str">
        <f>HYPERLINK("https://thanhphuoc.thanhhoa.longan.gov.vn/", "UBND Ủy ban nhân dân xã Thạnh Phước  tỉnh Long An")</f>
        <v>UBND Ủy ban nhân dân xã Thạnh Phước  tỉnh Long An</v>
      </c>
      <c r="C796" t="str">
        <v>https://thanhphuoc.thanhhoa.longan.gov.vn/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20795</v>
      </c>
      <c r="B797" t="str">
        <f>HYPERLINK("https://www.facebook.com/caxthanhphu/", "Công an xã Thạnh Phú  tỉnh Long An")</f>
        <v>Công an xã Thạnh Phú  tỉnh Long An</v>
      </c>
      <c r="C797" t="str">
        <v>https://www.facebook.com/caxthanhphu/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20796</v>
      </c>
      <c r="B798" t="str">
        <f>HYPERLINK("https://thanhphu.cainuoc.camau.gov.vn/", "UBND Ủy ban nhân dân xã Thạnh Phú  tỉnh Long An")</f>
        <v>UBND Ủy ban nhân dân xã Thạnh Phú  tỉnh Long An</v>
      </c>
      <c r="C798" t="str">
        <v>https://thanhphu.cainuoc.camau.gov.vn/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20797</v>
      </c>
      <c r="B799" t="str">
        <f>HYPERLINK("https://www.facebook.com/p/M%E1%BA%B7t-tr%E1%BA%ADn-x%C3%A3-Thu%E1%BA%ADn-Ngh%C4%A9a-Ho%C3%A0-huy%E1%BB%87n-Th%E1%BA%A1nh-Ho%C3%A1-t%E1%BB%89nh-Long-An-100081194980164/", "Công an xã Thuận Nghĩa Hòa  tỉnh Long An")</f>
        <v>Công an xã Thuận Nghĩa Hòa  tỉnh Long An</v>
      </c>
      <c r="C799" t="str">
        <v>https://www.facebook.com/p/M%E1%BA%B7t-tr%E1%BA%ADn-x%C3%A3-Thu%E1%BA%ADn-Ngh%C4%A9a-Ho%C3%A0-huy%E1%BB%87n-Th%E1%BA%A1nh-Ho%C3%A1-t%E1%BB%89nh-Long-An-100081194980164/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20798</v>
      </c>
      <c r="B800" t="str">
        <f>HYPERLINK("https://thuannghiahoa.thanhhoa.longan.gov.vn/", "UBND Ủy ban nhân dân xã Thuận Nghĩa Hòa  tỉnh Long An")</f>
        <v>UBND Ủy ban nhân dân xã Thuận Nghĩa Hòa  tỉnh Long An</v>
      </c>
      <c r="C800" t="str">
        <v>https://thuannghiahoa.thanhhoa.longan.gov.vn/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20799</v>
      </c>
      <c r="B801" t="str">
        <v>Công an xã Thủy Đông  tỉnh Long An</v>
      </c>
      <c r="C801" t="str">
        <v>-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20800</v>
      </c>
      <c r="B802" t="str">
        <f>HYPERLINK("https://thuytay.thanhhoa.longan.gov.vn/", "UBND Ủy ban nhân dân xã Thủy Đông  tỉnh Long An")</f>
        <v>UBND Ủy ban nhân dân xã Thủy Đông  tỉnh Long An</v>
      </c>
      <c r="C802" t="str">
        <v>https://thuytay.thanhhoa.longan.gov.vn/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20801</v>
      </c>
      <c r="B803" t="str">
        <v>Công an xã Thủy Tây  tỉnh Long An</v>
      </c>
      <c r="C803" t="str">
        <v>-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20802</v>
      </c>
      <c r="B804" t="str">
        <f>HYPERLINK("https://thuytay.thanhhoa.longan.gov.vn/", "UBND Ủy ban nhân dân xã Thủy Tây  tỉnh Long An")</f>
        <v>UBND Ủy ban nhân dân xã Thủy Tây  tỉnh Long An</v>
      </c>
      <c r="C804" t="str">
        <v>https://thuytay.thanhhoa.longan.gov.vn/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20803</v>
      </c>
      <c r="B805" t="str">
        <v>Công an xã Tân Tây  tỉnh Long An</v>
      </c>
      <c r="C805" t="str">
        <v>-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20804</v>
      </c>
      <c r="B806" t="str">
        <f>HYPERLINK("https://tantay.thanhhoa.longan.gov.vn/", "UBND Ủy ban nhân dân xã Tân Tây  tỉnh Long An")</f>
        <v>UBND Ủy ban nhân dân xã Tân Tây  tỉnh Long An</v>
      </c>
      <c r="C806" t="str">
        <v>https://tantay.thanhhoa.longan.gov.vn/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20805</v>
      </c>
      <c r="B807" t="str">
        <v>Công an xã Tân Đông  tỉnh Long An</v>
      </c>
      <c r="C807" t="str">
        <v>-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20806</v>
      </c>
      <c r="B808" t="str">
        <f>HYPERLINK("https://tandong.thanhhoa.longan.gov.vn/", "UBND Ủy ban nhân dân xã Tân Đông  tỉnh Long An")</f>
        <v>UBND Ủy ban nhân dân xã Tân Đông  tỉnh Long An</v>
      </c>
      <c r="C808" t="str">
        <v>https://tandong.thanhhoa.longan.gov.vn/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20807</v>
      </c>
      <c r="B809" t="str">
        <f>HYPERLINK("https://www.facebook.com/tdlongan/?locale=vi_VN", "Công an xã Thạnh An  tỉnh Long An")</f>
        <v>Công an xã Thạnh An  tỉnh Long An</v>
      </c>
      <c r="C809" t="str">
        <v>https://www.facebook.com/tdlongan/?locale=vi_VN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20808</v>
      </c>
      <c r="B810" t="str">
        <f>HYPERLINK("https://thanhan.thanhhoa.longan.gov.vn/", "UBND Ủy ban nhân dân xã Thạnh An  tỉnh Long An")</f>
        <v>UBND Ủy ban nhân dân xã Thạnh An  tỉnh Long An</v>
      </c>
      <c r="C810" t="str">
        <v>https://thanhan.thanhhoa.longan.gov.vn/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20809</v>
      </c>
      <c r="B811" t="str">
        <f>HYPERLINK("https://www.facebook.com/groups/329044317773097/", "Công an xã Mỹ Quý Đông  tỉnh Long An")</f>
        <v>Công an xã Mỹ Quý Đông  tỉnh Long An</v>
      </c>
      <c r="C811" t="str">
        <v>https://www.facebook.com/groups/329044317773097/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20810</v>
      </c>
      <c r="B812" t="str">
        <f>HYPERLINK("https://myquydong.duchue.longan.gov.vn/", "UBND Ủy ban nhân dân xã Mỹ Quý Đông  tỉnh Long An")</f>
        <v>UBND Ủy ban nhân dân xã Mỹ Quý Đông  tỉnh Long An</v>
      </c>
      <c r="C812" t="str">
        <v>https://myquydong.duchue.longan.gov.vn/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20811</v>
      </c>
      <c r="B813" t="str">
        <f>HYPERLINK("https://www.facebook.com/groups/329044317773097/", "Công an xã Mỹ Thạnh Bắc  tỉnh Long An")</f>
        <v>Công an xã Mỹ Thạnh Bắc  tỉnh Long An</v>
      </c>
      <c r="C813" t="str">
        <v>https://www.facebook.com/groups/329044317773097/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20812</v>
      </c>
      <c r="B814" t="str">
        <f>HYPERLINK("https://mythanhbac.duchue.longan.gov.vn/", "UBND Ủy ban nhân dân xã Mỹ Thạnh Bắc  tỉnh Long An")</f>
        <v>UBND Ủy ban nhân dân xã Mỹ Thạnh Bắc  tỉnh Long An</v>
      </c>
      <c r="C814" t="str">
        <v>https://mythanhbac.duchue.longan.gov.vn/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20813</v>
      </c>
      <c r="B815" t="str">
        <f>HYPERLINK("https://www.facebook.com/groups/329044317773097/", "Công an xã Mỹ Quý Tây  tỉnh Long An")</f>
        <v>Công an xã Mỹ Quý Tây  tỉnh Long An</v>
      </c>
      <c r="C815" t="str">
        <v>https://www.facebook.com/groups/329044317773097/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20814</v>
      </c>
      <c r="B816" t="str">
        <f>HYPERLINK("https://myquytay.duchue.longan.gov.vn/", "UBND Ủy ban nhân dân xã Mỹ Quý Tây  tỉnh Long An")</f>
        <v>UBND Ủy ban nhân dân xã Mỹ Quý Tây  tỉnh Long An</v>
      </c>
      <c r="C816" t="str">
        <v>https://myquytay.duchue.longan.gov.vn/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20815</v>
      </c>
      <c r="B817" t="str">
        <f>HYPERLINK("https://www.facebook.com/groups/329044317773097/", "Công an xã Mỹ Thạnh Tây  tỉnh Long An")</f>
        <v>Công an xã Mỹ Thạnh Tây  tỉnh Long An</v>
      </c>
      <c r="C817" t="str">
        <v>https://www.facebook.com/groups/329044317773097/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20816</v>
      </c>
      <c r="B818" t="str">
        <f>HYPERLINK("https://mythanhtay.duchue.longan.gov.vn/", "UBND Ủy ban nhân dân xã Mỹ Thạnh Tây  tỉnh Long An")</f>
        <v>UBND Ủy ban nhân dân xã Mỹ Thạnh Tây  tỉnh Long An</v>
      </c>
      <c r="C818" t="str">
        <v>https://mythanhtay.duchue.longan.gov.vn/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20817</v>
      </c>
      <c r="B819" t="str">
        <v>Công an xã Mỹ Thạnh Đông  tỉnh Long An</v>
      </c>
      <c r="C819" t="str">
        <v>-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20818</v>
      </c>
      <c r="B820" t="str">
        <f>HYPERLINK("https://mythanhdong.duchue.longan.gov.vn/", "UBND Ủy ban nhân dân xã Mỹ Thạnh Đông  tỉnh Long An")</f>
        <v>UBND Ủy ban nhân dân xã Mỹ Thạnh Đông  tỉnh Long An</v>
      </c>
      <c r="C820" t="str">
        <v>https://mythanhdong.duchue.longan.gov.vn/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20819</v>
      </c>
      <c r="B821" t="str">
        <f>HYPERLINK("https://www.facebook.com/tdlongan/?locale=vi_VN", "Công an xã Bình Thành  tỉnh Long An")</f>
        <v>Công an xã Bình Thành  tỉnh Long An</v>
      </c>
      <c r="C821" t="str">
        <v>https://www.facebook.com/tdlongan/?locale=vi_VN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20820</v>
      </c>
      <c r="B822" t="str">
        <f>HYPERLINK("https://binhthanh.mochoa.longan.gov.vn/", "UBND Ủy ban nhân dân xã Bình Thành  tỉnh Long An")</f>
        <v>UBND Ủy ban nhân dân xã Bình Thành  tỉnh Long An</v>
      </c>
      <c r="C822" t="str">
        <v>https://binhthanh.mochoa.longan.gov.vn/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20821</v>
      </c>
      <c r="B823" t="str">
        <v>Công an xã Bình Hòa Bắc  tỉnh Long An</v>
      </c>
      <c r="C823" t="str">
        <v>-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20822</v>
      </c>
      <c r="B824" t="str">
        <f>HYPERLINK("https://binhhoabac.duchue.longan.gov.vn/", "UBND Ủy ban nhân dân xã Bình Hòa Bắc  tỉnh Long An")</f>
        <v>UBND Ủy ban nhân dân xã Bình Hòa Bắc  tỉnh Long An</v>
      </c>
      <c r="C824" t="str">
        <v>https://binhhoabac.duchue.longan.gov.vn/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20823</v>
      </c>
      <c r="B825" t="str">
        <v>Công an xã Bình Hòa Hưng  tỉnh Long An</v>
      </c>
      <c r="C825" t="str">
        <v>-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20824</v>
      </c>
      <c r="B826" t="str">
        <f>HYPERLINK("https://binhhoahung.duchue.longan.gov.vn/", "UBND Ủy ban nhân dân xã Bình Hòa Hưng  tỉnh Long An")</f>
        <v>UBND Ủy ban nhân dân xã Bình Hòa Hưng  tỉnh Long An</v>
      </c>
      <c r="C826" t="str">
        <v>https://binhhoahung.duchue.longan.gov.vn/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20825</v>
      </c>
      <c r="B827" t="str">
        <v>Công an xã Bình Hòa Nam  tỉnh Long An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20826</v>
      </c>
      <c r="B828" t="str">
        <f>HYPERLINK("https://binhhoanam.duchue.longan.gov.vn/", "UBND Ủy ban nhân dân xã Bình Hòa Nam  tỉnh Long An")</f>
        <v>UBND Ủy ban nhân dân xã Bình Hòa Nam  tỉnh Long An</v>
      </c>
      <c r="C828" t="str">
        <v>https://binhhoanam.duchue.longan.gov.vn/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20827</v>
      </c>
      <c r="B829" t="str">
        <f>HYPERLINK("https://www.facebook.com/tdlongan/?locale=nb_NO", "Công an xã Mỹ Bình  tỉnh Long An")</f>
        <v>Công an xã Mỹ Bình  tỉnh Long An</v>
      </c>
      <c r="C829" t="str">
        <v>https://www.facebook.com/tdlongan/?locale=nb_NO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20828</v>
      </c>
      <c r="B830" t="str">
        <f>HYPERLINK("https://mybinh.duchue.longan.gov.vn/", "UBND Ủy ban nhân dân xã Mỹ Bình  tỉnh Long An")</f>
        <v>UBND Ủy ban nhân dân xã Mỹ Bình  tỉnh Long An</v>
      </c>
      <c r="C830" t="str">
        <v>https://mybinh.duchue.longan.gov.vn/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20829</v>
      </c>
      <c r="B831" t="str">
        <v>Công an xã Lộc Giang  tỉnh Long An</v>
      </c>
      <c r="C831" t="str">
        <v>-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20830</v>
      </c>
      <c r="B832" t="str">
        <f>HYPERLINK("https://locgiang.duchoa.longan.gov.vn/", "UBND Ủy ban nhân dân xã Lộc Giang  tỉnh Long An")</f>
        <v>UBND Ủy ban nhân dân xã Lộc Giang  tỉnh Long An</v>
      </c>
      <c r="C832" t="str">
        <v>https://locgiang.duchoa.longan.gov.vn/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20831</v>
      </c>
      <c r="B833" t="str">
        <f>HYPERLINK("https://www.facebook.com/p/X%C3%83-AN-NINH-%C4%90%C3%94NG-100021087860356/", "Công an xã An Ninh Đông  tỉnh Long An")</f>
        <v>Công an xã An Ninh Đông  tỉnh Long An</v>
      </c>
      <c r="C833" t="str">
        <v>https://www.facebook.com/p/X%C3%83-AN-NINH-%C4%90%C3%94NG-100021087860356/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20832</v>
      </c>
      <c r="B834" t="str">
        <f>HYPERLINK("https://ubndxaanninhdong.tuyan.phuyen.gov.vn/", "UBND Ủy ban nhân dân xã An Ninh Đông  tỉnh Long An")</f>
        <v>UBND Ủy ban nhân dân xã An Ninh Đông  tỉnh Long An</v>
      </c>
      <c r="C834" t="str">
        <v>https://ubndxaanninhdong.tuyan.phuyen.gov.vn/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20833</v>
      </c>
      <c r="B835" t="str">
        <f>HYPERLINK("https://www.facebook.com/duchoa.tuoitre/?locale=vi_VN", "Công an xã An Ninh Tây  tỉnh Long An")</f>
        <v>Công an xã An Ninh Tây  tỉnh Long An</v>
      </c>
      <c r="C835" t="str">
        <v>https://www.facebook.com/duchoa.tuoitre/?locale=vi_VN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20834</v>
      </c>
      <c r="B836" t="str">
        <f>HYPERLINK("https://anninhtay.duchoa.longan.gov.vn/", "UBND Ủy ban nhân dân xã An Ninh Tây  tỉnh Long An")</f>
        <v>UBND Ủy ban nhân dân xã An Ninh Tây  tỉnh Long An</v>
      </c>
      <c r="C836" t="str">
        <v>https://anninhtay.duchoa.longan.gov.vn/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20835</v>
      </c>
      <c r="B837" t="str">
        <f>HYPERLINK("https://www.facebook.com/CAXTANMY/", "Công an xã Tân Mỹ  tỉnh Long An")</f>
        <v>Công an xã Tân Mỹ  tỉnh Long An</v>
      </c>
      <c r="C837" t="str">
        <v>https://www.facebook.com/CAXTANMY/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20836</v>
      </c>
      <c r="B838" t="str">
        <f>HYPERLINK("https://tanmy.duchoa.longan.gov.vn/", "UBND Ủy ban nhân dân xã Tân Mỹ  tỉnh Long An")</f>
        <v>UBND Ủy ban nhân dân xã Tân Mỹ  tỉnh Long An</v>
      </c>
      <c r="C838" t="str">
        <v>https://tanmy.duchoa.longan.gov.vn/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20837</v>
      </c>
      <c r="B839" t="str">
        <f>HYPERLINK("https://www.facebook.com/cahhiephoa/?locale=vi_VN", "Công an xã Hiệp Hòa  tỉnh Long An")</f>
        <v>Công an xã Hiệp Hòa  tỉnh Long An</v>
      </c>
      <c r="C839" t="str">
        <v>https://www.facebook.com/cahhiephoa/?locale=vi_VN</v>
      </c>
      <c r="D839" t="str">
        <v>-</v>
      </c>
      <c r="E839" t="str">
        <v/>
      </c>
      <c r="F839" t="str">
        <v>-</v>
      </c>
      <c r="G839" t="str">
        <v>-</v>
      </c>
    </row>
    <row r="840">
      <c r="A840">
        <v>20838</v>
      </c>
      <c r="B840" t="str">
        <f>HYPERLINK("https://hiephoa.duchoa.longan.gov.vn/", "UBND Ủy ban nhân dân xã Hiệp Hòa  tỉnh Long An")</f>
        <v>UBND Ủy ban nhân dân xã Hiệp Hòa  tỉnh Long An</v>
      </c>
      <c r="C840" t="str">
        <v>https://hiephoa.duchoa.longan.gov.vn/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20839</v>
      </c>
      <c r="B841" t="str">
        <f>HYPERLINK("https://www.facebook.com/p/Ph%E1%BA%ADt-Gi%C3%A1o-%C4%90%E1%BB%A9c-Ho%C3%A0-100066870348786/?locale=ru_RU", "Công an xã Đức Lập Thượng  tỉnh Long An")</f>
        <v>Công an xã Đức Lập Thượng  tỉnh Long An</v>
      </c>
      <c r="C841" t="str">
        <v>https://www.facebook.com/p/Ph%E1%BA%ADt-Gi%C3%A1o-%C4%90%E1%BB%A9c-Ho%C3%A0-100066870348786/?locale=ru_RU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20840</v>
      </c>
      <c r="B842" t="str">
        <f>HYPERLINK("https://duclapthuong.duchoa.longan.gov.vn/", "UBND Ủy ban nhân dân xã Đức Lập Thượng  tỉnh Long An")</f>
        <v>UBND Ủy ban nhân dân xã Đức Lập Thượng  tỉnh Long An</v>
      </c>
      <c r="C842" t="str">
        <v>https://duclapthuong.duchoa.longan.gov.vn/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20841</v>
      </c>
      <c r="B843" t="str">
        <f>HYPERLINK("https://www.facebook.com/115saigon/", "Công an xã Đức Lập Hạ  tỉnh Long An")</f>
        <v>Công an xã Đức Lập Hạ  tỉnh Long An</v>
      </c>
      <c r="C843" t="str">
        <v>https://www.facebook.com/115saigon/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20842</v>
      </c>
      <c r="B844" t="str">
        <f>HYPERLINK("https://duclapha.duchoa.longan.gov.vn/uy-ban-nhan-dan", "UBND Ủy ban nhân dân xã Đức Lập Hạ  tỉnh Long An")</f>
        <v>UBND Ủy ban nhân dân xã Đức Lập Hạ  tỉnh Long An</v>
      </c>
      <c r="C844" t="str">
        <v>https://duclapha.duchoa.longan.gov.vn/uy-ban-nhan-dan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20843</v>
      </c>
      <c r="B845" t="str">
        <v>Công an xã Tân Phú  tỉnh Long An</v>
      </c>
      <c r="C845" t="str">
        <v>-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20844</v>
      </c>
      <c r="B846" t="str">
        <f>HYPERLINK("https://tanbinh.tantru.longan.gov.vn/", "UBND Ủy ban nhân dân xã Tân Phú  tỉnh Long An")</f>
        <v>UBND Ủy ban nhân dân xã Tân Phú  tỉnh Long An</v>
      </c>
      <c r="C846" t="str">
        <v>https://tanbinh.tantru.longan.gov.vn/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20845</v>
      </c>
      <c r="B847" t="str">
        <v>Công an xã Mỹ Hạnh Bắc  tỉnh Long An</v>
      </c>
      <c r="C847" t="str">
        <v>-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20846</v>
      </c>
      <c r="B848" t="str">
        <f>HYPERLINK("https://myhanhbac.duchoa.longan.gov.vn/", "UBND Ủy ban nhân dân xã Mỹ Hạnh Bắc  tỉnh Long An")</f>
        <v>UBND Ủy ban nhân dân xã Mỹ Hạnh Bắc  tỉnh Long An</v>
      </c>
      <c r="C848" t="str">
        <v>https://myhanhbac.duchoa.longan.gov.vn/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20847</v>
      </c>
      <c r="B849" t="str">
        <f>HYPERLINK("https://www.facebook.com/p/Ph%E1%BA%ADt-Gi%C3%A1o-%C4%90%E1%BB%A9c-Ho%C3%A0-100066870348786/?locale=id_ID", "Công an xã Đức Hòa Thượng  tỉnh Long An")</f>
        <v>Công an xã Đức Hòa Thượng  tỉnh Long An</v>
      </c>
      <c r="C849" t="str">
        <v>https://www.facebook.com/p/Ph%E1%BA%ADt-Gi%C3%A1o-%C4%90%E1%BB%A9c-Ho%C3%A0-100066870348786/?locale=id_ID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20848</v>
      </c>
      <c r="B850" t="str">
        <f>HYPERLINK("https://duchoathuong.duchoa.longan.gov.vn/", "UBND Ủy ban nhân dân xã Đức Hòa Thượng  tỉnh Long An")</f>
        <v>UBND Ủy ban nhân dân xã Đức Hòa Thượng  tỉnh Long An</v>
      </c>
      <c r="C850" t="str">
        <v>https://duchoathuong.duchoa.longan.gov.vn/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20849</v>
      </c>
      <c r="B851" t="str">
        <v>Công an xã Hòa Khánh Tây  tỉnh Long An</v>
      </c>
      <c r="C851" t="str">
        <v>-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20850</v>
      </c>
      <c r="B852" t="str">
        <f>HYPERLINK("https://hoakhanhtay.duchoa.longan.gov.vn/", "UBND Ủy ban nhân dân xã Hòa Khánh Tây  tỉnh Long An")</f>
        <v>UBND Ủy ban nhân dân xã Hòa Khánh Tây  tỉnh Long An</v>
      </c>
      <c r="C852" t="str">
        <v>https://hoakhanhtay.duchoa.longan.gov.vn/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20851</v>
      </c>
      <c r="B853" t="str">
        <v>Công an xã Hòa Khánh Đông  tỉnh Long An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20852</v>
      </c>
      <c r="B854" t="str">
        <f>HYPERLINK("https://hoakhanhdong.duchoa.longan.gov.vn/", "UBND Ủy ban nhân dân xã Hòa Khánh Đông  tỉnh Long An")</f>
        <v>UBND Ủy ban nhân dân xã Hòa Khánh Đông  tỉnh Long An</v>
      </c>
      <c r="C854" t="str">
        <v>https://hoakhanhdong.duchoa.longan.gov.vn/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20853</v>
      </c>
      <c r="B855" t="str">
        <f>HYPERLINK("https://www.facebook.com/people/Tu%E1%BB%95i-tr%E1%BA%BB-M%E1%BB%B9-H%E1%BA%A1nh-Nam/100094230086237/", "Công an xã Mỹ Hạnh Nam  tỉnh Long An")</f>
        <v>Công an xã Mỹ Hạnh Nam  tỉnh Long An</v>
      </c>
      <c r="C855" t="str">
        <v>https://www.facebook.com/people/Tu%E1%BB%95i-tr%E1%BA%BB-M%E1%BB%B9-H%E1%BA%A1nh-Nam/100094230086237/</v>
      </c>
      <c r="D855" t="str">
        <v>-</v>
      </c>
      <c r="E855" t="str">
        <v/>
      </c>
      <c r="F855" t="str">
        <f>HYPERLINK("mailto:huykhac668@gmail.com", "huykhac668@gmail.com")</f>
        <v>huykhac668@gmail.com</v>
      </c>
      <c r="G855" t="str">
        <v>Ấp Mới 1, xã Mỹ Hạnh Nam, huyện Đức Hoà, tỉnh Long An., Tân An, Vietnam</v>
      </c>
    </row>
    <row r="856">
      <c r="A856">
        <v>20854</v>
      </c>
      <c r="B856" t="str">
        <f>HYPERLINK("https://duchoa.longan.gov.vn/bo-may-hanh-chinh/xa-my-hanh-nam-687804", "UBND Ủy ban nhân dân xã Mỹ Hạnh Nam  tỉnh Long An")</f>
        <v>UBND Ủy ban nhân dân xã Mỹ Hạnh Nam  tỉnh Long An</v>
      </c>
      <c r="C856" t="str">
        <v>https://duchoa.longan.gov.vn/bo-may-hanh-chinh/xa-my-hanh-nam-687804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20855</v>
      </c>
      <c r="B857" t="str">
        <f>HYPERLINK("https://www.facebook.com/p/Ph%E1%BA%ADt-Gi%C3%A1o-%C4%90%E1%BB%A9c-Ho%C3%A0-100066870348786/", "Công an xã Hòa Khánh Nam  tỉnh Long An")</f>
        <v>Công an xã Hòa Khánh Nam  tỉnh Long An</v>
      </c>
      <c r="C857" t="str">
        <v>https://www.facebook.com/p/Ph%E1%BA%ADt-Gi%C3%A1o-%C4%90%E1%BB%A9c-Ho%C3%A0-100066870348786/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20856</v>
      </c>
      <c r="B858" t="str">
        <f>HYPERLINK("https://hoakhanhnam.duchoa.longan.gov.vn/", "UBND Ủy ban nhân dân xã Hòa Khánh Nam  tỉnh Long An")</f>
        <v>UBND Ủy ban nhân dân xã Hòa Khánh Nam  tỉnh Long An</v>
      </c>
      <c r="C858" t="str">
        <v>https://hoakhanhnam.duchoa.longan.gov.vn/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20857</v>
      </c>
      <c r="B859" t="str">
        <f>HYPERLINK("https://www.facebook.com/tdlongan/?locale=bn_IN", "Công an xã Đức Hòa Đông  tỉnh Long An")</f>
        <v>Công an xã Đức Hòa Đông  tỉnh Long An</v>
      </c>
      <c r="C859" t="str">
        <v>https://www.facebook.com/tdlongan/?locale=bn_IN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20858</v>
      </c>
      <c r="B860" t="str">
        <f>HYPERLINK("https://duchoadong.duchoa.longan.gov.vn/", "UBND Ủy ban nhân dân xã Đức Hòa Đông  tỉnh Long An")</f>
        <v>UBND Ủy ban nhân dân xã Đức Hòa Đông  tỉnh Long An</v>
      </c>
      <c r="C860" t="str">
        <v>https://duchoadong.duchoa.longan.gov.vn/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20859</v>
      </c>
      <c r="B861" t="str">
        <f>HYPERLINK("https://www.facebook.com/p/Ph%E1%BA%ADt-Gi%C3%A1o-%C4%90%E1%BB%A9c-Ho%C3%A0-100066870348786/", "Công an xã Đức Hòa Hạ  tỉnh Long An")</f>
        <v>Công an xã Đức Hòa Hạ  tỉnh Long An</v>
      </c>
      <c r="C861" t="str">
        <v>https://www.facebook.com/p/Ph%E1%BA%ADt-Gi%C3%A1o-%C4%90%E1%BB%A9c-Ho%C3%A0-100066870348786/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20860</v>
      </c>
      <c r="B862" t="str">
        <f>HYPERLINK("https://duchoaha.duchoa.longan.gov.vn/", "UBND Ủy ban nhân dân xã Đức Hòa Hạ  tỉnh Long An")</f>
        <v>UBND Ủy ban nhân dân xã Đức Hòa Hạ  tỉnh Long An</v>
      </c>
      <c r="C862" t="str">
        <v>https://duchoaha.duchoa.longan.gov.vn/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20861</v>
      </c>
      <c r="B863" t="str">
        <f>HYPERLINK("https://www.facebook.com/p/M%E1%BA%B7t-tr%E1%BA%ADn-x%C3%A3-H%E1%BB%B1u-Th%E1%BA%A1nh-huy%E1%BB%87n-%C4%90%E1%BB%A9c-H%C3%B2a-t%E1%BB%89nh-Long-An-100080668419961/", "Công an xã Hựu Thạnh  tỉnh Long An")</f>
        <v>Công an xã Hựu Thạnh  tỉnh Long An</v>
      </c>
      <c r="C863" t="str">
        <v>https://www.facebook.com/p/M%E1%BA%B7t-tr%E1%BA%ADn-x%C3%A3-H%E1%BB%B1u-Th%E1%BA%A1nh-huy%E1%BB%87n-%C4%90%E1%BB%A9c-H%C3%B2a-t%E1%BB%89nh-Long-An-100080668419961/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20862</v>
      </c>
      <c r="B864" t="str">
        <f>HYPERLINK("https://huuthanh.duchoa.longan.gov.vn/", "UBND Ủy ban nhân dân xã Hựu Thạnh  tỉnh Long An")</f>
        <v>UBND Ủy ban nhân dân xã Hựu Thạnh  tỉnh Long An</v>
      </c>
      <c r="C864" t="str">
        <v>https://huuthanh.duchoa.longan.gov.vn/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20863</v>
      </c>
      <c r="B865" t="str">
        <f>HYPERLINK("https://www.facebook.com/p/C%C3%B4ng-an-x%C3%A3-Th%E1%BA%A1nh-L%E1%BB%A3i-100072192120139/", "Công an xã Thạnh Lợi  tỉnh Long An")</f>
        <v>Công an xã Thạnh Lợi  tỉnh Long An</v>
      </c>
      <c r="C865" t="str">
        <v>https://www.facebook.com/p/C%C3%B4ng-an-x%C3%A3-Th%E1%BA%A1nh-L%E1%BB%A3i-100072192120139/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20864</v>
      </c>
      <c r="B866" t="str">
        <f>HYPERLINK("https://thanhloi.benluc.longan.gov.vn/", "UBND Ủy ban nhân dân xã Thạnh Lợi  tỉnh Long An")</f>
        <v>UBND Ủy ban nhân dân xã Thạnh Lợi  tỉnh Long An</v>
      </c>
      <c r="C866" t="str">
        <v>https://thanhloi.benluc.longan.gov.vn/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20865</v>
      </c>
      <c r="B867" t="str">
        <v>Công an xã Lương Bình  tỉnh Long An</v>
      </c>
      <c r="C867" t="str">
        <v>-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20866</v>
      </c>
      <c r="B868" t="str">
        <f>HYPERLINK("https://luongbinh.benluc.longan.gov.vn/uy-ban-nhan-dan", "UBND Ủy ban nhân dân xã Lương Bình  tỉnh Long An")</f>
        <v>UBND Ủy ban nhân dân xã Lương Bình  tỉnh Long An</v>
      </c>
      <c r="C868" t="str">
        <v>https://luongbinh.benluc.longan.gov.vn/uy-ban-nhan-dan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20867</v>
      </c>
      <c r="B869" t="str">
        <v>Công an xã Thạnh Hòa  tỉnh Long An</v>
      </c>
      <c r="C869" t="str">
        <v>-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20868</v>
      </c>
      <c r="B870" t="str">
        <f>HYPERLINK("https://tanphuoc.tiengiang.gov.vn/ubnd-xa-thanh-hoa", "UBND Ủy ban nhân dân xã Thạnh Hòa  tỉnh Long An")</f>
        <v>UBND Ủy ban nhân dân xã Thạnh Hòa  tỉnh Long An</v>
      </c>
      <c r="C870" t="str">
        <v>https://tanphuoc.tiengiang.gov.vn/ubnd-xa-thanh-hoa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20869</v>
      </c>
      <c r="B871" t="str">
        <v>Công an xã Lương Hòa  tỉnh Long An</v>
      </c>
      <c r="C871" t="str">
        <v>-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20870</v>
      </c>
      <c r="B872" t="str">
        <f>HYPERLINK("https://luonghoa.benluc.longan.gov.vn/", "UBND Ủy ban nhân dân xã Lương Hòa  tỉnh Long An")</f>
        <v>UBND Ủy ban nhân dân xã Lương Hòa  tỉnh Long An</v>
      </c>
      <c r="C872" t="str">
        <v>https://luonghoa.benluc.longan.gov.vn/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20871</v>
      </c>
      <c r="B873" t="str">
        <v>Công an xã Tân Hòa  tỉnh Long An</v>
      </c>
      <c r="C873" t="str">
        <v>-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20872</v>
      </c>
      <c r="B874" t="str">
        <f>HYPERLINK("https://tanphuoc.tiengiang.gov.vn/ubnd-xa-tan-hoa-ong", "UBND Ủy ban nhân dân xã Tân Hòa  tỉnh Long An")</f>
        <v>UBND Ủy ban nhân dân xã Tân Hòa  tỉnh Long An</v>
      </c>
      <c r="C874" t="str">
        <v>https://tanphuoc.tiengiang.gov.vn/ubnd-xa-tan-hoa-ong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20873</v>
      </c>
      <c r="B875" t="str">
        <f>HYPERLINK("https://www.facebook.com/groups/267727298217181/", "Công an xã Tân Bửu  tỉnh Long An")</f>
        <v>Công an xã Tân Bửu  tỉnh Long An</v>
      </c>
      <c r="C875" t="str">
        <v>https://www.facebook.com/groups/267727298217181/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20874</v>
      </c>
      <c r="B876" t="str">
        <f>HYPERLINK("https://tanbuu.benluc.longan.gov.vn/uy-ban-nhan-dan", "UBND Ủy ban nhân dân xã Tân Bửu  tỉnh Long An")</f>
        <v>UBND Ủy ban nhân dân xã Tân Bửu  tỉnh Long An</v>
      </c>
      <c r="C876" t="str">
        <v>https://tanbuu.benluc.longan.gov.vn/uy-ban-nhan-dan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20875</v>
      </c>
      <c r="B877" t="str">
        <f>HYPERLINK("https://www.facebook.com/tdlongan/?locale=vi_VN", "Công an xã An Thạnh  tỉnh Long An")</f>
        <v>Công an xã An Thạnh  tỉnh Long An</v>
      </c>
      <c r="C877" t="str">
        <v>https://www.facebook.com/tdlongan/?locale=vi_VN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20876</v>
      </c>
      <c r="B878" t="str">
        <f>HYPERLINK("https://anthanh.benluc.longan.gov.vn/", "UBND Ủy ban nhân dân xã An Thạnh  tỉnh Long An")</f>
        <v>UBND Ủy ban nhân dân xã An Thạnh  tỉnh Long An</v>
      </c>
      <c r="C878" t="str">
        <v>https://anthanh.benluc.longan.gov.vn/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20877</v>
      </c>
      <c r="B879" t="str">
        <v>Công an xã Bình Đức  tỉnh Long An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20878</v>
      </c>
      <c r="B880" t="str">
        <f>HYPERLINK("https://binhduc.benluc.longan.gov.vn/uy-ban-nhan-dan", "UBND Ủy ban nhân dân xã Bình Đức  tỉnh Long An")</f>
        <v>UBND Ủy ban nhân dân xã Bình Đức  tỉnh Long An</v>
      </c>
      <c r="C880" t="str">
        <v>https://binhduc.benluc.longan.gov.vn/uy-ban-nhan-dan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20879</v>
      </c>
      <c r="B881" t="str">
        <v>Công an xã Mỹ Yên  tỉnh Long An</v>
      </c>
      <c r="C881" t="str">
        <v>-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20880</v>
      </c>
      <c r="B882" t="str">
        <f>HYPERLINK("https://myyen.benluc.longan.gov.vn/uy-ban-nhan-dan", "UBND Ủy ban nhân dân xã Mỹ Yên  tỉnh Long An")</f>
        <v>UBND Ủy ban nhân dân xã Mỹ Yên  tỉnh Long An</v>
      </c>
      <c r="C882" t="str">
        <v>https://myyen.benluc.longan.gov.vn/uy-ban-nhan-dan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20881</v>
      </c>
      <c r="B883" t="str">
        <f>HYPERLINK("https://www.facebook.com/thanhphu.mattrantoquoc/", "Công an xã Thanh Phú  tỉnh Long An")</f>
        <v>Công an xã Thanh Phú  tỉnh Long An</v>
      </c>
      <c r="C883" t="str">
        <v>https://www.facebook.com/thanhphu.mattrantoquoc/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20882</v>
      </c>
      <c r="B884" t="str">
        <f>HYPERLINK("https://thanhphu.benluc.longan.gov.vn/", "UBND Ủy ban nhân dân xã Thanh Phú  tỉnh Long An")</f>
        <v>UBND Ủy ban nhân dân xã Thanh Phú  tỉnh Long An</v>
      </c>
      <c r="C884" t="str">
        <v>https://thanhphu.benluc.longan.gov.vn/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20883</v>
      </c>
      <c r="B885" t="str">
        <f>HYPERLINK("https://www.facebook.com/caxlonghiep/", "Công an xã Long Hiệp  tỉnh Long An")</f>
        <v>Công an xã Long Hiệp  tỉnh Long An</v>
      </c>
      <c r="C885" t="str">
        <v>https://www.facebook.com/caxlonghiep/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20884</v>
      </c>
      <c r="B886" t="str">
        <f>HYPERLINK("https://longhiep.benluc.longan.gov.vn/uy-ban-nhan-dan", "UBND Ủy ban nhân dân xã Long Hiệp  tỉnh Long An")</f>
        <v>UBND Ủy ban nhân dân xã Long Hiệp  tỉnh Long An</v>
      </c>
      <c r="C886" t="str">
        <v>https://longhiep.benluc.longan.gov.vn/uy-ban-nhan-dan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20885</v>
      </c>
      <c r="B887" t="str">
        <v>Công an xã Thạnh Đức  tỉnh Long An</v>
      </c>
      <c r="C887" t="str">
        <v>-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20886</v>
      </c>
      <c r="B888" t="str">
        <f>HYPERLINK("https://godau.tayninh.gov.vn/vi/page/Uy-ban-nhan-dan-xa-Thanh-Duc.html", "UBND Ủy ban nhân dân xã Thạnh Đức  tỉnh Long An")</f>
        <v>UBND Ủy ban nhân dân xã Thạnh Đức  tỉnh Long An</v>
      </c>
      <c r="C888" t="str">
        <v>https://godau.tayninh.gov.vn/vi/page/Uy-ban-nhan-dan-xa-Thanh-Duc.html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20887</v>
      </c>
      <c r="B889" t="str">
        <v>Công an xã Phước Lợi  tỉnh Long An</v>
      </c>
      <c r="C889" t="str">
        <v>-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20888</v>
      </c>
      <c r="B890" t="str">
        <f>HYPERLINK("https://phuocloi.benluc.longan.gov.vn/lien-he", "UBND Ủy ban nhân dân xã Phước Lợi  tỉnh Long An")</f>
        <v>UBND Ủy ban nhân dân xã Phước Lợi  tỉnh Long An</v>
      </c>
      <c r="C890" t="str">
        <v>https://phuocloi.benluc.longan.gov.vn/lien-he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20889</v>
      </c>
      <c r="B891" t="str">
        <f>HYPERLINK("https://www.facebook.com/p/Tu%E1%BB%95i-Tr%E1%BA%BB-Nh%E1%BB%B1t-Ch%C3%A1nh-100064095482616/?locale=fr_CA", "Công an xã Nhựt Chánh  tỉnh Long An")</f>
        <v>Công an xã Nhựt Chánh  tỉnh Long An</v>
      </c>
      <c r="C891" t="str">
        <v>https://www.facebook.com/p/Tu%E1%BB%95i-Tr%E1%BA%BB-Nh%E1%BB%B1t-Ch%C3%A1nh-100064095482616/?locale=fr_CA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20890</v>
      </c>
      <c r="B892" t="str">
        <f>HYPERLINK("https://nhutchanh.benluc.longan.gov.vn/", "UBND Ủy ban nhân dân xã Nhựt Chánh  tỉnh Long An")</f>
        <v>UBND Ủy ban nhân dân xã Nhựt Chánh  tỉnh Long An</v>
      </c>
      <c r="C892" t="str">
        <v>https://nhutchanh.benluc.longan.gov.vn/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20891</v>
      </c>
      <c r="B893" t="str">
        <f>HYPERLINK("https://www.facebook.com/p/C%C3%B4ng-an-x%C3%A3-Long-An-100070434243609/", "Công an xã Long Thạnh  tỉnh Long An")</f>
        <v>Công an xã Long Thạnh  tỉnh Long An</v>
      </c>
      <c r="C893" t="str">
        <v>https://www.facebook.com/p/C%C3%B4ng-an-x%C3%A3-Long-An-100070434243609/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20892</v>
      </c>
      <c r="B894" t="str">
        <f>HYPERLINK("https://longthanh.thuthua.longan.gov.vn/", "UBND Ủy ban nhân dân xã Long Thạnh  tỉnh Long An")</f>
        <v>UBND Ủy ban nhân dân xã Long Thạnh  tỉnh Long An</v>
      </c>
      <c r="C894" t="str">
        <v>https://longthanh.thuthua.longan.gov.vn/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20893</v>
      </c>
      <c r="B895" t="str">
        <v>Công an xã Tân Thành  tỉnh Long An</v>
      </c>
      <c r="C895" t="str">
        <v>-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20894</v>
      </c>
      <c r="B896" t="str">
        <f>HYPERLINK("https://tanthanh.longan.gov.vn/", "UBND Ủy ban nhân dân xã Tân Thành  tỉnh Long An")</f>
        <v>UBND Ủy ban nhân dân xã Tân Thành  tỉnh Long An</v>
      </c>
      <c r="C896" t="str">
        <v>https://tanthanh.longan.gov.vn/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20895</v>
      </c>
      <c r="B897" t="str">
        <f>HYPERLINK("https://www.facebook.com/tdlongan/?locale=vi_VN", "Công an xã Long Thuận  tỉnh Long An")</f>
        <v>Công an xã Long Thuận  tỉnh Long An</v>
      </c>
      <c r="C897" t="str">
        <v>https://www.facebook.com/tdlongan/?locale=vi_VN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20896</v>
      </c>
      <c r="B898" t="str">
        <f>HYPERLINK("https://longthuan.thuthua.longan.gov.vn/", "UBND Ủy ban nhân dân xã Long Thuận  tỉnh Long An")</f>
        <v>UBND Ủy ban nhân dân xã Long Thuận  tỉnh Long An</v>
      </c>
      <c r="C898" t="str">
        <v>https://longthuan.thuthua.longan.gov.vn/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20897</v>
      </c>
      <c r="B899" t="str">
        <v>Công an xã Mỹ Lạc  tỉnh Long An</v>
      </c>
      <c r="C899" t="str">
        <v>-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20898</v>
      </c>
      <c r="B900" t="str">
        <f>HYPERLINK("https://mylac.thuthua.longan.gov.vn/", "UBND Ủy ban nhân dân xã Mỹ Lạc  tỉnh Long An")</f>
        <v>UBND Ủy ban nhân dân xã Mỹ Lạc  tỉnh Long An</v>
      </c>
      <c r="C900" t="str">
        <v>https://mylac.thuthua.longan.gov.vn/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20899</v>
      </c>
      <c r="B901" t="str">
        <f>HYPERLINK("https://www.facebook.com/p/C%C3%B4ng-an-x%C3%A3-M%E1%BB%B9-Th%E1%BA%A1nh-100072415867815/", "Công an xã Mỹ Thạnh  tỉnh Long An")</f>
        <v>Công an xã Mỹ Thạnh  tỉnh Long An</v>
      </c>
      <c r="C901" t="str">
        <v>https://www.facebook.com/p/C%C3%B4ng-an-x%C3%A3-M%E1%BB%B9-Th%E1%BA%A1nh-100072415867815/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20900</v>
      </c>
      <c r="B902" t="str">
        <f>HYPERLINK("https://mythanh.thuthua.longan.gov.vn/", "UBND Ủy ban nhân dân xã Mỹ Thạnh  tỉnh Long An")</f>
        <v>UBND Ủy ban nhân dân xã Mỹ Thạnh  tỉnh Long An</v>
      </c>
      <c r="C902" t="str">
        <v>https://mythanh.thuthua.longan.gov.vn/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20901</v>
      </c>
      <c r="B903" t="str">
        <f>HYPERLINK("https://www.facebook.com/tdlongan/?locale=vi_VN", "Công an xã Bình An  tỉnh Long An")</f>
        <v>Công an xã Bình An  tỉnh Long An</v>
      </c>
      <c r="C903" t="str">
        <v>https://www.facebook.com/tdlongan/?locale=vi_VN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20902</v>
      </c>
      <c r="B904" t="str">
        <f>HYPERLINK("https://binhquoi.chauthanh.longan.gov.vn/", "UBND Ủy ban nhân dân xã Bình An  tỉnh Long An")</f>
        <v>UBND Ủy ban nhân dân xã Bình An  tỉnh Long An</v>
      </c>
      <c r="C904" t="str">
        <v>https://binhquoi.chauthanh.longan.gov.vn/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20903</v>
      </c>
      <c r="B905" t="str">
        <f>HYPERLINK("https://www.facebook.com/tuoitrecongantinhlongan/", "Công an xã Nhị Thành  tỉnh Long An")</f>
        <v>Công an xã Nhị Thành  tỉnh Long An</v>
      </c>
      <c r="C905" t="str">
        <v>https://www.facebook.com/tuoitrecongantinhlongan/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20904</v>
      </c>
      <c r="B906" t="str">
        <f>HYPERLINK("https://nhithanh.thuthua.longan.gov.vn/", "UBND Ủy ban nhân dân xã Nhị Thành  tỉnh Long An")</f>
        <v>UBND Ủy ban nhân dân xã Nhị Thành  tỉnh Long An</v>
      </c>
      <c r="C906" t="str">
        <v>https://nhithanh.thuthua.longan.gov.vn/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20905</v>
      </c>
      <c r="B907" t="str">
        <f>HYPERLINK("https://www.facebook.com/tdlongan/?locale=nb_NO", "Công an xã Mỹ An  tỉnh Long An")</f>
        <v>Công an xã Mỹ An  tỉnh Long An</v>
      </c>
      <c r="C907" t="str">
        <v>https://www.facebook.com/tdlongan/?locale=nb_NO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20906</v>
      </c>
      <c r="B908" t="str">
        <f>HYPERLINK("https://myan.thuthua.longan.gov.vn/uy-ban-nhan-dan", "UBND Ủy ban nhân dân xã Mỹ An  tỉnh Long An")</f>
        <v>UBND Ủy ban nhân dân xã Mỹ An  tỉnh Long An</v>
      </c>
      <c r="C908" t="str">
        <v>https://myan.thuthua.longan.gov.vn/uy-ban-nhan-dan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20907</v>
      </c>
      <c r="B909" t="str">
        <f>HYPERLINK("https://www.facebook.com/tdlongan/?locale=vi_VN", "Công an xã Bình Thạnh  tỉnh Long An")</f>
        <v>Công an xã Bình Thạnh  tỉnh Long An</v>
      </c>
      <c r="C909" t="str">
        <v>https://www.facebook.com/tdlongan/?locale=vi_VN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20908</v>
      </c>
      <c r="B910" t="str">
        <f>HYPERLINK("https://binhthanh.mochoa.longan.gov.vn/", "UBND Ủy ban nhân dân xã Bình Thạnh  tỉnh Long An")</f>
        <v>UBND Ủy ban nhân dân xã Bình Thạnh  tỉnh Long An</v>
      </c>
      <c r="C910" t="str">
        <v>https://binhthanh.mochoa.longan.gov.vn/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20909</v>
      </c>
      <c r="B911" t="str">
        <f>HYPERLINK("https://www.facebook.com/p/Tu%E1%BB%95i-tr%E1%BA%BB-M%E1%BB%B9-Ph%C3%BA-Th%E1%BB%A7-Th%E1%BB%ABa-100032867486327/", "Công an xã Mỹ Phú  tỉnh Long An")</f>
        <v>Công an xã Mỹ Phú  tỉnh Long An</v>
      </c>
      <c r="C911" t="str">
        <v>https://www.facebook.com/p/Tu%E1%BB%95i-tr%E1%BA%BB-M%E1%BB%B9-Ph%C3%BA-Th%E1%BB%A7-Th%E1%BB%ABa-100032867486327/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20910</v>
      </c>
      <c r="B912" t="str">
        <f>HYPERLINK("https://myphu.thuthua.longan.gov.vn/", "UBND Ủy ban nhân dân xã Mỹ Phú  tỉnh Long An")</f>
        <v>UBND Ủy ban nhân dân xã Mỹ Phú  tỉnh Long An</v>
      </c>
      <c r="C912" t="str">
        <v>https://myphu.thuthua.longan.gov.vn/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20911</v>
      </c>
      <c r="B913" t="str">
        <f>HYPERLINK("https://www.facebook.com/p/C%C3%B4ng-an-x%C3%A3-Long-An-100070434243609/", "Công an xã Long Thành  tỉnh Long An")</f>
        <v>Công an xã Long Thành  tỉnh Long An</v>
      </c>
      <c r="C913" t="str">
        <v>https://www.facebook.com/p/C%C3%B4ng-an-x%C3%A3-Long-An-100070434243609/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20912</v>
      </c>
      <c r="B914" t="str">
        <f>HYPERLINK("https://longthanh.dongnai.gov.vn/Pages/newsdetail.aspx?NewsId=10692&amp;CatId=95", "UBND Ủy ban nhân dân xã Long Thành  tỉnh Long An")</f>
        <v>UBND Ủy ban nhân dân xã Long Thành  tỉnh Long An</v>
      </c>
      <c r="C914" t="str">
        <v>https://longthanh.dongnai.gov.vn/Pages/newsdetail.aspx?NewsId=10692&amp;CatId=95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20913</v>
      </c>
      <c r="B915" t="str">
        <f>HYPERLINK("https://www.facebook.com/100087328244993", "Công an xã Tân Lập  tỉnh Long An")</f>
        <v>Công an xã Tân Lập  tỉnh Long An</v>
      </c>
      <c r="C915" t="str">
        <v>https://www.facebook.com/100087328244993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20914</v>
      </c>
      <c r="B916" t="str">
        <f>HYPERLINK("https://tanlap.mochoa.longan.gov.vn/", "UBND Ủy ban nhân dân xã Tân Lập  tỉnh Long An")</f>
        <v>UBND Ủy ban nhân dân xã Tân Lập  tỉnh Long An</v>
      </c>
      <c r="C916" t="str">
        <v>https://tanlap.mochoa.longan.gov.vn/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20915</v>
      </c>
      <c r="B917" t="str">
        <f>HYPERLINK("https://www.facebook.com/tdlongan/?locale=nb_NO", "Công an xã Mỹ Bình  tỉnh Long An")</f>
        <v>Công an xã Mỹ Bình  tỉnh Long An</v>
      </c>
      <c r="C917" t="str">
        <v>https://www.facebook.com/tdlongan/?locale=nb_NO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20916</v>
      </c>
      <c r="B918" t="str">
        <f>HYPERLINK("https://mybinh.duchue.longan.gov.vn/", "UBND Ủy ban nhân dân xã Mỹ Bình  tỉnh Long An")</f>
        <v>UBND Ủy ban nhân dân xã Mỹ Bình  tỉnh Long An</v>
      </c>
      <c r="C918" t="str">
        <v>https://mybinh.duchue.longan.gov.vn/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20917</v>
      </c>
      <c r="B919" t="str">
        <v>Công an xã An Nhựt Tân  tỉnh Long An</v>
      </c>
      <c r="C919" t="str">
        <v>-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20918</v>
      </c>
      <c r="B920" t="str">
        <f>HYPERLINK("https://tantru.longan.gov.vn/xa-phuong-thi-tran-80723", "UBND Ủy ban nhân dân xã An Nhựt Tân  tỉnh Long An")</f>
        <v>UBND Ủy ban nhân dân xã An Nhựt Tân  tỉnh Long An</v>
      </c>
      <c r="C920" t="str">
        <v>https://tantru.longan.gov.vn/xa-phuong-thi-tran-80723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20919</v>
      </c>
      <c r="B921" t="str">
        <v>Công an xã Quê Mỹ Thạnh  tỉnh Long An</v>
      </c>
      <c r="C921" t="str">
        <v>-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20920</v>
      </c>
      <c r="B922" t="str">
        <f>HYPERLINK("https://quemythanh.tantru.longan.gov.vn/", "UBND Ủy ban nhân dân xã Quê Mỹ Thạnh  tỉnh Long An")</f>
        <v>UBND Ủy ban nhân dân xã Quê Mỹ Thạnh  tỉnh Long An</v>
      </c>
      <c r="C922" t="str">
        <v>https://quemythanh.tantru.longan.gov.vn/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20921</v>
      </c>
      <c r="B923" t="str">
        <f>HYPERLINK("https://www.facebook.com/100084390366723", "Công an xã Lạc Tấn  tỉnh Long An")</f>
        <v>Công an xã Lạc Tấn  tỉnh Long An</v>
      </c>
      <c r="C923" t="str">
        <v>https://www.facebook.com/100084390366723</v>
      </c>
      <c r="D923" t="str">
        <v>0936657402</v>
      </c>
      <c r="E923" t="str">
        <v>-</v>
      </c>
      <c r="F923" t="str">
        <v>-</v>
      </c>
      <c r="G923" t="str">
        <v>tỉnh lộ 833, Tân An, Vietnam</v>
      </c>
    </row>
    <row r="924">
      <c r="A924">
        <v>20922</v>
      </c>
      <c r="B924" t="str">
        <f>HYPERLINK("https://lactan.tantru.longan.gov.vn/", "UBND Ủy ban nhân dân xã Lạc Tấn  tỉnh Long An")</f>
        <v>UBND Ủy ban nhân dân xã Lạc Tấn  tỉnh Long An</v>
      </c>
      <c r="C924" t="str">
        <v>https://lactan.tantru.longan.gov.vn/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20923</v>
      </c>
      <c r="B925" t="str">
        <f>HYPERLINK("https://www.facebook.com/p/M%E1%BA%B7t-tr%E1%BA%ADn-x%C3%A3-B%C3%ACnh-Trinh-%C4%90%C3%B4ng-huy%E1%BB%87n-T%C3%A2n-Tr%E1%BB%A5-t%E1%BB%89nh-Long-An-100085630446963/", "Công an xã Bình Trinh Đông  tỉnh Long An")</f>
        <v>Công an xã Bình Trinh Đông  tỉnh Long An</v>
      </c>
      <c r="C925" t="str">
        <v>https://www.facebook.com/p/M%E1%BA%B7t-tr%E1%BA%ADn-x%C3%A3-B%C3%ACnh-Trinh-%C4%90%C3%B4ng-huy%E1%BB%87n-T%C3%A2n-Tr%E1%BB%A5-t%E1%BB%89nh-Long-An-100085630446963/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20924</v>
      </c>
      <c r="B926" t="str">
        <f>HYPERLINK("https://binhtrinhdong.tantru.longan.gov.vn/", "UBND Ủy ban nhân dân xã Bình Trinh Đông  tỉnh Long An")</f>
        <v>UBND Ủy ban nhân dân xã Bình Trinh Đông  tỉnh Long An</v>
      </c>
      <c r="C926" t="str">
        <v>https://binhtrinhdong.tantru.longan.gov.vn/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20925</v>
      </c>
      <c r="B927" t="str">
        <f>HYPERLINK("https://www.facebook.com/p/Tu%E1%BB%95i-tr%E1%BA%BB-T%C3%A2n-Ph%C6%B0%E1%BB%9Bc-T%C3%A2y-100069735797357/", "Công an xã Tân Phước Tây  tỉnh Long An")</f>
        <v>Công an xã Tân Phước Tây  tỉnh Long An</v>
      </c>
      <c r="C927" t="str">
        <v>https://www.facebook.com/p/Tu%E1%BB%95i-tr%E1%BA%BB-T%C3%A2n-Ph%C6%B0%E1%BB%9Bc-T%C3%A2y-100069735797357/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20926</v>
      </c>
      <c r="B928" t="str">
        <f>HYPERLINK("https://tanphuoctay.tantru.longan.gov.vn/uy-ban-nhan-dan", "UBND Ủy ban nhân dân xã Tân Phước Tây  tỉnh Long An")</f>
        <v>UBND Ủy ban nhân dân xã Tân Phước Tây  tỉnh Long An</v>
      </c>
      <c r="C928" t="str">
        <v>https://tanphuoctay.tantru.longan.gov.vn/uy-ban-nhan-dan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20927</v>
      </c>
      <c r="B929" t="str">
        <f>HYPERLINK("https://www.facebook.com/100093917420105", "Công an xã Bình Lãng  tỉnh Long An")</f>
        <v>Công an xã Bình Lãng  tỉnh Long An</v>
      </c>
      <c r="C929" t="str">
        <v>https://www.facebook.com/100093917420105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20928</v>
      </c>
      <c r="B930" t="str">
        <f>HYPERLINK("https://binhlang.tantru.longan.gov.vn/", "UBND Ủy ban nhân dân xã Bình Lãng  tỉnh Long An")</f>
        <v>UBND Ủy ban nhân dân xã Bình Lãng  tỉnh Long An</v>
      </c>
      <c r="C930" t="str">
        <v>https://binhlang.tantru.longan.gov.vn/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20929</v>
      </c>
      <c r="B931" t="str">
        <v>Công an xã Bình Tịnh  tỉnh Long An</v>
      </c>
      <c r="C931" t="str">
        <v>-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20930</v>
      </c>
      <c r="B932" t="str">
        <f>HYPERLINK("https://binhtinh.tantru.longan.gov.vn/", "UBND Ủy ban nhân dân xã Bình Tịnh  tỉnh Long An")</f>
        <v>UBND Ủy ban nhân dân xã Bình Tịnh  tỉnh Long An</v>
      </c>
      <c r="C932" t="str">
        <v>https://binhtinh.tantru.longan.gov.vn/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20931</v>
      </c>
      <c r="B933" t="str">
        <f>HYPERLINK("https://www.facebook.com/tdlongan/?locale=mk_MK", "Công an xã Đức Tân  tỉnh Long An")</f>
        <v>Công an xã Đức Tân  tỉnh Long An</v>
      </c>
      <c r="C933" t="str">
        <v>https://www.facebook.com/tdlongan/?locale=mk_MK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20932</v>
      </c>
      <c r="B934" t="str">
        <f>HYPERLINK("https://ductan.tantru.longan.gov.vn/", "UBND Ủy ban nhân dân xã Đức Tân  tỉnh Long An")</f>
        <v>UBND Ủy ban nhân dân xã Đức Tân  tỉnh Long An</v>
      </c>
      <c r="C934" t="str">
        <v>https://ductan.tantru.longan.gov.vn/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20933</v>
      </c>
      <c r="B935" t="str">
        <f>HYPERLINK("https://www.facebook.com/p/Tu%E1%BB%95i-tr%E1%BA%BB-C%C3%B4ng-an-huy%E1%BB%87n-Ninh-Ph%C6%B0%E1%BB%9Bc-100068114569027/", "Công an xã Nhựt Ninh  tỉnh Long An")</f>
        <v>Công an xã Nhựt Ninh  tỉnh Long An</v>
      </c>
      <c r="C935" t="str">
        <v>https://www.facebook.com/p/Tu%E1%BB%95i-tr%E1%BA%BB-C%C3%B4ng-an-huy%E1%BB%87n-Ninh-Ph%C6%B0%E1%BB%9Bc-100068114569027/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20934</v>
      </c>
      <c r="B936" t="str">
        <f>HYPERLINK("https://nhutninh.tantru.longan.gov.vn/uy-ban-nhan-dan", "UBND Ủy ban nhân dân xã Nhựt Ninh  tỉnh Long An")</f>
        <v>UBND Ủy ban nhân dân xã Nhựt Ninh  tỉnh Long An</v>
      </c>
      <c r="C936" t="str">
        <v>https://nhutninh.tantru.longan.gov.vn/uy-ban-nhan-dan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20935</v>
      </c>
      <c r="B937" t="str">
        <f>HYPERLINK("https://www.facebook.com/tytlongtrach/", "Công an xã Long Trạch  tỉnh Long An")</f>
        <v>Công an xã Long Trạch  tỉnh Long An</v>
      </c>
      <c r="C937" t="str">
        <v>https://www.facebook.com/tytlongtrach/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20936</v>
      </c>
      <c r="B938" t="str">
        <f>HYPERLINK("https://longtrach.canduoc.longan.gov.vn/gioi-thieu", "UBND Ủy ban nhân dân xã Long Trạch  tỉnh Long An")</f>
        <v>UBND Ủy ban nhân dân xã Long Trạch  tỉnh Long An</v>
      </c>
      <c r="C938" t="str">
        <v>https://longtrach.canduoc.longan.gov.vn/gioi-thieu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20937</v>
      </c>
      <c r="B939" t="str">
        <v>Công an xã Long Khê  tỉnh Long An</v>
      </c>
      <c r="C939" t="str">
        <v>-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20938</v>
      </c>
      <c r="B940" t="str">
        <f>HYPERLINK("https://longkhe.canduoc.longan.gov.vn/", "UBND Ủy ban nhân dân xã Long Khê  tỉnh Long An")</f>
        <v>UBND Ủy ban nhân dân xã Long Khê  tỉnh Long An</v>
      </c>
      <c r="C940" t="str">
        <v>https://longkhe.canduoc.longan.gov.vn/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20939</v>
      </c>
      <c r="B941" t="str">
        <f>HYPERLINK("https://www.facebook.com/p/M%E1%BA%B7t-tr%E1%BA%ADn-x%C3%A3-Long-%C4%90%E1%BB%8Bnh-huy%E1%BB%87n-C%E1%BA%A7n-%C4%90%C6%B0%E1%BB%9Bc-t%E1%BB%89nh-Long-An-100076734243404/", "Công an xã Long Định  tỉnh Long An")</f>
        <v>Công an xã Long Định  tỉnh Long An</v>
      </c>
      <c r="C941" t="str">
        <v>https://www.facebook.com/p/M%E1%BA%B7t-tr%E1%BA%ADn-x%C3%A3-Long-%C4%90%E1%BB%8Bnh-huy%E1%BB%87n-C%E1%BA%A7n-%C4%90%C6%B0%E1%BB%9Bc-t%E1%BB%89nh-Long-An-100076734243404/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20940</v>
      </c>
      <c r="B942" t="str">
        <f>HYPERLINK("https://longdinh.canduoc.longan.gov.vn/", "UBND Ủy ban nhân dân xã Long Định  tỉnh Long An")</f>
        <v>UBND Ủy ban nhân dân xã Long Định  tỉnh Long An</v>
      </c>
      <c r="C942" t="str">
        <v>https://longdinh.canduoc.longan.gov.vn/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20941</v>
      </c>
      <c r="B943" t="str">
        <f>HYPERLINK("https://www.facebook.com/p/Tu%E1%BB%95i-tr%E1%BA%BB-C%C3%B4ng-an-huy%E1%BB%87n-Ninh-Ph%C6%B0%E1%BB%9Bc-100068114569027/", "Công an xã Phước Vân  tỉnh Long An")</f>
        <v>Công an xã Phước Vân  tỉnh Long An</v>
      </c>
      <c r="C943" t="str">
        <v>https://www.facebook.com/p/Tu%E1%BB%95i-tr%E1%BA%BB-C%C3%B4ng-an-huy%E1%BB%87n-Ninh-Ph%C6%B0%E1%BB%9Bc-100068114569027/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20942</v>
      </c>
      <c r="B944" t="str">
        <f>HYPERLINK("https://phuocvan.canduoc.longan.gov.vn/", "UBND Ủy ban nhân dân xã Phước Vân  tỉnh Long An")</f>
        <v>UBND Ủy ban nhân dân xã Phước Vân  tỉnh Long An</v>
      </c>
      <c r="C944" t="str">
        <v>https://phuocvan.canduoc.longan.gov.vn/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20943</v>
      </c>
      <c r="B945" t="str">
        <f>HYPERLINK("https://www.facebook.com/tdlongan/?locale=bn_IN", "Công an xã Long Hòa  tỉnh Long An")</f>
        <v>Công an xã Long Hòa  tỉnh Long An</v>
      </c>
      <c r="C945" t="str">
        <v>https://www.facebook.com/tdlongan/?locale=bn_IN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20944</v>
      </c>
      <c r="B946" t="str">
        <f>HYPERLINK("https://longhoa.canduoc.longan.gov.vn/", "UBND Ủy ban nhân dân xã Long Hòa  tỉnh Long An")</f>
        <v>UBND Ủy ban nhân dân xã Long Hòa  tỉnh Long An</v>
      </c>
      <c r="C946" t="str">
        <v>https://longhoa.canduoc.longan.gov.vn/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20945</v>
      </c>
      <c r="B947" t="str">
        <v>Công an xã Long Cang  tỉnh Long An</v>
      </c>
      <c r="C947" t="str">
        <v>-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20946</v>
      </c>
      <c r="B948" t="str">
        <f>HYPERLINK("https://longcang.canduoc.longan.gov.vn/", "UBND Ủy ban nhân dân xã Long Cang  tỉnh Long An")</f>
        <v>UBND Ủy ban nhân dân xã Long Cang  tỉnh Long An</v>
      </c>
      <c r="C948" t="str">
        <v>https://longcang.canduoc.longan.gov.vn/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20947</v>
      </c>
      <c r="B949" t="str">
        <v>Công an xã Long Sơn  tỉnh Long An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20948</v>
      </c>
      <c r="B950" t="str">
        <f>HYPERLINK("https://longson.canduoc.longan.gov.vn/", "UBND Ủy ban nhân dân xã Long Sơn  tỉnh Long An")</f>
        <v>UBND Ủy ban nhân dân xã Long Sơn  tỉnh Long An</v>
      </c>
      <c r="C950" t="str">
        <v>https://longson.canduoc.longan.gov.vn/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20949</v>
      </c>
      <c r="B951" t="str">
        <f>HYPERLINK("https://www.facebook.com/p/M%E1%BA%B7t-tr%E1%BA%ADn-x%C3%A3-T%C3%A2n-Tr%E1%BA%A1ch-huy%E1%BB%87n-C%E1%BA%A7n-%C4%90%C6%B0%E1%BB%9Bc-t%E1%BB%89nh-Long-An-100078136347176/", "Công an xã Tân Trạch  tỉnh Long An")</f>
        <v>Công an xã Tân Trạch  tỉnh Long An</v>
      </c>
      <c r="C951" t="str">
        <v>https://www.facebook.com/p/M%E1%BA%B7t-tr%E1%BA%ADn-x%C3%A3-T%C3%A2n-Tr%E1%BA%A1ch-huy%E1%BB%87n-C%E1%BA%A7n-%C4%90%C6%B0%E1%BB%9Bc-t%E1%BB%89nh-Long-An-100078136347176/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20950</v>
      </c>
      <c r="B952" t="str">
        <f>HYPERLINK("https://tantrach.canduoc.longan.gov.vn/", "UBND Ủy ban nhân dân xã Tân Trạch  tỉnh Long An")</f>
        <v>UBND Ủy ban nhân dân xã Tân Trạch  tỉnh Long An</v>
      </c>
      <c r="C952" t="str">
        <v>https://tantrach.canduoc.longan.gov.vn/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20951</v>
      </c>
      <c r="B953" t="str">
        <v>Công an xã Mỹ Lệ  tỉnh Long An</v>
      </c>
      <c r="C953" t="str">
        <v>-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20952</v>
      </c>
      <c r="B954" t="str">
        <f>HYPERLINK("https://myle.canduoc.longan.gov.vn/uy-ban-nhan-dan", "UBND Ủy ban nhân dân xã Mỹ Lệ  tỉnh Long An")</f>
        <v>UBND Ủy ban nhân dân xã Mỹ Lệ  tỉnh Long An</v>
      </c>
      <c r="C954" t="str">
        <v>https://myle.canduoc.longan.gov.vn/uy-ban-nhan-dan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20953</v>
      </c>
      <c r="B955" t="str">
        <f>HYPERLINK("https://www.facebook.com/groups/1787801931453811/", "Công an xã Tân Lân  tỉnh Long An")</f>
        <v>Công an xã Tân Lân  tỉnh Long An</v>
      </c>
      <c r="C955" t="str">
        <v>https://www.facebook.com/groups/1787801931453811/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20954</v>
      </c>
      <c r="B956" t="str">
        <f>HYPERLINK("https://tanlan.canduoc.longan.gov.vn/uy-ban-nhan-dan", "UBND Ủy ban nhân dân xã Tân Lân  tỉnh Long An")</f>
        <v>UBND Ủy ban nhân dân xã Tân Lân  tỉnh Long An</v>
      </c>
      <c r="C956" t="str">
        <v>https://tanlan.canduoc.longan.gov.vn/uy-ban-nhan-dan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20955</v>
      </c>
      <c r="B957" t="str">
        <f>HYPERLINK("https://www.facebook.com/MTTQVNxaPhuocTuy/", "Công an xã Phước Tuy  tỉnh Long An")</f>
        <v>Công an xã Phước Tuy  tỉnh Long An</v>
      </c>
      <c r="C957" t="str">
        <v>https://www.facebook.com/MTTQVNxaPhuocTuy/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20956</v>
      </c>
      <c r="B958" t="str">
        <f>HYPERLINK("https://phuoctuy.canduoc.longan.gov.vn/", "UBND Ủy ban nhân dân xã Phước Tuy  tỉnh Long An")</f>
        <v>UBND Ủy ban nhân dân xã Phước Tuy  tỉnh Long An</v>
      </c>
      <c r="C958" t="str">
        <v>https://phuoctuy.canduoc.longan.gov.vn/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20957</v>
      </c>
      <c r="B959" t="str">
        <v>Công an xã Long Hựu Đông  tỉnh Long An</v>
      </c>
      <c r="C959" t="str">
        <v>-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20958</v>
      </c>
      <c r="B960" t="str">
        <f>HYPERLINK("https://longhuudong.canduoc.longan.gov.vn/", "UBND Ủy ban nhân dân xã Long Hựu Đông  tỉnh Long An")</f>
        <v>UBND Ủy ban nhân dân xã Long Hựu Đông  tỉnh Long An</v>
      </c>
      <c r="C960" t="str">
        <v>https://longhuudong.canduoc.longan.gov.vn/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20959</v>
      </c>
      <c r="B961" t="str">
        <v>Công an xã Tân Ân  tỉnh Long An</v>
      </c>
      <c r="C961" t="str">
        <v>-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20960</v>
      </c>
      <c r="B962" t="str">
        <f>HYPERLINK("https://tanan.ngochien.camau.gov.vn/", "UBND Ủy ban nhân dân xã Tân Ân  tỉnh Long An")</f>
        <v>UBND Ủy ban nhân dân xã Tân Ân  tỉnh Long An</v>
      </c>
      <c r="C962" t="str">
        <v>https://tanan.ngochien.camau.gov.vn/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20961</v>
      </c>
      <c r="B963" t="str">
        <v>Công an xã Phước Đông  tỉnh Long An</v>
      </c>
      <c r="C963" t="str">
        <v>-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20962</v>
      </c>
      <c r="B964" t="str">
        <f>HYPERLINK("https://phuocdong.canduoc.longan.gov.vn/", "UBND Ủy ban nhân dân xã Phước Đông  tỉnh Long An")</f>
        <v>UBND Ủy ban nhân dân xã Phước Đông  tỉnh Long An</v>
      </c>
      <c r="C964" t="str">
        <v>https://phuocdong.canduoc.longan.gov.vn/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20963</v>
      </c>
      <c r="B965" t="str">
        <f>HYPERLINK("https://www.facebook.com/p/Long-H%E1%BB%B1u-T%C3%A2y-C%E1%BA%A7n-%C4%90%C6%B0%E1%BB%9Bc-Long-An-100071604557414/", "Công an xã Long Hựu Tây  tỉnh Long An")</f>
        <v>Công an xã Long Hựu Tây  tỉnh Long An</v>
      </c>
      <c r="C965" t="str">
        <v>https://www.facebook.com/p/Long-H%E1%BB%B1u-T%C3%A2y-C%E1%BA%A7n-%C4%90%C6%B0%E1%BB%9Bc-Long-An-100071604557414/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20964</v>
      </c>
      <c r="B966" t="str">
        <f>HYPERLINK("https://longhuutay.canduoc.longan.gov.vn/", "UBND Ủy ban nhân dân xã Long Hựu Tây  tỉnh Long An")</f>
        <v>UBND Ủy ban nhân dân xã Long Hựu Tây  tỉnh Long An</v>
      </c>
      <c r="C966" t="str">
        <v>https://longhuutay.canduoc.longan.gov.vn/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20965</v>
      </c>
      <c r="B967" t="str">
        <f>HYPERLINK("https://www.facebook.com/p/M%E1%BA%B7t-tr%E1%BA%ADn-x%C3%A3-T%C3%A2n-Ch%C3%A1nh-huy%E1%BB%87n-C%E1%BA%A7n-%C4%90%C6%B0%E1%BB%9Bc-t%E1%BB%89nh-Long-An-100082118604434/", "Công an xã Tân Chánh  tỉnh Long An")</f>
        <v>Công an xã Tân Chánh  tỉnh Long An</v>
      </c>
      <c r="C967" t="str">
        <v>https://www.facebook.com/p/M%E1%BA%B7t-tr%E1%BA%ADn-x%C3%A3-T%C3%A2n-Ch%C3%A1nh-huy%E1%BB%87n-C%E1%BA%A7n-%C4%90%C6%B0%E1%BB%9Bc-t%E1%BB%89nh-Long-An-100082118604434/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20966</v>
      </c>
      <c r="B968" t="str">
        <f>HYPERLINK("https://tanchanh.canduoc.longan.gov.vn/", "UBND Ủy ban nhân dân xã Tân Chánh  tỉnh Long An")</f>
        <v>UBND Ủy ban nhân dân xã Tân Chánh  tỉnh Long An</v>
      </c>
      <c r="C968" t="str">
        <v>https://tanchanh.canduoc.longan.gov.vn/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20967</v>
      </c>
      <c r="B969" t="str">
        <v>Công an xã Phước Lý  tỉnh Long An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20968</v>
      </c>
      <c r="B970" t="str">
        <f>HYPERLINK("https://phuocly.cangiuoc.longan.gov.vn/", "UBND Ủy ban nhân dân xã Phước Lý  tỉnh Long An")</f>
        <v>UBND Ủy ban nhân dân xã Phước Lý  tỉnh Long An</v>
      </c>
      <c r="C970" t="str">
        <v>https://phuocly.cangiuoc.longan.gov.vn/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20969</v>
      </c>
      <c r="B971" t="str">
        <f>HYPERLINK("https://www.facebook.com/groups/993788744702635/", "Công an xã Long Thượng  tỉnh Long An")</f>
        <v>Công an xã Long Thượng  tỉnh Long An</v>
      </c>
      <c r="C971" t="str">
        <v>https://www.facebook.com/groups/993788744702635/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20970</v>
      </c>
      <c r="B972" t="str">
        <f>HYPERLINK("https://longthuong.cangiuoc.longan.gov.vn/", "UBND Ủy ban nhân dân xã Long Thượng  tỉnh Long An")</f>
        <v>UBND Ủy ban nhân dân xã Long Thượng  tỉnh Long An</v>
      </c>
      <c r="C972" t="str">
        <v>https://longthuong.cangiuoc.longan.gov.vn/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20971</v>
      </c>
      <c r="B973" t="str">
        <f>HYPERLINK("https://www.facebook.com/tdlongan/?locale=mk_MK", "Công an xã Long Hậu  tỉnh Long An")</f>
        <v>Công an xã Long Hậu  tỉnh Long An</v>
      </c>
      <c r="C973" t="str">
        <v>https://www.facebook.com/tdlongan/?locale=mk_MK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20972</v>
      </c>
      <c r="B974" t="str">
        <f>HYPERLINK("https://longhau.cangiuoc.longan.gov.vn/", "UBND Ủy ban nhân dân xã Long Hậu  tỉnh Long An")</f>
        <v>UBND Ủy ban nhân dân xã Long Hậu  tỉnh Long An</v>
      </c>
      <c r="C974" t="str">
        <v>https://longhau.cangiuoc.longan.gov.vn/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20973</v>
      </c>
      <c r="B975" t="str">
        <f>HYPERLINK("https://www.facebook.com/tdlongan/?locale=vi_VN", "Công an xã Tân Kim  tỉnh Long An")</f>
        <v>Công an xã Tân Kim  tỉnh Long An</v>
      </c>
      <c r="C975" t="str">
        <v>https://www.facebook.com/tdlongan/?locale=vi_VN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20974</v>
      </c>
      <c r="B976" t="str">
        <f>HYPERLINK("https://cangiuoc.longan.gov.vn/xa-phuong-thi-tran/xa-thi-tran-can-giuoc-926690", "UBND Ủy ban nhân dân xã Tân Kim  tỉnh Long An")</f>
        <v>UBND Ủy ban nhân dân xã Tân Kim  tỉnh Long An</v>
      </c>
      <c r="C976" t="str">
        <v>https://cangiuoc.longan.gov.vn/xa-phuong-thi-tran/xa-thi-tran-can-giuoc-926690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20975</v>
      </c>
      <c r="B977" t="str">
        <f>HYPERLINK("https://www.facebook.com/conganxaphuochau/", "Công an xã Phước Hậu  tỉnh Long An")</f>
        <v>Công an xã Phước Hậu  tỉnh Long An</v>
      </c>
      <c r="C977" t="str">
        <v>https://www.facebook.com/conganxaphuochau/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20976</v>
      </c>
      <c r="B978" t="str">
        <f>HYPERLINK("https://phuochau.cangiuoc.longan.gov.vn/", "UBND Ủy ban nhân dân xã Phước Hậu  tỉnh Long An")</f>
        <v>UBND Ủy ban nhân dân xã Phước Hậu  tỉnh Long An</v>
      </c>
      <c r="C978" t="str">
        <v>https://phuochau.cangiuoc.longan.gov.vn/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20977</v>
      </c>
      <c r="B979" t="str">
        <f>HYPERLINK("https://www.facebook.com/caxmyloccanlochatinh/", "Công an xã Mỹ Lộc  tỉnh Long An")</f>
        <v>Công an xã Mỹ Lộc  tỉnh Long An</v>
      </c>
      <c r="C979" t="str">
        <v>https://www.facebook.com/caxmyloccanlochatinh/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20978</v>
      </c>
      <c r="B980" t="str">
        <f>HYPERLINK("https://myloc.cangiuoc.longan.gov.vn/", "UBND Ủy ban nhân dân xã Mỹ Lộc  tỉnh Long An")</f>
        <v>UBND Ủy ban nhân dân xã Mỹ Lộc  tỉnh Long An</v>
      </c>
      <c r="C980" t="str">
        <v>https://myloc.cangiuoc.longan.gov.vn/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20979</v>
      </c>
      <c r="B981" t="str">
        <v>Công an xã Phước Lại  tỉnh Long An</v>
      </c>
      <c r="C981" t="str">
        <v>-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20980</v>
      </c>
      <c r="B982" t="str">
        <f>HYPERLINK("https://phuoclai.cangiuoc.longan.gov.vn/", "UBND Ủy ban nhân dân xã Phước Lại  tỉnh Long An")</f>
        <v>UBND Ủy ban nhân dân xã Phước Lại  tỉnh Long An</v>
      </c>
      <c r="C982" t="str">
        <v>https://phuoclai.cangiuoc.longan.gov.vn/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20981</v>
      </c>
      <c r="B983" t="str">
        <f>HYPERLINK("https://www.facebook.com/p/Tu%E1%BB%95i-tr%E1%BA%BB-C%C3%B4ng-an-huy%E1%BB%87n-Ninh-Ph%C6%B0%E1%BB%9Bc-100068114569027/", "Công an xã Phước Lâm  tỉnh Long An")</f>
        <v>Công an xã Phước Lâm  tỉnh Long An</v>
      </c>
      <c r="C983" t="str">
        <v>https://www.facebook.com/p/Tu%E1%BB%95i-tr%E1%BA%BB-C%C3%B4ng-an-huy%E1%BB%87n-Ninh-Ph%C6%B0%E1%BB%9Bc-100068114569027/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20982</v>
      </c>
      <c r="B984" t="str">
        <f>HYPERLINK("https://phuoclam.cangiuoc.longan.gov.vn/", "UBND Ủy ban nhân dân xã Phước Lâm  tỉnh Long An")</f>
        <v>UBND Ủy ban nhân dân xã Phước Lâm  tỉnh Long An</v>
      </c>
      <c r="C984" t="str">
        <v>https://phuoclam.cangiuoc.longan.gov.vn/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20983</v>
      </c>
      <c r="B985" t="str">
        <f>HYPERLINK("https://www.facebook.com/tdlongan/?locale=vi_VN", "Công an xã Trường Bình  tỉnh Long An")</f>
        <v>Công an xã Trường Bình  tỉnh Long An</v>
      </c>
      <c r="C985" t="str">
        <v>https://www.facebook.com/tdlongan/?locale=vi_VN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20984</v>
      </c>
      <c r="B986" t="str">
        <f>HYPERLINK("https://cangiuoc.longan.gov.vn/xa-phuong-thi-tran", "UBND Ủy ban nhân dân xã Trường Bình  tỉnh Long An")</f>
        <v>UBND Ủy ban nhân dân xã Trường Bình  tỉnh Long An</v>
      </c>
      <c r="C986" t="str">
        <v>https://cangiuoc.longan.gov.vn/xa-phuong-thi-tran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20985</v>
      </c>
      <c r="B987" t="str">
        <f>HYPERLINK("https://www.facebook.com/p/C%C3%B4ng-An-T%E1%BB%89nh-B%E1%BA%AFc-Ninh-100067184832103/", "Công an xã Thuận Thành  tỉnh Long An")</f>
        <v>Công an xã Thuận Thành  tỉnh Long An</v>
      </c>
      <c r="C987" t="str">
        <v>https://www.facebook.com/p/C%C3%B4ng-An-T%E1%BB%89nh-B%E1%BA%AFc-Ninh-100067184832103/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20986</v>
      </c>
      <c r="B988" t="str">
        <f>HYPERLINK("https://thuanthanh.cangiuoc.longan.gov.vn/", "UBND Ủy ban nhân dân xã Thuận Thành  tỉnh Long An")</f>
        <v>UBND Ủy ban nhân dân xã Thuận Thành  tỉnh Long An</v>
      </c>
      <c r="C988" t="str">
        <v>https://thuanthanh.cangiuoc.longan.gov.vn/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20987</v>
      </c>
      <c r="B989" t="str">
        <f>HYPERLINK("https://www.facebook.com/groups/2917025235222141/", "Công an xã Phước Vĩnh Tây  tỉnh Long An")</f>
        <v>Công an xã Phước Vĩnh Tây  tỉnh Long An</v>
      </c>
      <c r="C989" t="str">
        <v>https://www.facebook.com/groups/2917025235222141/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20988</v>
      </c>
      <c r="B990" t="str">
        <f>HYPERLINK("https://phuocvinhtay.cangiuoc.longan.gov.vn/", "UBND Ủy ban nhân dân xã Phước Vĩnh Tây  tỉnh Long An")</f>
        <v>UBND Ủy ban nhân dân xã Phước Vĩnh Tây  tỉnh Long An</v>
      </c>
      <c r="C990" t="str">
        <v>https://phuocvinhtay.cangiuoc.longan.gov.vn/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20989</v>
      </c>
      <c r="B991" t="str">
        <v>Công an xã Phước Vĩnh Đông  tỉnh Long An</v>
      </c>
      <c r="C991" t="str">
        <v>-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20990</v>
      </c>
      <c r="B992" t="str">
        <f>HYPERLINK("https://phuocvinhdong.cangiuoc.longan.gov.vn/", "UBND Ủy ban nhân dân xã Phước Vĩnh Đông  tỉnh Long An")</f>
        <v>UBND Ủy ban nhân dân xã Phước Vĩnh Đông  tỉnh Long An</v>
      </c>
      <c r="C992" t="str">
        <v>https://phuocvinhdong.cangiuoc.longan.gov.vn/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20991</v>
      </c>
      <c r="B993" t="str">
        <f>HYPERLINK("https://www.facebook.com/p/C%C3%B4ng-an-x%C3%A3-Long-An-100070434243609/", "Công an xã Long An  tỉnh Long An")</f>
        <v>Công an xã Long An  tỉnh Long An</v>
      </c>
      <c r="C993" t="str">
        <v>https://www.facebook.com/p/C%C3%B4ng-an-x%C3%A3-Long-An-100070434243609/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20992</v>
      </c>
      <c r="B994" t="str">
        <f>HYPERLINK("https://www.longan.gov.vn/", "UBND Ủy ban nhân dân xã Long An  tỉnh Long An")</f>
        <v>UBND Ủy ban nhân dân xã Long An  tỉnh Long An</v>
      </c>
      <c r="C994" t="str">
        <v>https://www.longan.gov.vn/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20993</v>
      </c>
      <c r="B995" t="str">
        <v>Công an xã Long Phụng  tỉnh Long An</v>
      </c>
      <c r="C995" t="str">
        <v>-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20994</v>
      </c>
      <c r="B996" t="str">
        <f>HYPERLINK("https://longphung.cangiuoc.longan.gov.vn/", "UBND Ủy ban nhân dân xã Long Phụng  tỉnh Long An")</f>
        <v>UBND Ủy ban nhân dân xã Long Phụng  tỉnh Long An</v>
      </c>
      <c r="C996" t="str">
        <v>https://longphung.cangiuoc.longan.gov.vn/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20995</v>
      </c>
      <c r="B997" t="str">
        <f>HYPERLINK("https://www.facebook.com/dxdongthanh/", "Công an xã Đông Thạnh  tỉnh Long An")</f>
        <v>Công an xã Đông Thạnh  tỉnh Long An</v>
      </c>
      <c r="C997" t="str">
        <v>https://www.facebook.com/dxdongthanh/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20996</v>
      </c>
      <c r="B998" t="str">
        <f>HYPERLINK("https://dongthanh.cangiuoc.longan.gov.vn/", "UBND Ủy ban nhân dân xã Đông Thạnh  tỉnh Long An")</f>
        <v>UBND Ủy ban nhân dân xã Đông Thạnh  tỉnh Long An</v>
      </c>
      <c r="C998" t="str">
        <v>https://dongthanh.cangiuoc.longan.gov.vn/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20997</v>
      </c>
      <c r="B999" t="str">
        <v>Công an xã Tân Tập  tỉnh Long An</v>
      </c>
      <c r="C999" t="str">
        <v>-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20998</v>
      </c>
      <c r="B1000" t="str">
        <f>HYPERLINK("https://tantap.cangiuoc.longan.gov.vn/", "UBND Ủy ban nhân dân xã Tân Tập  tỉnh Long An")</f>
        <v>UBND Ủy ban nhân dân xã Tân Tập  tỉnh Long An</v>
      </c>
      <c r="C1000" t="str">
        <v>https://tantap.cangiuoc.longan.gov.vn/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20999</v>
      </c>
      <c r="B1001" t="str">
        <v>Công an xã Bình Quới  tỉnh Long An</v>
      </c>
      <c r="C1001" t="str">
        <v>-</v>
      </c>
      <c r="D1001" t="str">
        <v>-</v>
      </c>
      <c r="E1001" t="str">
        <v/>
      </c>
      <c r="F1001" t="str">
        <v>-</v>
      </c>
      <c r="G1001" t="str">
        <v>-</v>
      </c>
    </row>
    <row r="1002">
      <c r="A1002">
        <v>21000</v>
      </c>
      <c r="B1002" t="str">
        <f>HYPERLINK("https://binhquoi.chauthanh.longan.gov.vn/", "UBND Ủy ban nhân dân xã Bình Quới  tỉnh Long An")</f>
        <v>UBND Ủy ban nhân dân xã Bình Quới  tỉnh Long An</v>
      </c>
      <c r="C1002" t="str">
        <v>https://binhquoi.chauthanh.longan.gov.vn/</v>
      </c>
      <c r="D1002" t="str">
        <v>-</v>
      </c>
      <c r="E1002" t="str">
        <v>-</v>
      </c>
      <c r="F1002" t="str">
        <v>-</v>
      </c>
      <c r="G1002" t="str">
        <v>-</v>
      </c>
    </row>
    <row r="1003">
      <c r="A1003">
        <v>21001</v>
      </c>
      <c r="B1003" t="str">
        <v>Công an xã Hòa Phú  tỉnh Long An</v>
      </c>
      <c r="C1003" t="str">
        <v>-</v>
      </c>
      <c r="D1003" t="str">
        <v>-</v>
      </c>
      <c r="E1003" t="str">
        <v/>
      </c>
      <c r="F1003" t="str">
        <v>-</v>
      </c>
      <c r="G1003" t="str">
        <v>-</v>
      </c>
    </row>
    <row r="1004">
      <c r="A1004">
        <v>21002</v>
      </c>
      <c r="B1004" t="str">
        <f>HYPERLINK("https://hoaphu.vinhlong.gov.vn/", "UBND Ủy ban nhân dân xã Hòa Phú  tỉnh Long An")</f>
        <v>UBND Ủy ban nhân dân xã Hòa Phú  tỉnh Long An</v>
      </c>
      <c r="C1004" t="str">
        <v>https://hoaphu.vinhlong.gov.vn/</v>
      </c>
      <c r="D1004" t="str">
        <v>-</v>
      </c>
      <c r="E1004" t="str">
        <v>-</v>
      </c>
      <c r="F1004" t="str">
        <v>-</v>
      </c>
      <c r="G1004" t="str">
        <v>-</v>
      </c>
    </row>
    <row r="1005">
      <c r="A1005">
        <v>21003</v>
      </c>
      <c r="B1005" t="str">
        <v>Công an xã Phú Ngãi Trị  tỉnh Long An</v>
      </c>
      <c r="C1005" t="str">
        <v>-</v>
      </c>
      <c r="D1005" t="str">
        <v>-</v>
      </c>
      <c r="E1005" t="str">
        <v/>
      </c>
      <c r="F1005" t="str">
        <v>-</v>
      </c>
      <c r="G1005" t="str">
        <v>-</v>
      </c>
    </row>
    <row r="1006">
      <c r="A1006">
        <v>21004</v>
      </c>
      <c r="B1006" t="str">
        <f>HYPERLINK("https://phungaitri.chauthanh.longan.gov.vn/uy-ban-nhan-dan", "UBND Ủy ban nhân dân xã Phú Ngãi Trị  tỉnh Long An")</f>
        <v>UBND Ủy ban nhân dân xã Phú Ngãi Trị  tỉnh Long An</v>
      </c>
      <c r="C1006" t="str">
        <v>https://phungaitri.chauthanh.longan.gov.vn/uy-ban-nhan-dan</v>
      </c>
      <c r="D1006" t="str">
        <v>-</v>
      </c>
      <c r="E1006" t="str">
        <v>-</v>
      </c>
      <c r="F1006" t="str">
        <v>-</v>
      </c>
      <c r="G1006" t="str">
        <v>-</v>
      </c>
    </row>
    <row r="1007">
      <c r="A1007">
        <v>21005</v>
      </c>
      <c r="B1007" t="str">
        <f>HYPERLINK("https://www.facebook.com/tuoitreconganvinhlong/", "Công an xã Vĩnh Công  tỉnh Long An")</f>
        <v>Công an xã Vĩnh Công  tỉnh Long An</v>
      </c>
      <c r="C1007" t="str">
        <v>https://www.facebook.com/tuoitreconganvinhlong/</v>
      </c>
      <c r="D1007" t="str">
        <v>-</v>
      </c>
      <c r="E1007" t="str">
        <v/>
      </c>
      <c r="F1007" t="str">
        <v>-</v>
      </c>
      <c r="G1007" t="str">
        <v>-</v>
      </c>
    </row>
    <row r="1008">
      <c r="A1008">
        <v>21006</v>
      </c>
      <c r="B1008" t="str">
        <f>HYPERLINK("https://vinhcong.chauthanh.longan.gov.vn/", "UBND Ủy ban nhân dân xã Vĩnh Công  tỉnh Long An")</f>
        <v>UBND Ủy ban nhân dân xã Vĩnh Công  tỉnh Long An</v>
      </c>
      <c r="C1008" t="str">
        <v>https://vinhcong.chauthanh.longan.gov.vn/</v>
      </c>
      <c r="D1008" t="str">
        <v>-</v>
      </c>
      <c r="E1008" t="str">
        <v>-</v>
      </c>
      <c r="F1008" t="str">
        <v>-</v>
      </c>
      <c r="G1008" t="str">
        <v>-</v>
      </c>
    </row>
    <row r="1009">
      <c r="A1009">
        <v>21007</v>
      </c>
      <c r="B1009" t="str">
        <f>HYPERLINK("https://www.facebook.com/xathuanmy/?locale=vi_VN", "Công an xã Thuận Mỹ  tỉnh Long An")</f>
        <v>Công an xã Thuận Mỹ  tỉnh Long An</v>
      </c>
      <c r="C1009" t="str">
        <v>https://www.facebook.com/xathuanmy/?locale=vi_VN</v>
      </c>
      <c r="D1009" t="str">
        <v>-</v>
      </c>
      <c r="E1009" t="str">
        <v/>
      </c>
      <c r="F1009" t="str">
        <v>-</v>
      </c>
      <c r="G1009" t="str">
        <v>-</v>
      </c>
    </row>
    <row r="1010">
      <c r="A1010">
        <v>21008</v>
      </c>
      <c r="B1010" t="str">
        <f>HYPERLINK("https://thuanmy.chauthanh.longan.gov.vn/uy-ban-nhan-dan", "UBND Ủy ban nhân dân xã Thuận Mỹ  tỉnh Long An")</f>
        <v>UBND Ủy ban nhân dân xã Thuận Mỹ  tỉnh Long An</v>
      </c>
      <c r="C1010" t="str">
        <v>https://thuanmy.chauthanh.longan.gov.vn/uy-ban-nhan-dan</v>
      </c>
      <c r="D1010" t="str">
        <v>-</v>
      </c>
      <c r="E1010" t="str">
        <v>-</v>
      </c>
      <c r="F1010" t="str">
        <v>-</v>
      </c>
      <c r="G1010" t="str">
        <v>-</v>
      </c>
    </row>
    <row r="1011">
      <c r="A1011">
        <v>21009</v>
      </c>
      <c r="B1011" t="str">
        <v>Công an xã Hiệp Thạnh  tỉnh Long An</v>
      </c>
      <c r="C1011" t="str">
        <v>-</v>
      </c>
      <c r="D1011" t="str">
        <v>-</v>
      </c>
      <c r="E1011" t="str">
        <v/>
      </c>
      <c r="F1011" t="str">
        <v>-</v>
      </c>
      <c r="G1011" t="str">
        <v>-</v>
      </c>
    </row>
    <row r="1012">
      <c r="A1012">
        <v>21010</v>
      </c>
      <c r="B1012" t="str">
        <f>HYPERLINK("https://hiepthanh.chauthanh.longan.gov.vn/", "UBND Ủy ban nhân dân xã Hiệp Thạnh  tỉnh Long An")</f>
        <v>UBND Ủy ban nhân dân xã Hiệp Thạnh  tỉnh Long An</v>
      </c>
      <c r="C1012" t="str">
        <v>https://hiepthanh.chauthanh.longan.gov.vn/</v>
      </c>
      <c r="D1012" t="str">
        <v>-</v>
      </c>
      <c r="E1012" t="str">
        <v>-</v>
      </c>
      <c r="F1012" t="str">
        <v>-</v>
      </c>
      <c r="G1012" t="str">
        <v>-</v>
      </c>
    </row>
    <row r="1013">
      <c r="A1013">
        <v>21011</v>
      </c>
      <c r="B1013" t="str">
        <v>Công an xã Phước Tân Hưng  tỉnh Long An</v>
      </c>
      <c r="C1013" t="str">
        <v>-</v>
      </c>
      <c r="D1013" t="str">
        <v>-</v>
      </c>
      <c r="E1013" t="str">
        <v/>
      </c>
      <c r="F1013" t="str">
        <v>-</v>
      </c>
      <c r="G1013" t="str">
        <v>-</v>
      </c>
    </row>
    <row r="1014">
      <c r="A1014">
        <v>21012</v>
      </c>
      <c r="B1014" t="str">
        <f>HYPERLINK("https://phuoctanhung.chauthanh.longan.gov.vn/", "UBND Ủy ban nhân dân xã Phước Tân Hưng  tỉnh Long An")</f>
        <v>UBND Ủy ban nhân dân xã Phước Tân Hưng  tỉnh Long An</v>
      </c>
      <c r="C1014" t="str">
        <v>https://phuoctanhung.chauthanh.longan.gov.vn/</v>
      </c>
      <c r="D1014" t="str">
        <v>-</v>
      </c>
      <c r="E1014" t="str">
        <v>-</v>
      </c>
      <c r="F1014" t="str">
        <v>-</v>
      </c>
      <c r="G1014" t="str">
        <v>-</v>
      </c>
    </row>
    <row r="1015">
      <c r="A1015">
        <v>21013</v>
      </c>
      <c r="B1015" t="str">
        <v>Công an xã Thanh Phú Long  tỉnh Long An</v>
      </c>
      <c r="C1015" t="str">
        <v>-</v>
      </c>
      <c r="D1015" t="str">
        <v>-</v>
      </c>
      <c r="E1015" t="str">
        <v/>
      </c>
      <c r="F1015" t="str">
        <v>-</v>
      </c>
      <c r="G1015" t="str">
        <v>-</v>
      </c>
    </row>
    <row r="1016">
      <c r="A1016">
        <v>21014</v>
      </c>
      <c r="B1016" t="str">
        <f>HYPERLINK("https://thanhphulong.chauthanh.longan.gov.vn/", "UBND Ủy ban nhân dân xã Thanh Phú Long  tỉnh Long An")</f>
        <v>UBND Ủy ban nhân dân xã Thanh Phú Long  tỉnh Long An</v>
      </c>
      <c r="C1016" t="str">
        <v>https://thanhphulong.chauthanh.longan.gov.vn/</v>
      </c>
      <c r="D1016" t="str">
        <v>-</v>
      </c>
      <c r="E1016" t="str">
        <v>-</v>
      </c>
      <c r="F1016" t="str">
        <v>-</v>
      </c>
      <c r="G1016" t="str">
        <v>-</v>
      </c>
    </row>
    <row r="1017">
      <c r="A1017">
        <v>21015</v>
      </c>
      <c r="B1017" t="str">
        <v>Công an xã Dương Xuân Hội  tỉnh Long An</v>
      </c>
      <c r="C1017" t="str">
        <v>-</v>
      </c>
      <c r="D1017" t="str">
        <v>-</v>
      </c>
      <c r="E1017" t="str">
        <v/>
      </c>
      <c r="F1017" t="str">
        <v>-</v>
      </c>
      <c r="G1017" t="str">
        <v>-</v>
      </c>
    </row>
    <row r="1018">
      <c r="A1018">
        <v>21016</v>
      </c>
      <c r="B1018" t="str">
        <f>HYPERLINK("https://duongxuanhoi.chauthanh.longan.gov.vn/", "UBND Ủy ban nhân dân xã Dương Xuân Hội  tỉnh Long An")</f>
        <v>UBND Ủy ban nhân dân xã Dương Xuân Hội  tỉnh Long An</v>
      </c>
      <c r="C1018" t="str">
        <v>https://duongxuanhoi.chauthanh.longan.gov.vn/</v>
      </c>
      <c r="D1018" t="str">
        <v>-</v>
      </c>
      <c r="E1018" t="str">
        <v>-</v>
      </c>
      <c r="F1018" t="str">
        <v>-</v>
      </c>
      <c r="G1018" t="str">
        <v>-</v>
      </c>
    </row>
    <row r="1019">
      <c r="A1019">
        <v>21017</v>
      </c>
      <c r="B1019" t="str">
        <v>Công an xã An Lục Long  tỉnh Long An</v>
      </c>
      <c r="C1019" t="str">
        <v>-</v>
      </c>
      <c r="D1019" t="str">
        <v>-</v>
      </c>
      <c r="E1019" t="str">
        <v/>
      </c>
      <c r="F1019" t="str">
        <v>-</v>
      </c>
      <c r="G1019" t="str">
        <v>-</v>
      </c>
    </row>
    <row r="1020">
      <c r="A1020">
        <v>21018</v>
      </c>
      <c r="B1020" t="str">
        <f>HYPERLINK("https://anluclong.chauthanh.longan.gov.vn/", "UBND Ủy ban nhân dân xã An Lục Long  tỉnh Long An")</f>
        <v>UBND Ủy ban nhân dân xã An Lục Long  tỉnh Long An</v>
      </c>
      <c r="C1020" t="str">
        <v>https://anluclong.chauthanh.longan.gov.vn/</v>
      </c>
      <c r="D1020" t="str">
        <v>-</v>
      </c>
      <c r="E1020" t="str">
        <v>-</v>
      </c>
      <c r="F1020" t="str">
        <v>-</v>
      </c>
      <c r="G1020" t="str">
        <v>-</v>
      </c>
    </row>
    <row r="1021">
      <c r="A1021">
        <v>21019</v>
      </c>
      <c r="B1021" t="str">
        <f>HYPERLINK("https://www.facebook.com/congdoancosoxalongtri/", "Công an xã Long Trì  tỉnh Long An")</f>
        <v>Công an xã Long Trì  tỉnh Long An</v>
      </c>
      <c r="C1021" t="str">
        <v>https://www.facebook.com/congdoancosoxalongtri/</v>
      </c>
      <c r="D1021" t="str">
        <v>-</v>
      </c>
      <c r="E1021" t="str">
        <v/>
      </c>
      <c r="F1021" t="str">
        <v>-</v>
      </c>
      <c r="G1021" t="str">
        <v>-</v>
      </c>
    </row>
    <row r="1022">
      <c r="A1022">
        <v>21020</v>
      </c>
      <c r="B1022" t="str">
        <f>HYPERLINK("https://longtri.chauthanh.longan.gov.vn/", "UBND Ủy ban nhân dân xã Long Trì  tỉnh Long An")</f>
        <v>UBND Ủy ban nhân dân xã Long Trì  tỉnh Long An</v>
      </c>
      <c r="C1022" t="str">
        <v>https://longtri.chauthanh.longan.gov.vn/</v>
      </c>
      <c r="D1022" t="str">
        <v>-</v>
      </c>
      <c r="E1022" t="str">
        <v>-</v>
      </c>
      <c r="F1022" t="str">
        <v>-</v>
      </c>
      <c r="G1022" t="str">
        <v>-</v>
      </c>
    </row>
    <row r="1023">
      <c r="A1023">
        <v>21021</v>
      </c>
      <c r="B1023" t="str">
        <f>HYPERLINK("https://www.facebook.com/TeenLA62/", "Công an xã Thanh Vĩnh Đông  tỉnh Long An")</f>
        <v>Công an xã Thanh Vĩnh Đông  tỉnh Long An</v>
      </c>
      <c r="C1023" t="str">
        <v>https://www.facebook.com/TeenLA62/</v>
      </c>
      <c r="D1023" t="str">
        <v>-</v>
      </c>
      <c r="E1023" t="str">
        <v/>
      </c>
      <c r="F1023" t="str">
        <v>-</v>
      </c>
      <c r="G1023" t="str">
        <v>-</v>
      </c>
    </row>
    <row r="1024">
      <c r="A1024">
        <v>21022</v>
      </c>
      <c r="B1024" t="str">
        <f>HYPERLINK("https://thanhvinhdong.chauthanh.longan.gov.vn/", "UBND Ủy ban nhân dân xã Thanh Vĩnh Đông  tỉnh Long An")</f>
        <v>UBND Ủy ban nhân dân xã Thanh Vĩnh Đông  tỉnh Long An</v>
      </c>
      <c r="C1024" t="str">
        <v>https://thanhvinhdong.chauthanh.longan.gov.vn/</v>
      </c>
      <c r="D1024" t="str">
        <v>-</v>
      </c>
      <c r="E1024" t="str">
        <v>-</v>
      </c>
      <c r="F1024" t="str">
        <v>-</v>
      </c>
      <c r="G1024" t="str">
        <v>-</v>
      </c>
    </row>
    <row r="1025">
      <c r="A1025">
        <v>21023</v>
      </c>
      <c r="B1025" t="str">
        <v>Công an phường 5  tỉnh Tiền Giang</v>
      </c>
      <c r="C1025" t="str">
        <v>-</v>
      </c>
      <c r="D1025" t="str">
        <v>-</v>
      </c>
      <c r="E1025" t="str">
        <v/>
      </c>
      <c r="F1025" t="str">
        <v>-</v>
      </c>
      <c r="G1025" t="str">
        <v>-</v>
      </c>
    </row>
    <row r="1026">
      <c r="A1026">
        <v>21024</v>
      </c>
      <c r="B1026" t="str">
        <f>HYPERLINK("http://phuong5.mytho.tiengiang.gov.vn/", "UBND Ủy ban nhân dân phường 5  tỉnh Tiền Giang")</f>
        <v>UBND Ủy ban nhân dân phường 5  tỉnh Tiền Giang</v>
      </c>
      <c r="C1026" t="str">
        <v>http://phuong5.mytho.tiengiang.gov.vn/</v>
      </c>
      <c r="D1026" t="str">
        <v>-</v>
      </c>
      <c r="E1026" t="str">
        <v>-</v>
      </c>
      <c r="F1026" t="str">
        <v>-</v>
      </c>
      <c r="G1026" t="str">
        <v>-</v>
      </c>
    </row>
    <row r="1027">
      <c r="A1027">
        <v>21025</v>
      </c>
      <c r="B1027" t="str">
        <f>HYPERLINK("https://www.facebook.com/p/C%C3%B4ng-an-ph%C6%B0%E1%BB%9Dng-4-M%E1%BB%B9-Tho-61550573350900/", "Công an phường 4  tỉnh Tiền Giang")</f>
        <v>Công an phường 4  tỉnh Tiền Giang</v>
      </c>
      <c r="C1027" t="str">
        <v>https://www.facebook.com/p/C%C3%B4ng-an-ph%C6%B0%E1%BB%9Dng-4-M%E1%BB%B9-Tho-61550573350900/</v>
      </c>
      <c r="D1027" t="str">
        <v>-</v>
      </c>
      <c r="E1027" t="str">
        <v/>
      </c>
      <c r="F1027" t="str">
        <v>-</v>
      </c>
      <c r="G1027" t="str">
        <v>-</v>
      </c>
    </row>
    <row r="1028">
      <c r="A1028">
        <v>21026</v>
      </c>
      <c r="B1028" t="str">
        <f>HYPERLINK("https://tiengiang.gov.vn/", "UBND Ủy ban nhân dân phường 4  tỉnh Tiền Giang")</f>
        <v>UBND Ủy ban nhân dân phường 4  tỉnh Tiền Giang</v>
      </c>
      <c r="C1028" t="str">
        <v>https://tiengiang.gov.vn/</v>
      </c>
      <c r="D1028" t="str">
        <v>-</v>
      </c>
      <c r="E1028" t="str">
        <v>-</v>
      </c>
      <c r="F1028" t="str">
        <v>-</v>
      </c>
      <c r="G1028" t="str">
        <v>-</v>
      </c>
    </row>
    <row r="1029">
      <c r="A1029">
        <v>21027</v>
      </c>
      <c r="B1029" t="str">
        <v>Công an phường 7  tỉnh Tiền Giang</v>
      </c>
      <c r="C1029" t="str">
        <v>-</v>
      </c>
      <c r="D1029" t="str">
        <v>-</v>
      </c>
      <c r="E1029" t="str">
        <v/>
      </c>
      <c r="F1029" t="str">
        <v>-</v>
      </c>
      <c r="G1029" t="str">
        <v>-</v>
      </c>
    </row>
    <row r="1030">
      <c r="A1030">
        <v>21028</v>
      </c>
      <c r="B1030" t="str">
        <f>HYPERLINK("https://tiengiang.gov.vn/", "UBND Ủy ban nhân dân phường 7  tỉnh Tiền Giang")</f>
        <v>UBND Ủy ban nhân dân phường 7  tỉnh Tiền Giang</v>
      </c>
      <c r="C1030" t="str">
        <v>https://tiengiang.gov.vn/</v>
      </c>
      <c r="D1030" t="str">
        <v>-</v>
      </c>
      <c r="E1030" t="str">
        <v>-</v>
      </c>
      <c r="F1030" t="str">
        <v>-</v>
      </c>
      <c r="G1030" t="str">
        <v>-</v>
      </c>
    </row>
    <row r="1031">
      <c r="A1031">
        <v>21029</v>
      </c>
      <c r="B1031" t="str">
        <f>HYPERLINK("https://www.facebook.com/p/Tu%E1%BB%95i-Tr%E1%BA%BB-Ti%E1%BB%81n-Giang-100067536281562/", "Công an phường 3  tỉnh Tiền Giang")</f>
        <v>Công an phường 3  tỉnh Tiền Giang</v>
      </c>
      <c r="C1031" t="str">
        <v>https://www.facebook.com/p/Tu%E1%BB%95i-Tr%E1%BA%BB-Ti%E1%BB%81n-Giang-100067536281562/</v>
      </c>
      <c r="D1031" t="str">
        <v>-</v>
      </c>
      <c r="E1031" t="str">
        <v/>
      </c>
      <c r="F1031" t="str">
        <v>-</v>
      </c>
      <c r="G1031" t="str">
        <v>-</v>
      </c>
    </row>
    <row r="1032">
      <c r="A1032">
        <v>21030</v>
      </c>
      <c r="B1032" t="str">
        <f>HYPERLINK("https://tiengiang.gov.vn/", "UBND Ủy ban nhân dân phường 3  tỉnh Tiền Giang")</f>
        <v>UBND Ủy ban nhân dân phường 3  tỉnh Tiền Giang</v>
      </c>
      <c r="C1032" t="str">
        <v>https://tiengiang.gov.vn/</v>
      </c>
      <c r="D1032" t="str">
        <v>-</v>
      </c>
      <c r="E1032" t="str">
        <v>-</v>
      </c>
      <c r="F1032" t="str">
        <v>-</v>
      </c>
      <c r="G1032" t="str">
        <v>-</v>
      </c>
    </row>
    <row r="1033">
      <c r="A1033">
        <v>21031</v>
      </c>
      <c r="B1033" t="str">
        <v>Công an phường 1  tỉnh Tiền Giang</v>
      </c>
      <c r="C1033" t="str">
        <v>-</v>
      </c>
      <c r="D1033" t="str">
        <v>-</v>
      </c>
      <c r="E1033" t="str">
        <v/>
      </c>
      <c r="F1033" t="str">
        <v>-</v>
      </c>
      <c r="G1033" t="str">
        <v>-</v>
      </c>
    </row>
    <row r="1034">
      <c r="A1034">
        <v>21032</v>
      </c>
      <c r="B1034" t="str">
        <f>HYPERLINK("https://txcailay.tiengiang.gov.vn/chi-tiet-tin?/phuong-1/10911491", "UBND Ủy ban nhân dân phường 1  tỉnh Tiền Giang")</f>
        <v>UBND Ủy ban nhân dân phường 1  tỉnh Tiền Giang</v>
      </c>
      <c r="C1034" t="str">
        <v>https://txcailay.tiengiang.gov.vn/chi-tiet-tin?/phuong-1/10911491</v>
      </c>
      <c r="D1034" t="str">
        <v>-</v>
      </c>
      <c r="E1034" t="str">
        <v>-</v>
      </c>
      <c r="F1034" t="str">
        <v>-</v>
      </c>
      <c r="G1034" t="str">
        <v>-</v>
      </c>
    </row>
    <row r="1035">
      <c r="A1035">
        <v>21033</v>
      </c>
      <c r="B1035" t="str">
        <f>HYPERLINK("https://www.facebook.com/286169239535949", "Công an phường 2  tỉnh Tiền Giang")</f>
        <v>Công an phường 2  tỉnh Tiền Giang</v>
      </c>
      <c r="C1035" t="str">
        <v>https://www.facebook.com/286169239535949</v>
      </c>
      <c r="D1035" t="str">
        <v>-</v>
      </c>
      <c r="E1035" t="str">
        <v/>
      </c>
      <c r="F1035" t="str">
        <v>-</v>
      </c>
      <c r="G1035" t="str">
        <v>-</v>
      </c>
    </row>
    <row r="1036">
      <c r="A1036">
        <v>21034</v>
      </c>
      <c r="B1036" t="str">
        <f>HYPERLINK("http://phuong2.mytho.tiengiang.gov.vn/", "UBND Ủy ban nhân dân phường 2  tỉnh Tiền Giang")</f>
        <v>UBND Ủy ban nhân dân phường 2  tỉnh Tiền Giang</v>
      </c>
      <c r="C1036" t="str">
        <v>http://phuong2.mytho.tiengiang.gov.vn/</v>
      </c>
      <c r="D1036" t="str">
        <v>-</v>
      </c>
      <c r="E1036" t="str">
        <v>-</v>
      </c>
      <c r="F1036" t="str">
        <v>-</v>
      </c>
      <c r="G1036" t="str">
        <v>-</v>
      </c>
    </row>
    <row r="1037">
      <c r="A1037">
        <v>21035</v>
      </c>
      <c r="B1037" t="str">
        <f>HYPERLINK("https://www.facebook.com/doanphuong8quan5/", "Công an phường 8  tỉnh Tiền Giang")</f>
        <v>Công an phường 8  tỉnh Tiền Giang</v>
      </c>
      <c r="C1037" t="str">
        <v>https://www.facebook.com/doanphuong8quan5/</v>
      </c>
      <c r="D1037" t="str">
        <v>-</v>
      </c>
      <c r="E1037" t="str">
        <v/>
      </c>
      <c r="F1037" t="str">
        <v>-</v>
      </c>
      <c r="G1037" t="str">
        <v>-</v>
      </c>
    </row>
    <row r="1038">
      <c r="A1038">
        <v>21036</v>
      </c>
      <c r="B1038" t="str">
        <f>HYPERLINK("https://tiengiang.gov.vn/chi-tiet-tin?/thanh-pho-my-tho-cong-bo-nghi-quyet-cua-uy-ban-thuong-vu-quoc-hoi-ve-viec-sap-xep-on-vi-hanh-chinh-cap-xa-cua-tinh-tien-giang-giai-oan-2023-2025-sap-nhap-phuong-7-vao-phuong-1-va-sap-nhap-phuong-3-phuong-8-vao-phuong-2/57071803", "UBND Ủy ban nhân dân phường 8  tỉnh Tiền Giang")</f>
        <v>UBND Ủy ban nhân dân phường 8  tỉnh Tiền Giang</v>
      </c>
      <c r="C1038" t="str">
        <v>https://tiengiang.gov.vn/chi-tiet-tin?/thanh-pho-my-tho-cong-bo-nghi-quyet-cua-uy-ban-thuong-vu-quoc-hoi-ve-viec-sap-xep-on-vi-hanh-chinh-cap-xa-cua-tinh-tien-giang-giai-oan-2023-2025-sap-nhap-phuong-7-vao-phuong-1-va-sap-nhap-phuong-3-phuong-8-vao-phuong-2/57071803</v>
      </c>
      <c r="D1038" t="str">
        <v>-</v>
      </c>
      <c r="E1038" t="str">
        <v>-</v>
      </c>
      <c r="F1038" t="str">
        <v>-</v>
      </c>
      <c r="G1038" t="str">
        <v>-</v>
      </c>
    </row>
    <row r="1039">
      <c r="A1039">
        <v>21037</v>
      </c>
      <c r="B1039" t="str">
        <f>HYPERLINK("https://www.facebook.com/p/C%C3%B4ng-an-ph%C6%B0%E1%BB%9Dng-6-Tp-M%E1%BB%B9-Tho-61550772658906/", "Công an phường 6  tỉnh Tiền Giang")</f>
        <v>Công an phường 6  tỉnh Tiền Giang</v>
      </c>
      <c r="C1039" t="str">
        <v>https://www.facebook.com/p/C%C3%B4ng-an-ph%C6%B0%E1%BB%9Dng-6-Tp-M%E1%BB%B9-Tho-61550772658906/</v>
      </c>
      <c r="D1039" t="str">
        <v>-</v>
      </c>
      <c r="E1039" t="str">
        <v/>
      </c>
      <c r="F1039" t="str">
        <v>-</v>
      </c>
      <c r="G1039" t="str">
        <v>-</v>
      </c>
    </row>
    <row r="1040">
      <c r="A1040">
        <v>21038</v>
      </c>
      <c r="B1040" t="str">
        <f>HYPERLINK("http://phuong6.mytho.tiengiang.gov.vn/", "UBND Ủy ban nhân dân phường 6  tỉnh Tiền Giang")</f>
        <v>UBND Ủy ban nhân dân phường 6  tỉnh Tiền Giang</v>
      </c>
      <c r="C1040" t="str">
        <v>http://phuong6.mytho.tiengiang.gov.vn/</v>
      </c>
      <c r="D1040" t="str">
        <v>-</v>
      </c>
      <c r="E1040" t="str">
        <v>-</v>
      </c>
      <c r="F1040" t="str">
        <v>-</v>
      </c>
      <c r="G1040" t="str">
        <v>-</v>
      </c>
    </row>
    <row r="1041">
      <c r="A1041">
        <v>21039</v>
      </c>
      <c r="B1041" t="str">
        <v>Công an phường 9  tỉnh Tiền Giang</v>
      </c>
      <c r="C1041" t="str">
        <v>-</v>
      </c>
      <c r="D1041" t="str">
        <v>-</v>
      </c>
      <c r="E1041" t="str">
        <v/>
      </c>
      <c r="F1041" t="str">
        <v>-</v>
      </c>
      <c r="G1041" t="str">
        <v>-</v>
      </c>
    </row>
    <row r="1042">
      <c r="A1042">
        <v>21040</v>
      </c>
      <c r="B1042" t="str">
        <f>HYPERLINK("http://phuong9.mytho.tiengiang.gov.vn/", "UBND Ủy ban nhân dân phường 9  tỉnh Tiền Giang")</f>
        <v>UBND Ủy ban nhân dân phường 9  tỉnh Tiền Giang</v>
      </c>
      <c r="C1042" t="str">
        <v>http://phuong9.mytho.tiengiang.gov.vn/</v>
      </c>
      <c r="D1042" t="str">
        <v>-</v>
      </c>
      <c r="E1042" t="str">
        <v>-</v>
      </c>
      <c r="F1042" t="str">
        <v>-</v>
      </c>
      <c r="G1042" t="str">
        <v>-</v>
      </c>
    </row>
    <row r="1043">
      <c r="A1043">
        <v>21041</v>
      </c>
      <c r="B1043" t="str">
        <v>Công an phường 10  tỉnh Tiền Giang</v>
      </c>
      <c r="C1043" t="str">
        <v>-</v>
      </c>
      <c r="D1043" t="str">
        <v>-</v>
      </c>
      <c r="E1043" t="str">
        <v/>
      </c>
      <c r="F1043" t="str">
        <v>-</v>
      </c>
      <c r="G1043" t="str">
        <v>-</v>
      </c>
    </row>
    <row r="1044">
      <c r="A1044">
        <v>21042</v>
      </c>
      <c r="B1044" t="str">
        <f>HYPERLINK("http://phuong10.mytho.tiengiang.gov.vn/", "UBND Ủy ban nhân dân phường 10  tỉnh Tiền Giang")</f>
        <v>UBND Ủy ban nhân dân phường 10  tỉnh Tiền Giang</v>
      </c>
      <c r="C1044" t="str">
        <v>http://phuong10.mytho.tiengiang.gov.vn/</v>
      </c>
      <c r="D1044" t="str">
        <v>-</v>
      </c>
      <c r="E1044" t="str">
        <v>-</v>
      </c>
      <c r="F1044" t="str">
        <v>-</v>
      </c>
      <c r="G1044" t="str">
        <v>-</v>
      </c>
    </row>
    <row r="1045">
      <c r="A1045">
        <v>21043</v>
      </c>
      <c r="B1045" t="str">
        <v>Công an phường Tân Long  tỉnh Tiền Giang</v>
      </c>
      <c r="C1045" t="str">
        <v>-</v>
      </c>
      <c r="D1045" t="str">
        <v>-</v>
      </c>
      <c r="E1045" t="str">
        <v/>
      </c>
      <c r="F1045" t="str">
        <v>-</v>
      </c>
      <c r="G1045" t="str">
        <v>-</v>
      </c>
    </row>
    <row r="1046">
      <c r="A1046">
        <v>21044</v>
      </c>
      <c r="B1046" t="str">
        <f>HYPERLINK("http://tanlong.mytho.tiengiang.gov.vn/", "UBND Ủy ban nhân dân phường Tân Long  tỉnh Tiền Giang")</f>
        <v>UBND Ủy ban nhân dân phường Tân Long  tỉnh Tiền Giang</v>
      </c>
      <c r="C1046" t="str">
        <v>http://tanlong.mytho.tiengiang.gov.vn/</v>
      </c>
      <c r="D1046" t="str">
        <v>-</v>
      </c>
      <c r="E1046" t="str">
        <v>-</v>
      </c>
      <c r="F1046" t="str">
        <v>-</v>
      </c>
      <c r="G1046" t="str">
        <v>-</v>
      </c>
    </row>
    <row r="1047">
      <c r="A1047">
        <v>21045</v>
      </c>
      <c r="B1047" t="str">
        <f>HYPERLINK("https://www.facebook.com/matsaigontiengiang/", "Công an xã Đạo Thạnh  tỉnh Tiền Giang")</f>
        <v>Công an xã Đạo Thạnh  tỉnh Tiền Giang</v>
      </c>
      <c r="C1047" t="str">
        <v>https://www.facebook.com/matsaigontiengiang/</v>
      </c>
      <c r="D1047" t="str">
        <v>-</v>
      </c>
      <c r="E1047" t="str">
        <v/>
      </c>
      <c r="F1047" t="str">
        <v>-</v>
      </c>
      <c r="G1047" t="str">
        <v>-</v>
      </c>
    </row>
    <row r="1048">
      <c r="A1048">
        <v>21046</v>
      </c>
      <c r="B1048" t="str">
        <f>HYPERLINK("http://daothanh.mytho.tiengiang.gov.vn/", "UBND Ủy ban nhân dân xã Đạo Thạnh  tỉnh Tiền Giang")</f>
        <v>UBND Ủy ban nhân dân xã Đạo Thạnh  tỉnh Tiền Giang</v>
      </c>
      <c r="C1048" t="str">
        <v>http://daothanh.mytho.tiengiang.gov.vn/</v>
      </c>
      <c r="D1048" t="str">
        <v>-</v>
      </c>
      <c r="E1048" t="str">
        <v>-</v>
      </c>
      <c r="F1048" t="str">
        <v>-</v>
      </c>
      <c r="G1048" t="str">
        <v>-</v>
      </c>
    </row>
    <row r="1049">
      <c r="A1049">
        <v>21047</v>
      </c>
      <c r="B1049" t="str">
        <v>Công an xã Trung An  tỉnh Tiền Giang</v>
      </c>
      <c r="C1049" t="str">
        <v>-</v>
      </c>
      <c r="D1049" t="str">
        <v>-</v>
      </c>
      <c r="E1049" t="str">
        <v/>
      </c>
      <c r="F1049" t="str">
        <v>-</v>
      </c>
      <c r="G1049" t="str">
        <v>-</v>
      </c>
    </row>
    <row r="1050">
      <c r="A1050">
        <v>21048</v>
      </c>
      <c r="B1050" t="str">
        <f>HYPERLINK("http://trungan.mytho.tiengiang.gov.vn/", "UBND Ủy ban nhân dân xã Trung An  tỉnh Tiền Giang")</f>
        <v>UBND Ủy ban nhân dân xã Trung An  tỉnh Tiền Giang</v>
      </c>
      <c r="C1050" t="str">
        <v>http://trungan.mytho.tiengiang.gov.vn/</v>
      </c>
      <c r="D1050" t="str">
        <v>-</v>
      </c>
      <c r="E1050" t="str">
        <v>-</v>
      </c>
      <c r="F1050" t="str">
        <v>-</v>
      </c>
      <c r="G1050" t="str">
        <v>-</v>
      </c>
    </row>
    <row r="1051">
      <c r="A1051">
        <v>21049</v>
      </c>
      <c r="B1051" t="str">
        <f>HYPERLINK("https://www.facebook.com/2805350863085648", "Công an xã Mỹ Phong  tỉnh Tiền Giang")</f>
        <v>Công an xã Mỹ Phong  tỉnh Tiền Giang</v>
      </c>
      <c r="C1051" t="str">
        <v>https://www.facebook.com/2805350863085648</v>
      </c>
      <c r="D1051" t="str">
        <v>-</v>
      </c>
      <c r="E1051" t="str">
        <v/>
      </c>
      <c r="F1051" t="str">
        <v>-</v>
      </c>
      <c r="G1051" t="str">
        <v>-</v>
      </c>
    </row>
    <row r="1052">
      <c r="A1052">
        <v>21050</v>
      </c>
      <c r="B1052" t="str">
        <f>HYPERLINK("http://myphong.mytho.tiengiang.gov.vn/chi-tiet-tin?/co-cau-to-chuc-xa-my-phong/463439", "UBND Ủy ban nhân dân xã Mỹ Phong  tỉnh Tiền Giang")</f>
        <v>UBND Ủy ban nhân dân xã Mỹ Phong  tỉnh Tiền Giang</v>
      </c>
      <c r="C1052" t="str">
        <v>http://myphong.mytho.tiengiang.gov.vn/chi-tiet-tin?/co-cau-to-chuc-xa-my-phong/463439</v>
      </c>
      <c r="D1052" t="str">
        <v>-</v>
      </c>
      <c r="E1052" t="str">
        <v>-</v>
      </c>
      <c r="F1052" t="str">
        <v>-</v>
      </c>
      <c r="G1052" t="str">
        <v>-</v>
      </c>
    </row>
    <row r="1053">
      <c r="A1053">
        <v>21051</v>
      </c>
      <c r="B1053" t="str">
        <f>HYPERLINK("https://www.facebook.com/p/Tr%C6%B0%E1%BB%9Dng-Trung-H%E1%BB%8Dc-C%C6%A1-S%E1%BB%9F-T%C3%A2n-M%E1%BB%B9-Ch%C3%A1nh-100063630520666/", "Công an xã Tân Mỹ Chánh  tỉnh Tiền Giang")</f>
        <v>Công an xã Tân Mỹ Chánh  tỉnh Tiền Giang</v>
      </c>
      <c r="C1053" t="str">
        <v>https://www.facebook.com/p/Tr%C6%B0%E1%BB%9Dng-Trung-H%E1%BB%8Dc-C%C6%A1-S%E1%BB%9F-T%C3%A2n-M%E1%BB%B9-Ch%C3%A1nh-100063630520666/</v>
      </c>
      <c r="D1053" t="str">
        <v>-</v>
      </c>
      <c r="E1053" t="str">
        <v/>
      </c>
      <c r="F1053" t="str">
        <v>-</v>
      </c>
      <c r="G1053" t="str">
        <v>-</v>
      </c>
    </row>
    <row r="1054">
      <c r="A1054">
        <v>21052</v>
      </c>
      <c r="B1054" t="str">
        <f>HYPERLINK("http://tanmychanh.mytho.tiengiang.gov.vn/", "UBND Ủy ban nhân dân xã Tân Mỹ Chánh  tỉnh Tiền Giang")</f>
        <v>UBND Ủy ban nhân dân xã Tân Mỹ Chánh  tỉnh Tiền Giang</v>
      </c>
      <c r="C1054" t="str">
        <v>http://tanmychanh.mytho.tiengiang.gov.vn/</v>
      </c>
      <c r="D1054" t="str">
        <v>-</v>
      </c>
      <c r="E1054" t="str">
        <v>-</v>
      </c>
      <c r="F1054" t="str">
        <v>-</v>
      </c>
      <c r="G1054" t="str">
        <v>-</v>
      </c>
    </row>
    <row r="1055">
      <c r="A1055">
        <v>21053</v>
      </c>
      <c r="B1055" t="str">
        <f>HYPERLINK("https://www.facebook.com/chauthanhbentre71/", "Công an xã Phước Thạnh  tỉnh Tiền Giang")</f>
        <v>Công an xã Phước Thạnh  tỉnh Tiền Giang</v>
      </c>
      <c r="C1055" t="str">
        <v>https://www.facebook.com/chauthanhbentre71/</v>
      </c>
      <c r="D1055" t="str">
        <v>-</v>
      </c>
      <c r="E1055" t="str">
        <v/>
      </c>
      <c r="F1055" t="str">
        <v>-</v>
      </c>
      <c r="G1055" t="str">
        <v>-</v>
      </c>
    </row>
    <row r="1056">
      <c r="A1056">
        <v>21054</v>
      </c>
      <c r="B1056" t="str">
        <f>HYPERLINK("http://phuocthanh.mytho.tiengiang.gov.vn/", "UBND Ủy ban nhân dân xã Phước Thạnh  tỉnh Tiền Giang")</f>
        <v>UBND Ủy ban nhân dân xã Phước Thạnh  tỉnh Tiền Giang</v>
      </c>
      <c r="C1056" t="str">
        <v>http://phuocthanh.mytho.tiengiang.gov.vn/</v>
      </c>
      <c r="D1056" t="str">
        <v>-</v>
      </c>
      <c r="E1056" t="str">
        <v>-</v>
      </c>
      <c r="F1056" t="str">
        <v>-</v>
      </c>
      <c r="G1056" t="str">
        <v>-</v>
      </c>
    </row>
    <row r="1057">
      <c r="A1057">
        <v>21055</v>
      </c>
      <c r="B1057" t="str">
        <f>HYPERLINK("https://www.facebook.com/61550783128436", "Công an xã Thới Sơn  tỉnh Tiền Giang")</f>
        <v>Công an xã Thới Sơn  tỉnh Tiền Giang</v>
      </c>
      <c r="C1057" t="str">
        <v>https://www.facebook.com/61550783128436</v>
      </c>
      <c r="D1057" t="str">
        <v>-</v>
      </c>
      <c r="E1057" t="str">
        <v>02733895313</v>
      </c>
      <c r="F1057" t="str">
        <v>-</v>
      </c>
      <c r="G1057" t="str">
        <v>huyện lộ 94C, My Tho, Vietnam</v>
      </c>
    </row>
    <row r="1058">
      <c r="A1058">
        <v>21056</v>
      </c>
      <c r="B1058" t="str">
        <f>HYPERLINK("http://thoison.mytho.tiengiang.gov.vn/", "UBND Ủy ban nhân dân xã Thới Sơn  tỉnh Tiền Giang")</f>
        <v>UBND Ủy ban nhân dân xã Thới Sơn  tỉnh Tiền Giang</v>
      </c>
      <c r="C1058" t="str">
        <v>http://thoison.mytho.tiengiang.gov.vn/</v>
      </c>
      <c r="D1058" t="str">
        <v>-</v>
      </c>
      <c r="E1058" t="str">
        <v>-</v>
      </c>
      <c r="F1058" t="str">
        <v>-</v>
      </c>
      <c r="G1058" t="str">
        <v>-</v>
      </c>
    </row>
    <row r="1059">
      <c r="A1059">
        <v>21057</v>
      </c>
      <c r="B1059" t="str">
        <f>HYPERLINK("https://www.facebook.com/p/Tu%E1%BB%95i-Tr%E1%BA%BB-Ti%E1%BB%81n-Giang-100067536281562/", "Công an phường 3  tỉnh Tiền Giang")</f>
        <v>Công an phường 3  tỉnh Tiền Giang</v>
      </c>
      <c r="C1059" t="str">
        <v>https://www.facebook.com/p/Tu%E1%BB%95i-Tr%E1%BA%BB-Ti%E1%BB%81n-Giang-100067536281562/</v>
      </c>
      <c r="D1059" t="str">
        <v>-</v>
      </c>
      <c r="E1059" t="str">
        <v/>
      </c>
      <c r="F1059" t="str">
        <v>-</v>
      </c>
      <c r="G1059" t="str">
        <v>-</v>
      </c>
    </row>
    <row r="1060">
      <c r="A1060">
        <v>21058</v>
      </c>
      <c r="B1060" t="str">
        <f>HYPERLINK("https://txcailay.tiengiang.gov.vn/chi-tiet-tin?/phuong-3/10911504", "UBND Ủy ban nhân dân phường 3  tỉnh Tiền Giang")</f>
        <v>UBND Ủy ban nhân dân phường 3  tỉnh Tiền Giang</v>
      </c>
      <c r="C1060" t="str">
        <v>https://txcailay.tiengiang.gov.vn/chi-tiet-tin?/phuong-3/10911504</v>
      </c>
      <c r="D1060" t="str">
        <v>-</v>
      </c>
      <c r="E1060" t="str">
        <v>-</v>
      </c>
      <c r="F1060" t="str">
        <v>-</v>
      </c>
      <c r="G1060" t="str">
        <v>-</v>
      </c>
    </row>
    <row r="1061">
      <c r="A1061">
        <v>21059</v>
      </c>
      <c r="B1061" t="str">
        <f>HYPERLINK("https://www.facebook.com/286169239535949", "Công an phường 2  tỉnh Tiền Giang")</f>
        <v>Công an phường 2  tỉnh Tiền Giang</v>
      </c>
      <c r="C1061" t="str">
        <v>https://www.facebook.com/286169239535949</v>
      </c>
      <c r="D1061" t="str">
        <v>-</v>
      </c>
      <c r="E1061" t="str">
        <v/>
      </c>
      <c r="F1061" t="str">
        <v>-</v>
      </c>
      <c r="G1061" t="str">
        <v>-</v>
      </c>
    </row>
    <row r="1062">
      <c r="A1062">
        <v>21060</v>
      </c>
      <c r="B1062" t="str">
        <f>HYPERLINK("http://phuong2.mytho.tiengiang.gov.vn/", "UBND Ủy ban nhân dân phường 2  tỉnh Tiền Giang")</f>
        <v>UBND Ủy ban nhân dân phường 2  tỉnh Tiền Giang</v>
      </c>
      <c r="C1062" t="str">
        <v>http://phuong2.mytho.tiengiang.gov.vn/</v>
      </c>
      <c r="D1062" t="str">
        <v>-</v>
      </c>
      <c r="E1062" t="str">
        <v>-</v>
      </c>
      <c r="F1062" t="str">
        <v>-</v>
      </c>
      <c r="G1062" t="str">
        <v>-</v>
      </c>
    </row>
    <row r="1063">
      <c r="A1063">
        <v>21061</v>
      </c>
      <c r="B1063" t="str">
        <f>HYPERLINK("https://www.facebook.com/p/C%C3%B4ng-an-ph%C6%B0%E1%BB%9Dng-4-M%E1%BB%B9-Tho-61550573350900/", "Công an phường 4  tỉnh Tiền Giang")</f>
        <v>Công an phường 4  tỉnh Tiền Giang</v>
      </c>
      <c r="C1063" t="str">
        <v>https://www.facebook.com/p/C%C3%B4ng-an-ph%C6%B0%E1%BB%9Dng-4-M%E1%BB%B9-Tho-61550573350900/</v>
      </c>
      <c r="D1063" t="str">
        <v>-</v>
      </c>
      <c r="E1063" t="str">
        <v/>
      </c>
      <c r="F1063" t="str">
        <v>-</v>
      </c>
      <c r="G1063" t="str">
        <v>-</v>
      </c>
    </row>
    <row r="1064">
      <c r="A1064">
        <v>21062</v>
      </c>
      <c r="B1064" t="str">
        <f>HYPERLINK("https://tiengiang.gov.vn/", "UBND Ủy ban nhân dân phường 4  tỉnh Tiền Giang")</f>
        <v>UBND Ủy ban nhân dân phường 4  tỉnh Tiền Giang</v>
      </c>
      <c r="C1064" t="str">
        <v>https://tiengiang.gov.vn/</v>
      </c>
      <c r="D1064" t="str">
        <v>-</v>
      </c>
      <c r="E1064" t="str">
        <v>-</v>
      </c>
      <c r="F1064" t="str">
        <v>-</v>
      </c>
      <c r="G1064" t="str">
        <v>-</v>
      </c>
    </row>
    <row r="1065">
      <c r="A1065">
        <v>21063</v>
      </c>
      <c r="B1065" t="str">
        <v>Công an phường 1  tỉnh Tiền Giang</v>
      </c>
      <c r="C1065" t="str">
        <v>-</v>
      </c>
      <c r="D1065" t="str">
        <v>-</v>
      </c>
      <c r="E1065" t="str">
        <v/>
      </c>
      <c r="F1065" t="str">
        <v>-</v>
      </c>
      <c r="G1065" t="str">
        <v>-</v>
      </c>
    </row>
    <row r="1066">
      <c r="A1066">
        <v>21064</v>
      </c>
      <c r="B1066" t="str">
        <f>HYPERLINK("https://txcailay.tiengiang.gov.vn/chi-tiet-tin?/phuong-1/10911491", "UBND Ủy ban nhân dân phường 1  tỉnh Tiền Giang")</f>
        <v>UBND Ủy ban nhân dân phường 1  tỉnh Tiền Giang</v>
      </c>
      <c r="C1066" t="str">
        <v>https://txcailay.tiengiang.gov.vn/chi-tiet-tin?/phuong-1/10911491</v>
      </c>
      <c r="D1066" t="str">
        <v>-</v>
      </c>
      <c r="E1066" t="str">
        <v>-</v>
      </c>
      <c r="F1066" t="str">
        <v>-</v>
      </c>
      <c r="G1066" t="str">
        <v>-</v>
      </c>
    </row>
    <row r="1067">
      <c r="A1067">
        <v>21065</v>
      </c>
      <c r="B1067" t="str">
        <v>Công an phường 5  tỉnh Tiền Giang</v>
      </c>
      <c r="C1067" t="str">
        <v>-</v>
      </c>
      <c r="D1067" t="str">
        <v>-</v>
      </c>
      <c r="E1067" t="str">
        <v/>
      </c>
      <c r="F1067" t="str">
        <v>-</v>
      </c>
      <c r="G1067" t="str">
        <v>-</v>
      </c>
    </row>
    <row r="1068">
      <c r="A1068">
        <v>21066</v>
      </c>
      <c r="B1068" t="str">
        <f>HYPERLINK("http://phuong5.mytho.tiengiang.gov.vn/", "UBND Ủy ban nhân dân phường 5  tỉnh Tiền Giang")</f>
        <v>UBND Ủy ban nhân dân phường 5  tỉnh Tiền Giang</v>
      </c>
      <c r="C1068" t="str">
        <v>http://phuong5.mytho.tiengiang.gov.vn/</v>
      </c>
      <c r="D1068" t="str">
        <v>-</v>
      </c>
      <c r="E1068" t="str">
        <v>-</v>
      </c>
      <c r="F1068" t="str">
        <v>-</v>
      </c>
      <c r="G1068" t="str">
        <v>-</v>
      </c>
    </row>
    <row r="1069">
      <c r="A1069">
        <v>21067</v>
      </c>
      <c r="B1069" t="str">
        <v>Công an xã Long Hưng  tỉnh Tiền Giang</v>
      </c>
      <c r="C1069" t="str">
        <v>-</v>
      </c>
      <c r="D1069" t="str">
        <v>-</v>
      </c>
      <c r="E1069" t="str">
        <v/>
      </c>
      <c r="F1069" t="str">
        <v>-</v>
      </c>
      <c r="G1069" t="str">
        <v>-</v>
      </c>
    </row>
    <row r="1070">
      <c r="A1070">
        <v>21068</v>
      </c>
      <c r="B1070" t="str">
        <f>HYPERLINK("https://chauthanh.tiengiang.gov.vn/chi-tiet-tin?/xa-long-hung/8278247", "UBND Ủy ban nhân dân xã Long Hưng  tỉnh Tiền Giang")</f>
        <v>UBND Ủy ban nhân dân xã Long Hưng  tỉnh Tiền Giang</v>
      </c>
      <c r="C1070" t="str">
        <v>https://chauthanh.tiengiang.gov.vn/chi-tiet-tin?/xa-long-hung/8278247</v>
      </c>
      <c r="D1070" t="str">
        <v>-</v>
      </c>
      <c r="E1070" t="str">
        <v>-</v>
      </c>
      <c r="F1070" t="str">
        <v>-</v>
      </c>
      <c r="G1070" t="str">
        <v>-</v>
      </c>
    </row>
    <row r="1071">
      <c r="A1071">
        <v>21069</v>
      </c>
      <c r="B1071" t="str">
        <v>Công an xã Long Thuận  tỉnh Tiền Giang</v>
      </c>
      <c r="C1071" t="str">
        <v>-</v>
      </c>
      <c r="D1071" t="str">
        <v>-</v>
      </c>
      <c r="E1071" t="str">
        <v/>
      </c>
      <c r="F1071" t="str">
        <v>-</v>
      </c>
      <c r="G1071" t="str">
        <v>-</v>
      </c>
    </row>
    <row r="1072">
      <c r="A1072">
        <v>21070</v>
      </c>
      <c r="B1072" t="str">
        <f>HYPERLINK("https://chauthanh.tiengiang.gov.vn/chi-tiet-tin?/xa-long-hung/8278247", "UBND Ủy ban nhân dân xã Long Thuận  tỉnh Tiền Giang")</f>
        <v>UBND Ủy ban nhân dân xã Long Thuận  tỉnh Tiền Giang</v>
      </c>
      <c r="C1072" t="str">
        <v>https://chauthanh.tiengiang.gov.vn/chi-tiet-tin?/xa-long-hung/8278247</v>
      </c>
      <c r="D1072" t="str">
        <v>-</v>
      </c>
      <c r="E1072" t="str">
        <v>-</v>
      </c>
      <c r="F1072" t="str">
        <v>-</v>
      </c>
      <c r="G1072" t="str">
        <v>-</v>
      </c>
    </row>
    <row r="1073">
      <c r="A1073">
        <v>21071</v>
      </c>
      <c r="B1073" t="str">
        <v>Công an xã Long Chánh  tỉnh Tiền Giang</v>
      </c>
      <c r="C1073" t="str">
        <v>-</v>
      </c>
      <c r="D1073" t="str">
        <v>-</v>
      </c>
      <c r="E1073" t="str">
        <v/>
      </c>
      <c r="F1073" t="str">
        <v>-</v>
      </c>
      <c r="G1073" t="str">
        <v>-</v>
      </c>
    </row>
    <row r="1074">
      <c r="A1074">
        <v>21072</v>
      </c>
      <c r="B1074" t="str">
        <f>HYPERLINK("https://tiengiang.gov.vn/", "UBND Ủy ban nhân dân xã Long Chánh  tỉnh Tiền Giang")</f>
        <v>UBND Ủy ban nhân dân xã Long Chánh  tỉnh Tiền Giang</v>
      </c>
      <c r="C1074" t="str">
        <v>https://tiengiang.gov.vn/</v>
      </c>
      <c r="D1074" t="str">
        <v>-</v>
      </c>
      <c r="E1074" t="str">
        <v>-</v>
      </c>
      <c r="F1074" t="str">
        <v>-</v>
      </c>
      <c r="G1074" t="str">
        <v>-</v>
      </c>
    </row>
    <row r="1075">
      <c r="A1075">
        <v>21073</v>
      </c>
      <c r="B1075" t="str">
        <f>HYPERLINK("https://www.facebook.com/p/C%C3%B4ng-an-X%C3%A3-Long-H%C3%B2a-huy%E1%BB%87n-B%C3%ACnh-%C4%90%E1%BA%A1i-t%E1%BB%89nh-B%E1%BA%BFn-Tre-100069464461316/", "Công an xã Long Hòa  tỉnh Tiền Giang")</f>
        <v>Công an xã Long Hòa  tỉnh Tiền Giang</v>
      </c>
      <c r="C1075" t="str">
        <v>https://www.facebook.com/p/C%C3%B4ng-an-X%C3%A3-Long-H%C3%B2a-huy%E1%BB%87n-B%C3%ACnh-%C4%90%E1%BA%A1i-t%E1%BB%89nh-B%E1%BA%BFn-Tre-100069464461316/</v>
      </c>
      <c r="D1075" t="str">
        <v>-</v>
      </c>
      <c r="E1075" t="str">
        <v/>
      </c>
      <c r="F1075" t="str">
        <v>-</v>
      </c>
      <c r="G1075" t="str">
        <v>-</v>
      </c>
    </row>
    <row r="1076">
      <c r="A1076">
        <v>21074</v>
      </c>
      <c r="B1076" t="str">
        <f>HYPERLINK("https://tiengiang.gov.vn/chi-tiet-tin?%2Fxa-long-hoa-ra-mat-xa-nong-thon-moi-nang-cao-%2F24777611", "UBND Ủy ban nhân dân xã Long Hòa  tỉnh Tiền Giang")</f>
        <v>UBND Ủy ban nhân dân xã Long Hòa  tỉnh Tiền Giang</v>
      </c>
      <c r="C1076" t="str">
        <v>https://tiengiang.gov.vn/chi-tiet-tin?%2Fxa-long-hoa-ra-mat-xa-nong-thon-moi-nang-cao-%2F24777611</v>
      </c>
      <c r="D1076" t="str">
        <v>-</v>
      </c>
      <c r="E1076" t="str">
        <v>-</v>
      </c>
      <c r="F1076" t="str">
        <v>-</v>
      </c>
      <c r="G1076" t="str">
        <v>-</v>
      </c>
    </row>
    <row r="1077">
      <c r="A1077">
        <v>21075</v>
      </c>
      <c r="B1077" t="str">
        <v>Công an xã Bình Đông  tỉnh Tiền Giang</v>
      </c>
      <c r="C1077" t="str">
        <v>-</v>
      </c>
      <c r="D1077" t="str">
        <v>-</v>
      </c>
      <c r="E1077" t="str">
        <v/>
      </c>
      <c r="F1077" t="str">
        <v>-</v>
      </c>
      <c r="G1077" t="str">
        <v>-</v>
      </c>
    </row>
    <row r="1078">
      <c r="A1078">
        <v>21076</v>
      </c>
      <c r="B1078" t="str">
        <f>HYPERLINK("http://binhdong.gocong.tiengiang.gov.vn/", "UBND Ủy ban nhân dân xã Bình Đông  tỉnh Tiền Giang")</f>
        <v>UBND Ủy ban nhân dân xã Bình Đông  tỉnh Tiền Giang</v>
      </c>
      <c r="C1078" t="str">
        <v>http://binhdong.gocong.tiengiang.gov.vn/</v>
      </c>
      <c r="D1078" t="str">
        <v>-</v>
      </c>
      <c r="E1078" t="str">
        <v>-</v>
      </c>
      <c r="F1078" t="str">
        <v>-</v>
      </c>
      <c r="G1078" t="str">
        <v>-</v>
      </c>
    </row>
    <row r="1079">
      <c r="A1079">
        <v>21077</v>
      </c>
      <c r="B1079" t="str">
        <v>Công an xã Bình Xuân  tỉnh Tiền Giang</v>
      </c>
      <c r="C1079" t="str">
        <v>-</v>
      </c>
      <c r="D1079" t="str">
        <v>-</v>
      </c>
      <c r="E1079" t="str">
        <v/>
      </c>
      <c r="F1079" t="str">
        <v>-</v>
      </c>
      <c r="G1079" t="str">
        <v>-</v>
      </c>
    </row>
    <row r="1080">
      <c r="A1080">
        <v>21078</v>
      </c>
      <c r="B1080" t="str">
        <f>HYPERLINK("https://tiengiang.gov.vn/", "UBND Ủy ban nhân dân xã Bình Xuân  tỉnh Tiền Giang")</f>
        <v>UBND Ủy ban nhân dân xã Bình Xuân  tỉnh Tiền Giang</v>
      </c>
      <c r="C1080" t="str">
        <v>https://tiengiang.gov.vn/</v>
      </c>
      <c r="D1080" t="str">
        <v>-</v>
      </c>
      <c r="E1080" t="str">
        <v>-</v>
      </c>
      <c r="F1080" t="str">
        <v>-</v>
      </c>
      <c r="G1080" t="str">
        <v>-</v>
      </c>
    </row>
    <row r="1081">
      <c r="A1081">
        <v>21079</v>
      </c>
      <c r="B1081" t="str">
        <v>Công an xã Tân Trung  tỉnh Tiền Giang</v>
      </c>
      <c r="C1081" t="str">
        <v>-</v>
      </c>
      <c r="D1081" t="str">
        <v>-</v>
      </c>
      <c r="E1081" t="str">
        <v/>
      </c>
      <c r="F1081" t="str">
        <v>-</v>
      </c>
      <c r="G1081" t="str">
        <v>-</v>
      </c>
    </row>
    <row r="1082">
      <c r="A1082">
        <v>21080</v>
      </c>
      <c r="B1082" t="str">
        <f>HYPERLINK("http://tantrung.gocong.tiengiang.gov.vn/", "UBND Ủy ban nhân dân xã Tân Trung  tỉnh Tiền Giang")</f>
        <v>UBND Ủy ban nhân dân xã Tân Trung  tỉnh Tiền Giang</v>
      </c>
      <c r="C1082" t="str">
        <v>http://tantrung.gocong.tiengiang.gov.vn/</v>
      </c>
      <c r="D1082" t="str">
        <v>-</v>
      </c>
      <c r="E1082" t="str">
        <v>-</v>
      </c>
      <c r="F1082" t="str">
        <v>-</v>
      </c>
      <c r="G1082" t="str">
        <v>-</v>
      </c>
    </row>
    <row r="1083">
      <c r="A1083">
        <v>21081</v>
      </c>
      <c r="B1083" t="str">
        <v>Công an phường 1  tỉnh Tiền Giang</v>
      </c>
      <c r="C1083" t="str">
        <v>-</v>
      </c>
      <c r="D1083" t="str">
        <v>-</v>
      </c>
      <c r="E1083" t="str">
        <v/>
      </c>
      <c r="F1083" t="str">
        <v>-</v>
      </c>
      <c r="G1083" t="str">
        <v>-</v>
      </c>
    </row>
    <row r="1084">
      <c r="A1084">
        <v>21082</v>
      </c>
      <c r="B1084" t="str">
        <f>HYPERLINK("https://txcailay.tiengiang.gov.vn/chi-tiet-tin?/phuong-1/10911491", "UBND Ủy ban nhân dân phường 1  tỉnh Tiền Giang")</f>
        <v>UBND Ủy ban nhân dân phường 1  tỉnh Tiền Giang</v>
      </c>
      <c r="C1084" t="str">
        <v>https://txcailay.tiengiang.gov.vn/chi-tiet-tin?/phuong-1/10911491</v>
      </c>
      <c r="D1084" t="str">
        <v>-</v>
      </c>
      <c r="E1084" t="str">
        <v>-</v>
      </c>
      <c r="F1084" t="str">
        <v>-</v>
      </c>
      <c r="G1084" t="str">
        <v>-</v>
      </c>
    </row>
    <row r="1085">
      <c r="A1085">
        <v>21083</v>
      </c>
      <c r="B1085" t="str">
        <f>HYPERLINK("https://www.facebook.com/286169239535949", "Công an phường 2  tỉnh Tiền Giang")</f>
        <v>Công an phường 2  tỉnh Tiền Giang</v>
      </c>
      <c r="C1085" t="str">
        <v>https://www.facebook.com/286169239535949</v>
      </c>
      <c r="D1085" t="str">
        <v>-</v>
      </c>
      <c r="E1085" t="str">
        <v/>
      </c>
      <c r="F1085" t="str">
        <v>-</v>
      </c>
      <c r="G1085" t="str">
        <v>-</v>
      </c>
    </row>
    <row r="1086">
      <c r="A1086">
        <v>21084</v>
      </c>
      <c r="B1086" t="str">
        <f>HYPERLINK("http://phuong2.mytho.tiengiang.gov.vn/", "UBND Ủy ban nhân dân phường 2  tỉnh Tiền Giang")</f>
        <v>UBND Ủy ban nhân dân phường 2  tỉnh Tiền Giang</v>
      </c>
      <c r="C1086" t="str">
        <v>http://phuong2.mytho.tiengiang.gov.vn/</v>
      </c>
      <c r="D1086" t="str">
        <v>-</v>
      </c>
      <c r="E1086" t="str">
        <v>-</v>
      </c>
      <c r="F1086" t="str">
        <v>-</v>
      </c>
      <c r="G1086" t="str">
        <v>-</v>
      </c>
    </row>
    <row r="1087">
      <c r="A1087">
        <v>21085</v>
      </c>
      <c r="B1087" t="str">
        <f>HYPERLINK("https://www.facebook.com/p/Tu%E1%BB%95i-Tr%E1%BA%BB-Ti%E1%BB%81n-Giang-100067536281562/", "Công an phường 3  tỉnh Tiền Giang")</f>
        <v>Công an phường 3  tỉnh Tiền Giang</v>
      </c>
      <c r="C1087" t="str">
        <v>https://www.facebook.com/p/Tu%E1%BB%95i-Tr%E1%BA%BB-Ti%E1%BB%81n-Giang-100067536281562/</v>
      </c>
      <c r="D1087" t="str">
        <v>-</v>
      </c>
      <c r="E1087" t="str">
        <v/>
      </c>
      <c r="F1087" t="str">
        <v>-</v>
      </c>
      <c r="G1087" t="str">
        <v>-</v>
      </c>
    </row>
    <row r="1088">
      <c r="A1088">
        <v>21086</v>
      </c>
      <c r="B1088" t="str">
        <f>HYPERLINK("https://txcailay.tiengiang.gov.vn/chi-tiet-tin?/phuong-3/10911504", "UBND Ủy ban nhân dân phường 3  tỉnh Tiền Giang")</f>
        <v>UBND Ủy ban nhân dân phường 3  tỉnh Tiền Giang</v>
      </c>
      <c r="C1088" t="str">
        <v>https://txcailay.tiengiang.gov.vn/chi-tiet-tin?/phuong-3/10911504</v>
      </c>
      <c r="D1088" t="str">
        <v>-</v>
      </c>
      <c r="E1088" t="str">
        <v>-</v>
      </c>
      <c r="F1088" t="str">
        <v>-</v>
      </c>
      <c r="G1088" t="str">
        <v>-</v>
      </c>
    </row>
    <row r="1089">
      <c r="A1089">
        <v>21087</v>
      </c>
      <c r="B1089" t="str">
        <f>HYPERLINK("https://www.facebook.com/p/C%C3%B4ng-an-ph%C6%B0%E1%BB%9Dng-4-M%E1%BB%B9-Tho-61550573350900/", "Công an phường 4  tỉnh Tiền Giang")</f>
        <v>Công an phường 4  tỉnh Tiền Giang</v>
      </c>
      <c r="C1089" t="str">
        <v>https://www.facebook.com/p/C%C3%B4ng-an-ph%C6%B0%E1%BB%9Dng-4-M%E1%BB%B9-Tho-61550573350900/</v>
      </c>
      <c r="D1089" t="str">
        <v>-</v>
      </c>
      <c r="E1089" t="str">
        <v/>
      </c>
      <c r="F1089" t="str">
        <v>-</v>
      </c>
      <c r="G1089" t="str">
        <v>-</v>
      </c>
    </row>
    <row r="1090">
      <c r="A1090">
        <v>21088</v>
      </c>
      <c r="B1090" t="str">
        <f>HYPERLINK("https://tiengiang.gov.vn/", "UBND Ủy ban nhân dân phường 4  tỉnh Tiền Giang")</f>
        <v>UBND Ủy ban nhân dân phường 4  tỉnh Tiền Giang</v>
      </c>
      <c r="C1090" t="str">
        <v>https://tiengiang.gov.vn/</v>
      </c>
      <c r="D1090" t="str">
        <v>-</v>
      </c>
      <c r="E1090" t="str">
        <v>-</v>
      </c>
      <c r="F1090" t="str">
        <v>-</v>
      </c>
      <c r="G1090" t="str">
        <v>-</v>
      </c>
    </row>
    <row r="1091">
      <c r="A1091">
        <v>21089</v>
      </c>
      <c r="B1091" t="str">
        <v>Công an phường 5  tỉnh Tiền Giang</v>
      </c>
      <c r="C1091" t="str">
        <v>-</v>
      </c>
      <c r="D1091" t="str">
        <v>-</v>
      </c>
      <c r="E1091" t="str">
        <v/>
      </c>
      <c r="F1091" t="str">
        <v>-</v>
      </c>
      <c r="G1091" t="str">
        <v>-</v>
      </c>
    </row>
    <row r="1092">
      <c r="A1092">
        <v>21090</v>
      </c>
      <c r="B1092" t="str">
        <f>HYPERLINK("http://phuong5.mytho.tiengiang.gov.vn/", "UBND Ủy ban nhân dân phường 5  tỉnh Tiền Giang")</f>
        <v>UBND Ủy ban nhân dân phường 5  tỉnh Tiền Giang</v>
      </c>
      <c r="C1092" t="str">
        <v>http://phuong5.mytho.tiengiang.gov.vn/</v>
      </c>
      <c r="D1092" t="str">
        <v>-</v>
      </c>
      <c r="E1092" t="str">
        <v>-</v>
      </c>
      <c r="F1092" t="str">
        <v>-</v>
      </c>
      <c r="G1092" t="str">
        <v>-</v>
      </c>
    </row>
    <row r="1093">
      <c r="A1093">
        <v>21091</v>
      </c>
      <c r="B1093" t="str">
        <v>Công an xã Mỹ Phước Tây  tỉnh Tiền Giang</v>
      </c>
      <c r="C1093" t="str">
        <v>-</v>
      </c>
      <c r="D1093" t="str">
        <v>-</v>
      </c>
      <c r="E1093" t="str">
        <v/>
      </c>
      <c r="F1093" t="str">
        <v>-</v>
      </c>
      <c r="G1093" t="str">
        <v>-</v>
      </c>
    </row>
    <row r="1094">
      <c r="A1094">
        <v>21092</v>
      </c>
      <c r="B1094" t="str">
        <f>HYPERLINK("https://txcailay.tiengiang.gov.vn/chi-tiet-tin?/xa-my-phuoc-tay/10911465", "UBND Ủy ban nhân dân xã Mỹ Phước Tây  tỉnh Tiền Giang")</f>
        <v>UBND Ủy ban nhân dân xã Mỹ Phước Tây  tỉnh Tiền Giang</v>
      </c>
      <c r="C1094" t="str">
        <v>https://txcailay.tiengiang.gov.vn/chi-tiet-tin?/xa-my-phuoc-tay/10911465</v>
      </c>
      <c r="D1094" t="str">
        <v>-</v>
      </c>
      <c r="E1094" t="str">
        <v>-</v>
      </c>
      <c r="F1094" t="str">
        <v>-</v>
      </c>
      <c r="G1094" t="str">
        <v>-</v>
      </c>
    </row>
    <row r="1095">
      <c r="A1095">
        <v>21093</v>
      </c>
      <c r="B1095" t="str">
        <v>Công an xã Mỹ Hạnh Đông  tỉnh Tiền Giang</v>
      </c>
      <c r="C1095" t="str">
        <v>-</v>
      </c>
      <c r="D1095" t="str">
        <v>-</v>
      </c>
      <c r="E1095" t="str">
        <v/>
      </c>
      <c r="F1095" t="str">
        <v>-</v>
      </c>
      <c r="G1095" t="str">
        <v>-</v>
      </c>
    </row>
    <row r="1096">
      <c r="A1096">
        <v>21094</v>
      </c>
      <c r="B1096" t="str">
        <f>HYPERLINK("https://txcailay.tiengiang.gov.vn/chi-tiet-tin?/my-hanh-ong/18676424", "UBND Ủy ban nhân dân xã Mỹ Hạnh Đông  tỉnh Tiền Giang")</f>
        <v>UBND Ủy ban nhân dân xã Mỹ Hạnh Đông  tỉnh Tiền Giang</v>
      </c>
      <c r="C1096" t="str">
        <v>https://txcailay.tiengiang.gov.vn/chi-tiet-tin?/my-hanh-ong/18676424</v>
      </c>
      <c r="D1096" t="str">
        <v>-</v>
      </c>
      <c r="E1096" t="str">
        <v>-</v>
      </c>
      <c r="F1096" t="str">
        <v>-</v>
      </c>
      <c r="G1096" t="str">
        <v>-</v>
      </c>
    </row>
    <row r="1097">
      <c r="A1097">
        <v>21095</v>
      </c>
      <c r="B1097" t="str">
        <v>Công an xã Mỹ Hạnh Trung  tỉnh Tiền Giang</v>
      </c>
      <c r="C1097" t="str">
        <v>-</v>
      </c>
      <c r="D1097" t="str">
        <v>-</v>
      </c>
      <c r="E1097" t="str">
        <v/>
      </c>
      <c r="F1097" t="str">
        <v>-</v>
      </c>
      <c r="G1097" t="str">
        <v>-</v>
      </c>
    </row>
    <row r="1098">
      <c r="A1098">
        <v>21096</v>
      </c>
      <c r="B1098" t="str">
        <f>HYPERLINK("https://txcailay.tiengiang.gov.vn/chi-tiet-tin?/xa-my-hanh-trung/10911439", "UBND Ủy ban nhân dân xã Mỹ Hạnh Trung  tỉnh Tiền Giang")</f>
        <v>UBND Ủy ban nhân dân xã Mỹ Hạnh Trung  tỉnh Tiền Giang</v>
      </c>
      <c r="C1098" t="str">
        <v>https://txcailay.tiengiang.gov.vn/chi-tiet-tin?/xa-my-hanh-trung/10911439</v>
      </c>
      <c r="D1098" t="str">
        <v>-</v>
      </c>
      <c r="E1098" t="str">
        <v>-</v>
      </c>
      <c r="F1098" t="str">
        <v>-</v>
      </c>
      <c r="G1098" t="str">
        <v>-</v>
      </c>
    </row>
    <row r="1099">
      <c r="A1099">
        <v>21097</v>
      </c>
      <c r="B1099" t="str">
        <v>Công an xã Tân Phú  tỉnh Tiền Giang</v>
      </c>
      <c r="C1099" t="str">
        <v>-</v>
      </c>
      <c r="D1099" t="str">
        <v>-</v>
      </c>
      <c r="E1099" t="str">
        <v/>
      </c>
      <c r="F1099" t="str">
        <v>-</v>
      </c>
      <c r="G1099" t="str">
        <v>-</v>
      </c>
    </row>
    <row r="1100">
      <c r="A1100">
        <v>21098</v>
      </c>
      <c r="B1100" t="str">
        <f>HYPERLINK("https://txcailay.tiengiang.gov.vn/chi-tiet-tin?/xa-tan-phu/10911522", "UBND Ủy ban nhân dân xã Tân Phú  tỉnh Tiền Giang")</f>
        <v>UBND Ủy ban nhân dân xã Tân Phú  tỉnh Tiền Giang</v>
      </c>
      <c r="C1100" t="str">
        <v>https://txcailay.tiengiang.gov.vn/chi-tiet-tin?/xa-tan-phu/10911522</v>
      </c>
      <c r="D1100" t="str">
        <v>-</v>
      </c>
      <c r="E1100" t="str">
        <v>-</v>
      </c>
      <c r="F1100" t="str">
        <v>-</v>
      </c>
      <c r="G1100" t="str">
        <v>-</v>
      </c>
    </row>
    <row r="1101">
      <c r="A1101">
        <v>21099</v>
      </c>
      <c r="B1101" t="str">
        <f>HYPERLINK("https://www.facebook.com/p/C%C3%B4ng-an-x%C3%A3-T%C3%A2n-B%C3%ACnh-Th%E1%BA%A1nh-huy%E1%BB%87n-Ch%E1%BB%A3-G%E1%BA%A1o-t%E1%BB%89nh-Ti%E1%BB%81n-Giang-100078928607643/", "Công an xã Tân Bình  tỉnh Tiền Giang")</f>
        <v>Công an xã Tân Bình  tỉnh Tiền Giang</v>
      </c>
      <c r="C1101" t="str">
        <v>https://www.facebook.com/p/C%C3%B4ng-an-x%C3%A3-T%C3%A2n-B%C3%ACnh-Th%E1%BA%A1nh-huy%E1%BB%87n-Ch%E1%BB%A3-G%E1%BA%A1o-t%E1%BB%89nh-Ti%E1%BB%81n-Giang-100078928607643/</v>
      </c>
      <c r="D1101" t="str">
        <v>-</v>
      </c>
      <c r="E1101" t="str">
        <v/>
      </c>
      <c r="F1101" t="str">
        <v>-</v>
      </c>
      <c r="G1101" t="str">
        <v>-</v>
      </c>
    </row>
    <row r="1102">
      <c r="A1102">
        <v>21100</v>
      </c>
      <c r="B1102" t="str">
        <f>HYPERLINK("https://tiengiang.gov.vn/", "UBND Ủy ban nhân dân xã Tân Bình  tỉnh Tiền Giang")</f>
        <v>UBND Ủy ban nhân dân xã Tân Bình  tỉnh Tiền Giang</v>
      </c>
      <c r="C1102" t="str">
        <v>https://tiengiang.gov.vn/</v>
      </c>
      <c r="D1102" t="str">
        <v>-</v>
      </c>
      <c r="E1102" t="str">
        <v>-</v>
      </c>
      <c r="F1102" t="str">
        <v>-</v>
      </c>
      <c r="G1102" t="str">
        <v>-</v>
      </c>
    </row>
    <row r="1103">
      <c r="A1103">
        <v>21101</v>
      </c>
      <c r="B1103" t="str">
        <f>HYPERLINK("https://www.facebook.com/tanhoidong.tiengiang/", "Công an xã Tân Hội  tỉnh Tiền Giang")</f>
        <v>Công an xã Tân Hội  tỉnh Tiền Giang</v>
      </c>
      <c r="C1103" t="str">
        <v>https://www.facebook.com/tanhoidong.tiengiang/</v>
      </c>
      <c r="D1103" t="str">
        <v>-</v>
      </c>
      <c r="E1103" t="str">
        <v/>
      </c>
      <c r="F1103" t="str">
        <v>-</v>
      </c>
      <c r="G1103" t="str">
        <v>-</v>
      </c>
    </row>
    <row r="1104">
      <c r="A1104">
        <v>21102</v>
      </c>
      <c r="B1104" t="str">
        <f>HYPERLINK("https://txcailay.tiengiang.gov.vn/chi-tiet-tin?/xa-tan-hoi/10911562", "UBND Ủy ban nhân dân xã Tân Hội  tỉnh Tiền Giang")</f>
        <v>UBND Ủy ban nhân dân xã Tân Hội  tỉnh Tiền Giang</v>
      </c>
      <c r="C1104" t="str">
        <v>https://txcailay.tiengiang.gov.vn/chi-tiet-tin?/xa-tan-hoi/10911562</v>
      </c>
      <c r="D1104" t="str">
        <v>-</v>
      </c>
      <c r="E1104" t="str">
        <v>-</v>
      </c>
      <c r="F1104" t="str">
        <v>-</v>
      </c>
      <c r="G1104" t="str">
        <v>-</v>
      </c>
    </row>
    <row r="1105">
      <c r="A1105">
        <v>21103</v>
      </c>
      <c r="B1105" t="str">
        <v>Công an phường Nhị Mỹ  tỉnh Tiền Giang</v>
      </c>
      <c r="C1105" t="str">
        <v>-</v>
      </c>
      <c r="D1105" t="str">
        <v>-</v>
      </c>
      <c r="E1105" t="str">
        <v/>
      </c>
      <c r="F1105" t="str">
        <v>-</v>
      </c>
      <c r="G1105" t="str">
        <v>-</v>
      </c>
    </row>
    <row r="1106">
      <c r="A1106">
        <v>21104</v>
      </c>
      <c r="B1106" t="str">
        <f>HYPERLINK("https://txcailay.tiengiang.gov.vn/chi-tiet-tin?/phuong-nhi-my/10911472", "UBND Ủy ban nhân dân phường Nhị Mỹ  tỉnh Tiền Giang")</f>
        <v>UBND Ủy ban nhân dân phường Nhị Mỹ  tỉnh Tiền Giang</v>
      </c>
      <c r="C1106" t="str">
        <v>https://txcailay.tiengiang.gov.vn/chi-tiet-tin?/phuong-nhi-my/10911472</v>
      </c>
      <c r="D1106" t="str">
        <v>-</v>
      </c>
      <c r="E1106" t="str">
        <v>-</v>
      </c>
      <c r="F1106" t="str">
        <v>-</v>
      </c>
      <c r="G1106" t="str">
        <v>-</v>
      </c>
    </row>
    <row r="1107">
      <c r="A1107">
        <v>21105</v>
      </c>
      <c r="B1107" t="str">
        <v>Công an xã Nhị Quý  tỉnh Tiền Giang</v>
      </c>
      <c r="C1107" t="str">
        <v>-</v>
      </c>
      <c r="D1107" t="str">
        <v>-</v>
      </c>
      <c r="E1107" t="str">
        <v/>
      </c>
      <c r="F1107" t="str">
        <v>-</v>
      </c>
      <c r="G1107" t="str">
        <v>-</v>
      </c>
    </row>
    <row r="1108">
      <c r="A1108">
        <v>21106</v>
      </c>
      <c r="B1108" t="str">
        <f>HYPERLINK("https://txcailay.tiengiang.gov.vn/chi-tiet-tin?/xa-nhi-quy/10911483", "UBND Ủy ban nhân dân xã Nhị Quý  tỉnh Tiền Giang")</f>
        <v>UBND Ủy ban nhân dân xã Nhị Quý  tỉnh Tiền Giang</v>
      </c>
      <c r="C1108" t="str">
        <v>https://txcailay.tiengiang.gov.vn/chi-tiet-tin?/xa-nhi-quy/10911483</v>
      </c>
      <c r="D1108" t="str">
        <v>-</v>
      </c>
      <c r="E1108" t="str">
        <v>-</v>
      </c>
      <c r="F1108" t="str">
        <v>-</v>
      </c>
      <c r="G1108" t="str">
        <v>-</v>
      </c>
    </row>
    <row r="1109">
      <c r="A1109">
        <v>21107</v>
      </c>
      <c r="B1109" t="str">
        <v>Công an xã Thanh Hòa  tỉnh Tiền Giang</v>
      </c>
      <c r="C1109" t="str">
        <v>-</v>
      </c>
      <c r="D1109" t="str">
        <v>-</v>
      </c>
      <c r="E1109" t="str">
        <v/>
      </c>
      <c r="F1109" t="str">
        <v>-</v>
      </c>
      <c r="G1109" t="str">
        <v>-</v>
      </c>
    </row>
    <row r="1110">
      <c r="A1110">
        <v>21108</v>
      </c>
      <c r="B1110" t="str">
        <f>HYPERLINK("https://tanphuoc.tiengiang.gov.vn/ubnd-xa-thanh-hoa", "UBND Ủy ban nhân dân xã Thanh Hòa  tỉnh Tiền Giang")</f>
        <v>UBND Ủy ban nhân dân xã Thanh Hòa  tỉnh Tiền Giang</v>
      </c>
      <c r="C1110" t="str">
        <v>https://tanphuoc.tiengiang.gov.vn/ubnd-xa-thanh-hoa</v>
      </c>
      <c r="D1110" t="str">
        <v>-</v>
      </c>
      <c r="E1110" t="str">
        <v>-</v>
      </c>
      <c r="F1110" t="str">
        <v>-</v>
      </c>
      <c r="G1110" t="str">
        <v>-</v>
      </c>
    </row>
    <row r="1111">
      <c r="A1111">
        <v>21109</v>
      </c>
      <c r="B1111" t="str">
        <f>HYPERLINK("https://www.facebook.com/918525595603218", "Công an xã Phú Quý  tỉnh Tiền Giang")</f>
        <v>Công an xã Phú Quý  tỉnh Tiền Giang</v>
      </c>
      <c r="C1111" t="str">
        <v>https://www.facebook.com/918525595603218</v>
      </c>
      <c r="D1111" t="str">
        <v>-</v>
      </c>
      <c r="E1111" t="str">
        <v/>
      </c>
      <c r="F1111" t="str">
        <v>-</v>
      </c>
      <c r="G1111" t="str">
        <v>-</v>
      </c>
    </row>
    <row r="1112">
      <c r="A1112">
        <v>21110</v>
      </c>
      <c r="B1112" t="str">
        <f>HYPERLINK("https://txcailay.tiengiang.gov.vn/chi-tiet-tin?/xa-phu-quy/11221915", "UBND Ủy ban nhân dân xã Phú Quý  tỉnh Tiền Giang")</f>
        <v>UBND Ủy ban nhân dân xã Phú Quý  tỉnh Tiền Giang</v>
      </c>
      <c r="C1112" t="str">
        <v>https://txcailay.tiengiang.gov.vn/chi-tiet-tin?/xa-phu-quy/11221915</v>
      </c>
      <c r="D1112" t="str">
        <v>-</v>
      </c>
      <c r="E1112" t="str">
        <v>-</v>
      </c>
      <c r="F1112" t="str">
        <v>-</v>
      </c>
      <c r="G1112" t="str">
        <v>-</v>
      </c>
    </row>
    <row r="1113">
      <c r="A1113">
        <v>21111</v>
      </c>
      <c r="B1113" t="str">
        <f>HYPERLINK("https://www.facebook.com/p/TI%C3%8AU-%C4%90I%E1%BB%82M-LONG-KH%C3%81NH-100046954311870/", "Công an xã Long Khánh  tỉnh Tiền Giang")</f>
        <v>Công an xã Long Khánh  tỉnh Tiền Giang</v>
      </c>
      <c r="C1113" t="str">
        <v>https://www.facebook.com/p/TI%C3%8AU-%C4%90I%E1%BB%82M-LONG-KH%C3%81NH-100046954311870/</v>
      </c>
      <c r="D1113" t="str">
        <v>-</v>
      </c>
      <c r="E1113" t="str">
        <v/>
      </c>
      <c r="F1113" t="str">
        <v>-</v>
      </c>
      <c r="G1113" t="str">
        <v>-</v>
      </c>
    </row>
    <row r="1114">
      <c r="A1114">
        <v>21112</v>
      </c>
      <c r="B1114" t="str">
        <f>HYPERLINK("https://txcailay.tiengiang.gov.vn/chi-tiet-tin?/xa-long-khanh/10911451", "UBND Ủy ban nhân dân xã Long Khánh  tỉnh Tiền Giang")</f>
        <v>UBND Ủy ban nhân dân xã Long Khánh  tỉnh Tiền Giang</v>
      </c>
      <c r="C1114" t="str">
        <v>https://txcailay.tiengiang.gov.vn/chi-tiet-tin?/xa-long-khanh/10911451</v>
      </c>
      <c r="D1114" t="str">
        <v>-</v>
      </c>
      <c r="E1114" t="str">
        <v>-</v>
      </c>
      <c r="F1114" t="str">
        <v>-</v>
      </c>
      <c r="G1114" t="str">
        <v>-</v>
      </c>
    </row>
    <row r="1115">
      <c r="A1115">
        <v>21113</v>
      </c>
      <c r="B1115" t="str">
        <v>Công an xã Tân Hòa Đông  tỉnh Tiền Giang</v>
      </c>
      <c r="C1115" t="str">
        <v>-</v>
      </c>
      <c r="D1115" t="str">
        <v>-</v>
      </c>
      <c r="E1115" t="str">
        <v/>
      </c>
      <c r="F1115" t="str">
        <v>-</v>
      </c>
      <c r="G1115" t="str">
        <v>-</v>
      </c>
    </row>
    <row r="1116">
      <c r="A1116">
        <v>21114</v>
      </c>
      <c r="B1116" t="str">
        <f>HYPERLINK("https://tanphuoc.tiengiang.gov.vn/ubnd-xa-tan-hoa-ong", "UBND Ủy ban nhân dân xã Tân Hòa Đông  tỉnh Tiền Giang")</f>
        <v>UBND Ủy ban nhân dân xã Tân Hòa Đông  tỉnh Tiền Giang</v>
      </c>
      <c r="C1116" t="str">
        <v>https://tanphuoc.tiengiang.gov.vn/ubnd-xa-tan-hoa-ong</v>
      </c>
      <c r="D1116" t="str">
        <v>-</v>
      </c>
      <c r="E1116" t="str">
        <v>-</v>
      </c>
      <c r="F1116" t="str">
        <v>-</v>
      </c>
      <c r="G1116" t="str">
        <v>-</v>
      </c>
    </row>
    <row r="1117">
      <c r="A1117">
        <v>21115</v>
      </c>
      <c r="B1117" t="str">
        <v>Công an xã Thạnh Tân  tỉnh Tiền Giang</v>
      </c>
      <c r="C1117" t="str">
        <v>-</v>
      </c>
      <c r="D1117" t="str">
        <v>-</v>
      </c>
      <c r="E1117" t="str">
        <v/>
      </c>
      <c r="F1117" t="str">
        <v>-</v>
      </c>
      <c r="G1117" t="str">
        <v>-</v>
      </c>
    </row>
    <row r="1118">
      <c r="A1118">
        <v>21116</v>
      </c>
      <c r="B1118" t="str">
        <f>HYPERLINK("https://tanphuoc.tiengiang.gov.vn/ubnd-xa-thanh-tan", "UBND Ủy ban nhân dân xã Thạnh Tân  tỉnh Tiền Giang")</f>
        <v>UBND Ủy ban nhân dân xã Thạnh Tân  tỉnh Tiền Giang</v>
      </c>
      <c r="C1118" t="str">
        <v>https://tanphuoc.tiengiang.gov.vn/ubnd-xa-thanh-tan</v>
      </c>
      <c r="D1118" t="str">
        <v>-</v>
      </c>
      <c r="E1118" t="str">
        <v>-</v>
      </c>
      <c r="F1118" t="str">
        <v>-</v>
      </c>
      <c r="G1118" t="str">
        <v>-</v>
      </c>
    </row>
    <row r="1119">
      <c r="A1119">
        <v>21117</v>
      </c>
      <c r="B1119" t="str">
        <v>Công an xã Thạnh Mỹ  tỉnh Tiền Giang</v>
      </c>
      <c r="C1119" t="str">
        <v>-</v>
      </c>
      <c r="D1119" t="str">
        <v>-</v>
      </c>
      <c r="E1119" t="str">
        <v/>
      </c>
      <c r="F1119" t="str">
        <v>-</v>
      </c>
      <c r="G1119" t="str">
        <v>-</v>
      </c>
    </row>
    <row r="1120">
      <c r="A1120">
        <v>21118</v>
      </c>
      <c r="B1120" t="str">
        <f>HYPERLINK("https://tanphuoc.tiengiang.gov.vn/ubnd-xa-thanh-my", "UBND Ủy ban nhân dân xã Thạnh Mỹ  tỉnh Tiền Giang")</f>
        <v>UBND Ủy ban nhân dân xã Thạnh Mỹ  tỉnh Tiền Giang</v>
      </c>
      <c r="C1120" t="str">
        <v>https://tanphuoc.tiengiang.gov.vn/ubnd-xa-thanh-my</v>
      </c>
      <c r="D1120" t="str">
        <v>-</v>
      </c>
      <c r="E1120" t="str">
        <v>-</v>
      </c>
      <c r="F1120" t="str">
        <v>-</v>
      </c>
      <c r="G1120" t="str">
        <v>-</v>
      </c>
    </row>
    <row r="1121">
      <c r="A1121">
        <v>21119</v>
      </c>
      <c r="B1121" t="str">
        <v>Công an xã Thạnh Hoà  tỉnh Tiền Giang</v>
      </c>
      <c r="C1121" t="str">
        <v>-</v>
      </c>
      <c r="D1121" t="str">
        <v>-</v>
      </c>
      <c r="E1121" t="str">
        <v/>
      </c>
      <c r="F1121" t="str">
        <v>-</v>
      </c>
      <c r="G1121" t="str">
        <v>-</v>
      </c>
    </row>
    <row r="1122">
      <c r="A1122">
        <v>21120</v>
      </c>
      <c r="B1122" t="str">
        <f>HYPERLINK("https://tanphuoc.tiengiang.gov.vn/ubnd-xa-thanh-hoa", "UBND Ủy ban nhân dân xã Thạnh Hoà  tỉnh Tiền Giang")</f>
        <v>UBND Ủy ban nhân dân xã Thạnh Hoà  tỉnh Tiền Giang</v>
      </c>
      <c r="C1122" t="str">
        <v>https://tanphuoc.tiengiang.gov.vn/ubnd-xa-thanh-hoa</v>
      </c>
      <c r="D1122" t="str">
        <v>-</v>
      </c>
      <c r="E1122" t="str">
        <v>-</v>
      </c>
      <c r="F1122" t="str">
        <v>-</v>
      </c>
      <c r="G1122" t="str">
        <v>-</v>
      </c>
    </row>
    <row r="1123">
      <c r="A1123">
        <v>21121</v>
      </c>
      <c r="B1123" t="str">
        <f>HYPERLINK("https://www.facebook.com/p/C%C3%B4ng-an-x%C3%A3-Ph%C3%BA-M%E1%BB%B9-T%C3%A2n-Ph%C6%B0%E1%BB%9Bc-Ti%E1%BB%81n-Giang-100066471322838/", "Công an xã Phú Mỹ  tỉnh Tiền Giang")</f>
        <v>Công an xã Phú Mỹ  tỉnh Tiền Giang</v>
      </c>
      <c r="C1123" t="str">
        <v>https://www.facebook.com/p/C%C3%B4ng-an-x%C3%A3-Ph%C3%BA-M%E1%BB%B9-T%C3%A2n-Ph%C6%B0%E1%BB%9Bc-Ti%E1%BB%81n-Giang-100066471322838/</v>
      </c>
      <c r="D1123" t="str">
        <v>-</v>
      </c>
      <c r="E1123" t="str">
        <v/>
      </c>
      <c r="F1123" t="str">
        <v>-</v>
      </c>
      <c r="G1123" t="str">
        <v>-</v>
      </c>
    </row>
    <row r="1124">
      <c r="A1124">
        <v>21122</v>
      </c>
      <c r="B1124" t="str">
        <f>HYPERLINK("https://tanphuoc.tiengiang.gov.vn/ubnd-xa-phu-my", "UBND Ủy ban nhân dân xã Phú Mỹ  tỉnh Tiền Giang")</f>
        <v>UBND Ủy ban nhân dân xã Phú Mỹ  tỉnh Tiền Giang</v>
      </c>
      <c r="C1124" t="str">
        <v>https://tanphuoc.tiengiang.gov.vn/ubnd-xa-phu-my</v>
      </c>
      <c r="D1124" t="str">
        <v>-</v>
      </c>
      <c r="E1124" t="str">
        <v>-</v>
      </c>
      <c r="F1124" t="str">
        <v>-</v>
      </c>
      <c r="G1124" t="str">
        <v>-</v>
      </c>
    </row>
    <row r="1125">
      <c r="A1125">
        <v>21123</v>
      </c>
      <c r="B1125" t="str">
        <f>HYPERLINK("https://www.facebook.com/p/C%C3%B4ng-an-x%C3%A3-T%C3%A2n-Ho%C3%A0-Th%C3%A0nh-100079945034583/", "Công an xã Tân Hòa Thành  tỉnh Tiền Giang")</f>
        <v>Công an xã Tân Hòa Thành  tỉnh Tiền Giang</v>
      </c>
      <c r="C1125" t="str">
        <v>https://www.facebook.com/p/C%C3%B4ng-an-x%C3%A3-T%C3%A2n-Ho%C3%A0-Th%C3%A0nh-100079945034583/</v>
      </c>
      <c r="D1125" t="str">
        <v>-</v>
      </c>
      <c r="E1125" t="str">
        <v/>
      </c>
      <c r="F1125" t="str">
        <v>-</v>
      </c>
      <c r="G1125" t="str">
        <v>-</v>
      </c>
    </row>
    <row r="1126">
      <c r="A1126">
        <v>21124</v>
      </c>
      <c r="B1126" t="str">
        <f>HYPERLINK("https://tanphuoc.tiengiang.gov.vn/ubnd-xa-tan-hoa-thanh1", "UBND Ủy ban nhân dân xã Tân Hòa Thành  tỉnh Tiền Giang")</f>
        <v>UBND Ủy ban nhân dân xã Tân Hòa Thành  tỉnh Tiền Giang</v>
      </c>
      <c r="C1126" t="str">
        <v>https://tanphuoc.tiengiang.gov.vn/ubnd-xa-tan-hoa-thanh1</v>
      </c>
      <c r="D1126" t="str">
        <v>-</v>
      </c>
      <c r="E1126" t="str">
        <v>-</v>
      </c>
      <c r="F1126" t="str">
        <v>-</v>
      </c>
      <c r="G1126" t="str">
        <v>-</v>
      </c>
    </row>
    <row r="1127">
      <c r="A1127">
        <v>21125</v>
      </c>
      <c r="B1127" t="str">
        <v>Công an xã Hưng Thạnh  tỉnh Tiền Giang</v>
      </c>
      <c r="C1127" t="str">
        <v>-</v>
      </c>
      <c r="D1127" t="str">
        <v>-</v>
      </c>
      <c r="E1127" t="str">
        <v/>
      </c>
      <c r="F1127" t="str">
        <v>-</v>
      </c>
      <c r="G1127" t="str">
        <v>-</v>
      </c>
    </row>
    <row r="1128">
      <c r="A1128">
        <v>21126</v>
      </c>
      <c r="B1128" t="str">
        <f>HYPERLINK("https://tanphuoc.tiengiang.gov.vn/ubnd-xa-hung-thanh", "UBND Ủy ban nhân dân xã Hưng Thạnh  tỉnh Tiền Giang")</f>
        <v>UBND Ủy ban nhân dân xã Hưng Thạnh  tỉnh Tiền Giang</v>
      </c>
      <c r="C1128" t="str">
        <v>https://tanphuoc.tiengiang.gov.vn/ubnd-xa-hung-thanh</v>
      </c>
      <c r="D1128" t="str">
        <v>-</v>
      </c>
      <c r="E1128" t="str">
        <v>-</v>
      </c>
      <c r="F1128" t="str">
        <v>-</v>
      </c>
      <c r="G1128" t="str">
        <v>-</v>
      </c>
    </row>
    <row r="1129">
      <c r="A1129">
        <v>21127</v>
      </c>
      <c r="B1129" t="str">
        <v>Công an xã Tân Lập 1  tỉnh Tiền Giang</v>
      </c>
      <c r="C1129" t="str">
        <v>-</v>
      </c>
      <c r="D1129" t="str">
        <v>-</v>
      </c>
      <c r="E1129" t="str">
        <v/>
      </c>
      <c r="F1129" t="str">
        <v>-</v>
      </c>
      <c r="G1129" t="str">
        <v>-</v>
      </c>
    </row>
    <row r="1130">
      <c r="A1130">
        <v>21128</v>
      </c>
      <c r="B1130" t="str">
        <f>HYPERLINK("https://tanphuoc.tiengiang.gov.vn/ubnd-xa-tan-lap-1", "UBND Ủy ban nhân dân xã Tân Lập 1  tỉnh Tiền Giang")</f>
        <v>UBND Ủy ban nhân dân xã Tân Lập 1  tỉnh Tiền Giang</v>
      </c>
      <c r="C1130" t="str">
        <v>https://tanphuoc.tiengiang.gov.vn/ubnd-xa-tan-lap-1</v>
      </c>
      <c r="D1130" t="str">
        <v>-</v>
      </c>
      <c r="E1130" t="str">
        <v>-</v>
      </c>
      <c r="F1130" t="str">
        <v>-</v>
      </c>
      <c r="G1130" t="str">
        <v>-</v>
      </c>
    </row>
    <row r="1131">
      <c r="A1131">
        <v>21129</v>
      </c>
      <c r="B1131" t="str">
        <v>Công an xã Tân Hòa Tây  tỉnh Tiền Giang</v>
      </c>
      <c r="C1131" t="str">
        <v>-</v>
      </c>
      <c r="D1131" t="str">
        <v>-</v>
      </c>
      <c r="E1131" t="str">
        <v/>
      </c>
      <c r="F1131" t="str">
        <v>-</v>
      </c>
      <c r="G1131" t="str">
        <v>-</v>
      </c>
    </row>
    <row r="1132">
      <c r="A1132">
        <v>21130</v>
      </c>
      <c r="B1132" t="str">
        <f>HYPERLINK("https://tanphuoc.tiengiang.gov.vn/ubnd-xa-tan-hoa-tay", "UBND Ủy ban nhân dân xã Tân Hòa Tây  tỉnh Tiền Giang")</f>
        <v>UBND Ủy ban nhân dân xã Tân Hòa Tây  tỉnh Tiền Giang</v>
      </c>
      <c r="C1132" t="str">
        <v>https://tanphuoc.tiengiang.gov.vn/ubnd-xa-tan-hoa-tay</v>
      </c>
      <c r="D1132" t="str">
        <v>-</v>
      </c>
      <c r="E1132" t="str">
        <v>-</v>
      </c>
      <c r="F1132" t="str">
        <v>-</v>
      </c>
      <c r="G1132" t="str">
        <v>-</v>
      </c>
    </row>
    <row r="1133">
      <c r="A1133">
        <v>21131</v>
      </c>
      <c r="B1133" t="str">
        <v>Công an xã Mỹ Phước  tỉnh Tiền Giang</v>
      </c>
      <c r="C1133" t="str">
        <v>-</v>
      </c>
      <c r="D1133" t="str">
        <v>-</v>
      </c>
      <c r="E1133" t="str">
        <v/>
      </c>
      <c r="F1133" t="str">
        <v>-</v>
      </c>
      <c r="G1133" t="str">
        <v>-</v>
      </c>
    </row>
    <row r="1134">
      <c r="A1134">
        <v>21132</v>
      </c>
      <c r="B1134" t="str">
        <f>HYPERLINK("https://tanphuoc.tiengiang.gov.vn/ubnd-thi-tran", "UBND Ủy ban nhân dân xã Mỹ Phước  tỉnh Tiền Giang")</f>
        <v>UBND Ủy ban nhân dân xã Mỹ Phước  tỉnh Tiền Giang</v>
      </c>
      <c r="C1134" t="str">
        <v>https://tanphuoc.tiengiang.gov.vn/ubnd-thi-tran</v>
      </c>
      <c r="D1134" t="str">
        <v>-</v>
      </c>
      <c r="E1134" t="str">
        <v>-</v>
      </c>
      <c r="F1134" t="str">
        <v>-</v>
      </c>
      <c r="G1134" t="str">
        <v>-</v>
      </c>
    </row>
    <row r="1135">
      <c r="A1135">
        <v>21133</v>
      </c>
      <c r="B1135" t="str">
        <v>Công an xã Tân Lập 2  tỉnh Tiền Giang</v>
      </c>
      <c r="C1135" t="str">
        <v>-</v>
      </c>
      <c r="D1135" t="str">
        <v>-</v>
      </c>
      <c r="E1135" t="str">
        <v/>
      </c>
      <c r="F1135" t="str">
        <v>-</v>
      </c>
      <c r="G1135" t="str">
        <v>-</v>
      </c>
    </row>
    <row r="1136">
      <c r="A1136">
        <v>21134</v>
      </c>
      <c r="B1136" t="str">
        <f>HYPERLINK("https://tanphuoc.tiengiang.gov.vn/ubnd-xa-tan-lap-2", "UBND Ủy ban nhân dân xã Tân Lập 2  tỉnh Tiền Giang")</f>
        <v>UBND Ủy ban nhân dân xã Tân Lập 2  tỉnh Tiền Giang</v>
      </c>
      <c r="C1136" t="str">
        <v>https://tanphuoc.tiengiang.gov.vn/ubnd-xa-tan-lap-2</v>
      </c>
      <c r="D1136" t="str">
        <v>-</v>
      </c>
      <c r="E1136" t="str">
        <v>-</v>
      </c>
      <c r="F1136" t="str">
        <v>-</v>
      </c>
      <c r="G1136" t="str">
        <v>-</v>
      </c>
    </row>
    <row r="1137">
      <c r="A1137">
        <v>21135</v>
      </c>
      <c r="B1137" t="str">
        <f>HYPERLINK("https://www.facebook.com/p/Tu%E1%BB%95i-tr%E1%BA%BB-C%C3%B4ng-an-huy%E1%BB%87n-Ninh-Ph%C6%B0%E1%BB%9Bc-100068114569027/", "Công an xã Phước Lập  tỉnh Tiền Giang")</f>
        <v>Công an xã Phước Lập  tỉnh Tiền Giang</v>
      </c>
      <c r="C1137" t="str">
        <v>https://www.facebook.com/p/Tu%E1%BB%95i-tr%E1%BA%BB-C%C3%B4ng-an-huy%E1%BB%87n-Ninh-Ph%C6%B0%E1%BB%9Bc-100068114569027/</v>
      </c>
      <c r="D1137" t="str">
        <v>-</v>
      </c>
      <c r="E1137" t="str">
        <v/>
      </c>
      <c r="F1137" t="str">
        <v>-</v>
      </c>
      <c r="G1137" t="str">
        <v>-</v>
      </c>
    </row>
    <row r="1138">
      <c r="A1138">
        <v>21136</v>
      </c>
      <c r="B1138" t="str">
        <f>HYPERLINK("https://tanphuoc.tiengiang.gov.vn/ubnd-xa-phuoc-lap", "UBND Ủy ban nhân dân xã Phước Lập  tỉnh Tiền Giang")</f>
        <v>UBND Ủy ban nhân dân xã Phước Lập  tỉnh Tiền Giang</v>
      </c>
      <c r="C1138" t="str">
        <v>https://tanphuoc.tiengiang.gov.vn/ubnd-xa-phuoc-lap</v>
      </c>
      <c r="D1138" t="str">
        <v>-</v>
      </c>
      <c r="E1138" t="str">
        <v>-</v>
      </c>
      <c r="F1138" t="str">
        <v>-</v>
      </c>
      <c r="G1138" t="str">
        <v>-</v>
      </c>
    </row>
    <row r="1139">
      <c r="A1139">
        <v>21137</v>
      </c>
      <c r="B1139" t="str">
        <f>HYPERLINK("https://www.facebook.com/conganxahaumybaca/", "Công an xã Hậu Mỹ Bắc B  tỉnh Tiền Giang")</f>
        <v>Công an xã Hậu Mỹ Bắc B  tỉnh Tiền Giang</v>
      </c>
      <c r="C1139" t="str">
        <v>https://www.facebook.com/conganxahaumybaca/</v>
      </c>
      <c r="D1139" t="str">
        <v>-</v>
      </c>
      <c r="E1139" t="str">
        <v/>
      </c>
      <c r="F1139" t="str">
        <v>-</v>
      </c>
      <c r="G1139" t="str">
        <v>-</v>
      </c>
    </row>
    <row r="1140">
      <c r="A1140">
        <v>21138</v>
      </c>
      <c r="B1140" t="str">
        <f>HYPERLINK("https://caibe.tiengiang.gov.vn/xa-hau-my-bac-b", "UBND Ủy ban nhân dân xã Hậu Mỹ Bắc B  tỉnh Tiền Giang")</f>
        <v>UBND Ủy ban nhân dân xã Hậu Mỹ Bắc B  tỉnh Tiền Giang</v>
      </c>
      <c r="C1140" t="str">
        <v>https://caibe.tiengiang.gov.vn/xa-hau-my-bac-b</v>
      </c>
      <c r="D1140" t="str">
        <v>-</v>
      </c>
      <c r="E1140" t="str">
        <v>-</v>
      </c>
      <c r="F1140" t="str">
        <v>-</v>
      </c>
      <c r="G1140" t="str">
        <v>-</v>
      </c>
    </row>
    <row r="1141">
      <c r="A1141">
        <v>21139</v>
      </c>
      <c r="B1141" t="str">
        <f>HYPERLINK("https://www.facebook.com/conganxahaumybaca/", "Công an xã Hậu Mỹ Bắc A  tỉnh Tiền Giang")</f>
        <v>Công an xã Hậu Mỹ Bắc A  tỉnh Tiền Giang</v>
      </c>
      <c r="C1141" t="str">
        <v>https://www.facebook.com/conganxahaumybaca/</v>
      </c>
      <c r="D1141" t="str">
        <v>-</v>
      </c>
      <c r="E1141" t="str">
        <v/>
      </c>
      <c r="F1141" t="str">
        <v>-</v>
      </c>
      <c r="G1141" t="str">
        <v>-</v>
      </c>
    </row>
    <row r="1142">
      <c r="A1142">
        <v>21140</v>
      </c>
      <c r="B1142" t="str">
        <f>HYPERLINK("https://caibe.tiengiang.gov.vn/xa-hau-my-bac-a", "UBND Ủy ban nhân dân xã Hậu Mỹ Bắc A  tỉnh Tiền Giang")</f>
        <v>UBND Ủy ban nhân dân xã Hậu Mỹ Bắc A  tỉnh Tiền Giang</v>
      </c>
      <c r="C1142" t="str">
        <v>https://caibe.tiengiang.gov.vn/xa-hau-my-bac-a</v>
      </c>
      <c r="D1142" t="str">
        <v>-</v>
      </c>
      <c r="E1142" t="str">
        <v>-</v>
      </c>
      <c r="F1142" t="str">
        <v>-</v>
      </c>
      <c r="G1142" t="str">
        <v>-</v>
      </c>
    </row>
    <row r="1143">
      <c r="A1143">
        <v>21141</v>
      </c>
      <c r="B1143" t="str">
        <v>Công an xã Mỹ Trung  tỉnh Tiền Giang</v>
      </c>
      <c r="C1143" t="str">
        <v>-</v>
      </c>
      <c r="D1143" t="str">
        <v>-</v>
      </c>
      <c r="E1143" t="str">
        <v/>
      </c>
      <c r="F1143" t="str">
        <v>-</v>
      </c>
      <c r="G1143" t="str">
        <v>-</v>
      </c>
    </row>
    <row r="1144">
      <c r="A1144">
        <v>21142</v>
      </c>
      <c r="B1144" t="str">
        <f>HYPERLINK("https://tiengiang.gov.vn/", "UBND Ủy ban nhân dân xã Mỹ Trung  tỉnh Tiền Giang")</f>
        <v>UBND Ủy ban nhân dân xã Mỹ Trung  tỉnh Tiền Giang</v>
      </c>
      <c r="C1144" t="str">
        <v>https://tiengiang.gov.vn/</v>
      </c>
      <c r="D1144" t="str">
        <v>-</v>
      </c>
      <c r="E1144" t="str">
        <v>-</v>
      </c>
      <c r="F1144" t="str">
        <v>-</v>
      </c>
      <c r="G1144" t="str">
        <v>-</v>
      </c>
    </row>
    <row r="1145">
      <c r="A1145">
        <v>21143</v>
      </c>
      <c r="B1145" t="str">
        <f>HYPERLINK("https://www.facebook.com/caxhaumytrinh/", "Công an xã Hậu Mỹ Trinh  tỉnh Tiền Giang")</f>
        <v>Công an xã Hậu Mỹ Trinh  tỉnh Tiền Giang</v>
      </c>
      <c r="C1145" t="str">
        <v>https://www.facebook.com/caxhaumytrinh/</v>
      </c>
      <c r="D1145" t="str">
        <v>-</v>
      </c>
      <c r="E1145" t="str">
        <v/>
      </c>
      <c r="F1145" t="str">
        <v>-</v>
      </c>
      <c r="G1145" t="str">
        <v>-</v>
      </c>
    </row>
    <row r="1146">
      <c r="A1146">
        <v>21144</v>
      </c>
      <c r="B1146" t="str">
        <f>HYPERLINK("https://caibe.tiengiang.gov.vn/xa-hau-my-trinh", "UBND Ủy ban nhân dân xã Hậu Mỹ Trinh  tỉnh Tiền Giang")</f>
        <v>UBND Ủy ban nhân dân xã Hậu Mỹ Trinh  tỉnh Tiền Giang</v>
      </c>
      <c r="C1146" t="str">
        <v>https://caibe.tiengiang.gov.vn/xa-hau-my-trinh</v>
      </c>
      <c r="D1146" t="str">
        <v>-</v>
      </c>
      <c r="E1146" t="str">
        <v>-</v>
      </c>
      <c r="F1146" t="str">
        <v>-</v>
      </c>
      <c r="G1146" t="str">
        <v>-</v>
      </c>
    </row>
    <row r="1147">
      <c r="A1147">
        <v>21145</v>
      </c>
      <c r="B1147" t="str">
        <f>HYPERLINK("https://www.facebook.com/p/Tu%E1%BB%95i-Tr%E1%BA%BB-H%E1%BA%ADu-M%E1%BB%B9-Ph%C3%BA-100069897242961/", "Công an xã Hậu Mỹ Phú  tỉnh Tiền Giang")</f>
        <v>Công an xã Hậu Mỹ Phú  tỉnh Tiền Giang</v>
      </c>
      <c r="C1147" t="str">
        <v>https://www.facebook.com/p/Tu%E1%BB%95i-Tr%E1%BA%BB-H%E1%BA%ADu-M%E1%BB%B9-Ph%C3%BA-100069897242961/</v>
      </c>
      <c r="D1147" t="str">
        <v>-</v>
      </c>
      <c r="E1147" t="str">
        <v/>
      </c>
      <c r="F1147" t="str">
        <v>-</v>
      </c>
      <c r="G1147" t="str">
        <v>-</v>
      </c>
    </row>
    <row r="1148">
      <c r="A1148">
        <v>21146</v>
      </c>
      <c r="B1148" t="str">
        <f>HYPERLINK("https://caibe.tiengiang.gov.vn/xa-hau-my-phu", "UBND Ủy ban nhân dân xã Hậu Mỹ Phú  tỉnh Tiền Giang")</f>
        <v>UBND Ủy ban nhân dân xã Hậu Mỹ Phú  tỉnh Tiền Giang</v>
      </c>
      <c r="C1148" t="str">
        <v>https://caibe.tiengiang.gov.vn/xa-hau-my-phu</v>
      </c>
      <c r="D1148" t="str">
        <v>-</v>
      </c>
      <c r="E1148" t="str">
        <v>-</v>
      </c>
      <c r="F1148" t="str">
        <v>-</v>
      </c>
      <c r="G1148" t="str">
        <v>-</v>
      </c>
    </row>
    <row r="1149">
      <c r="A1149">
        <v>21147</v>
      </c>
      <c r="B1149" t="str">
        <f>HYPERLINK("https://www.facebook.com/p/C%C3%B4ng-an-x%C3%A3-M%E1%BB%B9-T%C3%A2n-C%C3%A1i-B%C3%A8-Ti%E1%BB%81n-Giang-100064110399170/", "Công an xã Mỹ Tân  tỉnh Tiền Giang")</f>
        <v>Công an xã Mỹ Tân  tỉnh Tiền Giang</v>
      </c>
      <c r="C1149" t="str">
        <v>https://www.facebook.com/p/C%C3%B4ng-an-x%C3%A3-M%E1%BB%B9-T%C3%A2n-C%C3%A1i-B%C3%A8-Ti%E1%BB%81n-Giang-100064110399170/</v>
      </c>
      <c r="D1149" t="str">
        <v>-</v>
      </c>
      <c r="E1149" t="str">
        <v/>
      </c>
      <c r="F1149" t="str">
        <v>-</v>
      </c>
      <c r="G1149" t="str">
        <v>-</v>
      </c>
    </row>
    <row r="1150">
      <c r="A1150">
        <v>21148</v>
      </c>
      <c r="B1150" t="str">
        <f>HYPERLINK("https://tiengiang.gov.vn/", "UBND Ủy ban nhân dân xã Mỹ Tân  tỉnh Tiền Giang")</f>
        <v>UBND Ủy ban nhân dân xã Mỹ Tân  tỉnh Tiền Giang</v>
      </c>
      <c r="C1150" t="str">
        <v>https://tiengiang.gov.vn/</v>
      </c>
      <c r="D1150" t="str">
        <v>-</v>
      </c>
      <c r="E1150" t="str">
        <v>-</v>
      </c>
      <c r="F1150" t="str">
        <v>-</v>
      </c>
      <c r="G1150" t="str">
        <v>-</v>
      </c>
    </row>
    <row r="1151">
      <c r="A1151">
        <v>21149</v>
      </c>
      <c r="B1151" t="str">
        <f>HYPERLINK("https://www.facebook.com/p/Dat-Tran-100009413974154/?locale=ur_PK", "Công an xã Mỹ Lợi B  tỉnh Tiền Giang")</f>
        <v>Công an xã Mỹ Lợi B  tỉnh Tiền Giang</v>
      </c>
      <c r="C1151" t="str">
        <v>https://www.facebook.com/p/Dat-Tran-100009413974154/?locale=ur_PK</v>
      </c>
      <c r="D1151" t="str">
        <v>-</v>
      </c>
      <c r="E1151" t="str">
        <v/>
      </c>
      <c r="F1151" t="str">
        <v>-</v>
      </c>
      <c r="G1151" t="str">
        <v>-</v>
      </c>
    </row>
    <row r="1152">
      <c r="A1152">
        <v>21150</v>
      </c>
      <c r="B1152" t="str">
        <f>HYPERLINK("https://tiengiang.gov.vn/chi-tiet-tin?/xa-my-loi-b-at-chuan-nong-thon-moi-kieu-mau/57321995", "UBND Ủy ban nhân dân xã Mỹ Lợi B  tỉnh Tiền Giang")</f>
        <v>UBND Ủy ban nhân dân xã Mỹ Lợi B  tỉnh Tiền Giang</v>
      </c>
      <c r="C1152" t="str">
        <v>https://tiengiang.gov.vn/chi-tiet-tin?/xa-my-loi-b-at-chuan-nong-thon-moi-kieu-mau/57321995</v>
      </c>
      <c r="D1152" t="str">
        <v>-</v>
      </c>
      <c r="E1152" t="str">
        <v>-</v>
      </c>
      <c r="F1152" t="str">
        <v>-</v>
      </c>
      <c r="G1152" t="str">
        <v>-</v>
      </c>
    </row>
    <row r="1153">
      <c r="A1153">
        <v>21151</v>
      </c>
      <c r="B1153" t="str">
        <f>HYPERLINK("https://www.facebook.com/p/C%C3%B4ng-an-x%C3%A3-Thi%E1%BB%87n-Trung-100072024758603/", "Công an xã Thiện Trung  tỉnh Tiền Giang")</f>
        <v>Công an xã Thiện Trung  tỉnh Tiền Giang</v>
      </c>
      <c r="C1153" t="str">
        <v>https://www.facebook.com/p/C%C3%B4ng-an-x%C3%A3-Thi%E1%BB%87n-Trung-100072024758603/</v>
      </c>
      <c r="D1153" t="str">
        <v>-</v>
      </c>
      <c r="E1153" t="str">
        <v/>
      </c>
      <c r="F1153" t="str">
        <v>-</v>
      </c>
      <c r="G1153" t="str">
        <v>-</v>
      </c>
    </row>
    <row r="1154">
      <c r="A1154">
        <v>21152</v>
      </c>
      <c r="B1154" t="str">
        <f>HYPERLINK("https://tiengiang.gov.vn/chi-tiet-tin?/chu-tich-ubnd-huyen-cai-be-gap-go-nhan-dan-xa-thien-trung/17924599", "UBND Ủy ban nhân dân xã Thiện Trung  tỉnh Tiền Giang")</f>
        <v>UBND Ủy ban nhân dân xã Thiện Trung  tỉnh Tiền Giang</v>
      </c>
      <c r="C1154" t="str">
        <v>https://tiengiang.gov.vn/chi-tiet-tin?/chu-tich-ubnd-huyen-cai-be-gap-go-nhan-dan-xa-thien-trung/17924599</v>
      </c>
      <c r="D1154" t="str">
        <v>-</v>
      </c>
      <c r="E1154" t="str">
        <v>-</v>
      </c>
      <c r="F1154" t="str">
        <v>-</v>
      </c>
      <c r="G1154" t="str">
        <v>-</v>
      </c>
    </row>
    <row r="1155">
      <c r="A1155">
        <v>21153</v>
      </c>
      <c r="B1155" t="str">
        <v>Công an xã Mỹ Hội  tỉnh Tiền Giang</v>
      </c>
      <c r="C1155" t="str">
        <v>-</v>
      </c>
      <c r="D1155" t="str">
        <v>-</v>
      </c>
      <c r="E1155" t="str">
        <v/>
      </c>
      <c r="F1155" t="str">
        <v>-</v>
      </c>
      <c r="G1155" t="str">
        <v>-</v>
      </c>
    </row>
    <row r="1156">
      <c r="A1156">
        <v>21154</v>
      </c>
      <c r="B1156" t="str">
        <f>HYPERLINK("https://tiengiang.gov.vn/", "UBND Ủy ban nhân dân xã Mỹ Hội  tỉnh Tiền Giang")</f>
        <v>UBND Ủy ban nhân dân xã Mỹ Hội  tỉnh Tiền Giang</v>
      </c>
      <c r="C1156" t="str">
        <v>https://tiengiang.gov.vn/</v>
      </c>
      <c r="D1156" t="str">
        <v>-</v>
      </c>
      <c r="E1156" t="str">
        <v>-</v>
      </c>
      <c r="F1156" t="str">
        <v>-</v>
      </c>
      <c r="G1156" t="str">
        <v>-</v>
      </c>
    </row>
    <row r="1157">
      <c r="A1157">
        <v>21155</v>
      </c>
      <c r="B1157" t="str">
        <v>Công an xã An Cư  tỉnh Tiền Giang</v>
      </c>
      <c r="C1157" t="str">
        <v>-</v>
      </c>
      <c r="D1157" t="str">
        <v>-</v>
      </c>
      <c r="E1157" t="str">
        <v/>
      </c>
      <c r="F1157" t="str">
        <v>-</v>
      </c>
      <c r="G1157" t="str">
        <v>-</v>
      </c>
    </row>
    <row r="1158">
      <c r="A1158">
        <v>21156</v>
      </c>
      <c r="B1158" t="str">
        <f>HYPERLINK("https://tiengiang.gov.vn/", "UBND Ủy ban nhân dân xã An Cư  tỉnh Tiền Giang")</f>
        <v>UBND Ủy ban nhân dân xã An Cư  tỉnh Tiền Giang</v>
      </c>
      <c r="C1158" t="str">
        <v>https://tiengiang.gov.vn/</v>
      </c>
      <c r="D1158" t="str">
        <v>-</v>
      </c>
      <c r="E1158" t="str">
        <v>-</v>
      </c>
      <c r="F1158" t="str">
        <v>-</v>
      </c>
      <c r="G1158" t="str">
        <v>-</v>
      </c>
    </row>
    <row r="1159">
      <c r="A1159">
        <v>21157</v>
      </c>
      <c r="B1159" t="str">
        <f>HYPERLINK("https://www.facebook.com/p/C%C3%B4ng-an-x%C3%A3-H%E1%BA%ADu-Th%C3%A0nh-huy%E1%BB%87n-C%C3%A1i-B%C3%A8-t%E1%BB%89nh-Ti%E1%BB%81n-Giang-100086873559542/", "Công an xã Hậu Thành  tỉnh Tiền Giang")</f>
        <v>Công an xã Hậu Thành  tỉnh Tiền Giang</v>
      </c>
      <c r="C1159" t="str">
        <v>https://www.facebook.com/p/C%C3%B4ng-an-x%C3%A3-H%E1%BA%ADu-Th%C3%A0nh-huy%E1%BB%87n-C%C3%A1i-B%C3%A8-t%E1%BB%89nh-Ti%E1%BB%81n-Giang-100086873559542/</v>
      </c>
      <c r="D1159" t="str">
        <v>-</v>
      </c>
      <c r="E1159" t="str">
        <v/>
      </c>
      <c r="F1159" t="str">
        <v>-</v>
      </c>
      <c r="G1159" t="str">
        <v>-</v>
      </c>
    </row>
    <row r="1160">
      <c r="A1160">
        <v>21158</v>
      </c>
      <c r="B1160" t="str">
        <f>HYPERLINK("https://caibe.tiengiang.gov.vn/xa-hau-thanh", "UBND Ủy ban nhân dân xã Hậu Thành  tỉnh Tiền Giang")</f>
        <v>UBND Ủy ban nhân dân xã Hậu Thành  tỉnh Tiền Giang</v>
      </c>
      <c r="C1160" t="str">
        <v>https://caibe.tiengiang.gov.vn/xa-hau-thanh</v>
      </c>
      <c r="D1160" t="str">
        <v>-</v>
      </c>
      <c r="E1160" t="str">
        <v>-</v>
      </c>
      <c r="F1160" t="str">
        <v>-</v>
      </c>
      <c r="G1160" t="str">
        <v>-</v>
      </c>
    </row>
    <row r="1161">
      <c r="A1161">
        <v>21159</v>
      </c>
      <c r="B1161" t="str">
        <f>HYPERLINK("https://www.facebook.com/people/C%C3%B4ng-an-x%C3%A3-M%E1%BB%B9-L%E1%BB%A3i-A-huy%E1%BB%87n-C%C3%A1i-B%C3%A8/100082069246483/", "Công an xã Mỹ Lợi A  tỉnh Tiền Giang")</f>
        <v>Công an xã Mỹ Lợi A  tỉnh Tiền Giang</v>
      </c>
      <c r="C1161" t="str">
        <v>https://www.facebook.com/people/C%C3%B4ng-an-x%C3%A3-M%E1%BB%B9-L%E1%BB%A3i-A-huy%E1%BB%87n-C%C3%A1i-B%C3%A8/100082069246483/</v>
      </c>
      <c r="D1161" t="str">
        <v>-</v>
      </c>
      <c r="E1161" t="str">
        <v/>
      </c>
      <c r="F1161" t="str">
        <v>-</v>
      </c>
      <c r="G1161" t="str">
        <v>Tỉnh Tiền Giang, Vietnam</v>
      </c>
    </row>
    <row r="1162">
      <c r="A1162">
        <v>21160</v>
      </c>
      <c r="B1162" t="str">
        <f>HYPERLINK("https://caibe.tiengiang.gov.vn/xa-my-loi-a", "UBND Ủy ban nhân dân xã Mỹ Lợi A  tỉnh Tiền Giang")</f>
        <v>UBND Ủy ban nhân dân xã Mỹ Lợi A  tỉnh Tiền Giang</v>
      </c>
      <c r="C1162" t="str">
        <v>https://caibe.tiengiang.gov.vn/xa-my-loi-a</v>
      </c>
      <c r="D1162" t="str">
        <v>-</v>
      </c>
      <c r="E1162" t="str">
        <v>-</v>
      </c>
      <c r="F1162" t="str">
        <v>-</v>
      </c>
      <c r="G1162" t="str">
        <v>-</v>
      </c>
    </row>
    <row r="1163">
      <c r="A1163">
        <v>21161</v>
      </c>
      <c r="B1163" t="str">
        <f>HYPERLINK("https://www.facebook.com/p/C%C3%B4ng-an-x%C3%A3-H%C3%B2a-Kh%C3%A1nh-huy%E1%BB%87n-C%C3%A1i-B%C3%A8-t%E1%BB%89nh-Ti%E1%BB%81n-Giang-100075793220145/", "Công an xã Hòa Khánh  tỉnh Tiền Giang")</f>
        <v>Công an xã Hòa Khánh  tỉnh Tiền Giang</v>
      </c>
      <c r="C1163" t="str">
        <v>https://www.facebook.com/p/C%C3%B4ng-an-x%C3%A3-H%C3%B2a-Kh%C3%A1nh-huy%E1%BB%87n-C%C3%A1i-B%C3%A8-t%E1%BB%89nh-Ti%E1%BB%81n-Giang-100075793220145/</v>
      </c>
      <c r="D1163" t="str">
        <v>-</v>
      </c>
      <c r="E1163" t="str">
        <v/>
      </c>
      <c r="F1163" t="str">
        <v>-</v>
      </c>
      <c r="G1163" t="str">
        <v>-</v>
      </c>
    </row>
    <row r="1164">
      <c r="A1164">
        <v>21162</v>
      </c>
      <c r="B1164" t="str">
        <f>HYPERLINK("https://caibe.tiengiang.gov.vn/xa-hoa-khanh", "UBND Ủy ban nhân dân xã Hòa Khánh  tỉnh Tiền Giang")</f>
        <v>UBND Ủy ban nhân dân xã Hòa Khánh  tỉnh Tiền Giang</v>
      </c>
      <c r="C1164" t="str">
        <v>https://caibe.tiengiang.gov.vn/xa-hoa-khanh</v>
      </c>
      <c r="D1164" t="str">
        <v>-</v>
      </c>
      <c r="E1164" t="str">
        <v>-</v>
      </c>
      <c r="F1164" t="str">
        <v>-</v>
      </c>
      <c r="G1164" t="str">
        <v>-</v>
      </c>
    </row>
    <row r="1165">
      <c r="A1165">
        <v>21163</v>
      </c>
      <c r="B1165" t="str">
        <f>HYPERLINK("https://www.facebook.com/caxthientri/?locale=fr_FR", "Công an xã Thiện Trí  tỉnh Tiền Giang")</f>
        <v>Công an xã Thiện Trí  tỉnh Tiền Giang</v>
      </c>
      <c r="C1165" t="str">
        <v>https://www.facebook.com/caxthientri/?locale=fr_FR</v>
      </c>
      <c r="D1165" t="str">
        <v>-</v>
      </c>
      <c r="E1165" t="str">
        <v/>
      </c>
      <c r="F1165" t="str">
        <v>-</v>
      </c>
      <c r="G1165" t="str">
        <v>-</v>
      </c>
    </row>
    <row r="1166">
      <c r="A1166">
        <v>21164</v>
      </c>
      <c r="B1166" t="str">
        <f>HYPERLINK("https://caibe.tiengiang.gov.vn/xa-thien-tri", "UBND Ủy ban nhân dân xã Thiện Trí  tỉnh Tiền Giang")</f>
        <v>UBND Ủy ban nhân dân xã Thiện Trí  tỉnh Tiền Giang</v>
      </c>
      <c r="C1166" t="str">
        <v>https://caibe.tiengiang.gov.vn/xa-thien-tri</v>
      </c>
      <c r="D1166" t="str">
        <v>-</v>
      </c>
      <c r="E1166" t="str">
        <v>-</v>
      </c>
      <c r="F1166" t="str">
        <v>-</v>
      </c>
      <c r="G1166" t="str">
        <v>-</v>
      </c>
    </row>
    <row r="1167">
      <c r="A1167">
        <v>21165</v>
      </c>
      <c r="B1167" t="str">
        <f>HYPERLINK("https://www.facebook.com/p/C%C3%B4ng-an-x%C3%A3-M%E1%BB%B9-%C4%90%E1%BB%A9c-%C4%90%C3%B4ng-100075794925464/", "Công an xã Mỹ Đức Đông  tỉnh Tiền Giang")</f>
        <v>Công an xã Mỹ Đức Đông  tỉnh Tiền Giang</v>
      </c>
      <c r="C1167" t="str">
        <v>https://www.facebook.com/p/C%C3%B4ng-an-x%C3%A3-M%E1%BB%B9-%C4%90%E1%BB%A9c-%C4%90%C3%B4ng-100075794925464/</v>
      </c>
      <c r="D1167" t="str">
        <v>-</v>
      </c>
      <c r="E1167" t="str">
        <v/>
      </c>
      <c r="F1167" t="str">
        <v>-</v>
      </c>
      <c r="G1167" t="str">
        <v>-</v>
      </c>
    </row>
    <row r="1168">
      <c r="A1168">
        <v>21166</v>
      </c>
      <c r="B1168" t="str">
        <f>HYPERLINK("https://caibe.tiengiang.gov.vn/xa-my-uc-ong", "UBND Ủy ban nhân dân xã Mỹ Đức Đông  tỉnh Tiền Giang")</f>
        <v>UBND Ủy ban nhân dân xã Mỹ Đức Đông  tỉnh Tiền Giang</v>
      </c>
      <c r="C1168" t="str">
        <v>https://caibe.tiengiang.gov.vn/xa-my-uc-ong</v>
      </c>
      <c r="D1168" t="str">
        <v>-</v>
      </c>
      <c r="E1168" t="str">
        <v>-</v>
      </c>
      <c r="F1168" t="str">
        <v>-</v>
      </c>
      <c r="G1168" t="str">
        <v>-</v>
      </c>
    </row>
    <row r="1169">
      <c r="A1169">
        <v>21167</v>
      </c>
      <c r="B1169" t="str">
        <f>HYPERLINK("https://www.facebook.com/p/C%C3%B4ng-an-x%C3%A3-M%E1%BB%B9-%C4%90%E1%BB%A9c-T%C3%A2y-100076855538517/", "Công an xã Mỹ Đức Tây  tỉnh Tiền Giang")</f>
        <v>Công an xã Mỹ Đức Tây  tỉnh Tiền Giang</v>
      </c>
      <c r="C1169" t="str">
        <v>https://www.facebook.com/p/C%C3%B4ng-an-x%C3%A3-M%E1%BB%B9-%C4%90%E1%BB%A9c-T%C3%A2y-100076855538517/</v>
      </c>
      <c r="D1169" t="str">
        <v>-</v>
      </c>
      <c r="E1169" t="str">
        <v/>
      </c>
      <c r="F1169" t="str">
        <v>-</v>
      </c>
      <c r="G1169" t="str">
        <v>-</v>
      </c>
    </row>
    <row r="1170">
      <c r="A1170">
        <v>21168</v>
      </c>
      <c r="B1170" t="str">
        <f>HYPERLINK("https://caibe.tiengiang.gov.vn/xa-my-uc-tay", "UBND Ủy ban nhân dân xã Mỹ Đức Tây  tỉnh Tiền Giang")</f>
        <v>UBND Ủy ban nhân dân xã Mỹ Đức Tây  tỉnh Tiền Giang</v>
      </c>
      <c r="C1170" t="str">
        <v>https://caibe.tiengiang.gov.vn/xa-my-uc-tay</v>
      </c>
      <c r="D1170" t="str">
        <v>-</v>
      </c>
      <c r="E1170" t="str">
        <v>-</v>
      </c>
      <c r="F1170" t="str">
        <v>-</v>
      </c>
      <c r="G1170" t="str">
        <v>-</v>
      </c>
    </row>
    <row r="1171">
      <c r="A1171">
        <v>21169</v>
      </c>
      <c r="B1171" t="str">
        <f>HYPERLINK("https://www.facebook.com/p/C%C3%B4ng-an-x%C3%A3-%C4%90%C3%B4ng-Ho%C3%A0-Hi%E1%BB%87p-100075701244564/", "Công an xã Đông Hòa Hiệp  tỉnh Tiền Giang")</f>
        <v>Công an xã Đông Hòa Hiệp  tỉnh Tiền Giang</v>
      </c>
      <c r="C1171" t="str">
        <v>https://www.facebook.com/p/C%C3%B4ng-an-x%C3%A3-%C4%90%C3%B4ng-Ho%C3%A0-Hi%E1%BB%87p-100075701244564/</v>
      </c>
      <c r="D1171" t="str">
        <v>-</v>
      </c>
      <c r="E1171" t="str">
        <v/>
      </c>
      <c r="F1171" t="str">
        <v>-</v>
      </c>
      <c r="G1171" t="str">
        <v>-</v>
      </c>
    </row>
    <row r="1172">
      <c r="A1172">
        <v>21170</v>
      </c>
      <c r="B1172" t="str">
        <f>HYPERLINK("https://caibe.tiengiang.gov.vn/xa-ong-hoa-hiep", "UBND Ủy ban nhân dân xã Đông Hòa Hiệp  tỉnh Tiền Giang")</f>
        <v>UBND Ủy ban nhân dân xã Đông Hòa Hiệp  tỉnh Tiền Giang</v>
      </c>
      <c r="C1172" t="str">
        <v>https://caibe.tiengiang.gov.vn/xa-ong-hoa-hiep</v>
      </c>
      <c r="D1172" t="str">
        <v>-</v>
      </c>
      <c r="E1172" t="str">
        <v>-</v>
      </c>
      <c r="F1172" t="str">
        <v>-</v>
      </c>
      <c r="G1172" t="str">
        <v>-</v>
      </c>
    </row>
    <row r="1173">
      <c r="A1173">
        <v>21171</v>
      </c>
      <c r="B1173" t="str">
        <f>HYPERLINK("https://www.facebook.com/p/C%C3%B4ng-an-x%C3%A3-An-Th%C3%A1i-%C4%90%C3%B4ng-C%C3%A1i-B%C3%A8-100075864073111/", "Công an xã An Thái Đông  tỉnh Tiền Giang")</f>
        <v>Công an xã An Thái Đông  tỉnh Tiền Giang</v>
      </c>
      <c r="C1173" t="str">
        <v>https://www.facebook.com/p/C%C3%B4ng-an-x%C3%A3-An-Th%C3%A1i-%C4%90%C3%B4ng-C%C3%A1i-B%C3%A8-100075864073111/</v>
      </c>
      <c r="D1173" t="str">
        <v>-</v>
      </c>
      <c r="E1173" t="str">
        <v/>
      </c>
      <c r="F1173" t="str">
        <v>-</v>
      </c>
      <c r="G1173" t="str">
        <v>-</v>
      </c>
    </row>
    <row r="1174">
      <c r="A1174">
        <v>21172</v>
      </c>
      <c r="B1174" t="str">
        <f>HYPERLINK("https://caibe.tiengiang.gov.vn/xa-an-thai-ong", "UBND Ủy ban nhân dân xã An Thái Đông  tỉnh Tiền Giang")</f>
        <v>UBND Ủy ban nhân dân xã An Thái Đông  tỉnh Tiền Giang</v>
      </c>
      <c r="C1174" t="str">
        <v>https://caibe.tiengiang.gov.vn/xa-an-thai-ong</v>
      </c>
      <c r="D1174" t="str">
        <v>-</v>
      </c>
      <c r="E1174" t="str">
        <v>-</v>
      </c>
      <c r="F1174" t="str">
        <v>-</v>
      </c>
      <c r="G1174" t="str">
        <v>-</v>
      </c>
    </row>
    <row r="1175">
      <c r="A1175">
        <v>21173</v>
      </c>
      <c r="B1175" t="str">
        <v>Công an xã Tân Hưng  tỉnh Tiền Giang</v>
      </c>
      <c r="C1175" t="str">
        <v>-</v>
      </c>
      <c r="D1175" t="str">
        <v>-</v>
      </c>
      <c r="E1175" t="str">
        <v/>
      </c>
      <c r="F1175" t="str">
        <v>-</v>
      </c>
      <c r="G1175" t="str">
        <v>-</v>
      </c>
    </row>
    <row r="1176">
      <c r="A1176">
        <v>21174</v>
      </c>
      <c r="B1176" t="str">
        <f>HYPERLINK("https://tiengiang.gov.vn/chi-tiet-tin?/chu-tich-ubnd-huyen-cai-be-gap-go-nhan-dan-xa-tan-hung/18307054", "UBND Ủy ban nhân dân xã Tân Hưng  tỉnh Tiền Giang")</f>
        <v>UBND Ủy ban nhân dân xã Tân Hưng  tỉnh Tiền Giang</v>
      </c>
      <c r="C1176" t="str">
        <v>https://tiengiang.gov.vn/chi-tiet-tin?/chu-tich-ubnd-huyen-cai-be-gap-go-nhan-dan-xa-tan-hung/18307054</v>
      </c>
      <c r="D1176" t="str">
        <v>-</v>
      </c>
      <c r="E1176" t="str">
        <v>-</v>
      </c>
      <c r="F1176" t="str">
        <v>-</v>
      </c>
      <c r="G1176" t="str">
        <v>-</v>
      </c>
    </row>
    <row r="1177">
      <c r="A1177">
        <v>21175</v>
      </c>
      <c r="B1177" t="str">
        <f>HYPERLINK("https://www.facebook.com/p/C%C3%B4ng-an-x%C3%A3-M%E1%BB%B9-L%C6%B0%C6%A1ng-100080841585141/", "Công an xã Mỹ Lương  tỉnh Tiền Giang")</f>
        <v>Công an xã Mỹ Lương  tỉnh Tiền Giang</v>
      </c>
      <c r="C1177" t="str">
        <v>https://www.facebook.com/p/C%C3%B4ng-an-x%C3%A3-M%E1%BB%B9-L%C6%B0%C6%A1ng-100080841585141/</v>
      </c>
      <c r="D1177" t="str">
        <v>-</v>
      </c>
      <c r="E1177" t="str">
        <v/>
      </c>
      <c r="F1177" t="str">
        <v>-</v>
      </c>
      <c r="G1177" t="str">
        <v>-</v>
      </c>
    </row>
    <row r="1178">
      <c r="A1178">
        <v>21176</v>
      </c>
      <c r="B1178" t="str">
        <f>HYPERLINK("https://caibe.tiengiang.gov.vn/xa-my-luong", "UBND Ủy ban nhân dân xã Mỹ Lương  tỉnh Tiền Giang")</f>
        <v>UBND Ủy ban nhân dân xã Mỹ Lương  tỉnh Tiền Giang</v>
      </c>
      <c r="C1178" t="str">
        <v>https://caibe.tiengiang.gov.vn/xa-my-luong</v>
      </c>
      <c r="D1178" t="str">
        <v>-</v>
      </c>
      <c r="E1178" t="str">
        <v>-</v>
      </c>
      <c r="F1178" t="str">
        <v>-</v>
      </c>
      <c r="G1178" t="str">
        <v>-</v>
      </c>
    </row>
    <row r="1179">
      <c r="A1179">
        <v>21177</v>
      </c>
      <c r="B1179" t="str">
        <v>Công an xã Tân Thanh  tỉnh Tiền Giang</v>
      </c>
      <c r="C1179" t="str">
        <v>-</v>
      </c>
      <c r="D1179" t="str">
        <v>-</v>
      </c>
      <c r="E1179" t="str">
        <v/>
      </c>
      <c r="F1179" t="str">
        <v>-</v>
      </c>
      <c r="G1179" t="str">
        <v>-</v>
      </c>
    </row>
    <row r="1180">
      <c r="A1180">
        <v>21178</v>
      </c>
      <c r="B1180" t="str">
        <f>HYPERLINK("https://tiengiang.gov.vn/", "UBND Ủy ban nhân dân xã Tân Thanh  tỉnh Tiền Giang")</f>
        <v>UBND Ủy ban nhân dân xã Tân Thanh  tỉnh Tiền Giang</v>
      </c>
      <c r="C1180" t="str">
        <v>https://tiengiang.gov.vn/</v>
      </c>
      <c r="D1180" t="str">
        <v>-</v>
      </c>
      <c r="E1180" t="str">
        <v>-</v>
      </c>
      <c r="F1180" t="str">
        <v>-</v>
      </c>
      <c r="G1180" t="str">
        <v>-</v>
      </c>
    </row>
    <row r="1181">
      <c r="A1181">
        <v>21179</v>
      </c>
      <c r="B1181" t="str">
        <v>Công an xã An Thái Trung  tỉnh Tiền Giang</v>
      </c>
      <c r="C1181" t="str">
        <v>-</v>
      </c>
      <c r="D1181" t="str">
        <v>-</v>
      </c>
      <c r="E1181" t="str">
        <v/>
      </c>
      <c r="F1181" t="str">
        <v>-</v>
      </c>
      <c r="G1181" t="str">
        <v>-</v>
      </c>
    </row>
    <row r="1182">
      <c r="A1182">
        <v>21180</v>
      </c>
      <c r="B1182" t="str">
        <f>HYPERLINK("https://caibe.tiengiang.gov.vn/chi-tiet-tin?/xa-an-thai-trung-khoi-cong-xay-dung-cau-ap-4/54314603", "UBND Ủy ban nhân dân xã An Thái Trung  tỉnh Tiền Giang")</f>
        <v>UBND Ủy ban nhân dân xã An Thái Trung  tỉnh Tiền Giang</v>
      </c>
      <c r="C1182" t="str">
        <v>https://caibe.tiengiang.gov.vn/chi-tiet-tin?/xa-an-thai-trung-khoi-cong-xay-dung-cau-ap-4/54314603</v>
      </c>
      <c r="D1182" t="str">
        <v>-</v>
      </c>
      <c r="E1182" t="str">
        <v>-</v>
      </c>
      <c r="F1182" t="str">
        <v>-</v>
      </c>
      <c r="G1182" t="str">
        <v>-</v>
      </c>
    </row>
    <row r="1183">
      <c r="A1183">
        <v>21181</v>
      </c>
      <c r="B1183" t="str">
        <f>HYPERLINK("https://www.facebook.com/p/C%C3%B4ng-an-x%C3%A3-An-H%E1%BB%AFu-C%C3%A1i-B%C3%A8-Ti%E1%BB%81n-Giang-100087207497784/", "Công an xã An Hữu  tỉnh Tiền Giang")</f>
        <v>Công an xã An Hữu  tỉnh Tiền Giang</v>
      </c>
      <c r="C1183" t="str">
        <v>https://www.facebook.com/p/C%C3%B4ng-an-x%C3%A3-An-H%E1%BB%AFu-C%C3%A1i-B%C3%A8-Ti%E1%BB%81n-Giang-100087207497784/</v>
      </c>
      <c r="D1183" t="str">
        <v>-</v>
      </c>
      <c r="E1183" t="str">
        <v/>
      </c>
      <c r="F1183" t="str">
        <v>-</v>
      </c>
      <c r="G1183" t="str">
        <v>-</v>
      </c>
    </row>
    <row r="1184">
      <c r="A1184">
        <v>21182</v>
      </c>
      <c r="B1184" t="str">
        <f>HYPERLINK("http://anhuu.caibe.tiengiang.gov.vn/co-cau-to-chuc", "UBND Ủy ban nhân dân xã An Hữu  tỉnh Tiền Giang")</f>
        <v>UBND Ủy ban nhân dân xã An Hữu  tỉnh Tiền Giang</v>
      </c>
      <c r="C1184" t="str">
        <v>http://anhuu.caibe.tiengiang.gov.vn/co-cau-to-chuc</v>
      </c>
      <c r="D1184" t="str">
        <v>-</v>
      </c>
      <c r="E1184" t="str">
        <v>-</v>
      </c>
      <c r="F1184" t="str">
        <v>-</v>
      </c>
      <c r="G1184" t="str">
        <v>-</v>
      </c>
    </row>
    <row r="1185">
      <c r="A1185">
        <v>21183</v>
      </c>
      <c r="B1185" t="str">
        <f>HYPERLINK("https://www.facebook.com/p/C%C3%B4ng-An-X%C3%A3-H%C3%B2a-H%C6%B0ng-Gi%E1%BB%93ng-Ri%E1%BB%81ng-Ki%C3%AAn-Giang-100086929016745/", "Công an xã Hòa Hưng  tỉnh Tiền Giang")</f>
        <v>Công an xã Hòa Hưng  tỉnh Tiền Giang</v>
      </c>
      <c r="C1185" t="str">
        <v>https://www.facebook.com/p/C%C3%B4ng-An-X%C3%A3-H%C3%B2a-H%C6%B0ng-Gi%E1%BB%93ng-Ri%E1%BB%81ng-Ki%C3%AAn-Giang-100086929016745/</v>
      </c>
      <c r="D1185" t="str">
        <v>-</v>
      </c>
      <c r="E1185" t="str">
        <v/>
      </c>
      <c r="F1185" t="str">
        <v>-</v>
      </c>
      <c r="G1185" t="str">
        <v>-</v>
      </c>
    </row>
    <row r="1186">
      <c r="A1186">
        <v>21184</v>
      </c>
      <c r="B1186" t="str">
        <f>HYPERLINK("https://caibe.tiengiang.gov.vn/xa-hoa-hung", "UBND Ủy ban nhân dân xã Hòa Hưng  tỉnh Tiền Giang")</f>
        <v>UBND Ủy ban nhân dân xã Hòa Hưng  tỉnh Tiền Giang</v>
      </c>
      <c r="C1186" t="str">
        <v>https://caibe.tiengiang.gov.vn/xa-hoa-hung</v>
      </c>
      <c r="D1186" t="str">
        <v>-</v>
      </c>
      <c r="E1186" t="str">
        <v>-</v>
      </c>
      <c r="F1186" t="str">
        <v>-</v>
      </c>
      <c r="G1186" t="str">
        <v>-</v>
      </c>
    </row>
    <row r="1187">
      <c r="A1187">
        <v>21185</v>
      </c>
      <c r="B1187" t="str">
        <v>Công an xã Thạnh Lộc  tỉnh Tiền Giang</v>
      </c>
      <c r="C1187" t="str">
        <v>-</v>
      </c>
      <c r="D1187" t="str">
        <v>-</v>
      </c>
      <c r="E1187" t="str">
        <v/>
      </c>
      <c r="F1187" t="str">
        <v>-</v>
      </c>
      <c r="G1187" t="str">
        <v>-</v>
      </c>
    </row>
    <row r="1188">
      <c r="A1188">
        <v>21186</v>
      </c>
      <c r="B1188" t="str">
        <f>HYPERLINK("http://thanhloc.cailay.tiengiang.gov.vn/", "UBND Ủy ban nhân dân xã Thạnh Lộc  tỉnh Tiền Giang")</f>
        <v>UBND Ủy ban nhân dân xã Thạnh Lộc  tỉnh Tiền Giang</v>
      </c>
      <c r="C1188" t="str">
        <v>http://thanhloc.cailay.tiengiang.gov.vn/</v>
      </c>
      <c r="D1188" t="str">
        <v>-</v>
      </c>
      <c r="E1188" t="str">
        <v>-</v>
      </c>
      <c r="F1188" t="str">
        <v>-</v>
      </c>
      <c r="G1188" t="str">
        <v>-</v>
      </c>
    </row>
    <row r="1189">
      <c r="A1189">
        <v>21187</v>
      </c>
      <c r="B1189" t="str">
        <v>Công an xã Mỹ Thành Bắc  tỉnh Tiền Giang</v>
      </c>
      <c r="C1189" t="str">
        <v>-</v>
      </c>
      <c r="D1189" t="str">
        <v>-</v>
      </c>
      <c r="E1189" t="str">
        <v/>
      </c>
      <c r="F1189" t="str">
        <v>-</v>
      </c>
      <c r="G1189" t="str">
        <v>-</v>
      </c>
    </row>
    <row r="1190">
      <c r="A1190">
        <v>21188</v>
      </c>
      <c r="B1190" t="str">
        <f>HYPERLINK("https://cailay.tiengiang.gov.vn/cac-xa", "UBND Ủy ban nhân dân xã Mỹ Thành Bắc  tỉnh Tiền Giang")</f>
        <v>UBND Ủy ban nhân dân xã Mỹ Thành Bắc  tỉnh Tiền Giang</v>
      </c>
      <c r="C1190" t="str">
        <v>https://cailay.tiengiang.gov.vn/cac-xa</v>
      </c>
      <c r="D1190" t="str">
        <v>-</v>
      </c>
      <c r="E1190" t="str">
        <v>-</v>
      </c>
      <c r="F1190" t="str">
        <v>-</v>
      </c>
      <c r="G1190" t="str">
        <v>-</v>
      </c>
    </row>
    <row r="1191">
      <c r="A1191">
        <v>21189</v>
      </c>
      <c r="B1191" t="str">
        <v>Công an xã Phú Cường  tỉnh Tiền Giang</v>
      </c>
      <c r="C1191" t="str">
        <v>-</v>
      </c>
      <c r="D1191" t="str">
        <v>-</v>
      </c>
      <c r="E1191" t="str">
        <v/>
      </c>
      <c r="F1191" t="str">
        <v>-</v>
      </c>
      <c r="G1191" t="str">
        <v>-</v>
      </c>
    </row>
    <row r="1192">
      <c r="A1192">
        <v>21190</v>
      </c>
      <c r="B1192" t="str">
        <f>HYPERLINK("http://phucuong.cailay.tiengiang.gov.vn/co-cau-to-chuc", "UBND Ủy ban nhân dân xã Phú Cường  tỉnh Tiền Giang")</f>
        <v>UBND Ủy ban nhân dân xã Phú Cường  tỉnh Tiền Giang</v>
      </c>
      <c r="C1192" t="str">
        <v>http://phucuong.cailay.tiengiang.gov.vn/co-cau-to-chuc</v>
      </c>
      <c r="D1192" t="str">
        <v>-</v>
      </c>
      <c r="E1192" t="str">
        <v>-</v>
      </c>
      <c r="F1192" t="str">
        <v>-</v>
      </c>
      <c r="G1192" t="str">
        <v>-</v>
      </c>
    </row>
    <row r="1193">
      <c r="A1193">
        <v>21191</v>
      </c>
      <c r="B1193" t="str">
        <v>Công an xã Mỹ Thành Nam  tỉnh Tiền Giang</v>
      </c>
      <c r="C1193" t="str">
        <v>-</v>
      </c>
      <c r="D1193" t="str">
        <v>-</v>
      </c>
      <c r="E1193" t="str">
        <v/>
      </c>
      <c r="F1193" t="str">
        <v>-</v>
      </c>
      <c r="G1193" t="str">
        <v>-</v>
      </c>
    </row>
    <row r="1194">
      <c r="A1194">
        <v>21192</v>
      </c>
      <c r="B1194" t="str">
        <f>HYPERLINK("https://cailay.tiengiang.gov.vn/cac-xa", "UBND Ủy ban nhân dân xã Mỹ Thành Nam  tỉnh Tiền Giang")</f>
        <v>UBND Ủy ban nhân dân xã Mỹ Thành Nam  tỉnh Tiền Giang</v>
      </c>
      <c r="C1194" t="str">
        <v>https://cailay.tiengiang.gov.vn/cac-xa</v>
      </c>
      <c r="D1194" t="str">
        <v>-</v>
      </c>
      <c r="E1194" t="str">
        <v>-</v>
      </c>
      <c r="F1194" t="str">
        <v>-</v>
      </c>
      <c r="G1194" t="str">
        <v>-</v>
      </c>
    </row>
    <row r="1195">
      <c r="A1195">
        <v>21193</v>
      </c>
      <c r="B1195" t="str">
        <f>HYPERLINK("https://www.facebook.com/918525595603218", "Công an xã Phú Nhuận  tỉnh Tiền Giang")</f>
        <v>Công an xã Phú Nhuận  tỉnh Tiền Giang</v>
      </c>
      <c r="C1195" t="str">
        <v>https://www.facebook.com/918525595603218</v>
      </c>
      <c r="D1195" t="str">
        <v>-</v>
      </c>
      <c r="E1195" t="str">
        <v/>
      </c>
      <c r="F1195" t="str">
        <v>-</v>
      </c>
      <c r="G1195" t="str">
        <v>-</v>
      </c>
    </row>
    <row r="1196">
      <c r="A1196">
        <v>21194</v>
      </c>
      <c r="B1196" t="str">
        <f>HYPERLINK("https://cailay.tiengiang.gov.vn/cac-xa", "UBND Ủy ban nhân dân xã Phú Nhuận  tỉnh Tiền Giang")</f>
        <v>UBND Ủy ban nhân dân xã Phú Nhuận  tỉnh Tiền Giang</v>
      </c>
      <c r="C1196" t="str">
        <v>https://cailay.tiengiang.gov.vn/cac-xa</v>
      </c>
      <c r="D1196" t="str">
        <v>-</v>
      </c>
      <c r="E1196" t="str">
        <v>-</v>
      </c>
      <c r="F1196" t="str">
        <v>-</v>
      </c>
      <c r="G1196" t="str">
        <v>-</v>
      </c>
    </row>
    <row r="1197">
      <c r="A1197">
        <v>21195</v>
      </c>
      <c r="B1197" t="str">
        <f>HYPERLINK("https://www.facebook.com/AnninhtrattuxaBinhphu/", "Công an xã Bình Phú  tỉnh Tiền Giang")</f>
        <v>Công an xã Bình Phú  tỉnh Tiền Giang</v>
      </c>
      <c r="C1197" t="str">
        <v>https://www.facebook.com/AnninhtrattuxaBinhphu/</v>
      </c>
      <c r="D1197" t="str">
        <v>-</v>
      </c>
      <c r="E1197" t="str">
        <v/>
      </c>
      <c r="F1197" t="str">
        <v>-</v>
      </c>
      <c r="G1197" t="str">
        <v>-</v>
      </c>
    </row>
    <row r="1198">
      <c r="A1198">
        <v>21196</v>
      </c>
      <c r="B1198" t="str">
        <f>HYPERLINK("https://cailay.tiengiang.gov.vn/chi-tiet-tin?/uy-ban-nhan-dan-cac-xa/5355760", "UBND Ủy ban nhân dân xã Bình Phú  tỉnh Tiền Giang")</f>
        <v>UBND Ủy ban nhân dân xã Bình Phú  tỉnh Tiền Giang</v>
      </c>
      <c r="C1198" t="str">
        <v>https://cailay.tiengiang.gov.vn/chi-tiet-tin?/uy-ban-nhan-dan-cac-xa/5355760</v>
      </c>
      <c r="D1198" t="str">
        <v>-</v>
      </c>
      <c r="E1198" t="str">
        <v>-</v>
      </c>
      <c r="F1198" t="str">
        <v>-</v>
      </c>
      <c r="G1198" t="str">
        <v>-</v>
      </c>
    </row>
    <row r="1199">
      <c r="A1199">
        <v>21197</v>
      </c>
      <c r="B1199" t="str">
        <f>HYPERLINK("https://www.facebook.com/p/M%E1%BA%B7t-tr%E1%BA%ADn-x%C3%A3-C%E1%BA%A9m-S%C6%A1n-huy%E1%BB%87n-Cai-L%E1%BA%ADy-t%E1%BB%89nh-Ti%E1%BB%81n-Giang-100080618116600/?locale=en_GB", "Công an xã Cẩm Sơn  tỉnh Tiền Giang")</f>
        <v>Công an xã Cẩm Sơn  tỉnh Tiền Giang</v>
      </c>
      <c r="C1199" t="str">
        <v>https://www.facebook.com/p/M%E1%BA%B7t-tr%E1%BA%ADn-x%C3%A3-C%E1%BA%A9m-S%C6%A1n-huy%E1%BB%87n-Cai-L%E1%BA%ADy-t%E1%BB%89nh-Ti%E1%BB%81n-Giang-100080618116600/?locale=en_GB</v>
      </c>
      <c r="D1199" t="str">
        <v>-</v>
      </c>
      <c r="E1199" t="str">
        <v/>
      </c>
      <c r="F1199" t="str">
        <v>-</v>
      </c>
      <c r="G1199" t="str">
        <v>-</v>
      </c>
    </row>
    <row r="1200">
      <c r="A1200">
        <v>21198</v>
      </c>
      <c r="B1200" t="str">
        <f>HYPERLINK("http://camson.cailay.tiengiang.gov.vn/", "UBND Ủy ban nhân dân xã Cẩm Sơn  tỉnh Tiền Giang")</f>
        <v>UBND Ủy ban nhân dân xã Cẩm Sơn  tỉnh Tiền Giang</v>
      </c>
      <c r="C1200" t="str">
        <v>http://camson.cailay.tiengiang.gov.vn/</v>
      </c>
      <c r="D1200" t="str">
        <v>-</v>
      </c>
      <c r="E1200" t="str">
        <v>-</v>
      </c>
      <c r="F1200" t="str">
        <v>-</v>
      </c>
      <c r="G1200" t="str">
        <v>-</v>
      </c>
    </row>
    <row r="1201">
      <c r="A1201">
        <v>21199</v>
      </c>
      <c r="B1201" t="str">
        <v>Công an xã Phú An  tỉnh Tiền Giang</v>
      </c>
      <c r="C1201" t="str">
        <v>-</v>
      </c>
      <c r="D1201" t="str">
        <v>-</v>
      </c>
      <c r="E1201" t="str">
        <v/>
      </c>
      <c r="F1201" t="str">
        <v>-</v>
      </c>
      <c r="G1201" t="str">
        <v>-</v>
      </c>
    </row>
    <row r="1202">
      <c r="A1202">
        <v>21200</v>
      </c>
      <c r="B1202" t="str">
        <f>HYPERLINK("http://phuan.cailay.tiengiang.gov.vn/", "UBND Ủy ban nhân dân xã Phú An  tỉnh Tiền Giang")</f>
        <v>UBND Ủy ban nhân dân xã Phú An  tỉnh Tiền Giang</v>
      </c>
      <c r="C1202" t="str">
        <v>http://phuan.cailay.tiengiang.gov.vn/</v>
      </c>
      <c r="D1202" t="str">
        <v>-</v>
      </c>
      <c r="E1202" t="str">
        <v>-</v>
      </c>
      <c r="F1202" t="str">
        <v>-</v>
      </c>
      <c r="G1202" t="str">
        <v>-</v>
      </c>
    </row>
    <row r="1203">
      <c r="A1203">
        <v>21201</v>
      </c>
      <c r="B1203" t="str">
        <v>Công an xã Mỹ Long  tỉnh Tiền Giang</v>
      </c>
      <c r="C1203" t="str">
        <v>-</v>
      </c>
      <c r="D1203" t="str">
        <v>-</v>
      </c>
      <c r="E1203" t="str">
        <v/>
      </c>
      <c r="F1203" t="str">
        <v>-</v>
      </c>
      <c r="G1203" t="str">
        <v>-</v>
      </c>
    </row>
    <row r="1204">
      <c r="A1204">
        <v>21202</v>
      </c>
      <c r="B1204" t="str">
        <f>HYPERLINK("https://cailay.tiengiang.gov.vn/chi-tiet-tin?/uy-ban-nhan-dan-cac-xa/5355760", "UBND Ủy ban nhân dân xã Mỹ Long  tỉnh Tiền Giang")</f>
        <v>UBND Ủy ban nhân dân xã Mỹ Long  tỉnh Tiền Giang</v>
      </c>
      <c r="C1204" t="str">
        <v>https://cailay.tiengiang.gov.vn/chi-tiet-tin?/uy-ban-nhan-dan-cac-xa/5355760</v>
      </c>
      <c r="D1204" t="str">
        <v>-</v>
      </c>
      <c r="E1204" t="str">
        <v>-</v>
      </c>
      <c r="F1204" t="str">
        <v>-</v>
      </c>
      <c r="G1204" t="str">
        <v>-</v>
      </c>
    </row>
    <row r="1205">
      <c r="A1205">
        <v>21203</v>
      </c>
      <c r="B1205" t="str">
        <v>Công an xã Long Tiên  tỉnh Tiền Giang</v>
      </c>
      <c r="C1205" t="str">
        <v>-</v>
      </c>
      <c r="D1205" t="str">
        <v>-</v>
      </c>
      <c r="E1205" t="str">
        <v/>
      </c>
      <c r="F1205" t="str">
        <v>-</v>
      </c>
      <c r="G1205" t="str">
        <v>-</v>
      </c>
    </row>
    <row r="1206">
      <c r="A1206">
        <v>21204</v>
      </c>
      <c r="B1206" t="str">
        <f>HYPERLINK("http://longtien.cailay.tiengiang.gov.vn/", "UBND Ủy ban nhân dân xã Long Tiên  tỉnh Tiền Giang")</f>
        <v>UBND Ủy ban nhân dân xã Long Tiên  tỉnh Tiền Giang</v>
      </c>
      <c r="C1206" t="str">
        <v>http://longtien.cailay.tiengiang.gov.vn/</v>
      </c>
      <c r="D1206" t="str">
        <v>-</v>
      </c>
      <c r="E1206" t="str">
        <v>-</v>
      </c>
      <c r="F1206" t="str">
        <v>-</v>
      </c>
      <c r="G1206" t="str">
        <v>-</v>
      </c>
    </row>
    <row r="1207">
      <c r="A1207">
        <v>21205</v>
      </c>
      <c r="B1207" t="str">
        <v>Công an xã Hiệp Đức  tỉnh Tiền Giang</v>
      </c>
      <c r="C1207" t="str">
        <v>-</v>
      </c>
      <c r="D1207" t="str">
        <v>-</v>
      </c>
      <c r="E1207" t="str">
        <v/>
      </c>
      <c r="F1207" t="str">
        <v>-</v>
      </c>
      <c r="G1207" t="str">
        <v>-</v>
      </c>
    </row>
    <row r="1208">
      <c r="A1208">
        <v>21206</v>
      </c>
      <c r="B1208" t="str">
        <f>HYPERLINK("http://hiepduc.cailay.tiengiang.gov.vn/", "UBND Ủy ban nhân dân xã Hiệp Đức  tỉnh Tiền Giang")</f>
        <v>UBND Ủy ban nhân dân xã Hiệp Đức  tỉnh Tiền Giang</v>
      </c>
      <c r="C1208" t="str">
        <v>http://hiepduc.cailay.tiengiang.gov.vn/</v>
      </c>
      <c r="D1208" t="str">
        <v>-</v>
      </c>
      <c r="E1208" t="str">
        <v>-</v>
      </c>
      <c r="F1208" t="str">
        <v>-</v>
      </c>
      <c r="G1208" t="str">
        <v>-</v>
      </c>
    </row>
    <row r="1209">
      <c r="A1209">
        <v>21207</v>
      </c>
      <c r="B1209" t="str">
        <v>Công an xã Long Trung  tỉnh Tiền Giang</v>
      </c>
      <c r="C1209" t="str">
        <v>-</v>
      </c>
      <c r="D1209" t="str">
        <v>-</v>
      </c>
      <c r="E1209" t="str">
        <v/>
      </c>
      <c r="F1209" t="str">
        <v>-</v>
      </c>
      <c r="G1209" t="str">
        <v>-</v>
      </c>
    </row>
    <row r="1210">
      <c r="A1210">
        <v>21208</v>
      </c>
      <c r="B1210" t="str">
        <f>HYPERLINK("http://longtrung.cailay.tiengiang.gov.vn/", "UBND Ủy ban nhân dân xã Long Trung  tỉnh Tiền Giang")</f>
        <v>UBND Ủy ban nhân dân xã Long Trung  tỉnh Tiền Giang</v>
      </c>
      <c r="C1210" t="str">
        <v>http://longtrung.cailay.tiengiang.gov.vn/</v>
      </c>
      <c r="D1210" t="str">
        <v>-</v>
      </c>
      <c r="E1210" t="str">
        <v>-</v>
      </c>
      <c r="F1210" t="str">
        <v>-</v>
      </c>
      <c r="G1210" t="str">
        <v>-</v>
      </c>
    </row>
    <row r="1211">
      <c r="A1211">
        <v>21209</v>
      </c>
      <c r="B1211" t="str">
        <v>Công an xã Hội Xuân  tỉnh Tiền Giang</v>
      </c>
      <c r="C1211" t="str">
        <v>-</v>
      </c>
      <c r="D1211" t="str">
        <v>-</v>
      </c>
      <c r="E1211" t="str">
        <v/>
      </c>
      <c r="F1211" t="str">
        <v>-</v>
      </c>
      <c r="G1211" t="str">
        <v>-</v>
      </c>
    </row>
    <row r="1212">
      <c r="A1212">
        <v>21210</v>
      </c>
      <c r="B1212" t="str">
        <f>HYPERLINK("https://cailay.tiengiang.gov.vn/chi-tiet-tin?/uy-ban-nhan-dan-cac-xa/5355760", "UBND Ủy ban nhân dân xã Hội Xuân  tỉnh Tiền Giang")</f>
        <v>UBND Ủy ban nhân dân xã Hội Xuân  tỉnh Tiền Giang</v>
      </c>
      <c r="C1212" t="str">
        <v>https://cailay.tiengiang.gov.vn/chi-tiet-tin?/uy-ban-nhan-dan-cac-xa/5355760</v>
      </c>
      <c r="D1212" t="str">
        <v>-</v>
      </c>
      <c r="E1212" t="str">
        <v>-</v>
      </c>
      <c r="F1212" t="str">
        <v>-</v>
      </c>
      <c r="G1212" t="str">
        <v>-</v>
      </c>
    </row>
    <row r="1213">
      <c r="A1213">
        <v>21211</v>
      </c>
      <c r="B1213" t="str">
        <v>Công an xã Tân Phong  tỉnh Tiền Giang</v>
      </c>
      <c r="C1213" t="str">
        <v>-</v>
      </c>
      <c r="D1213" t="str">
        <v>-</v>
      </c>
      <c r="E1213" t="str">
        <v/>
      </c>
      <c r="F1213" t="str">
        <v>-</v>
      </c>
      <c r="G1213" t="str">
        <v>-</v>
      </c>
    </row>
    <row r="1214">
      <c r="A1214">
        <v>21212</v>
      </c>
      <c r="B1214" t="str">
        <f>HYPERLINK("https://cailay.tiengiang.gov.vn/chi-tiet-tin?/uy-ban-nhan-dan-cac-xa/5355760", "UBND Ủy ban nhân dân xã Tân Phong  tỉnh Tiền Giang")</f>
        <v>UBND Ủy ban nhân dân xã Tân Phong  tỉnh Tiền Giang</v>
      </c>
      <c r="C1214" t="str">
        <v>https://cailay.tiengiang.gov.vn/chi-tiet-tin?/uy-ban-nhan-dan-cac-xa/5355760</v>
      </c>
      <c r="D1214" t="str">
        <v>-</v>
      </c>
      <c r="E1214" t="str">
        <v>-</v>
      </c>
      <c r="F1214" t="str">
        <v>-</v>
      </c>
      <c r="G1214" t="str">
        <v>-</v>
      </c>
    </row>
    <row r="1215">
      <c r="A1215">
        <v>21213</v>
      </c>
      <c r="B1215" t="str">
        <f>HYPERLINK("https://www.facebook.com/p/C%E1%BB%95ng-th%C3%B4ng-tin-%C4%91i%E1%BB%87n-t%E1%BB%AD-UBND-x%C3%A3-Tam-B%C3%ACnh-100064514929795/", "Công an xã Tam Bình  tỉnh Tiền Giang")</f>
        <v>Công an xã Tam Bình  tỉnh Tiền Giang</v>
      </c>
      <c r="C1215" t="str">
        <v>https://www.facebook.com/p/C%E1%BB%95ng-th%C3%B4ng-tin-%C4%91i%E1%BB%87n-t%E1%BB%AD-UBND-x%C3%A3-Tam-B%C3%ACnh-100064514929795/</v>
      </c>
      <c r="D1215" t="str">
        <v>-</v>
      </c>
      <c r="E1215" t="str">
        <v/>
      </c>
      <c r="F1215" t="str">
        <v>-</v>
      </c>
      <c r="G1215" t="str">
        <v>-</v>
      </c>
    </row>
    <row r="1216">
      <c r="A1216">
        <v>21214</v>
      </c>
      <c r="B1216" t="str">
        <f>HYPERLINK("https://cailay.tiengiang.gov.vn/cac-xa", "UBND Ủy ban nhân dân xã Tam Bình  tỉnh Tiền Giang")</f>
        <v>UBND Ủy ban nhân dân xã Tam Bình  tỉnh Tiền Giang</v>
      </c>
      <c r="C1216" t="str">
        <v>https://cailay.tiengiang.gov.vn/cac-xa</v>
      </c>
      <c r="D1216" t="str">
        <v>-</v>
      </c>
      <c r="E1216" t="str">
        <v>-</v>
      </c>
      <c r="F1216" t="str">
        <v>-</v>
      </c>
      <c r="G1216" t="str">
        <v>-</v>
      </c>
    </row>
    <row r="1217">
      <c r="A1217">
        <v>21215</v>
      </c>
      <c r="B1217" t="str">
        <f>HYPERLINK("https://www.facebook.com/p/C%C3%B4ng-an-x%C3%A3-Ng%C5%A9-Hi%E1%BB%87p-huy%E1%BB%87n-Cai-L%E1%BA%ADy-Ti%E1%BB%81n-Giang-100071328353584/", "Công an xã Ngũ Hiệp  tỉnh Tiền Giang")</f>
        <v>Công an xã Ngũ Hiệp  tỉnh Tiền Giang</v>
      </c>
      <c r="C1217" t="str">
        <v>https://www.facebook.com/p/C%C3%B4ng-an-x%C3%A3-Ng%C5%A9-Hi%E1%BB%87p-huy%E1%BB%87n-Cai-L%E1%BA%ADy-Ti%E1%BB%81n-Giang-100071328353584/</v>
      </c>
      <c r="D1217" t="str">
        <v>-</v>
      </c>
      <c r="E1217" t="str">
        <v/>
      </c>
      <c r="F1217" t="str">
        <v>-</v>
      </c>
      <c r="G1217" t="str">
        <v>-</v>
      </c>
    </row>
    <row r="1218">
      <c r="A1218">
        <v>21216</v>
      </c>
      <c r="B1218" t="str">
        <f>HYPERLINK("https://cailay.tiengiang.gov.vn/cac-xa", "UBND Ủy ban nhân dân xã Ngũ Hiệp  tỉnh Tiền Giang")</f>
        <v>UBND Ủy ban nhân dân xã Ngũ Hiệp  tỉnh Tiền Giang</v>
      </c>
      <c r="C1218" t="str">
        <v>https://cailay.tiengiang.gov.vn/cac-xa</v>
      </c>
      <c r="D1218" t="str">
        <v>-</v>
      </c>
      <c r="E1218" t="str">
        <v>-</v>
      </c>
      <c r="F1218" t="str">
        <v>-</v>
      </c>
      <c r="G1218" t="str">
        <v>-</v>
      </c>
    </row>
    <row r="1219">
      <c r="A1219">
        <v>21217</v>
      </c>
      <c r="B1219" t="str">
        <f>HYPERLINK("https://www.facebook.com/tanhoidong.tiengiang/", "Công an xã Tân Hội Đông  tỉnh Tiền Giang")</f>
        <v>Công an xã Tân Hội Đông  tỉnh Tiền Giang</v>
      </c>
      <c r="C1219" t="str">
        <v>https://www.facebook.com/tanhoidong.tiengiang/</v>
      </c>
      <c r="D1219" t="str">
        <v>-</v>
      </c>
      <c r="E1219" t="str">
        <v/>
      </c>
      <c r="F1219" t="str">
        <v>-</v>
      </c>
      <c r="G1219" t="str">
        <v>-</v>
      </c>
    </row>
    <row r="1220">
      <c r="A1220">
        <v>21218</v>
      </c>
      <c r="B1220" t="str">
        <f>HYPERLINK("https://chauthanh.tiengiang.gov.vn/chi-tiet-tin?/xa-tan-hoi-dong/8299887", "UBND Ủy ban nhân dân xã Tân Hội Đông  tỉnh Tiền Giang")</f>
        <v>UBND Ủy ban nhân dân xã Tân Hội Đông  tỉnh Tiền Giang</v>
      </c>
      <c r="C1220" t="str">
        <v>https://chauthanh.tiengiang.gov.vn/chi-tiet-tin?/xa-tan-hoi-dong/8299887</v>
      </c>
      <c r="D1220" t="str">
        <v>-</v>
      </c>
      <c r="E1220" t="str">
        <v>-</v>
      </c>
      <c r="F1220" t="str">
        <v>-</v>
      </c>
      <c r="G1220" t="str">
        <v>-</v>
      </c>
    </row>
    <row r="1221">
      <c r="A1221">
        <v>21219</v>
      </c>
      <c r="B1221" t="str">
        <f>HYPERLINK("https://www.facebook.com/p/C%C3%B4ng-an-x%C3%A3-T%C3%A2n-H%C6%B0%C6%A1ng-100036759554463/", "Công an xã Tân Hương  tỉnh Tiền Giang")</f>
        <v>Công an xã Tân Hương  tỉnh Tiền Giang</v>
      </c>
      <c r="C1221" t="str">
        <v>https://www.facebook.com/p/C%C3%B4ng-an-x%C3%A3-T%C3%A2n-H%C6%B0%C6%A1ng-100036759554463/</v>
      </c>
      <c r="D1221" t="str">
        <v>-</v>
      </c>
      <c r="E1221" t="str">
        <v/>
      </c>
      <c r="F1221" t="str">
        <v>-</v>
      </c>
      <c r="G1221" t="str">
        <v>-</v>
      </c>
    </row>
    <row r="1222">
      <c r="A1222">
        <v>21220</v>
      </c>
      <c r="B1222" t="str">
        <f>HYPERLINK("https://chauthanh.tiengiang.gov.vn/chi-tiet-tin?/xa-tan-huong/8869288", "UBND Ủy ban nhân dân xã Tân Hương  tỉnh Tiền Giang")</f>
        <v>UBND Ủy ban nhân dân xã Tân Hương  tỉnh Tiền Giang</v>
      </c>
      <c r="C1222" t="str">
        <v>https://chauthanh.tiengiang.gov.vn/chi-tiet-tin?/xa-tan-huong/8869288</v>
      </c>
      <c r="D1222" t="str">
        <v>-</v>
      </c>
      <c r="E1222" t="str">
        <v>-</v>
      </c>
      <c r="F1222" t="str">
        <v>-</v>
      </c>
      <c r="G1222" t="str">
        <v>-</v>
      </c>
    </row>
    <row r="1223">
      <c r="A1223">
        <v>21221</v>
      </c>
      <c r="B1223" t="str">
        <f>HYPERLINK("https://www.facebook.com/p/Tr%C6%B0%E1%BB%9Dng-Ti%E1%BB%83u-h%E1%BB%8Dc-T%C3%A2n-L%C3%BD-T%C3%A2y-100072184594392/", "Công an xã Tân Lý Đông  tỉnh Tiền Giang")</f>
        <v>Công an xã Tân Lý Đông  tỉnh Tiền Giang</v>
      </c>
      <c r="C1223" t="str">
        <v>https://www.facebook.com/p/Tr%C6%B0%E1%BB%9Dng-Ti%E1%BB%83u-h%E1%BB%8Dc-T%C3%A2n-L%C3%BD-T%C3%A2y-100072184594392/</v>
      </c>
      <c r="D1223" t="str">
        <v>-</v>
      </c>
      <c r="E1223" t="str">
        <v/>
      </c>
      <c r="F1223" t="str">
        <v>-</v>
      </c>
      <c r="G1223" t="str">
        <v>-</v>
      </c>
    </row>
    <row r="1224">
      <c r="A1224">
        <v>21222</v>
      </c>
      <c r="B1224" t="str">
        <f>HYPERLINK("https://chauthanh.tiengiang.gov.vn/chi-tiet-tin?/xa-tan-ly-dong/9025729", "UBND Ủy ban nhân dân xã Tân Lý Đông  tỉnh Tiền Giang")</f>
        <v>UBND Ủy ban nhân dân xã Tân Lý Đông  tỉnh Tiền Giang</v>
      </c>
      <c r="C1224" t="str">
        <v>https://chauthanh.tiengiang.gov.vn/chi-tiet-tin?/xa-tan-ly-dong/9025729</v>
      </c>
      <c r="D1224" t="str">
        <v>-</v>
      </c>
      <c r="E1224" t="str">
        <v>-</v>
      </c>
      <c r="F1224" t="str">
        <v>-</v>
      </c>
      <c r="G1224" t="str">
        <v>-</v>
      </c>
    </row>
    <row r="1225">
      <c r="A1225">
        <v>21223</v>
      </c>
      <c r="B1225" t="str">
        <f>HYPERLINK("https://www.facebook.com/p/CA-T%C3%A2n-L%C3%BD-T%C3%A2y-Ch%C3%A2u-Th%C3%A0nh-Ti%E1%BB%81n-Giang-100077161945768/", "Công an xã Tân Lý Tây  tỉnh Tiền Giang")</f>
        <v>Công an xã Tân Lý Tây  tỉnh Tiền Giang</v>
      </c>
      <c r="C1225" t="str">
        <v>https://www.facebook.com/p/CA-T%C3%A2n-L%C3%BD-T%C3%A2y-Ch%C3%A2u-Th%C3%A0nh-Ti%E1%BB%81n-Giang-100077161945768/</v>
      </c>
      <c r="D1225" t="str">
        <v>-</v>
      </c>
      <c r="E1225" t="str">
        <v/>
      </c>
      <c r="F1225" t="str">
        <v>-</v>
      </c>
      <c r="G1225" t="str">
        <v>-</v>
      </c>
    </row>
    <row r="1226">
      <c r="A1226">
        <v>21224</v>
      </c>
      <c r="B1226" t="str">
        <f>HYPERLINK("https://chauthanh.tiengiang.gov.vn/chi-tiet-tin?/xa-tan-ly-tay/9025320", "UBND Ủy ban nhân dân xã Tân Lý Tây  tỉnh Tiền Giang")</f>
        <v>UBND Ủy ban nhân dân xã Tân Lý Tây  tỉnh Tiền Giang</v>
      </c>
      <c r="C1226" t="str">
        <v>https://chauthanh.tiengiang.gov.vn/chi-tiet-tin?/xa-tan-ly-tay/9025320</v>
      </c>
      <c r="D1226" t="str">
        <v>-</v>
      </c>
      <c r="E1226" t="str">
        <v>-</v>
      </c>
      <c r="F1226" t="str">
        <v>-</v>
      </c>
      <c r="G1226" t="str">
        <v>-</v>
      </c>
    </row>
    <row r="1227">
      <c r="A1227">
        <v>21225</v>
      </c>
      <c r="B1227" t="str">
        <f>HYPERLINK("https://www.facebook.com/thancuunghiaxadoan/", "Công an xã Thân Cửu Nghĩa  tỉnh Tiền Giang")</f>
        <v>Công an xã Thân Cửu Nghĩa  tỉnh Tiền Giang</v>
      </c>
      <c r="C1227" t="str">
        <v>https://www.facebook.com/thancuunghiaxadoan/</v>
      </c>
      <c r="D1227" t="str">
        <v>-</v>
      </c>
      <c r="E1227" t="str">
        <v/>
      </c>
      <c r="F1227" t="str">
        <v>-</v>
      </c>
      <c r="G1227" t="str">
        <v>-</v>
      </c>
    </row>
    <row r="1228">
      <c r="A1228">
        <v>21226</v>
      </c>
      <c r="B1228" t="str">
        <f>HYPERLINK("https://chauthanh.tiengiang.gov.vn/chi-tiet-tin?/xa-than-cuu-nghia/9025916", "UBND Ủy ban nhân dân xã Thân Cửu Nghĩa  tỉnh Tiền Giang")</f>
        <v>UBND Ủy ban nhân dân xã Thân Cửu Nghĩa  tỉnh Tiền Giang</v>
      </c>
      <c r="C1228" t="str">
        <v>https://chauthanh.tiengiang.gov.vn/chi-tiet-tin?/xa-than-cuu-nghia/9025916</v>
      </c>
      <c r="D1228" t="str">
        <v>-</v>
      </c>
      <c r="E1228" t="str">
        <v>-</v>
      </c>
      <c r="F1228" t="str">
        <v>-</v>
      </c>
      <c r="G1228" t="str">
        <v>-</v>
      </c>
    </row>
    <row r="1229">
      <c r="A1229">
        <v>21227</v>
      </c>
      <c r="B1229" t="str">
        <f>HYPERLINK("https://www.facebook.com/tuoitrephuongtamhiep/", "Công an xã Tam Hiệp  tỉnh Tiền Giang")</f>
        <v>Công an xã Tam Hiệp  tỉnh Tiền Giang</v>
      </c>
      <c r="C1229" t="str">
        <v>https://www.facebook.com/tuoitrephuongtamhiep/</v>
      </c>
      <c r="D1229" t="str">
        <v>-</v>
      </c>
      <c r="E1229" t="str">
        <v/>
      </c>
      <c r="F1229" t="str">
        <v>-</v>
      </c>
      <c r="G1229" t="str">
        <v>-</v>
      </c>
    </row>
    <row r="1230">
      <c r="A1230">
        <v>21228</v>
      </c>
      <c r="B1230" t="str">
        <f>HYPERLINK("https://chauthanh.tiengiang.gov.vn/chi-tiet-tin?/xa-tam-hiep/9025896", "UBND Ủy ban nhân dân xã Tam Hiệp  tỉnh Tiền Giang")</f>
        <v>UBND Ủy ban nhân dân xã Tam Hiệp  tỉnh Tiền Giang</v>
      </c>
      <c r="C1230" t="str">
        <v>https://chauthanh.tiengiang.gov.vn/chi-tiet-tin?/xa-tam-hiep/9025896</v>
      </c>
      <c r="D1230" t="str">
        <v>-</v>
      </c>
      <c r="E1230" t="str">
        <v>-</v>
      </c>
      <c r="F1230" t="str">
        <v>-</v>
      </c>
      <c r="G1230" t="str">
        <v>-</v>
      </c>
    </row>
    <row r="1231">
      <c r="A1231">
        <v>21229</v>
      </c>
      <c r="B1231" t="str">
        <f>HYPERLINK("https://www.facebook.com/p/C%C3%B4ng-an-x%C3%A3-%C4%90i%E1%BB%81m-Hy-Ch%C3%A2u-Th%C3%A0nh-Ti%E1%BB%81n-Giang-100071865742227/", "Công an xã Điềm Hy  tỉnh Tiền Giang")</f>
        <v>Công an xã Điềm Hy  tỉnh Tiền Giang</v>
      </c>
      <c r="C1231" t="str">
        <v>https://www.facebook.com/p/C%C3%B4ng-an-x%C3%A3-%C4%90i%E1%BB%81m-Hy-Ch%C3%A2u-Th%C3%A0nh-Ti%E1%BB%81n-Giang-100071865742227/</v>
      </c>
      <c r="D1231" t="str">
        <v>-</v>
      </c>
      <c r="E1231" t="str">
        <v/>
      </c>
      <c r="F1231" t="str">
        <v>-</v>
      </c>
      <c r="G1231" t="str">
        <v>-</v>
      </c>
    </row>
    <row r="1232">
      <c r="A1232">
        <v>21230</v>
      </c>
      <c r="B1232" t="str">
        <f>HYPERLINK("https://chauthanh.tiengiang.gov.vn/chi-tiet-tin?/xa-diem-hy/9025503", "UBND Ủy ban nhân dân xã Điềm Hy  tỉnh Tiền Giang")</f>
        <v>UBND Ủy ban nhân dân xã Điềm Hy  tỉnh Tiền Giang</v>
      </c>
      <c r="C1232" t="str">
        <v>https://chauthanh.tiengiang.gov.vn/chi-tiet-tin?/xa-diem-hy/9025503</v>
      </c>
      <c r="D1232" t="str">
        <v>-</v>
      </c>
      <c r="E1232" t="str">
        <v>-</v>
      </c>
      <c r="F1232" t="str">
        <v>-</v>
      </c>
      <c r="G1232" t="str">
        <v>-</v>
      </c>
    </row>
    <row r="1233">
      <c r="A1233">
        <v>21231</v>
      </c>
      <c r="B1233" t="str">
        <f>HYPERLINK("https://www.facebook.com/UBNDxaNhiBinh/", "Công an xã Nhị Bình  tỉnh Tiền Giang")</f>
        <v>Công an xã Nhị Bình  tỉnh Tiền Giang</v>
      </c>
      <c r="C1233" t="str">
        <v>https://www.facebook.com/UBNDxaNhiBinh/</v>
      </c>
      <c r="D1233" t="str">
        <v>-</v>
      </c>
      <c r="E1233" t="str">
        <v/>
      </c>
      <c r="F1233" t="str">
        <v>-</v>
      </c>
      <c r="G1233" t="str">
        <v>-</v>
      </c>
    </row>
    <row r="1234">
      <c r="A1234">
        <v>21232</v>
      </c>
      <c r="B1234" t="str">
        <f>HYPERLINK("https://chauthanh.tiengiang.gov.vn/chi-tiet-tin?/xa-nhi-binh/9025866", "UBND Ủy ban nhân dân xã Nhị Bình  tỉnh Tiền Giang")</f>
        <v>UBND Ủy ban nhân dân xã Nhị Bình  tỉnh Tiền Giang</v>
      </c>
      <c r="C1234" t="str">
        <v>https://chauthanh.tiengiang.gov.vn/chi-tiet-tin?/xa-nhi-binh/9025866</v>
      </c>
      <c r="D1234" t="str">
        <v>-</v>
      </c>
      <c r="E1234" t="str">
        <v>-</v>
      </c>
      <c r="F1234" t="str">
        <v>-</v>
      </c>
      <c r="G1234" t="str">
        <v>-</v>
      </c>
    </row>
    <row r="1235">
      <c r="A1235">
        <v>21233</v>
      </c>
      <c r="B1235" t="str">
        <f>HYPERLINK("https://www.facebook.com/p/C%C3%B4ng-an-x%C3%A3-D%C6%B0%E1%BB%A1ng-%C4%90i%E1%BB%81m-huy%E1%BB%87n-Ch%C3%A2u-Th%C3%A0nh-t%E1%BB%89nh-Ti%E1%BB%81n-Giang-100070629619680/", "Công an xã Dưỡng Điềm  tỉnh Tiền Giang")</f>
        <v>Công an xã Dưỡng Điềm  tỉnh Tiền Giang</v>
      </c>
      <c r="C1235" t="str">
        <v>https://www.facebook.com/p/C%C3%B4ng-an-x%C3%A3-D%C6%B0%E1%BB%A1ng-%C4%90i%E1%BB%81m-huy%E1%BB%87n-Ch%C3%A2u-Th%C3%A0nh-t%E1%BB%89nh-Ti%E1%BB%81n-Giang-100070629619680/</v>
      </c>
      <c r="D1235" t="str">
        <v>-</v>
      </c>
      <c r="E1235" t="str">
        <v/>
      </c>
      <c r="F1235" t="str">
        <v>-</v>
      </c>
      <c r="G1235" t="str">
        <v>-</v>
      </c>
    </row>
    <row r="1236">
      <c r="A1236">
        <v>21234</v>
      </c>
      <c r="B1236" t="str">
        <f>HYPERLINK("https://chauthanh.tiengiang.gov.vn/chi-tiet-tin?/xa-duong-diem/8287952", "UBND Ủy ban nhân dân xã Dưỡng Điềm  tỉnh Tiền Giang")</f>
        <v>UBND Ủy ban nhân dân xã Dưỡng Điềm  tỉnh Tiền Giang</v>
      </c>
      <c r="C1236" t="str">
        <v>https://chauthanh.tiengiang.gov.vn/chi-tiet-tin?/xa-duong-diem/8287952</v>
      </c>
      <c r="D1236" t="str">
        <v>-</v>
      </c>
      <c r="E1236" t="str">
        <v>-</v>
      </c>
      <c r="F1236" t="str">
        <v>-</v>
      </c>
      <c r="G1236" t="str">
        <v>-</v>
      </c>
    </row>
    <row r="1237">
      <c r="A1237">
        <v>21235</v>
      </c>
      <c r="B1237" t="str">
        <f>HYPERLINK("https://www.facebook.com/p/C%C3%B4ng-An-x%C3%A3-%C4%90%C3%B4ng-Ho%C3%A0-Ch%C3%A2u-Th%C3%A0nh-t%E1%BB%89nh-Ti%E1%BB%81n-Giang-100070632799543/", "Công an xã Đông Hòa  tỉnh Tiền Giang")</f>
        <v>Công an xã Đông Hòa  tỉnh Tiền Giang</v>
      </c>
      <c r="C1237" t="str">
        <v>https://www.facebook.com/p/C%C3%B4ng-An-x%C3%A3-%C4%90%C3%B4ng-Ho%C3%A0-Ch%C3%A2u-Th%C3%A0nh-t%E1%BB%89nh-Ti%E1%BB%81n-Giang-100070632799543/</v>
      </c>
      <c r="D1237" t="str">
        <v>-</v>
      </c>
      <c r="E1237" t="str">
        <v/>
      </c>
      <c r="F1237" t="str">
        <v>-</v>
      </c>
      <c r="G1237" t="str">
        <v>-</v>
      </c>
    </row>
    <row r="1238">
      <c r="A1238">
        <v>21236</v>
      </c>
      <c r="B1238" t="str">
        <f>HYPERLINK("https://chauthanh.tiengiang.gov.vn/chi-tiet-tin?/xa-dong-hoa/8287875", "UBND Ủy ban nhân dân xã Đông Hòa  tỉnh Tiền Giang")</f>
        <v>UBND Ủy ban nhân dân xã Đông Hòa  tỉnh Tiền Giang</v>
      </c>
      <c r="C1238" t="str">
        <v>https://chauthanh.tiengiang.gov.vn/chi-tiet-tin?/xa-dong-hoa/8287875</v>
      </c>
      <c r="D1238" t="str">
        <v>-</v>
      </c>
      <c r="E1238" t="str">
        <v>-</v>
      </c>
      <c r="F1238" t="str">
        <v>-</v>
      </c>
      <c r="G1238" t="str">
        <v>-</v>
      </c>
    </row>
    <row r="1239">
      <c r="A1239">
        <v>21237</v>
      </c>
      <c r="B1239" t="str">
        <f>HYPERLINK("https://www.facebook.com/100082875385906", "Công an xã Long Định  tỉnh Tiền Giang")</f>
        <v>Công an xã Long Định  tỉnh Tiền Giang</v>
      </c>
      <c r="C1239" t="str">
        <v>https://www.facebook.com/100082875385906</v>
      </c>
      <c r="D1239" t="str">
        <v>-</v>
      </c>
      <c r="E1239" t="str">
        <v>02733834723</v>
      </c>
      <c r="F1239" t="str">
        <v>-</v>
      </c>
      <c r="G1239" t="str">
        <v>ấp Mới, xã Long Định, huyện Châu Thành, tỉnh Tiền Giang</v>
      </c>
    </row>
    <row r="1240">
      <c r="A1240">
        <v>21238</v>
      </c>
      <c r="B1240" t="str">
        <f>HYPERLINK("https://chauthanh.tiengiang.gov.vn/chi-tiet-tin?/xa-long-inh/9025854", "UBND Ủy ban nhân dân xã Long Định  tỉnh Tiền Giang")</f>
        <v>UBND Ủy ban nhân dân xã Long Định  tỉnh Tiền Giang</v>
      </c>
      <c r="C1240" t="str">
        <v>https://chauthanh.tiengiang.gov.vn/chi-tiet-tin?/xa-long-inh/9025854</v>
      </c>
      <c r="D1240" t="str">
        <v>-</v>
      </c>
      <c r="E1240" t="str">
        <v>-</v>
      </c>
      <c r="F1240" t="str">
        <v>-</v>
      </c>
      <c r="G1240" t="str">
        <v>-</v>
      </c>
    </row>
    <row r="1241">
      <c r="A1241">
        <v>21239</v>
      </c>
      <c r="B1241" t="str">
        <f>HYPERLINK("https://www.facebook.com/p/C%C3%B4ng-an-x%C3%A3-H%E1%BB%AFu-%C4%90%E1%BA%A1o-huy%E1%BB%87n-Ch%C3%A2u-Th%C3%A0nh-t%E1%BB%89nh-Ti%E1%BB%81n-Giang-100065443541621/", "Công an xã Hữu Đạo  tỉnh Tiền Giang")</f>
        <v>Công an xã Hữu Đạo  tỉnh Tiền Giang</v>
      </c>
      <c r="C1241" t="str">
        <v>https://www.facebook.com/p/C%C3%B4ng-an-x%C3%A3-H%E1%BB%AFu-%C4%90%E1%BA%A1o-huy%E1%BB%87n-Ch%C3%A2u-Th%C3%A0nh-t%E1%BB%89nh-Ti%E1%BB%81n-Giang-100065443541621/</v>
      </c>
      <c r="D1241" t="str">
        <v>-</v>
      </c>
      <c r="E1241" t="str">
        <v/>
      </c>
      <c r="F1241" t="str">
        <v>-</v>
      </c>
      <c r="G1241" t="str">
        <v>-</v>
      </c>
    </row>
    <row r="1242">
      <c r="A1242">
        <v>21240</v>
      </c>
      <c r="B1242" t="str">
        <f>HYPERLINK("https://chauthanh.tiengiang.gov.vn/chi-tiet-tin?/xa-huu-dao/9025808", "UBND Ủy ban nhân dân xã Hữu Đạo  tỉnh Tiền Giang")</f>
        <v>UBND Ủy ban nhân dân xã Hữu Đạo  tỉnh Tiền Giang</v>
      </c>
      <c r="C1242" t="str">
        <v>https://chauthanh.tiengiang.gov.vn/chi-tiet-tin?/xa-huu-dao/9025808</v>
      </c>
      <c r="D1242" t="str">
        <v>-</v>
      </c>
      <c r="E1242" t="str">
        <v>-</v>
      </c>
      <c r="F1242" t="str">
        <v>-</v>
      </c>
      <c r="G1242" t="str">
        <v>-</v>
      </c>
    </row>
    <row r="1243">
      <c r="A1243">
        <v>21241</v>
      </c>
      <c r="B1243" t="str">
        <f>HYPERLINK("https://www.facebook.com/p/C%C3%B4ng-an-x%C3%A3-Long-An-huy%E1%BB%87n-Ch%C3%A2u-Th%C3%A0nh-t%E1%BB%89nh-Ti%E1%BB%81n-Giang-100070388090456/", "Công an xã Long An  tỉnh Tiền Giang")</f>
        <v>Công an xã Long An  tỉnh Tiền Giang</v>
      </c>
      <c r="C1243" t="str">
        <v>https://www.facebook.com/p/C%C3%B4ng-an-x%C3%A3-Long-An-huy%E1%BB%87n-Ch%C3%A2u-Th%C3%A0nh-t%E1%BB%89nh-Ti%E1%BB%81n-Giang-100070388090456/</v>
      </c>
      <c r="D1243" t="str">
        <v>-</v>
      </c>
      <c r="E1243" t="str">
        <v/>
      </c>
      <c r="F1243" t="str">
        <v>-</v>
      </c>
      <c r="G1243" t="str">
        <v>-</v>
      </c>
    </row>
    <row r="1244">
      <c r="A1244">
        <v>21242</v>
      </c>
      <c r="B1244" t="str">
        <f>HYPERLINK("https://chauthanh.tiengiang.gov.vn/chi-tiet-tin?/xa-long-an/9025583", "UBND Ủy ban nhân dân xã Long An  tỉnh Tiền Giang")</f>
        <v>UBND Ủy ban nhân dân xã Long An  tỉnh Tiền Giang</v>
      </c>
      <c r="C1244" t="str">
        <v>https://chauthanh.tiengiang.gov.vn/chi-tiet-tin?/xa-long-an/9025583</v>
      </c>
      <c r="D1244" t="str">
        <v>-</v>
      </c>
      <c r="E1244" t="str">
        <v>-</v>
      </c>
      <c r="F1244" t="str">
        <v>-</v>
      </c>
      <c r="G1244" t="str">
        <v>-</v>
      </c>
    </row>
    <row r="1245">
      <c r="A1245">
        <v>21243</v>
      </c>
      <c r="B1245" t="str">
        <v>Công an xã Long Hưng  tỉnh Tiền Giang</v>
      </c>
      <c r="C1245" t="str">
        <v>-</v>
      </c>
      <c r="D1245" t="str">
        <v>-</v>
      </c>
      <c r="E1245" t="str">
        <v/>
      </c>
      <c r="F1245" t="str">
        <v>-</v>
      </c>
      <c r="G1245" t="str">
        <v>-</v>
      </c>
    </row>
    <row r="1246">
      <c r="A1246">
        <v>21244</v>
      </c>
      <c r="B1246" t="str">
        <f>HYPERLINK("https://chauthanh.tiengiang.gov.vn/chi-tiet-tin?/xa-long-hung/8278247", "UBND Ủy ban nhân dân xã Long Hưng  tỉnh Tiền Giang")</f>
        <v>UBND Ủy ban nhân dân xã Long Hưng  tỉnh Tiền Giang</v>
      </c>
      <c r="C1246" t="str">
        <v>https://chauthanh.tiengiang.gov.vn/chi-tiet-tin?/xa-long-hung/8278247</v>
      </c>
      <c r="D1246" t="str">
        <v>-</v>
      </c>
      <c r="E1246" t="str">
        <v>-</v>
      </c>
      <c r="F1246" t="str">
        <v>-</v>
      </c>
      <c r="G1246" t="str">
        <v>-</v>
      </c>
    </row>
    <row r="1247">
      <c r="A1247">
        <v>21245</v>
      </c>
      <c r="B1247" t="str">
        <f>HYPERLINK("https://www.facebook.com/p/C%C3%B4ng-an-x%C3%A3-B%C3%ACnh-Tr%C6%B0ng-100070340299107/", "Công an xã Bình Trưng  tỉnh Tiền Giang")</f>
        <v>Công an xã Bình Trưng  tỉnh Tiền Giang</v>
      </c>
      <c r="C1247" t="str">
        <v>https://www.facebook.com/p/C%C3%B4ng-an-x%C3%A3-B%C3%ACnh-Tr%C6%B0ng-100070340299107/</v>
      </c>
      <c r="D1247" t="str">
        <v>-</v>
      </c>
      <c r="E1247" t="str">
        <v/>
      </c>
      <c r="F1247" t="str">
        <v>-</v>
      </c>
      <c r="G1247" t="str">
        <v>-</v>
      </c>
    </row>
    <row r="1248">
      <c r="A1248">
        <v>21246</v>
      </c>
      <c r="B1248" t="str">
        <f>HYPERLINK("https://chauthanh.tiengiang.gov.vn/chi-tiet-tin?/xa-binh-trung/8287974", "UBND Ủy ban nhân dân xã Bình Trưng  tỉnh Tiền Giang")</f>
        <v>UBND Ủy ban nhân dân xã Bình Trưng  tỉnh Tiền Giang</v>
      </c>
      <c r="C1248" t="str">
        <v>https://chauthanh.tiengiang.gov.vn/chi-tiet-tin?/xa-binh-trung/8287974</v>
      </c>
      <c r="D1248" t="str">
        <v>-</v>
      </c>
      <c r="E1248" t="str">
        <v>-</v>
      </c>
      <c r="F1248" t="str">
        <v>-</v>
      </c>
      <c r="G1248" t="str">
        <v>-</v>
      </c>
    </row>
    <row r="1249">
      <c r="A1249">
        <v>21247</v>
      </c>
      <c r="B1249" t="str">
        <v>Công an xã Thạnh Phú  tỉnh Tiền Giang</v>
      </c>
      <c r="C1249" t="str">
        <v>-</v>
      </c>
      <c r="D1249" t="str">
        <v>-</v>
      </c>
      <c r="E1249" t="str">
        <v/>
      </c>
      <c r="F1249" t="str">
        <v>-</v>
      </c>
      <c r="G1249" t="str">
        <v>-</v>
      </c>
    </row>
    <row r="1250">
      <c r="A1250">
        <v>21248</v>
      </c>
      <c r="B1250" t="str">
        <f>HYPERLINK("https://chauthanh.tiengiang.gov.vn/chi-tiet-tin?/xa-thanh-phu/8287819", "UBND Ủy ban nhân dân xã Thạnh Phú  tỉnh Tiền Giang")</f>
        <v>UBND Ủy ban nhân dân xã Thạnh Phú  tỉnh Tiền Giang</v>
      </c>
      <c r="C1250" t="str">
        <v>https://chauthanh.tiengiang.gov.vn/chi-tiet-tin?/xa-thanh-phu/8287819</v>
      </c>
      <c r="D1250" t="str">
        <v>-</v>
      </c>
      <c r="E1250" t="str">
        <v>-</v>
      </c>
      <c r="F1250" t="str">
        <v>-</v>
      </c>
      <c r="G1250" t="str">
        <v>-</v>
      </c>
    </row>
    <row r="1251">
      <c r="A1251">
        <v>21249</v>
      </c>
      <c r="B1251" t="str">
        <v>Công an xã Bàn Long  tỉnh Tiền Giang</v>
      </c>
      <c r="C1251" t="str">
        <v>-</v>
      </c>
      <c r="D1251" t="str">
        <v>-</v>
      </c>
      <c r="E1251" t="str">
        <v/>
      </c>
      <c r="F1251" t="str">
        <v>-</v>
      </c>
      <c r="G1251" t="str">
        <v>-</v>
      </c>
    </row>
    <row r="1252">
      <c r="A1252">
        <v>21250</v>
      </c>
      <c r="B1252" t="str">
        <f>HYPERLINK("https://chauthanh.tiengiang.gov.vn/chi-tiet-tin?/xa-ban-long/8287904", "UBND Ủy ban nhân dân xã Bàn Long  tỉnh Tiền Giang")</f>
        <v>UBND Ủy ban nhân dân xã Bàn Long  tỉnh Tiền Giang</v>
      </c>
      <c r="C1252" t="str">
        <v>https://chauthanh.tiengiang.gov.vn/chi-tiet-tin?/xa-ban-long/8287904</v>
      </c>
      <c r="D1252" t="str">
        <v>-</v>
      </c>
      <c r="E1252" t="str">
        <v>-</v>
      </c>
      <c r="F1252" t="str">
        <v>-</v>
      </c>
      <c r="G1252" t="str">
        <v>-</v>
      </c>
    </row>
    <row r="1253">
      <c r="A1253">
        <v>21251</v>
      </c>
      <c r="B1253" t="str">
        <v>Công an xã Vĩnh Kim  tỉnh Tiền Giang</v>
      </c>
      <c r="C1253" t="str">
        <v>-</v>
      </c>
      <c r="D1253" t="str">
        <v>-</v>
      </c>
      <c r="E1253" t="str">
        <v/>
      </c>
      <c r="F1253" t="str">
        <v>-</v>
      </c>
      <c r="G1253" t="str">
        <v>-</v>
      </c>
    </row>
    <row r="1254">
      <c r="A1254">
        <v>21252</v>
      </c>
      <c r="B1254" t="str">
        <f>HYPERLINK("http://vinhkim.chauthanh.tiengiang.gov.vn/uy-ban-nhan-dan-xa-vinh-kim", "UBND Ủy ban nhân dân xã Vĩnh Kim  tỉnh Tiền Giang")</f>
        <v>UBND Ủy ban nhân dân xã Vĩnh Kim  tỉnh Tiền Giang</v>
      </c>
      <c r="C1254" t="str">
        <v>http://vinhkim.chauthanh.tiengiang.gov.vn/uy-ban-nhan-dan-xa-vinh-kim</v>
      </c>
      <c r="D1254" t="str">
        <v>-</v>
      </c>
      <c r="E1254" t="str">
        <v>-</v>
      </c>
      <c r="F1254" t="str">
        <v>-</v>
      </c>
      <c r="G1254" t="str">
        <v>-</v>
      </c>
    </row>
    <row r="1255">
      <c r="A1255">
        <v>21253</v>
      </c>
      <c r="B1255" t="str">
        <v>Công an xã Bình Đức  tỉnh Tiền Giang</v>
      </c>
      <c r="C1255" t="str">
        <v>-</v>
      </c>
      <c r="D1255" t="str">
        <v>-</v>
      </c>
      <c r="E1255" t="str">
        <v/>
      </c>
      <c r="F1255" t="str">
        <v>-</v>
      </c>
      <c r="G1255" t="str">
        <v>-</v>
      </c>
    </row>
    <row r="1256">
      <c r="A1256">
        <v>21254</v>
      </c>
      <c r="B1256" t="str">
        <f>HYPERLINK("https://chauthanh.tiengiang.gov.vn/chi-tiet-tin?/xa-binh-duc/8278044", "UBND Ủy ban nhân dân xã Bình Đức  tỉnh Tiền Giang")</f>
        <v>UBND Ủy ban nhân dân xã Bình Đức  tỉnh Tiền Giang</v>
      </c>
      <c r="C1256" t="str">
        <v>https://chauthanh.tiengiang.gov.vn/chi-tiet-tin?/xa-binh-duc/8278044</v>
      </c>
      <c r="D1256" t="str">
        <v>-</v>
      </c>
      <c r="E1256" t="str">
        <v>-</v>
      </c>
      <c r="F1256" t="str">
        <v>-</v>
      </c>
      <c r="G1256" t="str">
        <v>-</v>
      </c>
    </row>
    <row r="1257">
      <c r="A1257">
        <v>21255</v>
      </c>
      <c r="B1257" t="str">
        <v>Công an xã Song Thuận  tỉnh Tiền Giang</v>
      </c>
      <c r="C1257" t="str">
        <v>-</v>
      </c>
      <c r="D1257" t="str">
        <v>-</v>
      </c>
      <c r="E1257" t="str">
        <v/>
      </c>
      <c r="F1257" t="str">
        <v>-</v>
      </c>
      <c r="G1257" t="str">
        <v>-</v>
      </c>
    </row>
    <row r="1258">
      <c r="A1258">
        <v>21256</v>
      </c>
      <c r="B1258" t="str">
        <f>HYPERLINK("https://chauthanh.tiengiang.gov.vn/chi-tiet-tin?/xa-song-thuan/9025774", "UBND Ủy ban nhân dân xã Song Thuận  tỉnh Tiền Giang")</f>
        <v>UBND Ủy ban nhân dân xã Song Thuận  tỉnh Tiền Giang</v>
      </c>
      <c r="C1258" t="str">
        <v>https://chauthanh.tiengiang.gov.vn/chi-tiet-tin?/xa-song-thuan/9025774</v>
      </c>
      <c r="D1258" t="str">
        <v>-</v>
      </c>
      <c r="E1258" t="str">
        <v>-</v>
      </c>
      <c r="F1258" t="str">
        <v>-</v>
      </c>
      <c r="G1258" t="str">
        <v>-</v>
      </c>
    </row>
    <row r="1259">
      <c r="A1259">
        <v>21257</v>
      </c>
      <c r="B1259" t="str">
        <f>HYPERLINK("https://www.facebook.com/p/C%C3%B4ng-an-x%C3%A3-Kim-S%C6%A1n-100070693235318/", "Công an xã Kim Sơn  tỉnh Tiền Giang")</f>
        <v>Công an xã Kim Sơn  tỉnh Tiền Giang</v>
      </c>
      <c r="C1259" t="str">
        <v>https://www.facebook.com/p/C%C3%B4ng-an-x%C3%A3-Kim-S%C6%A1n-100070693235318/</v>
      </c>
      <c r="D1259" t="str">
        <v>-</v>
      </c>
      <c r="E1259" t="str">
        <v/>
      </c>
      <c r="F1259" t="str">
        <v>-</v>
      </c>
      <c r="G1259" t="str">
        <v>-</v>
      </c>
    </row>
    <row r="1260">
      <c r="A1260">
        <v>21258</v>
      </c>
      <c r="B1260" t="str">
        <f>HYPERLINK("https://chauthanh.tiengiang.gov.vn/chi-tiet-tin?/xa-kim-son/9025950", "UBND Ủy ban nhân dân xã Kim Sơn  tỉnh Tiền Giang")</f>
        <v>UBND Ủy ban nhân dân xã Kim Sơn  tỉnh Tiền Giang</v>
      </c>
      <c r="C1260" t="str">
        <v>https://chauthanh.tiengiang.gov.vn/chi-tiet-tin?/xa-kim-son/9025950</v>
      </c>
      <c r="D1260" t="str">
        <v>-</v>
      </c>
      <c r="E1260" t="str">
        <v>-</v>
      </c>
      <c r="F1260" t="str">
        <v>-</v>
      </c>
      <c r="G1260" t="str">
        <v>-</v>
      </c>
    </row>
    <row r="1261">
      <c r="A1261">
        <v>21259</v>
      </c>
      <c r="B1261" t="str">
        <v>Công an xã Phú Phong  tỉnh Tiền Giang</v>
      </c>
      <c r="C1261" t="str">
        <v>-</v>
      </c>
      <c r="D1261" t="str">
        <v>-</v>
      </c>
      <c r="E1261" t="str">
        <v/>
      </c>
      <c r="F1261" t="str">
        <v>-</v>
      </c>
      <c r="G1261" t="str">
        <v>-</v>
      </c>
    </row>
    <row r="1262">
      <c r="A1262">
        <v>21260</v>
      </c>
      <c r="B1262" t="str">
        <f>HYPERLINK("https://chauthanh.tiengiang.gov.vn/chi-tiet-tin?/xa-phu-phong/9025441", "UBND Ủy ban nhân dân xã Phú Phong  tỉnh Tiền Giang")</f>
        <v>UBND Ủy ban nhân dân xã Phú Phong  tỉnh Tiền Giang</v>
      </c>
      <c r="C1262" t="str">
        <v>https://chauthanh.tiengiang.gov.vn/chi-tiet-tin?/xa-phu-phong/9025441</v>
      </c>
      <c r="D1262" t="str">
        <v>-</v>
      </c>
      <c r="E1262" t="str">
        <v>-</v>
      </c>
      <c r="F1262" t="str">
        <v>-</v>
      </c>
      <c r="G1262" t="str">
        <v>-</v>
      </c>
    </row>
    <row r="1263">
      <c r="A1263">
        <v>21261</v>
      </c>
      <c r="B1263" t="str">
        <v>Công an xã Trung Hòa  tỉnh Tiền Giang</v>
      </c>
      <c r="C1263" t="str">
        <v>-</v>
      </c>
      <c r="D1263" t="str">
        <v>-</v>
      </c>
      <c r="E1263" t="str">
        <v/>
      </c>
      <c r="F1263" t="str">
        <v>-</v>
      </c>
      <c r="G1263" t="str">
        <v>-</v>
      </c>
    </row>
    <row r="1264">
      <c r="A1264">
        <v>21262</v>
      </c>
      <c r="B1264" t="str">
        <f>HYPERLINK("https://chogao.tiengiang.gov.vn/chi-tiet-tin?/thong-tin-lien-he-lanh-ao-cac-co-quan/6983232", "UBND Ủy ban nhân dân xã Trung Hòa  tỉnh Tiền Giang")</f>
        <v>UBND Ủy ban nhân dân xã Trung Hòa  tỉnh Tiền Giang</v>
      </c>
      <c r="C1264" t="str">
        <v>https://chogao.tiengiang.gov.vn/chi-tiet-tin?/thong-tin-lien-he-lanh-ao-cac-co-quan/6983232</v>
      </c>
      <c r="D1264" t="str">
        <v>-</v>
      </c>
      <c r="E1264" t="str">
        <v>-</v>
      </c>
      <c r="F1264" t="str">
        <v>-</v>
      </c>
      <c r="G1264" t="str">
        <v>-</v>
      </c>
    </row>
    <row r="1265">
      <c r="A1265">
        <v>21263</v>
      </c>
      <c r="B1265" t="str">
        <f>HYPERLINK("https://www.facebook.com/p/C%C3%B4ng-an-x%C3%A3-H%C3%B2a-Kh%C3%A1nh-huy%E1%BB%87n-C%C3%A1i-B%C3%A8-t%E1%BB%89nh-Ti%E1%BB%81n-Giang-100075793220145/", "Công an xã Hòa Tịnh  tỉnh Tiền Giang")</f>
        <v>Công an xã Hòa Tịnh  tỉnh Tiền Giang</v>
      </c>
      <c r="C1265" t="str">
        <v>https://www.facebook.com/p/C%C3%B4ng-an-x%C3%A3-H%C3%B2a-Kh%C3%A1nh-huy%E1%BB%87n-C%C3%A1i-B%C3%A8-t%E1%BB%89nh-Ti%E1%BB%81n-Giang-100075793220145/</v>
      </c>
      <c r="D1265" t="str">
        <v>-</v>
      </c>
      <c r="E1265" t="str">
        <v/>
      </c>
      <c r="F1265" t="str">
        <v>-</v>
      </c>
      <c r="G1265" t="str">
        <v>-</v>
      </c>
    </row>
    <row r="1266">
      <c r="A1266">
        <v>21264</v>
      </c>
      <c r="B1266" t="str">
        <f>HYPERLINK("https://tiengiang.gov.vn/", "UBND Ủy ban nhân dân xã Hòa Tịnh  tỉnh Tiền Giang")</f>
        <v>UBND Ủy ban nhân dân xã Hòa Tịnh  tỉnh Tiền Giang</v>
      </c>
      <c r="C1266" t="str">
        <v>https://tiengiang.gov.vn/</v>
      </c>
      <c r="D1266" t="str">
        <v>-</v>
      </c>
      <c r="E1266" t="str">
        <v>-</v>
      </c>
      <c r="F1266" t="str">
        <v>-</v>
      </c>
      <c r="G1266" t="str">
        <v>-</v>
      </c>
    </row>
    <row r="1267">
      <c r="A1267">
        <v>21265</v>
      </c>
      <c r="B1267" t="str">
        <f>HYPERLINK("https://www.facebook.com/210113687141505", "Công an xã Mỹ Tịnh An  tỉnh Tiền Giang")</f>
        <v>Công an xã Mỹ Tịnh An  tỉnh Tiền Giang</v>
      </c>
      <c r="C1267" t="str">
        <v>https://www.facebook.com/210113687141505</v>
      </c>
      <c r="D1267" t="str">
        <v>-</v>
      </c>
      <c r="E1267" t="str">
        <v/>
      </c>
      <c r="F1267" t="str">
        <v>-</v>
      </c>
      <c r="G1267" t="str">
        <v>-</v>
      </c>
    </row>
    <row r="1268">
      <c r="A1268">
        <v>21266</v>
      </c>
      <c r="B1268" t="str">
        <f>HYPERLINK("https://tiengiang.gov.vn/", "UBND Ủy ban nhân dân xã Mỹ Tịnh An  tỉnh Tiền Giang")</f>
        <v>UBND Ủy ban nhân dân xã Mỹ Tịnh An  tỉnh Tiền Giang</v>
      </c>
      <c r="C1268" t="str">
        <v>https://tiengiang.gov.vn/</v>
      </c>
      <c r="D1268" t="str">
        <v>-</v>
      </c>
      <c r="E1268" t="str">
        <v>-</v>
      </c>
      <c r="F1268" t="str">
        <v>-</v>
      </c>
      <c r="G1268" t="str">
        <v>-</v>
      </c>
    </row>
    <row r="1269">
      <c r="A1269">
        <v>21267</v>
      </c>
      <c r="B1269" t="str">
        <f>HYPERLINK("https://www.facebook.com/p/C%C3%B4ng-an-x%C3%A3-T%C3%A2n-B%C3%ACnh-Th%E1%BA%A1nh-huy%E1%BB%87n-Ch%E1%BB%A3-G%E1%BA%A1o-t%E1%BB%89nh-Ti%E1%BB%81n-Giang-100078928607643/", "Công an xã Tân Bình Thạnh  tỉnh Tiền Giang")</f>
        <v>Công an xã Tân Bình Thạnh  tỉnh Tiền Giang</v>
      </c>
      <c r="C1269" t="str">
        <v>https://www.facebook.com/p/C%C3%B4ng-an-x%C3%A3-T%C3%A2n-B%C3%ACnh-Th%E1%BA%A1nh-huy%E1%BB%87n-Ch%E1%BB%A3-G%E1%BA%A1o-t%E1%BB%89nh-Ti%E1%BB%81n-Giang-100078928607643/</v>
      </c>
      <c r="D1269" t="str">
        <v>-</v>
      </c>
      <c r="E1269" t="str">
        <v/>
      </c>
      <c r="F1269" t="str">
        <v>-</v>
      </c>
      <c r="G1269" t="str">
        <v>-</v>
      </c>
    </row>
    <row r="1270">
      <c r="A1270">
        <v>21268</v>
      </c>
      <c r="B1270" t="str">
        <f>HYPERLINK("https://tiengiang.gov.vn/", "UBND Ủy ban nhân dân xã Tân Bình Thạnh  tỉnh Tiền Giang")</f>
        <v>UBND Ủy ban nhân dân xã Tân Bình Thạnh  tỉnh Tiền Giang</v>
      </c>
      <c r="C1270" t="str">
        <v>https://tiengiang.gov.vn/</v>
      </c>
      <c r="D1270" t="str">
        <v>-</v>
      </c>
      <c r="E1270" t="str">
        <v>-</v>
      </c>
      <c r="F1270" t="str">
        <v>-</v>
      </c>
      <c r="G1270" t="str">
        <v>-</v>
      </c>
    </row>
    <row r="1271">
      <c r="A1271">
        <v>21269</v>
      </c>
      <c r="B1271" t="str">
        <f>HYPERLINK("https://www.facebook.com/p/C%C3%B4ng-an-x%C3%A3-Ph%C3%BA-Ki%E1%BA%BFthuy%E1%BB%87n-Ch%E1%BB%A3-G%E1%BA%A1o-100076075503261/", "Công an xã Phú Kiết  tỉnh Tiền Giang")</f>
        <v>Công an xã Phú Kiết  tỉnh Tiền Giang</v>
      </c>
      <c r="C1271" t="str">
        <v>https://www.facebook.com/p/C%C3%B4ng-an-x%C3%A3-Ph%C3%BA-Ki%E1%BA%BFthuy%E1%BB%87n-Ch%E1%BB%A3-G%E1%BA%A1o-100076075503261/</v>
      </c>
      <c r="D1271" t="str">
        <v>-</v>
      </c>
      <c r="E1271" t="str">
        <v/>
      </c>
      <c r="F1271" t="str">
        <v>-</v>
      </c>
      <c r="G1271" t="str">
        <v>-</v>
      </c>
    </row>
    <row r="1272">
      <c r="A1272">
        <v>21270</v>
      </c>
      <c r="B1272" t="str">
        <f>HYPERLINK("https://tiengiang.gov.vn/chi-tiet-tin?/xa-phu-kiet-at-chuan-nong-thon-moi-nang-cao/27758738", "UBND Ủy ban nhân dân xã Phú Kiết  tỉnh Tiền Giang")</f>
        <v>UBND Ủy ban nhân dân xã Phú Kiết  tỉnh Tiền Giang</v>
      </c>
      <c r="C1272" t="str">
        <v>https://tiengiang.gov.vn/chi-tiet-tin?/xa-phu-kiet-at-chuan-nong-thon-moi-nang-cao/27758738</v>
      </c>
      <c r="D1272" t="str">
        <v>-</v>
      </c>
      <c r="E1272" t="str">
        <v>-</v>
      </c>
      <c r="F1272" t="str">
        <v>-</v>
      </c>
      <c r="G1272" t="str">
        <v>-</v>
      </c>
    </row>
    <row r="1273">
      <c r="A1273">
        <v>21271</v>
      </c>
      <c r="B1273" t="str">
        <f>HYPERLINK("https://www.facebook.com/p/C%C3%B4ng-an-x%C3%A3-L%C6%B0%C6%A1ng-H%C3%B2a-L%E1%BA%A1c-100090527413486/", "Công an xã Lương Hòa Lạc  tỉnh Tiền Giang")</f>
        <v>Công an xã Lương Hòa Lạc  tỉnh Tiền Giang</v>
      </c>
      <c r="C1273" t="str">
        <v>https://www.facebook.com/p/C%C3%B4ng-an-x%C3%A3-L%C6%B0%C6%A1ng-H%C3%B2a-L%E1%BA%A1c-100090527413486/</v>
      </c>
      <c r="D1273" t="str">
        <v>-</v>
      </c>
      <c r="E1273" t="str">
        <v/>
      </c>
      <c r="F1273" t="str">
        <v>-</v>
      </c>
      <c r="G1273" t="str">
        <v>-</v>
      </c>
    </row>
    <row r="1274">
      <c r="A1274">
        <v>21272</v>
      </c>
      <c r="B1274" t="str">
        <f>HYPERLINK("https://tiengiang.gov.vn/chi-tiet-tin?/huyen-cho-gao-to-ai-bieu-hoi-ong-nhan-dan-tinh-huyen-tiep-xuc-cu-tri-cac-xa-luong-hoa-lac-phu-kiet-va-hoa-tinh/55933548", "UBND Ủy ban nhân dân xã Lương Hòa Lạc  tỉnh Tiền Giang")</f>
        <v>UBND Ủy ban nhân dân xã Lương Hòa Lạc  tỉnh Tiền Giang</v>
      </c>
      <c r="C1274" t="str">
        <v>https://tiengiang.gov.vn/chi-tiet-tin?/huyen-cho-gao-to-ai-bieu-hoi-ong-nhan-dan-tinh-huyen-tiep-xuc-cu-tri-cac-xa-luong-hoa-lac-phu-kiet-va-hoa-tinh/55933548</v>
      </c>
      <c r="D1274" t="str">
        <v>-</v>
      </c>
      <c r="E1274" t="str">
        <v>-</v>
      </c>
      <c r="F1274" t="str">
        <v>-</v>
      </c>
      <c r="G1274" t="str">
        <v>-</v>
      </c>
    </row>
    <row r="1275">
      <c r="A1275">
        <v>21273</v>
      </c>
      <c r="B1275" t="str">
        <v>Công an xã Thanh Bình  tỉnh Tiền Giang</v>
      </c>
      <c r="C1275" t="str">
        <v>-</v>
      </c>
      <c r="D1275" t="str">
        <v>-</v>
      </c>
      <c r="E1275" t="str">
        <v/>
      </c>
      <c r="F1275" t="str">
        <v>-</v>
      </c>
      <c r="G1275" t="str">
        <v>-</v>
      </c>
    </row>
    <row r="1276">
      <c r="A1276">
        <v>21274</v>
      </c>
      <c r="B1276" t="str">
        <f>HYPERLINK("https://congan.tiengiang.gov.vn/chi-tiet-tin?/-ai-hoi-thanh-lap-chi-hoi-cuu-cong-an-nhan-dan-xa-thanh-binh-huyen-cho-gao-nhiem-ky-2024-2026/55705194", "UBND Ủy ban nhân dân xã Thanh Bình  tỉnh Tiền Giang")</f>
        <v>UBND Ủy ban nhân dân xã Thanh Bình  tỉnh Tiền Giang</v>
      </c>
      <c r="C1276" t="str">
        <v>https://congan.tiengiang.gov.vn/chi-tiet-tin?/-ai-hoi-thanh-lap-chi-hoi-cuu-cong-an-nhan-dan-xa-thanh-binh-huyen-cho-gao-nhiem-ky-2024-2026/55705194</v>
      </c>
      <c r="D1276" t="str">
        <v>-</v>
      </c>
      <c r="E1276" t="str">
        <v>-</v>
      </c>
      <c r="F1276" t="str">
        <v>-</v>
      </c>
      <c r="G1276" t="str">
        <v>-</v>
      </c>
    </row>
    <row r="1277">
      <c r="A1277">
        <v>21275</v>
      </c>
      <c r="B1277" t="str">
        <f>HYPERLINK("https://www.facebook.com/100090396046589", "Công an xã Quơn Long  tỉnh Tiền Giang")</f>
        <v>Công an xã Quơn Long  tỉnh Tiền Giang</v>
      </c>
      <c r="C1277" t="str">
        <v>https://www.facebook.com/100090396046589</v>
      </c>
      <c r="D1277" t="str">
        <v>-</v>
      </c>
      <c r="E1277" t="str">
        <v>02733991070</v>
      </c>
      <c r="F1277" t="str">
        <v>-</v>
      </c>
      <c r="G1277" t="str">
        <v>Ấp Long Thạnh, xã Quơn Long, huyện Chợ Gạo, tỉnh Tiền Giang, Cho Gao, Vietnam</v>
      </c>
    </row>
    <row r="1278">
      <c r="A1278">
        <v>21276</v>
      </c>
      <c r="B1278" t="str">
        <f>HYPERLINK("http://quonlong.chogao.tiengiang.gov.vn/thong-tin-lanh-ao", "UBND Ủy ban nhân dân xã Quơn Long  tỉnh Tiền Giang")</f>
        <v>UBND Ủy ban nhân dân xã Quơn Long  tỉnh Tiền Giang</v>
      </c>
      <c r="C1278" t="str">
        <v>http://quonlong.chogao.tiengiang.gov.vn/thong-tin-lanh-ao</v>
      </c>
      <c r="D1278" t="str">
        <v>-</v>
      </c>
      <c r="E1278" t="str">
        <v>-</v>
      </c>
      <c r="F1278" t="str">
        <v>-</v>
      </c>
      <c r="G1278" t="str">
        <v>-</v>
      </c>
    </row>
    <row r="1279">
      <c r="A1279">
        <v>21277</v>
      </c>
      <c r="B1279" t="str">
        <f>HYPERLINK("https://www.facebook.com/ThptBinhPhucNhut/", "Công an xã Bình Phục Nhứt  tỉnh Tiền Giang")</f>
        <v>Công an xã Bình Phục Nhứt  tỉnh Tiền Giang</v>
      </c>
      <c r="C1279" t="str">
        <v>https://www.facebook.com/ThptBinhPhucNhut/</v>
      </c>
      <c r="D1279" t="str">
        <v>-</v>
      </c>
      <c r="E1279" t="str">
        <v/>
      </c>
      <c r="F1279" t="str">
        <v>-</v>
      </c>
      <c r="G1279" t="str">
        <v>-</v>
      </c>
    </row>
    <row r="1280">
      <c r="A1280">
        <v>21278</v>
      </c>
      <c r="B1280" t="str">
        <f>HYPERLINK("https://chogao.tiengiang.gov.vn/chi-tiet-tin?/thong-tin-lien-he-lanh-ao-cac-co-quan/6983232", "UBND Ủy ban nhân dân xã Bình Phục Nhứt  tỉnh Tiền Giang")</f>
        <v>UBND Ủy ban nhân dân xã Bình Phục Nhứt  tỉnh Tiền Giang</v>
      </c>
      <c r="C1280" t="str">
        <v>https://chogao.tiengiang.gov.vn/chi-tiet-tin?/thong-tin-lien-he-lanh-ao-cac-co-quan/6983232</v>
      </c>
      <c r="D1280" t="str">
        <v>-</v>
      </c>
      <c r="E1280" t="str">
        <v>-</v>
      </c>
      <c r="F1280" t="str">
        <v>-</v>
      </c>
      <c r="G1280" t="str">
        <v>-</v>
      </c>
    </row>
    <row r="1281">
      <c r="A1281">
        <v>21279</v>
      </c>
      <c r="B1281" t="str">
        <f>HYPERLINK("https://www.facebook.com/p/CAX-%C4%90%C4%83ng-H%C6%B0ng-Ph%C6%B0%E1%BB%9Bc-Huy%E1%BB%87n-Ch%E1%BB%A3-G%E1%BA%A1o-100078702566385/", "Công an xã Đăng Hưng Phước  tỉnh Tiền Giang")</f>
        <v>Công an xã Đăng Hưng Phước  tỉnh Tiền Giang</v>
      </c>
      <c r="C1281" t="str">
        <v>https://www.facebook.com/p/CAX-%C4%90%C4%83ng-H%C6%B0ng-Ph%C6%B0%E1%BB%9Bc-Huy%E1%BB%87n-Ch%E1%BB%A3-G%E1%BA%A1o-100078702566385/</v>
      </c>
      <c r="D1281" t="str">
        <v>-</v>
      </c>
      <c r="E1281" t="str">
        <v/>
      </c>
      <c r="F1281" t="str">
        <v>-</v>
      </c>
      <c r="G1281" t="str">
        <v>-</v>
      </c>
    </row>
    <row r="1282">
      <c r="A1282">
        <v>21280</v>
      </c>
      <c r="B1282" t="str">
        <f>HYPERLINK("http://danghungphuoc.chogao.tiengiang.gov.vn/", "UBND Ủy ban nhân dân xã Đăng Hưng Phước  tỉnh Tiền Giang")</f>
        <v>UBND Ủy ban nhân dân xã Đăng Hưng Phước  tỉnh Tiền Giang</v>
      </c>
      <c r="C1282" t="str">
        <v>http://danghungphuoc.chogao.tiengiang.gov.vn/</v>
      </c>
      <c r="D1282" t="str">
        <v>-</v>
      </c>
      <c r="E1282" t="str">
        <v>-</v>
      </c>
      <c r="F1282" t="str">
        <v>-</v>
      </c>
      <c r="G1282" t="str">
        <v>-</v>
      </c>
    </row>
    <row r="1283">
      <c r="A1283">
        <v>21281</v>
      </c>
      <c r="B1283" t="str">
        <f>HYPERLINK("https://www.facebook.com/p/C%C3%B4ng-an-x%C3%A3-T%C3%A2n-Thu%E1%BA%ADn-B%C3%ACnh-100067128724518/?locale=vi_VN", "Công an xã Tân Thuận Bình  tỉnh Tiền Giang")</f>
        <v>Công an xã Tân Thuận Bình  tỉnh Tiền Giang</v>
      </c>
      <c r="C1283" t="str">
        <v>https://www.facebook.com/p/C%C3%B4ng-an-x%C3%A3-T%C3%A2n-Thu%E1%BA%ADn-B%C3%ACnh-100067128724518/?locale=vi_VN</v>
      </c>
      <c r="D1283" t="str">
        <v>-</v>
      </c>
      <c r="E1283" t="str">
        <v/>
      </c>
      <c r="F1283" t="str">
        <v>-</v>
      </c>
      <c r="G1283" t="str">
        <v>-</v>
      </c>
    </row>
    <row r="1284">
      <c r="A1284">
        <v>21282</v>
      </c>
      <c r="B1284" t="str">
        <f>HYPERLINK("https://chogao.tiengiang.gov.vn/chi-tiet-tin?/thong-tin-lien-he-lanh-ao-cac-co-quan/6983232", "UBND Ủy ban nhân dân xã Tân Thuận Bình  tỉnh Tiền Giang")</f>
        <v>UBND Ủy ban nhân dân xã Tân Thuận Bình  tỉnh Tiền Giang</v>
      </c>
      <c r="C1284" t="str">
        <v>https://chogao.tiengiang.gov.vn/chi-tiet-tin?/thong-tin-lien-he-lanh-ao-cac-co-quan/6983232</v>
      </c>
      <c r="D1284" t="str">
        <v>-</v>
      </c>
      <c r="E1284" t="str">
        <v>-</v>
      </c>
      <c r="F1284" t="str">
        <v>-</v>
      </c>
      <c r="G1284" t="str">
        <v>-</v>
      </c>
    </row>
    <row r="1285">
      <c r="A1285">
        <v>21283</v>
      </c>
      <c r="B1285" t="str">
        <f>HYPERLINK("https://www.facebook.com/CongAnXaSongBinh.ChoGao.TienGiang/", "Công an xã Song Bình  tỉnh Tiền Giang")</f>
        <v>Công an xã Song Bình  tỉnh Tiền Giang</v>
      </c>
      <c r="C1285" t="str">
        <v>https://www.facebook.com/CongAnXaSongBinh.ChoGao.TienGiang/</v>
      </c>
      <c r="D1285" t="str">
        <v>-</v>
      </c>
      <c r="E1285" t="str">
        <v/>
      </c>
      <c r="F1285" t="str">
        <v>-</v>
      </c>
      <c r="G1285" t="str">
        <v>-</v>
      </c>
    </row>
    <row r="1286">
      <c r="A1286">
        <v>21284</v>
      </c>
      <c r="B1286" t="str">
        <f>HYPERLINK("https://chogao.tiengiang.gov.vn/chi-tiet-tin?/thong-tin-lien-he-lanh-ao-cac-co-quan/6983232", "UBND Ủy ban nhân dân xã Song Bình  tỉnh Tiền Giang")</f>
        <v>UBND Ủy ban nhân dân xã Song Bình  tỉnh Tiền Giang</v>
      </c>
      <c r="C1286" t="str">
        <v>https://chogao.tiengiang.gov.vn/chi-tiet-tin?/thong-tin-lien-he-lanh-ao-cac-co-quan/6983232</v>
      </c>
      <c r="D1286" t="str">
        <v>-</v>
      </c>
      <c r="E1286" t="str">
        <v>-</v>
      </c>
      <c r="F1286" t="str">
        <v>-</v>
      </c>
      <c r="G1286" t="str">
        <v>-</v>
      </c>
    </row>
    <row r="1287">
      <c r="A1287">
        <v>21285</v>
      </c>
      <c r="B1287" t="str">
        <v>Công an xã Bình Phan  tỉnh Tiền Giang</v>
      </c>
      <c r="C1287" t="str">
        <v>-</v>
      </c>
      <c r="D1287" t="str">
        <v>-</v>
      </c>
      <c r="E1287" t="str">
        <v/>
      </c>
      <c r="F1287" t="str">
        <v>-</v>
      </c>
      <c r="G1287" t="str">
        <v>-</v>
      </c>
    </row>
    <row r="1288">
      <c r="A1288">
        <v>21286</v>
      </c>
      <c r="B1288" t="str">
        <f>HYPERLINK("https://tiengiang.gov.vn/", "UBND Ủy ban nhân dân xã Bình Phan  tỉnh Tiền Giang")</f>
        <v>UBND Ủy ban nhân dân xã Bình Phan  tỉnh Tiền Giang</v>
      </c>
      <c r="C1288" t="str">
        <v>https://tiengiang.gov.vn/</v>
      </c>
      <c r="D1288" t="str">
        <v>-</v>
      </c>
      <c r="E1288" t="str">
        <v>-</v>
      </c>
      <c r="F1288" t="str">
        <v>-</v>
      </c>
      <c r="G1288" t="str">
        <v>-</v>
      </c>
    </row>
    <row r="1289">
      <c r="A1289">
        <v>21287</v>
      </c>
      <c r="B1289" t="str">
        <f>HYPERLINK("https://www.facebook.com/p/C%C3%B4ng-an-x%C3%A3-Long-B%C3%ACnh-%C4%90i%E1%BB%81n-Ch%E1%BB%A3-G%E1%BA%A1o-100076421284241/", "Công an xã Long Bình Điền  tỉnh Tiền Giang")</f>
        <v>Công an xã Long Bình Điền  tỉnh Tiền Giang</v>
      </c>
      <c r="C1289" t="str">
        <v>https://www.facebook.com/p/C%C3%B4ng-an-x%C3%A3-Long-B%C3%ACnh-%C4%90i%E1%BB%81n-Ch%E1%BB%A3-G%E1%BA%A1o-100076421284241/</v>
      </c>
      <c r="D1289" t="str">
        <v>-</v>
      </c>
      <c r="E1289" t="str">
        <v/>
      </c>
      <c r="F1289" t="str">
        <v>-</v>
      </c>
      <c r="G1289" t="str">
        <v>-</v>
      </c>
    </row>
    <row r="1290">
      <c r="A1290">
        <v>21288</v>
      </c>
      <c r="B1290" t="str">
        <f>HYPERLINK("https://chogao.tiengiang.gov.vn/chi-tiet-tin?/thong-tin-lien-he-lanh-ao-cac-co-quan/6983232", "UBND Ủy ban nhân dân xã Long Bình Điền  tỉnh Tiền Giang")</f>
        <v>UBND Ủy ban nhân dân xã Long Bình Điền  tỉnh Tiền Giang</v>
      </c>
      <c r="C1290" t="str">
        <v>https://chogao.tiengiang.gov.vn/chi-tiet-tin?/thong-tin-lien-he-lanh-ao-cac-co-quan/6983232</v>
      </c>
      <c r="D1290" t="str">
        <v>-</v>
      </c>
      <c r="E1290" t="str">
        <v>-</v>
      </c>
      <c r="F1290" t="str">
        <v>-</v>
      </c>
      <c r="G1290" t="str">
        <v>-</v>
      </c>
    </row>
    <row r="1291">
      <c r="A1291">
        <v>21289</v>
      </c>
      <c r="B1291" t="str">
        <v>Công an xã An Thạnh Thủy  tỉnh Tiền Giang</v>
      </c>
      <c r="C1291" t="str">
        <v>-</v>
      </c>
      <c r="D1291" t="str">
        <v>-</v>
      </c>
      <c r="E1291" t="str">
        <v/>
      </c>
      <c r="F1291" t="str">
        <v>-</v>
      </c>
      <c r="G1291" t="str">
        <v>-</v>
      </c>
    </row>
    <row r="1292">
      <c r="A1292">
        <v>21290</v>
      </c>
      <c r="B1292" t="str">
        <f>HYPERLINK("https://chogao.tiengiang.gov.vn/chi-tiet-tin?/thong-tin-lien-he-lanh-ao-cac-co-quan/6983232", "UBND Ủy ban nhân dân xã An Thạnh Thủy  tỉnh Tiền Giang")</f>
        <v>UBND Ủy ban nhân dân xã An Thạnh Thủy  tỉnh Tiền Giang</v>
      </c>
      <c r="C1292" t="str">
        <v>https://chogao.tiengiang.gov.vn/chi-tiet-tin?/thong-tin-lien-he-lanh-ao-cac-co-quan/6983232</v>
      </c>
      <c r="D1292" t="str">
        <v>-</v>
      </c>
      <c r="E1292" t="str">
        <v>-</v>
      </c>
      <c r="F1292" t="str">
        <v>-</v>
      </c>
      <c r="G1292" t="str">
        <v>-</v>
      </c>
    </row>
    <row r="1293">
      <c r="A1293">
        <v>21291</v>
      </c>
      <c r="B1293" t="str">
        <v>Công an xã Xuân Đông  tỉnh Tiền Giang</v>
      </c>
      <c r="C1293" t="str">
        <v>-</v>
      </c>
      <c r="D1293" t="str">
        <v>-</v>
      </c>
      <c r="E1293" t="str">
        <v/>
      </c>
      <c r="F1293" t="str">
        <v>-</v>
      </c>
      <c r="G1293" t="str">
        <v>-</v>
      </c>
    </row>
    <row r="1294">
      <c r="A1294">
        <v>21292</v>
      </c>
      <c r="B1294" t="str">
        <f>HYPERLINK("https://chogao.tiengiang.gov.vn/chi-tiet-tin?/ket-luan-thanh-tra-ve-viec-thanh-tra-viec-thuc-hien-thu-chi-tai-chinh-va-au-tu-xay-dung-tai-uy-ban-nhan-dan-xa-xuan-ong/56597373", "UBND Ủy ban nhân dân xã Xuân Đông  tỉnh Tiền Giang")</f>
        <v>UBND Ủy ban nhân dân xã Xuân Đông  tỉnh Tiền Giang</v>
      </c>
      <c r="C1294" t="str">
        <v>https://chogao.tiengiang.gov.vn/chi-tiet-tin?/ket-luan-thanh-tra-ve-viec-thanh-tra-viec-thuc-hien-thu-chi-tai-chinh-va-au-tu-xay-dung-tai-uy-ban-nhan-dan-xa-xuan-ong/56597373</v>
      </c>
      <c r="D1294" t="str">
        <v>-</v>
      </c>
      <c r="E1294" t="str">
        <v>-</v>
      </c>
      <c r="F1294" t="str">
        <v>-</v>
      </c>
      <c r="G1294" t="str">
        <v>-</v>
      </c>
    </row>
    <row r="1295">
      <c r="A1295">
        <v>21293</v>
      </c>
      <c r="B1295" t="str">
        <f>HYPERLINK("https://www.facebook.com/p/C%C3%B4ng-an-x%C3%A3-H%C3%B2a-Kh%C3%A1nh-huy%E1%BB%87n-C%C3%A1i-B%C3%A8-t%E1%BB%89nh-Ti%E1%BB%81n-Giang-100075793220145/", "Công an xã Hòa Định  tỉnh Tiền Giang")</f>
        <v>Công an xã Hòa Định  tỉnh Tiền Giang</v>
      </c>
      <c r="C1295" t="str">
        <v>https://www.facebook.com/p/C%C3%B4ng-an-x%C3%A3-H%C3%B2a-Kh%C3%A1nh-huy%E1%BB%87n-C%C3%A1i-B%C3%A8-t%E1%BB%89nh-Ti%E1%BB%81n-Giang-100075793220145/</v>
      </c>
      <c r="D1295" t="str">
        <v>-</v>
      </c>
      <c r="E1295" t="str">
        <v/>
      </c>
      <c r="F1295" t="str">
        <v>-</v>
      </c>
      <c r="G1295" t="str">
        <v>-</v>
      </c>
    </row>
    <row r="1296">
      <c r="A1296">
        <v>21294</v>
      </c>
      <c r="B1296" t="str">
        <f>HYPERLINK("https://tiengiang.gov.vn/chi-tiet-tin?/hoa-inh-ra-mat-xa-nong-thon-moi/18335466", "UBND Ủy ban nhân dân xã Hòa Định  tỉnh Tiền Giang")</f>
        <v>UBND Ủy ban nhân dân xã Hòa Định  tỉnh Tiền Giang</v>
      </c>
      <c r="C1296" t="str">
        <v>https://tiengiang.gov.vn/chi-tiet-tin?/hoa-inh-ra-mat-xa-nong-thon-moi/18335466</v>
      </c>
      <c r="D1296" t="str">
        <v>-</v>
      </c>
      <c r="E1296" t="str">
        <v>-</v>
      </c>
      <c r="F1296" t="str">
        <v>-</v>
      </c>
      <c r="G1296" t="str">
        <v>-</v>
      </c>
    </row>
    <row r="1297">
      <c r="A1297">
        <v>21295</v>
      </c>
      <c r="B1297" t="str">
        <f>HYPERLINK("https://www.facebook.com/tuoitreconganninhbinh/", "Công an xã Bình Ninh  tỉnh Tiền Giang")</f>
        <v>Công an xã Bình Ninh  tỉnh Tiền Giang</v>
      </c>
      <c r="C1297" t="str">
        <v>https://www.facebook.com/tuoitreconganninhbinh/</v>
      </c>
      <c r="D1297" t="str">
        <v>-</v>
      </c>
      <c r="E1297" t="str">
        <v/>
      </c>
      <c r="F1297" t="str">
        <v>-</v>
      </c>
      <c r="G1297" t="str">
        <v>-</v>
      </c>
    </row>
    <row r="1298">
      <c r="A1298">
        <v>21296</v>
      </c>
      <c r="B1298" t="str">
        <f>HYPERLINK("https://tiengiang.gov.vn/", "UBND Ủy ban nhân dân xã Bình Ninh  tỉnh Tiền Giang")</f>
        <v>UBND Ủy ban nhân dân xã Bình Ninh  tỉnh Tiền Giang</v>
      </c>
      <c r="C1298" t="str">
        <v>https://tiengiang.gov.vn/</v>
      </c>
      <c r="D1298" t="str">
        <v>-</v>
      </c>
      <c r="E1298" t="str">
        <v>-</v>
      </c>
      <c r="F1298" t="str">
        <v>-</v>
      </c>
      <c r="G1298" t="str">
        <v>-</v>
      </c>
    </row>
    <row r="1299">
      <c r="A1299">
        <v>21297</v>
      </c>
      <c r="B1299" t="str">
        <f>HYPERLINK("https://www.facebook.com/apkhuongtho/", "Công an xã Đồng Sơn  tỉnh Tiền Giang")</f>
        <v>Công an xã Đồng Sơn  tỉnh Tiền Giang</v>
      </c>
      <c r="C1299" t="str">
        <v>https://www.facebook.com/apkhuongtho/</v>
      </c>
      <c r="D1299" t="str">
        <v>-</v>
      </c>
      <c r="E1299" t="str">
        <v/>
      </c>
      <c r="F1299" t="str">
        <v>-</v>
      </c>
      <c r="G1299" t="str">
        <v>-</v>
      </c>
    </row>
    <row r="1300">
      <c r="A1300">
        <v>21298</v>
      </c>
      <c r="B1300" t="str">
        <f>HYPERLINK("http://dongson.gocongtay.tiengiang.gov.vn/", "UBND Ủy ban nhân dân xã Đồng Sơn  tỉnh Tiền Giang")</f>
        <v>UBND Ủy ban nhân dân xã Đồng Sơn  tỉnh Tiền Giang</v>
      </c>
      <c r="C1300" t="str">
        <v>http://dongson.gocongtay.tiengiang.gov.vn/</v>
      </c>
      <c r="D1300" t="str">
        <v>-</v>
      </c>
      <c r="E1300" t="str">
        <v>-</v>
      </c>
      <c r="F1300" t="str">
        <v>-</v>
      </c>
      <c r="G1300" t="str">
        <v>-</v>
      </c>
    </row>
    <row r="1301">
      <c r="A1301">
        <v>21299</v>
      </c>
      <c r="B1301" t="str">
        <f>HYPERLINK("https://www.facebook.com/AnninhtrattuxaBinhphu/", "Công an xã Bình Phú  tỉnh Tiền Giang")</f>
        <v>Công an xã Bình Phú  tỉnh Tiền Giang</v>
      </c>
      <c r="C1301" t="str">
        <v>https://www.facebook.com/AnninhtrattuxaBinhphu/</v>
      </c>
      <c r="D1301" t="str">
        <v>-</v>
      </c>
      <c r="E1301" t="str">
        <v/>
      </c>
      <c r="F1301" t="str">
        <v>-</v>
      </c>
      <c r="G1301" t="str">
        <v>-</v>
      </c>
    </row>
    <row r="1302">
      <c r="A1302">
        <v>21300</v>
      </c>
      <c r="B1302" t="str">
        <f>HYPERLINK("https://cailay.tiengiang.gov.vn/chi-tiet-tin?/uy-ban-nhan-dan-cac-xa/5355760", "UBND Ủy ban nhân dân xã Bình Phú  tỉnh Tiền Giang")</f>
        <v>UBND Ủy ban nhân dân xã Bình Phú  tỉnh Tiền Giang</v>
      </c>
      <c r="C1302" t="str">
        <v>https://cailay.tiengiang.gov.vn/chi-tiet-tin?/uy-ban-nhan-dan-cac-xa/5355760</v>
      </c>
      <c r="D1302" t="str">
        <v>-</v>
      </c>
      <c r="E1302" t="str">
        <v>-</v>
      </c>
      <c r="F1302" t="str">
        <v>-</v>
      </c>
      <c r="G1302" t="str">
        <v>-</v>
      </c>
    </row>
    <row r="1303">
      <c r="A1303">
        <v>21301</v>
      </c>
      <c r="B1303" t="str">
        <v>Công an xã Đồng Thạnh  tỉnh Tiền Giang</v>
      </c>
      <c r="C1303" t="str">
        <v>-</v>
      </c>
      <c r="D1303" t="str">
        <v>-</v>
      </c>
      <c r="E1303" t="str">
        <v/>
      </c>
      <c r="F1303" t="str">
        <v>-</v>
      </c>
      <c r="G1303" t="str">
        <v>-</v>
      </c>
    </row>
    <row r="1304">
      <c r="A1304">
        <v>21302</v>
      </c>
      <c r="B1304" t="str">
        <f>HYPERLINK("http://dongthanh.gocongtay.tiengiang.gov.vn/gioi-thieu-chung", "UBND Ủy ban nhân dân xã Đồng Thạnh  tỉnh Tiền Giang")</f>
        <v>UBND Ủy ban nhân dân xã Đồng Thạnh  tỉnh Tiền Giang</v>
      </c>
      <c r="C1304" t="str">
        <v>http://dongthanh.gocongtay.tiengiang.gov.vn/gioi-thieu-chung</v>
      </c>
      <c r="D1304" t="str">
        <v>-</v>
      </c>
      <c r="E1304" t="str">
        <v>-</v>
      </c>
      <c r="F1304" t="str">
        <v>-</v>
      </c>
      <c r="G1304" t="str">
        <v>-</v>
      </c>
    </row>
    <row r="1305">
      <c r="A1305">
        <v>21303</v>
      </c>
      <c r="B1305" t="str">
        <v>Công an xã Thành Công  tỉnh Tiền Giang</v>
      </c>
      <c r="C1305" t="str">
        <v>-</v>
      </c>
      <c r="D1305" t="str">
        <v>-</v>
      </c>
      <c r="E1305" t="str">
        <v/>
      </c>
      <c r="F1305" t="str">
        <v>-</v>
      </c>
      <c r="G1305" t="str">
        <v>-</v>
      </c>
    </row>
    <row r="1306">
      <c r="A1306">
        <v>21304</v>
      </c>
      <c r="B1306" t="str">
        <f>HYPERLINK("http://thanhcong.gocongtay.tiengiang.gov.vn/", "UBND Ủy ban nhân dân xã Thành Công  tỉnh Tiền Giang")</f>
        <v>UBND Ủy ban nhân dân xã Thành Công  tỉnh Tiền Giang</v>
      </c>
      <c r="C1306" t="str">
        <v>http://thanhcong.gocongtay.tiengiang.gov.vn/</v>
      </c>
      <c r="D1306" t="str">
        <v>-</v>
      </c>
      <c r="E1306" t="str">
        <v>-</v>
      </c>
      <c r="F1306" t="str">
        <v>-</v>
      </c>
      <c r="G1306" t="str">
        <v>-</v>
      </c>
    </row>
    <row r="1307">
      <c r="A1307">
        <v>21305</v>
      </c>
      <c r="B1307" t="str">
        <v>Công an xã Bình Nhì  tỉnh Tiền Giang</v>
      </c>
      <c r="C1307" t="str">
        <v>-</v>
      </c>
      <c r="D1307" t="str">
        <v>-</v>
      </c>
      <c r="E1307" t="str">
        <v/>
      </c>
      <c r="F1307" t="str">
        <v>-</v>
      </c>
      <c r="G1307" t="str">
        <v>-</v>
      </c>
    </row>
    <row r="1308">
      <c r="A1308">
        <v>21306</v>
      </c>
      <c r="B1308" t="str">
        <f>HYPERLINK("http://binhnhi.gocongtay.tiengiang.gov.vn/", "UBND Ủy ban nhân dân xã Bình Nhì  tỉnh Tiền Giang")</f>
        <v>UBND Ủy ban nhân dân xã Bình Nhì  tỉnh Tiền Giang</v>
      </c>
      <c r="C1308" t="str">
        <v>http://binhnhi.gocongtay.tiengiang.gov.vn/</v>
      </c>
      <c r="D1308" t="str">
        <v>-</v>
      </c>
      <c r="E1308" t="str">
        <v>-</v>
      </c>
      <c r="F1308" t="str">
        <v>-</v>
      </c>
      <c r="G1308" t="str">
        <v>-</v>
      </c>
    </row>
    <row r="1309">
      <c r="A1309">
        <v>21307</v>
      </c>
      <c r="B1309" t="str">
        <v>Công an xã Yên Luông  tỉnh Tiền Giang</v>
      </c>
      <c r="C1309" t="str">
        <v>-</v>
      </c>
      <c r="D1309" t="str">
        <v>-</v>
      </c>
      <c r="E1309" t="str">
        <v/>
      </c>
      <c r="F1309" t="str">
        <v>-</v>
      </c>
      <c r="G1309" t="str">
        <v>-</v>
      </c>
    </row>
    <row r="1310">
      <c r="A1310">
        <v>21308</v>
      </c>
      <c r="B1310" t="str">
        <f>HYPERLINK("http://yenluong.gocongtay.tiengiang.gov.vn/", "UBND Ủy ban nhân dân xã Yên Luông  tỉnh Tiền Giang")</f>
        <v>UBND Ủy ban nhân dân xã Yên Luông  tỉnh Tiền Giang</v>
      </c>
      <c r="C1310" t="str">
        <v>http://yenluong.gocongtay.tiengiang.gov.vn/</v>
      </c>
      <c r="D1310" t="str">
        <v>-</v>
      </c>
      <c r="E1310" t="str">
        <v>-</v>
      </c>
      <c r="F1310" t="str">
        <v>-</v>
      </c>
      <c r="G1310" t="str">
        <v>-</v>
      </c>
    </row>
    <row r="1311">
      <c r="A1311">
        <v>21309</v>
      </c>
      <c r="B1311" t="str">
        <v>Công an xã Thạnh Trị  tỉnh Tiền Giang</v>
      </c>
      <c r="C1311" t="str">
        <v>-</v>
      </c>
      <c r="D1311" t="str">
        <v>-</v>
      </c>
      <c r="E1311" t="str">
        <v/>
      </c>
      <c r="F1311" t="str">
        <v>-</v>
      </c>
      <c r="G1311" t="str">
        <v>-</v>
      </c>
    </row>
    <row r="1312">
      <c r="A1312">
        <v>21310</v>
      </c>
      <c r="B1312" t="str">
        <f>HYPERLINK("http://thanhtri.gocongtay.tiengiang.gov.vn/", "UBND Ủy ban nhân dân xã Thạnh Trị  tỉnh Tiền Giang")</f>
        <v>UBND Ủy ban nhân dân xã Thạnh Trị  tỉnh Tiền Giang</v>
      </c>
      <c r="C1312" t="str">
        <v>http://thanhtri.gocongtay.tiengiang.gov.vn/</v>
      </c>
      <c r="D1312" t="str">
        <v>-</v>
      </c>
      <c r="E1312" t="str">
        <v>-</v>
      </c>
      <c r="F1312" t="str">
        <v>-</v>
      </c>
      <c r="G1312" t="str">
        <v>-</v>
      </c>
    </row>
    <row r="1313">
      <c r="A1313">
        <v>21311</v>
      </c>
      <c r="B1313" t="str">
        <f>HYPERLINK("https://www.facebook.com/p/%E1%BA%A4p-B%C3%ACnh-Trung-X%C3%A3-Th%E1%BA%A1nh-Nh%E1%BB%B1t-Huy%E1%BB%87n-G%C3%B2-C%C3%B4ng-T%C3%A2y-T%E1%BB%89nh-Ti%E1%BB%81n-Giang-100057609092471/", "Công an xã Thạnh Nhựt  tỉnh Tiền Giang")</f>
        <v>Công an xã Thạnh Nhựt  tỉnh Tiền Giang</v>
      </c>
      <c r="C1313" t="str">
        <v>https://www.facebook.com/p/%E1%BA%A4p-B%C3%ACnh-Trung-X%C3%A3-Th%E1%BA%A1nh-Nh%E1%BB%B1t-Huy%E1%BB%87n-G%C3%B2-C%C3%B4ng-T%C3%A2y-T%E1%BB%89nh-Ti%E1%BB%81n-Giang-100057609092471/</v>
      </c>
      <c r="D1313" t="str">
        <v>-</v>
      </c>
      <c r="E1313" t="str">
        <v/>
      </c>
      <c r="F1313" t="str">
        <v>-</v>
      </c>
      <c r="G1313" t="str">
        <v>-</v>
      </c>
    </row>
    <row r="1314">
      <c r="A1314">
        <v>21312</v>
      </c>
      <c r="B1314" t="str">
        <f>HYPERLINK("http://thanhnhut.gocongtay.tiengiang.gov.vn/co-cau-to-chuc", "UBND Ủy ban nhân dân xã Thạnh Nhựt  tỉnh Tiền Giang")</f>
        <v>UBND Ủy ban nhân dân xã Thạnh Nhựt  tỉnh Tiền Giang</v>
      </c>
      <c r="C1314" t="str">
        <v>http://thanhnhut.gocongtay.tiengiang.gov.vn/co-cau-to-chuc</v>
      </c>
      <c r="D1314" t="str">
        <v>-</v>
      </c>
      <c r="E1314" t="str">
        <v>-</v>
      </c>
      <c r="F1314" t="str">
        <v>-</v>
      </c>
      <c r="G1314" t="str">
        <v>-</v>
      </c>
    </row>
    <row r="1315">
      <c r="A1315">
        <v>21313</v>
      </c>
      <c r="B1315" t="str">
        <f>HYPERLINK("https://www.facebook.com/tuoitreconganvinhlong/", "Công an xã Long Vĩnh  tỉnh Tiền Giang")</f>
        <v>Công an xã Long Vĩnh  tỉnh Tiền Giang</v>
      </c>
      <c r="C1315" t="str">
        <v>https://www.facebook.com/tuoitreconganvinhlong/</v>
      </c>
      <c r="D1315" t="str">
        <v>-</v>
      </c>
      <c r="E1315" t="str">
        <v/>
      </c>
      <c r="F1315" t="str">
        <v>-</v>
      </c>
      <c r="G1315" t="str">
        <v>-</v>
      </c>
    </row>
    <row r="1316">
      <c r="A1316">
        <v>21314</v>
      </c>
      <c r="B1316" t="str">
        <f>HYPERLINK("https://tiengiang.gov.vn/", "UBND Ủy ban nhân dân xã Long Vĩnh  tỉnh Tiền Giang")</f>
        <v>UBND Ủy ban nhân dân xã Long Vĩnh  tỉnh Tiền Giang</v>
      </c>
      <c r="C1316" t="str">
        <v>https://tiengiang.gov.vn/</v>
      </c>
      <c r="D1316" t="str">
        <v>-</v>
      </c>
      <c r="E1316" t="str">
        <v>-</v>
      </c>
      <c r="F1316" t="str">
        <v>-</v>
      </c>
      <c r="G1316" t="str">
        <v>-</v>
      </c>
    </row>
    <row r="1317">
      <c r="A1317">
        <v>21315</v>
      </c>
      <c r="B1317" t="str">
        <v>Công an xã Bình Tân  tỉnh Tiền Giang</v>
      </c>
      <c r="C1317" t="str">
        <v>-</v>
      </c>
      <c r="D1317" t="str">
        <v>-</v>
      </c>
      <c r="E1317" t="str">
        <v/>
      </c>
      <c r="F1317" t="str">
        <v>-</v>
      </c>
      <c r="G1317" t="str">
        <v>-</v>
      </c>
    </row>
    <row r="1318">
      <c r="A1318">
        <v>21316</v>
      </c>
      <c r="B1318" t="str">
        <f>HYPERLINK("http://binhtan.gocongtay.tiengiang.gov.vn/", "UBND Ủy ban nhân dân xã Bình Tân  tỉnh Tiền Giang")</f>
        <v>UBND Ủy ban nhân dân xã Bình Tân  tỉnh Tiền Giang</v>
      </c>
      <c r="C1318" t="str">
        <v>http://binhtan.gocongtay.tiengiang.gov.vn/</v>
      </c>
      <c r="D1318" t="str">
        <v>-</v>
      </c>
      <c r="E1318" t="str">
        <v>-</v>
      </c>
      <c r="F1318" t="str">
        <v>-</v>
      </c>
      <c r="G1318" t="str">
        <v>-</v>
      </c>
    </row>
    <row r="1319">
      <c r="A1319">
        <v>21317</v>
      </c>
      <c r="B1319" t="str">
        <v>Công an xã Vĩnh Hựu  tỉnh Tiền Giang</v>
      </c>
      <c r="C1319" t="str">
        <v>-</v>
      </c>
      <c r="D1319" t="str">
        <v>-</v>
      </c>
      <c r="E1319" t="str">
        <v/>
      </c>
      <c r="F1319" t="str">
        <v>-</v>
      </c>
      <c r="G1319" t="str">
        <v>-</v>
      </c>
    </row>
    <row r="1320">
      <c r="A1320">
        <v>21318</v>
      </c>
      <c r="B1320" t="str">
        <f>HYPERLINK("http://vinhhuu.gocongtay.tiengiang.gov.vn/chi-tiet-tin?/thong-tin-lien-he-lanh-ao/45494397", "UBND Ủy ban nhân dân xã Vĩnh Hựu  tỉnh Tiền Giang")</f>
        <v>UBND Ủy ban nhân dân xã Vĩnh Hựu  tỉnh Tiền Giang</v>
      </c>
      <c r="C1320" t="str">
        <v>http://vinhhuu.gocongtay.tiengiang.gov.vn/chi-tiet-tin?/thong-tin-lien-he-lanh-ao/45494397</v>
      </c>
      <c r="D1320" t="str">
        <v>-</v>
      </c>
      <c r="E1320" t="str">
        <v>-</v>
      </c>
      <c r="F1320" t="str">
        <v>-</v>
      </c>
      <c r="G1320" t="str">
        <v>-</v>
      </c>
    </row>
    <row r="1321">
      <c r="A1321">
        <v>21319</v>
      </c>
      <c r="B1321" t="str">
        <f>HYPERLINK("https://www.facebook.com/p/C%C3%B4ng-an-x%C3%A3-Long-B%C3%ACnh-%C4%90i%E1%BB%81n-Ch%E1%BB%A3-G%E1%BA%A1o-100076421284241/?locale=de_DE", "Công an xã Long Bình  tỉnh Tiền Giang")</f>
        <v>Công an xã Long Bình  tỉnh Tiền Giang</v>
      </c>
      <c r="C1321" t="str">
        <v>https://www.facebook.com/p/C%C3%B4ng-an-x%C3%A3-Long-B%C3%ACnh-%C4%90i%E1%BB%81n-Ch%E1%BB%A3-G%E1%BA%A1o-100076421284241/?locale=de_DE</v>
      </c>
      <c r="D1321" t="str">
        <v>-</v>
      </c>
      <c r="E1321" t="str">
        <v/>
      </c>
      <c r="F1321" t="str">
        <v>-</v>
      </c>
      <c r="G1321" t="str">
        <v>-</v>
      </c>
    </row>
    <row r="1322">
      <c r="A1322">
        <v>21320</v>
      </c>
      <c r="B1322" t="str">
        <f>HYPERLINK("http://longbinh.gocongtay.tiengiang.gov.vn/", "UBND Ủy ban nhân dân xã Long Bình  tỉnh Tiền Giang")</f>
        <v>UBND Ủy ban nhân dân xã Long Bình  tỉnh Tiền Giang</v>
      </c>
      <c r="C1322" t="str">
        <v>http://longbinh.gocongtay.tiengiang.gov.vn/</v>
      </c>
      <c r="D1322" t="str">
        <v>-</v>
      </c>
      <c r="E1322" t="str">
        <v>-</v>
      </c>
      <c r="F1322" t="str">
        <v>-</v>
      </c>
      <c r="G1322" t="str">
        <v>-</v>
      </c>
    </row>
    <row r="1323">
      <c r="A1323">
        <v>21321</v>
      </c>
      <c r="B1323" t="str">
        <v>Công an xã Tăng Hoà  tỉnh Tiền Giang</v>
      </c>
      <c r="C1323" t="str">
        <v>-</v>
      </c>
      <c r="D1323" t="str">
        <v>-</v>
      </c>
      <c r="E1323" t="str">
        <v/>
      </c>
      <c r="F1323" t="str">
        <v>-</v>
      </c>
      <c r="G1323" t="str">
        <v>-</v>
      </c>
    </row>
    <row r="1324">
      <c r="A1324">
        <v>21322</v>
      </c>
      <c r="B1324" t="str">
        <f>HYPERLINK("http://tanghoa.gocongdong.tiengiang.gov.vn/gioi-thieu-chung", "UBND Ủy ban nhân dân xã Tăng Hoà  tỉnh Tiền Giang")</f>
        <v>UBND Ủy ban nhân dân xã Tăng Hoà  tỉnh Tiền Giang</v>
      </c>
      <c r="C1324" t="str">
        <v>http://tanghoa.gocongdong.tiengiang.gov.vn/gioi-thieu-chung</v>
      </c>
      <c r="D1324" t="str">
        <v>-</v>
      </c>
      <c r="E1324" t="str">
        <v>-</v>
      </c>
      <c r="F1324" t="str">
        <v>-</v>
      </c>
      <c r="G1324" t="str">
        <v>-</v>
      </c>
    </row>
    <row r="1325">
      <c r="A1325">
        <v>21323</v>
      </c>
      <c r="B1325" t="str">
        <v>Công an xã Tân Phước  tỉnh Tiền Giang</v>
      </c>
      <c r="C1325" t="str">
        <v>-</v>
      </c>
      <c r="D1325" t="str">
        <v>-</v>
      </c>
      <c r="E1325" t="str">
        <v/>
      </c>
      <c r="F1325" t="str">
        <v>-</v>
      </c>
      <c r="G1325" t="str">
        <v>-</v>
      </c>
    </row>
    <row r="1326">
      <c r="A1326">
        <v>21324</v>
      </c>
      <c r="B1326" t="str">
        <f>HYPERLINK("https://tiengiang.gov.vn/chi-tiet-tin?/uy-ban-nhan-dan-huyen-tan-phuoc/11535703", "UBND Ủy ban nhân dân xã Tân Phước  tỉnh Tiền Giang")</f>
        <v>UBND Ủy ban nhân dân xã Tân Phước  tỉnh Tiền Giang</v>
      </c>
      <c r="C1326" t="str">
        <v>https://tiengiang.gov.vn/chi-tiet-tin?/uy-ban-nhan-dan-huyen-tan-phuoc/11535703</v>
      </c>
      <c r="D1326" t="str">
        <v>-</v>
      </c>
      <c r="E1326" t="str">
        <v>-</v>
      </c>
      <c r="F1326" t="str">
        <v>-</v>
      </c>
      <c r="G1326" t="str">
        <v>-</v>
      </c>
    </row>
    <row r="1327">
      <c r="A1327">
        <v>21325</v>
      </c>
      <c r="B1327" t="str">
        <f>HYPERLINK("https://www.facebook.com/291993798953493", "Công an xã Gia Thuận  tỉnh Tiền Giang")</f>
        <v>Công an xã Gia Thuận  tỉnh Tiền Giang</v>
      </c>
      <c r="C1327" t="str">
        <v>https://www.facebook.com/291993798953493</v>
      </c>
      <c r="D1327" t="str">
        <v>-</v>
      </c>
      <c r="E1327" t="str">
        <v/>
      </c>
      <c r="F1327" t="str">
        <v>-</v>
      </c>
      <c r="G1327" t="str">
        <v>-</v>
      </c>
    </row>
    <row r="1328">
      <c r="A1328">
        <v>21326</v>
      </c>
      <c r="B1328" t="str">
        <f>HYPERLINK("https://tiengiang.gov.vn/chi-tiet-tin?%2FGIA-THUAN-RA-MAT-XA-NONG-THON-MOI%2F19746557", "UBND Ủy ban nhân dân xã Gia Thuận  tỉnh Tiền Giang")</f>
        <v>UBND Ủy ban nhân dân xã Gia Thuận  tỉnh Tiền Giang</v>
      </c>
      <c r="C1328" t="str">
        <v>https://tiengiang.gov.vn/chi-tiet-tin?%2FGIA-THUAN-RA-MAT-XA-NONG-THON-MOI%2F19746557</v>
      </c>
      <c r="D1328" t="str">
        <v>-</v>
      </c>
      <c r="E1328" t="str">
        <v>-</v>
      </c>
      <c r="F1328" t="str">
        <v>-</v>
      </c>
      <c r="G1328" t="str">
        <v>-</v>
      </c>
    </row>
    <row r="1329">
      <c r="A1329">
        <v>21327</v>
      </c>
      <c r="B1329" t="str">
        <v>Công an xã Tân Tây  tỉnh Tiền Giang</v>
      </c>
      <c r="C1329" t="str">
        <v>-</v>
      </c>
      <c r="D1329" t="str">
        <v>-</v>
      </c>
      <c r="E1329" t="str">
        <v/>
      </c>
      <c r="F1329" t="str">
        <v>-</v>
      </c>
      <c r="G1329" t="str">
        <v>-</v>
      </c>
    </row>
    <row r="1330">
      <c r="A1330">
        <v>21328</v>
      </c>
      <c r="B1330" t="str">
        <f>HYPERLINK("https://tiengiang.gov.vn/", "UBND Ủy ban nhân dân xã Tân Tây  tỉnh Tiền Giang")</f>
        <v>UBND Ủy ban nhân dân xã Tân Tây  tỉnh Tiền Giang</v>
      </c>
      <c r="C1330" t="str">
        <v>https://tiengiang.gov.vn/</v>
      </c>
      <c r="D1330" t="str">
        <v>-</v>
      </c>
      <c r="E1330" t="str">
        <v>-</v>
      </c>
      <c r="F1330" t="str">
        <v>-</v>
      </c>
      <c r="G1330" t="str">
        <v>-</v>
      </c>
    </row>
    <row r="1331">
      <c r="A1331">
        <v>21329</v>
      </c>
      <c r="B1331" t="str">
        <v>Công an xã Kiểng Phước  tỉnh Tiền Giang</v>
      </c>
      <c r="C1331" t="str">
        <v>-</v>
      </c>
      <c r="D1331" t="str">
        <v>-</v>
      </c>
      <c r="E1331" t="str">
        <v/>
      </c>
      <c r="F1331" t="str">
        <v>-</v>
      </c>
      <c r="G1331" t="str">
        <v>-</v>
      </c>
    </row>
    <row r="1332">
      <c r="A1332">
        <v>21330</v>
      </c>
      <c r="B1332" t="str">
        <f>HYPERLINK("https://tiengiang.gov.vn/", "UBND Ủy ban nhân dân xã Kiểng Phước  tỉnh Tiền Giang")</f>
        <v>UBND Ủy ban nhân dân xã Kiểng Phước  tỉnh Tiền Giang</v>
      </c>
      <c r="C1332" t="str">
        <v>https://tiengiang.gov.vn/</v>
      </c>
      <c r="D1332" t="str">
        <v>-</v>
      </c>
      <c r="E1332" t="str">
        <v>-</v>
      </c>
      <c r="F1332" t="str">
        <v>-</v>
      </c>
      <c r="G1332" t="str">
        <v>-</v>
      </c>
    </row>
    <row r="1333">
      <c r="A1333">
        <v>21331</v>
      </c>
      <c r="B1333" t="str">
        <v>Công an xã Tân Đông  tỉnh Tiền Giang</v>
      </c>
      <c r="C1333" t="str">
        <v>-</v>
      </c>
      <c r="D1333" t="str">
        <v>-</v>
      </c>
      <c r="E1333" t="str">
        <v/>
      </c>
      <c r="F1333" t="str">
        <v>-</v>
      </c>
      <c r="G1333" t="str">
        <v>-</v>
      </c>
    </row>
    <row r="1334">
      <c r="A1334">
        <v>21332</v>
      </c>
      <c r="B1334" t="str">
        <f>HYPERLINK("https://tiengiang.gov.vn/", "UBND Ủy ban nhân dân xã Tân Đông  tỉnh Tiền Giang")</f>
        <v>UBND Ủy ban nhân dân xã Tân Đông  tỉnh Tiền Giang</v>
      </c>
      <c r="C1334" t="str">
        <v>https://tiengiang.gov.vn/</v>
      </c>
      <c r="D1334" t="str">
        <v>-</v>
      </c>
      <c r="E1334" t="str">
        <v>-</v>
      </c>
      <c r="F1334" t="str">
        <v>-</v>
      </c>
      <c r="G1334" t="str">
        <v>-</v>
      </c>
    </row>
    <row r="1335">
      <c r="A1335">
        <v>21333</v>
      </c>
      <c r="B1335" t="str">
        <v>Công an xã Bình Ân  tỉnh Tiền Giang</v>
      </c>
      <c r="C1335" t="str">
        <v>-</v>
      </c>
      <c r="D1335" t="str">
        <v>-</v>
      </c>
      <c r="E1335" t="str">
        <v/>
      </c>
      <c r="F1335" t="str">
        <v>-</v>
      </c>
      <c r="G1335" t="str">
        <v>-</v>
      </c>
    </row>
    <row r="1336">
      <c r="A1336">
        <v>21334</v>
      </c>
      <c r="B1336" t="str">
        <f>HYPERLINK("http://binhan.gocongdong.tiengiang.gov.vn/", "UBND Ủy ban nhân dân xã Bình Ân  tỉnh Tiền Giang")</f>
        <v>UBND Ủy ban nhân dân xã Bình Ân  tỉnh Tiền Giang</v>
      </c>
      <c r="C1336" t="str">
        <v>http://binhan.gocongdong.tiengiang.gov.vn/</v>
      </c>
      <c r="D1336" t="str">
        <v>-</v>
      </c>
      <c r="E1336" t="str">
        <v>-</v>
      </c>
      <c r="F1336" t="str">
        <v>-</v>
      </c>
      <c r="G1336" t="str">
        <v>-</v>
      </c>
    </row>
    <row r="1337">
      <c r="A1337">
        <v>21335</v>
      </c>
      <c r="B1337" t="str">
        <v>Công an xã Tân Điền  tỉnh Tiền Giang</v>
      </c>
      <c r="C1337" t="str">
        <v>-</v>
      </c>
      <c r="D1337" t="str">
        <v>-</v>
      </c>
      <c r="E1337" t="str">
        <v/>
      </c>
      <c r="F1337" t="str">
        <v>-</v>
      </c>
      <c r="G1337" t="str">
        <v>-</v>
      </c>
    </row>
    <row r="1338">
      <c r="A1338">
        <v>21336</v>
      </c>
      <c r="B1338" t="str">
        <f>HYPERLINK("https://tiengiang.gov.vn/", "UBND Ủy ban nhân dân xã Tân Điền  tỉnh Tiền Giang")</f>
        <v>UBND Ủy ban nhân dân xã Tân Điền  tỉnh Tiền Giang</v>
      </c>
      <c r="C1338" t="str">
        <v>https://tiengiang.gov.vn/</v>
      </c>
      <c r="D1338" t="str">
        <v>-</v>
      </c>
      <c r="E1338" t="str">
        <v>-</v>
      </c>
      <c r="F1338" t="str">
        <v>-</v>
      </c>
      <c r="G1338" t="str">
        <v>-</v>
      </c>
    </row>
    <row r="1339">
      <c r="A1339">
        <v>21337</v>
      </c>
      <c r="B1339" t="str">
        <v>Công an xã Bình Nghị  tỉnh Tiền Giang</v>
      </c>
      <c r="C1339" t="str">
        <v>-</v>
      </c>
      <c r="D1339" t="str">
        <v>-</v>
      </c>
      <c r="E1339" t="str">
        <v/>
      </c>
      <c r="F1339" t="str">
        <v>-</v>
      </c>
      <c r="G1339" t="str">
        <v>-</v>
      </c>
    </row>
    <row r="1340">
      <c r="A1340">
        <v>21338</v>
      </c>
      <c r="B1340" t="str">
        <f>HYPERLINK("https://tiengiang.gov.vn/", "UBND Ủy ban nhân dân xã Bình Nghị  tỉnh Tiền Giang")</f>
        <v>UBND Ủy ban nhân dân xã Bình Nghị  tỉnh Tiền Giang</v>
      </c>
      <c r="C1340" t="str">
        <v>https://tiengiang.gov.vn/</v>
      </c>
      <c r="D1340" t="str">
        <v>-</v>
      </c>
      <c r="E1340" t="str">
        <v>-</v>
      </c>
      <c r="F1340" t="str">
        <v>-</v>
      </c>
      <c r="G1340" t="str">
        <v>-</v>
      </c>
    </row>
    <row r="1341">
      <c r="A1341">
        <v>21339</v>
      </c>
      <c r="B1341" t="str">
        <f>HYPERLINK("https://www.facebook.com/p/Tu%E1%BB%95i-tr%E1%BA%BB-C%C3%B4ng-an-huy%E1%BB%87n-Ninh-Ph%C6%B0%E1%BB%9Bc-100068114569027/", "Công an xã Phước Trung  tỉnh Tiền Giang")</f>
        <v>Công an xã Phước Trung  tỉnh Tiền Giang</v>
      </c>
      <c r="C1341" t="str">
        <v>https://www.facebook.com/p/Tu%E1%BB%95i-tr%E1%BA%BB-C%C3%B4ng-an-huy%E1%BB%87n-Ninh-Ph%C6%B0%E1%BB%9Bc-100068114569027/</v>
      </c>
      <c r="D1341" t="str">
        <v>-</v>
      </c>
      <c r="E1341" t="str">
        <v/>
      </c>
      <c r="F1341" t="str">
        <v>-</v>
      </c>
      <c r="G1341" t="str">
        <v>-</v>
      </c>
    </row>
    <row r="1342">
      <c r="A1342">
        <v>21340</v>
      </c>
      <c r="B1342" t="str">
        <f>HYPERLINK("https://gocongdong.tiengiang.gov.vn/chi-tiet-tin?/xa-phuoc-trung-huy-ong-moi-nguon-luc-xay-dung-xa-nong-thon-moi/19650120", "UBND Ủy ban nhân dân xã Phước Trung  tỉnh Tiền Giang")</f>
        <v>UBND Ủy ban nhân dân xã Phước Trung  tỉnh Tiền Giang</v>
      </c>
      <c r="C1342" t="str">
        <v>https://gocongdong.tiengiang.gov.vn/chi-tiet-tin?/xa-phuoc-trung-huy-ong-moi-nguon-luc-xay-dung-xa-nong-thon-moi/19650120</v>
      </c>
      <c r="D1342" t="str">
        <v>-</v>
      </c>
      <c r="E1342" t="str">
        <v>-</v>
      </c>
      <c r="F1342" t="str">
        <v>-</v>
      </c>
      <c r="G1342" t="str">
        <v>-</v>
      </c>
    </row>
    <row r="1343">
      <c r="A1343">
        <v>21341</v>
      </c>
      <c r="B1343" t="str">
        <v>Công an xã Tân Thành  tỉnh Tiền Giang</v>
      </c>
      <c r="C1343" t="str">
        <v>-</v>
      </c>
      <c r="D1343" t="str">
        <v>-</v>
      </c>
      <c r="E1343" t="str">
        <v/>
      </c>
      <c r="F1343" t="str">
        <v>-</v>
      </c>
      <c r="G1343" t="str">
        <v>-</v>
      </c>
    </row>
    <row r="1344">
      <c r="A1344">
        <v>21342</v>
      </c>
      <c r="B1344" t="str">
        <f>HYPERLINK("https://tiengiang.gov.vn/", "UBND Ủy ban nhân dân xã Tân Thành  tỉnh Tiền Giang")</f>
        <v>UBND Ủy ban nhân dân xã Tân Thành  tỉnh Tiền Giang</v>
      </c>
      <c r="C1344" t="str">
        <v>https://tiengiang.gov.vn/</v>
      </c>
      <c r="D1344" t="str">
        <v>-</v>
      </c>
      <c r="E1344" t="str">
        <v>-</v>
      </c>
      <c r="F1344" t="str">
        <v>-</v>
      </c>
      <c r="G1344" t="str">
        <v>-</v>
      </c>
    </row>
    <row r="1345">
      <c r="A1345">
        <v>21343</v>
      </c>
      <c r="B1345" t="str">
        <v>Công an xã Tân Thới  tỉnh Tiền Giang</v>
      </c>
      <c r="C1345" t="str">
        <v>-</v>
      </c>
      <c r="D1345" t="str">
        <v>-</v>
      </c>
      <c r="E1345" t="str">
        <v/>
      </c>
      <c r="F1345" t="str">
        <v>-</v>
      </c>
      <c r="G1345" t="str">
        <v>-</v>
      </c>
    </row>
    <row r="1346">
      <c r="A1346">
        <v>21344</v>
      </c>
      <c r="B1346" t="str">
        <f>HYPERLINK("http://tanthoi.tanphudong.tiengiang.gov.vn/", "UBND Ủy ban nhân dân xã Tân Thới  tỉnh Tiền Giang")</f>
        <v>UBND Ủy ban nhân dân xã Tân Thới  tỉnh Tiền Giang</v>
      </c>
      <c r="C1346" t="str">
        <v>http://tanthoi.tanphudong.tiengiang.gov.vn/</v>
      </c>
      <c r="D1346" t="str">
        <v>-</v>
      </c>
      <c r="E1346" t="str">
        <v>-</v>
      </c>
      <c r="F1346" t="str">
        <v>-</v>
      </c>
      <c r="G1346" t="str">
        <v>-</v>
      </c>
    </row>
    <row r="1347">
      <c r="A1347">
        <v>21345</v>
      </c>
      <c r="B1347" t="str">
        <v>Công an xã Tân Phú  tỉnh Tiền Giang</v>
      </c>
      <c r="C1347" t="str">
        <v>-</v>
      </c>
      <c r="D1347" t="str">
        <v>-</v>
      </c>
      <c r="E1347" t="str">
        <v/>
      </c>
      <c r="F1347" t="str">
        <v>-</v>
      </c>
      <c r="G1347" t="str">
        <v>-</v>
      </c>
    </row>
    <row r="1348">
      <c r="A1348">
        <v>21346</v>
      </c>
      <c r="B1348" t="str">
        <f>HYPERLINK("https://txcailay.tiengiang.gov.vn/chi-tiet-tin?/xa-tan-phu/10911522", "UBND Ủy ban nhân dân xã Tân Phú  tỉnh Tiền Giang")</f>
        <v>UBND Ủy ban nhân dân xã Tân Phú  tỉnh Tiền Giang</v>
      </c>
      <c r="C1348" t="str">
        <v>https://txcailay.tiengiang.gov.vn/chi-tiet-tin?/xa-tan-phu/10911522</v>
      </c>
      <c r="D1348" t="str">
        <v>-</v>
      </c>
      <c r="E1348" t="str">
        <v>-</v>
      </c>
      <c r="F1348" t="str">
        <v>-</v>
      </c>
      <c r="G1348" t="str">
        <v>-</v>
      </c>
    </row>
    <row r="1349">
      <c r="A1349">
        <v>21347</v>
      </c>
      <c r="B1349" t="str">
        <v>Công an xã Phú Thạnh  tỉnh Tiền Giang</v>
      </c>
      <c r="C1349" t="str">
        <v>-</v>
      </c>
      <c r="D1349" t="str">
        <v>-</v>
      </c>
      <c r="E1349" t="str">
        <v/>
      </c>
      <c r="F1349" t="str">
        <v>-</v>
      </c>
      <c r="G1349" t="str">
        <v>-</v>
      </c>
    </row>
    <row r="1350">
      <c r="A1350">
        <v>21348</v>
      </c>
      <c r="B1350" t="str">
        <f>HYPERLINK("https://phuthanh1.phutan.angiang.gov.vn/", "UBND Ủy ban nhân dân xã Phú Thạnh  tỉnh Tiền Giang")</f>
        <v>UBND Ủy ban nhân dân xã Phú Thạnh  tỉnh Tiền Giang</v>
      </c>
      <c r="C1350" t="str">
        <v>https://phuthanh1.phutan.angiang.gov.vn/</v>
      </c>
      <c r="D1350" t="str">
        <v>-</v>
      </c>
      <c r="E1350" t="str">
        <v>-</v>
      </c>
      <c r="F1350" t="str">
        <v>-</v>
      </c>
      <c r="G1350" t="str">
        <v>-</v>
      </c>
    </row>
    <row r="1351">
      <c r="A1351">
        <v>21349</v>
      </c>
      <c r="B1351" t="str">
        <v>Công an xã Tân Thạnh  tỉnh Tiền Giang</v>
      </c>
      <c r="C1351" t="str">
        <v>-</v>
      </c>
      <c r="D1351" t="str">
        <v>-</v>
      </c>
      <c r="E1351" t="str">
        <v/>
      </c>
      <c r="F1351" t="str">
        <v>-</v>
      </c>
      <c r="G1351" t="str">
        <v>-</v>
      </c>
    </row>
    <row r="1352">
      <c r="A1352">
        <v>21350</v>
      </c>
      <c r="B1352" t="str">
        <f>HYPERLINK("https://chauthanh.tiengiang.gov.vn/chi-tiet-tin?/xa-tan-ly-tay/9025320", "UBND Ủy ban nhân dân xã Tân Thạnh  tỉnh Tiền Giang")</f>
        <v>UBND Ủy ban nhân dân xã Tân Thạnh  tỉnh Tiền Giang</v>
      </c>
      <c r="C1352" t="str">
        <v>https://chauthanh.tiengiang.gov.vn/chi-tiet-tin?/xa-tan-ly-tay/9025320</v>
      </c>
      <c r="D1352" t="str">
        <v>-</v>
      </c>
      <c r="E1352" t="str">
        <v>-</v>
      </c>
      <c r="F1352" t="str">
        <v>-</v>
      </c>
      <c r="G1352" t="str">
        <v>-</v>
      </c>
    </row>
    <row r="1353">
      <c r="A1353">
        <v>21351</v>
      </c>
      <c r="B1353" t="str">
        <v>Công an xã Phú Đông  tỉnh Tiền Giang</v>
      </c>
      <c r="C1353" t="str">
        <v>-</v>
      </c>
      <c r="D1353" t="str">
        <v>-</v>
      </c>
      <c r="E1353" t="str">
        <v/>
      </c>
      <c r="F1353" t="str">
        <v>-</v>
      </c>
      <c r="G1353" t="str">
        <v>-</v>
      </c>
    </row>
    <row r="1354">
      <c r="A1354">
        <v>21352</v>
      </c>
      <c r="B1354" t="str">
        <f>HYPERLINK("https://tiengiang.gov.vn/chi-tiet-tin?/uy-ban-nhan-dan-huyen-tan-phu-ong/11535121", "UBND Ủy ban nhân dân xã Phú Đông  tỉnh Tiền Giang")</f>
        <v>UBND Ủy ban nhân dân xã Phú Đông  tỉnh Tiền Giang</v>
      </c>
      <c r="C1354" t="str">
        <v>https://tiengiang.gov.vn/chi-tiet-tin?/uy-ban-nhan-dan-huyen-tan-phu-ong/11535121</v>
      </c>
      <c r="D1354" t="str">
        <v>-</v>
      </c>
      <c r="E1354" t="str">
        <v>-</v>
      </c>
      <c r="F1354" t="str">
        <v>-</v>
      </c>
      <c r="G1354" t="str">
        <v>-</v>
      </c>
    </row>
    <row r="1355">
      <c r="A1355">
        <v>21353</v>
      </c>
      <c r="B1355" t="str">
        <v>Công an xã Phú Tân  tỉnh Tiền Giang</v>
      </c>
      <c r="C1355" t="str">
        <v>-</v>
      </c>
      <c r="D1355" t="str">
        <v>-</v>
      </c>
      <c r="E1355" t="str">
        <v/>
      </c>
      <c r="F1355" t="str">
        <v>-</v>
      </c>
      <c r="G1355" t="str">
        <v>-</v>
      </c>
    </row>
    <row r="1356">
      <c r="A1356">
        <v>21354</v>
      </c>
      <c r="B1356" t="str">
        <f>HYPERLINK("http://phutan.tanphudong.tiengiang.gov.vn/", "UBND Ủy ban nhân dân xã Phú Tân  tỉnh Tiền Giang")</f>
        <v>UBND Ủy ban nhân dân xã Phú Tân  tỉnh Tiền Giang</v>
      </c>
      <c r="C1356" t="str">
        <v>http://phutan.tanphudong.tiengiang.gov.vn/</v>
      </c>
      <c r="D1356" t="str">
        <v>-</v>
      </c>
      <c r="E1356" t="str">
        <v>-</v>
      </c>
      <c r="F1356" t="str">
        <v>-</v>
      </c>
      <c r="G1356" t="str">
        <v>-</v>
      </c>
    </row>
    <row r="1357">
      <c r="A1357">
        <v>21355</v>
      </c>
      <c r="B1357" t="str">
        <f>HYPERLINK("https://www.facebook.com/p/C%C3%B4ng-an-ph%C6%B0%E1%BB%9Dng-Ph%C3%BA-Kh%C6%B0%C6%A1ng-B%E1%BA%BFn-Tre-100070178317146/", "Công an phường Phú Khương  tỉnh Bến Tre")</f>
        <v>Công an phường Phú Khương  tỉnh Bến Tre</v>
      </c>
      <c r="C1357" t="str">
        <v>https://www.facebook.com/p/C%C3%B4ng-an-ph%C6%B0%E1%BB%9Dng-Ph%C3%BA-Kh%C6%B0%C6%A1ng-B%E1%BA%BFn-Tre-100070178317146/</v>
      </c>
      <c r="D1357" t="str">
        <v>-</v>
      </c>
      <c r="E1357" t="str">
        <v/>
      </c>
      <c r="F1357" t="str">
        <v>-</v>
      </c>
      <c r="G1357" t="str">
        <v>-</v>
      </c>
    </row>
    <row r="1358">
      <c r="A1358">
        <v>21356</v>
      </c>
      <c r="B1358" t="str">
        <f>HYPERLINK("https://dichvucong.bentre.gov.vn/dichvucong/thongke/ajaxChiTietLinhVuc&amp;nam=2022&amp;ma_don_vi=DV_UBND_PHUONG_PHUKHUONG_TPBT&amp;ma_co_quan=UBNDTP", "UBND Ủy ban nhân dân phường Phú Khương  tỉnh Bến Tre")</f>
        <v>UBND Ủy ban nhân dân phường Phú Khương  tỉnh Bến Tre</v>
      </c>
      <c r="C1358" t="str">
        <v>https://dichvucong.bentre.gov.vn/dichvucong/thongke/ajaxChiTietLinhVuc&amp;nam=2022&amp;ma_don_vi=DV_UBND_PHUONG_PHUKHUONG_TPBT&amp;ma_co_quan=UBNDTP</v>
      </c>
      <c r="D1358" t="str">
        <v>-</v>
      </c>
      <c r="E1358" t="str">
        <v>-</v>
      </c>
      <c r="F1358" t="str">
        <v>-</v>
      </c>
      <c r="G1358" t="str">
        <v>-</v>
      </c>
    </row>
    <row r="1359">
      <c r="A1359">
        <v>21357</v>
      </c>
      <c r="B1359" t="str">
        <f>HYPERLINK("https://www.facebook.com/p/C%C3%B4ng-an-ph%C6%B0%E1%BB%9Dng-Ph%C3%BA-T%C3%A2n-Th%C3%A0nh-ph%E1%BB%91-B%E1%BA%BFn-Tre-100070282148008/", "Công an phường Phú Tân  tỉnh Bến Tre")</f>
        <v>Công an phường Phú Tân  tỉnh Bến Tre</v>
      </c>
      <c r="C1359" t="str">
        <v>https://www.facebook.com/p/C%C3%B4ng-an-ph%C6%B0%E1%BB%9Dng-Ph%C3%BA-T%C3%A2n-Th%C3%A0nh-ph%E1%BB%91-B%E1%BA%BFn-Tre-100070282148008/</v>
      </c>
      <c r="D1359" t="str">
        <v>-</v>
      </c>
      <c r="E1359" t="str">
        <v/>
      </c>
      <c r="F1359" t="str">
        <v>-</v>
      </c>
      <c r="G1359" t="str">
        <v>-</v>
      </c>
    </row>
    <row r="1360">
      <c r="A1360">
        <v>21358</v>
      </c>
      <c r="B1360" t="str">
        <f>HYPERLINK("https://thanhphobentre.bentre.gov.vn/Lists/tinxaphuong/DispForm.aspx?ID=345", "UBND Ủy ban nhân dân phường Phú Tân  tỉnh Bến Tre")</f>
        <v>UBND Ủy ban nhân dân phường Phú Tân  tỉnh Bến Tre</v>
      </c>
      <c r="C1360" t="str">
        <v>https://thanhphobentre.bentre.gov.vn/Lists/tinxaphuong/DispForm.aspx?ID=345</v>
      </c>
      <c r="D1360" t="str">
        <v>-</v>
      </c>
      <c r="E1360" t="str">
        <v>-</v>
      </c>
      <c r="F1360" t="str">
        <v>-</v>
      </c>
      <c r="G1360" t="str">
        <v>-</v>
      </c>
    </row>
    <row r="1361">
      <c r="A1361">
        <v>21359</v>
      </c>
      <c r="B1361" t="str">
        <f>HYPERLINK("https://www.facebook.com/BTGDUP8/", "Công an phường 8  tỉnh Bến Tre")</f>
        <v>Công an phường 8  tỉnh Bến Tre</v>
      </c>
      <c r="C1361" t="str">
        <v>https://www.facebook.com/BTGDUP8/</v>
      </c>
      <c r="D1361" t="str">
        <v>-</v>
      </c>
      <c r="E1361" t="str">
        <v/>
      </c>
      <c r="F1361" t="str">
        <v>-</v>
      </c>
      <c r="G1361" t="str">
        <v>-</v>
      </c>
    </row>
    <row r="1362">
      <c r="A1362">
        <v>21360</v>
      </c>
      <c r="B1362" t="str">
        <f>HYPERLINK("https://phuong8.thanhphobentre.bentre.gov.vn/", "UBND Ủy ban nhân dân phường 8  tỉnh Bến Tre")</f>
        <v>UBND Ủy ban nhân dân phường 8  tỉnh Bến Tre</v>
      </c>
      <c r="C1362" t="str">
        <v>https://phuong8.thanhphobentre.bentre.gov.vn/</v>
      </c>
      <c r="D1362" t="str">
        <v>-</v>
      </c>
      <c r="E1362" t="str">
        <v>-</v>
      </c>
      <c r="F1362" t="str">
        <v>-</v>
      </c>
      <c r="G1362" t="str">
        <v>-</v>
      </c>
    </row>
    <row r="1363">
      <c r="A1363">
        <v>21361</v>
      </c>
      <c r="B1363" t="str">
        <f>HYPERLINK("https://www.facebook.com/TuoitreConganbentre/", "Công an phường 6  tỉnh Bến Tre")</f>
        <v>Công an phường 6  tỉnh Bến Tre</v>
      </c>
      <c r="C1363" t="str">
        <v>https://www.facebook.com/TuoitreConganbentre/</v>
      </c>
      <c r="D1363" t="str">
        <v>-</v>
      </c>
      <c r="E1363" t="str">
        <v/>
      </c>
      <c r="F1363" t="str">
        <v>-</v>
      </c>
      <c r="G1363" t="str">
        <v>-</v>
      </c>
    </row>
    <row r="1364">
      <c r="A1364">
        <v>21362</v>
      </c>
      <c r="B1364" t="str">
        <f>HYPERLINK("https://dichvucong.gov.vn/p/home/dvc-tthc-co-quan-chi-tiet.html?id=403955", "UBND Ủy ban nhân dân phường 6  tỉnh Bến Tre")</f>
        <v>UBND Ủy ban nhân dân phường 6  tỉnh Bến Tre</v>
      </c>
      <c r="C1364" t="str">
        <v>https://dichvucong.gov.vn/p/home/dvc-tthc-co-quan-chi-tiet.html?id=403955</v>
      </c>
      <c r="D1364" t="str">
        <v>-</v>
      </c>
      <c r="E1364" t="str">
        <v>-</v>
      </c>
      <c r="F1364" t="str">
        <v>-</v>
      </c>
      <c r="G1364" t="str">
        <v>-</v>
      </c>
    </row>
    <row r="1365">
      <c r="A1365">
        <v>21363</v>
      </c>
      <c r="B1365" t="str">
        <v>Công an phường 4  tỉnh Bến Tre</v>
      </c>
      <c r="C1365" t="str">
        <v>-</v>
      </c>
      <c r="D1365" t="str">
        <v>-</v>
      </c>
      <c r="E1365" t="str">
        <v/>
      </c>
      <c r="F1365" t="str">
        <v>-</v>
      </c>
      <c r="G1365" t="str">
        <v>-</v>
      </c>
    </row>
    <row r="1366">
      <c r="A1366">
        <v>21364</v>
      </c>
      <c r="B1366" t="str">
        <f>HYPERLINK("https://csdl.bentre.gov.vn/lien-he", "UBND Ủy ban nhân dân phường 4  tỉnh Bến Tre")</f>
        <v>UBND Ủy ban nhân dân phường 4  tỉnh Bến Tre</v>
      </c>
      <c r="C1366" t="str">
        <v>https://csdl.bentre.gov.vn/lien-he</v>
      </c>
      <c r="D1366" t="str">
        <v>-</v>
      </c>
      <c r="E1366" t="str">
        <v>-</v>
      </c>
      <c r="F1366" t="str">
        <v>-</v>
      </c>
      <c r="G1366" t="str">
        <v>-</v>
      </c>
    </row>
    <row r="1367">
      <c r="A1367">
        <v>21365</v>
      </c>
      <c r="B1367" t="str">
        <f>HYPERLINK("https://www.facebook.com/p/C%C3%B4ng-An-Ph%C6%B0%E1%BB%9Dng-5-TP-B%E1%BA%BFn-Tre-100076157195740/", "Công an phường 5  tỉnh Bến Tre")</f>
        <v>Công an phường 5  tỉnh Bến Tre</v>
      </c>
      <c r="C1367" t="str">
        <v>https://www.facebook.com/p/C%C3%B4ng-An-Ph%C6%B0%E1%BB%9Dng-5-TP-B%E1%BA%BFn-Tre-100076157195740/</v>
      </c>
      <c r="D1367" t="str">
        <v>-</v>
      </c>
      <c r="E1367" t="str">
        <v/>
      </c>
      <c r="F1367" t="str">
        <v>-</v>
      </c>
      <c r="G1367" t="str">
        <v>-</v>
      </c>
    </row>
    <row r="1368">
      <c r="A1368">
        <v>21366</v>
      </c>
      <c r="B1368" t="str">
        <f>HYPERLINK("https://congbao.bentre.gov.vn/Uploads/Document/Volume2018/12/qd-20-2020-sua-1-new-ok.pdf", "UBND Ủy ban nhân dân phường 5  tỉnh Bến Tre")</f>
        <v>UBND Ủy ban nhân dân phường 5  tỉnh Bến Tre</v>
      </c>
      <c r="C1368" t="str">
        <v>https://congbao.bentre.gov.vn/Uploads/Document/Volume2018/12/qd-20-2020-sua-1-new-ok.pdf</v>
      </c>
      <c r="D1368" t="str">
        <v>-</v>
      </c>
      <c r="E1368" t="str">
        <v>-</v>
      </c>
      <c r="F1368" t="str">
        <v>-</v>
      </c>
      <c r="G1368" t="str">
        <v>-</v>
      </c>
    </row>
    <row r="1369">
      <c r="A1369">
        <v>21367</v>
      </c>
      <c r="B1369" t="str">
        <v>Công an phường 1  tỉnh Bến Tre</v>
      </c>
      <c r="C1369" t="str">
        <v>-</v>
      </c>
      <c r="D1369" t="str">
        <v>-</v>
      </c>
      <c r="E1369" t="str">
        <v/>
      </c>
      <c r="F1369" t="str">
        <v>-</v>
      </c>
      <c r="G1369" t="str">
        <v>-</v>
      </c>
    </row>
    <row r="1370">
      <c r="A1370">
        <v>21368</v>
      </c>
      <c r="B1370" t="str">
        <f>HYPERLINK("https://tiengiang.gov.vn/chi-tiet-tin?/uy-ban-nhan-dan-thanh-pho-my-tho/11534690", "UBND Ủy ban nhân dân phường 1  tỉnh Bến Tre")</f>
        <v>UBND Ủy ban nhân dân phường 1  tỉnh Bến Tre</v>
      </c>
      <c r="C1370" t="str">
        <v>https://tiengiang.gov.vn/chi-tiet-tin?/uy-ban-nhan-dan-thanh-pho-my-tho/11534690</v>
      </c>
      <c r="D1370" t="str">
        <v>-</v>
      </c>
      <c r="E1370" t="str">
        <v>-</v>
      </c>
      <c r="F1370" t="str">
        <v>-</v>
      </c>
      <c r="G1370" t="str">
        <v>-</v>
      </c>
    </row>
    <row r="1371">
      <c r="A1371">
        <v>21369</v>
      </c>
      <c r="B1371" t="str">
        <f>HYPERLINK("https://www.facebook.com/TuoitreConganbentre/", "Công an phường 3  tỉnh Bến Tre")</f>
        <v>Công an phường 3  tỉnh Bến Tre</v>
      </c>
      <c r="C1371" t="str">
        <v>https://www.facebook.com/TuoitreConganbentre/</v>
      </c>
      <c r="D1371" t="str">
        <v>-</v>
      </c>
      <c r="E1371" t="str">
        <v/>
      </c>
      <c r="F1371" t="str">
        <v>-</v>
      </c>
      <c r="G1371" t="str">
        <v>-</v>
      </c>
    </row>
    <row r="1372">
      <c r="A1372">
        <v>21370</v>
      </c>
      <c r="B1372" t="str">
        <f>HYPERLINK("https://p3.sadec.dongthap.gov.vn/page/lien-he.html", "UBND Ủy ban nhân dân phường 3  tỉnh Bến Tre")</f>
        <v>UBND Ủy ban nhân dân phường 3  tỉnh Bến Tre</v>
      </c>
      <c r="C1372" t="str">
        <v>https://p3.sadec.dongthap.gov.vn/page/lien-he.html</v>
      </c>
      <c r="D1372" t="str">
        <v>-</v>
      </c>
      <c r="E1372" t="str">
        <v>-</v>
      </c>
      <c r="F1372" t="str">
        <v>-</v>
      </c>
      <c r="G1372" t="str">
        <v>-</v>
      </c>
    </row>
    <row r="1373">
      <c r="A1373">
        <v>21371</v>
      </c>
      <c r="B1373" t="str">
        <f>HYPERLINK("https://www.facebook.com/TuoitreConganbentre/", "Công an phường 2  tỉnh Bến Tre")</f>
        <v>Công an phường 2  tỉnh Bến Tre</v>
      </c>
      <c r="C1373" t="str">
        <v>https://www.facebook.com/TuoitreConganbentre/</v>
      </c>
      <c r="D1373" t="str">
        <v>-</v>
      </c>
      <c r="E1373" t="str">
        <v/>
      </c>
      <c r="F1373" t="str">
        <v>-</v>
      </c>
      <c r="G1373" t="str">
        <v>-</v>
      </c>
    </row>
    <row r="1374">
      <c r="A1374">
        <v>21372</v>
      </c>
      <c r="B1374" t="str">
        <f>HYPERLINK("https://phuong2.tptuyhoa.phuyen.gov.vn/", "UBND Ủy ban nhân dân phường 2  tỉnh Bến Tre")</f>
        <v>UBND Ủy ban nhân dân phường 2  tỉnh Bến Tre</v>
      </c>
      <c r="C1374" t="str">
        <v>https://phuong2.tptuyhoa.phuyen.gov.vn/</v>
      </c>
      <c r="D1374" t="str">
        <v>-</v>
      </c>
      <c r="E1374" t="str">
        <v>-</v>
      </c>
      <c r="F1374" t="str">
        <v>-</v>
      </c>
      <c r="G1374" t="str">
        <v>-</v>
      </c>
    </row>
    <row r="1375">
      <c r="A1375">
        <v>21373</v>
      </c>
      <c r="B1375" t="str">
        <f>HYPERLINK("https://www.facebook.com/TuoitreConganbentre/", "Công an phường 7  tỉnh Bến Tre")</f>
        <v>Công an phường 7  tỉnh Bến Tre</v>
      </c>
      <c r="C1375" t="str">
        <v>https://www.facebook.com/TuoitreConganbentre/</v>
      </c>
      <c r="D1375" t="str">
        <v>-</v>
      </c>
      <c r="E1375" t="str">
        <v/>
      </c>
      <c r="F1375" t="str">
        <v>-</v>
      </c>
      <c r="G1375" t="str">
        <v>-</v>
      </c>
    </row>
    <row r="1376">
      <c r="A1376">
        <v>21374</v>
      </c>
      <c r="B1376" t="str">
        <f>HYPERLINK("https://tiengiang.gov.vn/chi-tiet-tin?/uy-ban-nhan-dan-thanh-pho-my-tho/11534690", "UBND Ủy ban nhân dân phường 7  tỉnh Bến Tre")</f>
        <v>UBND Ủy ban nhân dân phường 7  tỉnh Bến Tre</v>
      </c>
      <c r="C1376" t="str">
        <v>https://tiengiang.gov.vn/chi-tiet-tin?/uy-ban-nhan-dan-thanh-pho-my-tho/11534690</v>
      </c>
      <c r="D1376" t="str">
        <v>-</v>
      </c>
      <c r="E1376" t="str">
        <v>-</v>
      </c>
      <c r="F1376" t="str">
        <v>-</v>
      </c>
      <c r="G1376" t="str">
        <v>-</v>
      </c>
    </row>
    <row r="1377">
      <c r="A1377">
        <v>21375</v>
      </c>
      <c r="B1377" t="str">
        <v>Công an xã Sơn Đông  tỉnh Bến Tre</v>
      </c>
      <c r="C1377" t="str">
        <v>-</v>
      </c>
      <c r="D1377" t="str">
        <v>-</v>
      </c>
      <c r="E1377" t="str">
        <v/>
      </c>
      <c r="F1377" t="str">
        <v>-</v>
      </c>
      <c r="G1377" t="str">
        <v>-</v>
      </c>
    </row>
    <row r="1378">
      <c r="A1378">
        <v>21376</v>
      </c>
      <c r="B1378" t="str">
        <f>HYPERLINK("https://sondong.thanhphobentre.bentre.gov.vn/", "UBND Ủy ban nhân dân xã Sơn Đông  tỉnh Bến Tre")</f>
        <v>UBND Ủy ban nhân dân xã Sơn Đông  tỉnh Bến Tre</v>
      </c>
      <c r="C1378" t="str">
        <v>https://sondong.thanhphobentre.bentre.gov.vn/</v>
      </c>
      <c r="D1378" t="str">
        <v>-</v>
      </c>
      <c r="E1378" t="str">
        <v>-</v>
      </c>
      <c r="F1378" t="str">
        <v>-</v>
      </c>
      <c r="G1378" t="str">
        <v>-</v>
      </c>
    </row>
    <row r="1379">
      <c r="A1379">
        <v>21377</v>
      </c>
      <c r="B1379" t="str">
        <f>HYPERLINK("https://www.facebook.com/p/C%C3%B4ng-an-x%C3%A3-Ph%C3%BA-H%C6%B0ng-100091395652999/", "Công an xã Phú Hưng  tỉnh Bến Tre")</f>
        <v>Công an xã Phú Hưng  tỉnh Bến Tre</v>
      </c>
      <c r="C1379" t="str">
        <v>https://www.facebook.com/p/C%C3%B4ng-an-x%C3%A3-Ph%C3%BA-H%C6%B0ng-100091395652999/</v>
      </c>
      <c r="D1379" t="str">
        <v>-</v>
      </c>
      <c r="E1379" t="str">
        <v/>
      </c>
      <c r="F1379" t="str">
        <v>-</v>
      </c>
      <c r="G1379" t="str">
        <v>-</v>
      </c>
    </row>
    <row r="1380">
      <c r="A1380">
        <v>21378</v>
      </c>
      <c r="B1380" t="str">
        <f>HYPERLINK("https://phuhung.thanhphobentre.bentre.gov.vn/", "UBND Ủy ban nhân dân xã Phú Hưng  tỉnh Bến Tre")</f>
        <v>UBND Ủy ban nhân dân xã Phú Hưng  tỉnh Bến Tre</v>
      </c>
      <c r="C1380" t="str">
        <v>https://phuhung.thanhphobentre.bentre.gov.vn/</v>
      </c>
      <c r="D1380" t="str">
        <v>-</v>
      </c>
      <c r="E1380" t="str">
        <v>-</v>
      </c>
      <c r="F1380" t="str">
        <v>-</v>
      </c>
      <c r="G1380" t="str">
        <v>-</v>
      </c>
    </row>
    <row r="1381">
      <c r="A1381">
        <v>21379</v>
      </c>
      <c r="B1381" t="str">
        <f>HYPERLINK("https://www.facebook.com/p/C%C3%B4ng-an-x%C3%A3-B%C3%ACnh-Ph%C3%BA-_-B%E1%BA%BFn-Tre-100070546592431/", "Công an xã Bình Phú  tỉnh Bến Tre")</f>
        <v>Công an xã Bình Phú  tỉnh Bến Tre</v>
      </c>
      <c r="C1381" t="str">
        <v>https://www.facebook.com/p/C%C3%B4ng-an-x%C3%A3-B%C3%ACnh-Ph%C3%BA-_-B%E1%BA%BFn-Tre-100070546592431/</v>
      </c>
      <c r="D1381" t="str">
        <v>-</v>
      </c>
      <c r="E1381" t="str">
        <v/>
      </c>
      <c r="F1381" t="str">
        <v>-</v>
      </c>
      <c r="G1381" t="str">
        <v>-</v>
      </c>
    </row>
    <row r="1382">
      <c r="A1382">
        <v>21380</v>
      </c>
      <c r="B1382" t="str">
        <f>HYPERLINK("https://binhphu.thanhphobentre.bentre.gov.vn/", "UBND Ủy ban nhân dân xã Bình Phú  tỉnh Bến Tre")</f>
        <v>UBND Ủy ban nhân dân xã Bình Phú  tỉnh Bến Tre</v>
      </c>
      <c r="C1382" t="str">
        <v>https://binhphu.thanhphobentre.bentre.gov.vn/</v>
      </c>
      <c r="D1382" t="str">
        <v>-</v>
      </c>
      <c r="E1382" t="str">
        <v>-</v>
      </c>
      <c r="F1382" t="str">
        <v>-</v>
      </c>
      <c r="G1382" t="str">
        <v>-</v>
      </c>
    </row>
    <row r="1383">
      <c r="A1383">
        <v>21381</v>
      </c>
      <c r="B1383" t="str">
        <f>HYPERLINK("https://www.facebook.com/p/C%C3%B4ng-an-x%C3%A3-M%E1%BB%B9-Th%E1%BA%A1nh-An-B%E1%BA%BFn-Tre-100075841302470/", "Công an xã Mỹ Thạnh An  tỉnh Bến Tre")</f>
        <v>Công an xã Mỹ Thạnh An  tỉnh Bến Tre</v>
      </c>
      <c r="C1383" t="str">
        <v>https://www.facebook.com/p/C%C3%B4ng-an-x%C3%A3-M%E1%BB%B9-Th%E1%BA%A1nh-An-B%E1%BA%BFn-Tre-100075841302470/</v>
      </c>
      <c r="D1383" t="str">
        <v>-</v>
      </c>
      <c r="E1383" t="str">
        <v/>
      </c>
      <c r="F1383" t="str">
        <v>-</v>
      </c>
      <c r="G1383" t="str">
        <v>-</v>
      </c>
    </row>
    <row r="1384">
      <c r="A1384">
        <v>21382</v>
      </c>
      <c r="B1384" t="str">
        <f>HYPERLINK("http://mythanhgiongtrom.bentre.gov.vn/", "UBND Ủy ban nhân dân xã Mỹ Thạnh An  tỉnh Bến Tre")</f>
        <v>UBND Ủy ban nhân dân xã Mỹ Thạnh An  tỉnh Bến Tre</v>
      </c>
      <c r="C1384" t="str">
        <v>http://mythanhgiongtrom.bentre.gov.vn/</v>
      </c>
      <c r="D1384" t="str">
        <v>-</v>
      </c>
      <c r="E1384" t="str">
        <v>-</v>
      </c>
      <c r="F1384" t="str">
        <v>-</v>
      </c>
      <c r="G1384" t="str">
        <v>-</v>
      </c>
    </row>
    <row r="1385">
      <c r="A1385">
        <v>21383</v>
      </c>
      <c r="B1385" t="str">
        <v>Công an xã Nhơn Thạnh  tỉnh Bến Tre</v>
      </c>
      <c r="C1385" t="str">
        <v>-</v>
      </c>
      <c r="D1385" t="str">
        <v>-</v>
      </c>
      <c r="E1385" t="str">
        <v/>
      </c>
      <c r="F1385" t="str">
        <v>-</v>
      </c>
      <c r="G1385" t="str">
        <v>-</v>
      </c>
    </row>
    <row r="1386">
      <c r="A1386">
        <v>21384</v>
      </c>
      <c r="B1386" t="str">
        <f>HYPERLINK("https://thanhphobentre.bentre.gov.vn/Lists/TinXaPhuong/DispForm.aspx?ID=1291&amp;ContentTypeId=0x01006B434E144EA34B09B66CBCE45AAE3E91006F88002D6BD29D4AAE160DC4FDA7E765", "UBND Ủy ban nhân dân xã Nhơn Thạnh  tỉnh Bến Tre")</f>
        <v>UBND Ủy ban nhân dân xã Nhơn Thạnh  tỉnh Bến Tre</v>
      </c>
      <c r="C1386" t="str">
        <v>https://thanhphobentre.bentre.gov.vn/Lists/TinXaPhuong/DispForm.aspx?ID=1291&amp;ContentTypeId=0x01006B434E144EA34B09B66CBCE45AAE3E91006F88002D6BD29D4AAE160DC4FDA7E765</v>
      </c>
      <c r="D1386" t="str">
        <v>-</v>
      </c>
      <c r="E1386" t="str">
        <v>-</v>
      </c>
      <c r="F1386" t="str">
        <v>-</v>
      </c>
      <c r="G1386" t="str">
        <v>-</v>
      </c>
    </row>
    <row r="1387">
      <c r="A1387">
        <v>21385</v>
      </c>
      <c r="B1387" t="str">
        <f>HYPERLINK("https://www.facebook.com/p/X%C3%A3-Ph%C3%BA-Nhu%E1%BA%ADn-Th%C3%A0nh-Ph%E1%BB%91-B%E1%BA%BFn-Tre-100068353715868/", "Công an xã Phú Nhuận  tỉnh Bến Tre")</f>
        <v>Công an xã Phú Nhuận  tỉnh Bến Tre</v>
      </c>
      <c r="C1387" t="str">
        <v>https://www.facebook.com/p/X%C3%A3-Ph%C3%BA-Nhu%E1%BA%ADn-Th%C3%A0nh-Ph%E1%BB%91-B%E1%BA%BFn-Tre-100068353715868/</v>
      </c>
      <c r="D1387" t="str">
        <v>-</v>
      </c>
      <c r="E1387" t="str">
        <v/>
      </c>
      <c r="F1387" t="str">
        <v>-</v>
      </c>
      <c r="G1387" t="str">
        <v>-</v>
      </c>
    </row>
    <row r="1388">
      <c r="A1388">
        <v>21386</v>
      </c>
      <c r="B1388" t="str">
        <f>HYPERLINK("https://thanhphobentre.bentre.gov.vn/phunhuan", "UBND Ủy ban nhân dân xã Phú Nhuận  tỉnh Bến Tre")</f>
        <v>UBND Ủy ban nhân dân xã Phú Nhuận  tỉnh Bến Tre</v>
      </c>
      <c r="C1388" t="str">
        <v>https://thanhphobentre.bentre.gov.vn/phunhuan</v>
      </c>
      <c r="D1388" t="str">
        <v>-</v>
      </c>
      <c r="E1388" t="str">
        <v>-</v>
      </c>
      <c r="F1388" t="str">
        <v>-</v>
      </c>
      <c r="G1388" t="str">
        <v>-</v>
      </c>
    </row>
    <row r="1389">
      <c r="A1389">
        <v>21387</v>
      </c>
      <c r="B1389" t="str">
        <f>HYPERLINK("https://www.facebook.com/p/C%C3%B4ng-an-x%C3%A3-M%E1%BB%B9-Th%E1%BA%A1nh-An-B%E1%BA%BFn-Tre-100075841302470/?locale=vi_VN", "Công an xã Mỹ Thành  tỉnh Bến Tre")</f>
        <v>Công an xã Mỹ Thành  tỉnh Bến Tre</v>
      </c>
      <c r="C1389" t="str">
        <v>https://www.facebook.com/p/C%C3%B4ng-an-x%C3%A3-M%E1%BB%B9-Th%E1%BA%A1nh-An-B%E1%BA%BFn-Tre-100075841302470/?locale=vi_VN</v>
      </c>
      <c r="D1389" t="str">
        <v>-</v>
      </c>
      <c r="E1389" t="str">
        <v/>
      </c>
      <c r="F1389" t="str">
        <v>-</v>
      </c>
      <c r="G1389" t="str">
        <v>-</v>
      </c>
    </row>
    <row r="1390">
      <c r="A1390">
        <v>21388</v>
      </c>
      <c r="B1390" t="str">
        <f>HYPERLINK("http://mythanhgiongtrom.bentre.gov.vn/", "UBND Ủy ban nhân dân xã Mỹ Thành  tỉnh Bến Tre")</f>
        <v>UBND Ủy ban nhân dân xã Mỹ Thành  tỉnh Bến Tre</v>
      </c>
      <c r="C1390" t="str">
        <v>http://mythanhgiongtrom.bentre.gov.vn/</v>
      </c>
      <c r="D1390" t="str">
        <v>-</v>
      </c>
      <c r="E1390" t="str">
        <v>-</v>
      </c>
      <c r="F1390" t="str">
        <v>-</v>
      </c>
      <c r="G1390" t="str">
        <v>-</v>
      </c>
    </row>
    <row r="1391">
      <c r="A1391">
        <v>21389</v>
      </c>
      <c r="B1391" t="str">
        <f>HYPERLINK("https://www.facebook.com/p/C%C3%B4ng-An-X%C3%A3-T%C3%A2n-Th%E1%BA%A1chCh%C3%A2u-Th%C3%A0nhB%E1%BA%BFn-Tre-100069043335543/", "Công an xã Tân Thạch  tỉnh Bến Tre")</f>
        <v>Công an xã Tân Thạch  tỉnh Bến Tre</v>
      </c>
      <c r="C1391" t="str">
        <v>https://www.facebook.com/p/C%C3%B4ng-An-X%C3%A3-T%C3%A2n-Th%E1%BA%A1chCh%C3%A2u-Th%C3%A0nhB%E1%BA%BFn-Tre-100069043335543/</v>
      </c>
      <c r="D1391" t="str">
        <v>-</v>
      </c>
      <c r="E1391" t="str">
        <v/>
      </c>
      <c r="F1391" t="str">
        <v>-</v>
      </c>
      <c r="G1391" t="str">
        <v>-</v>
      </c>
    </row>
    <row r="1392">
      <c r="A1392">
        <v>21390</v>
      </c>
      <c r="B1392" t="str">
        <f>HYPERLINK("http://tanthach.chauthanh.bentre.gov.vn/", "UBND Ủy ban nhân dân xã Tân Thạch  tỉnh Bến Tre")</f>
        <v>UBND Ủy ban nhân dân xã Tân Thạch  tỉnh Bến Tre</v>
      </c>
      <c r="C1392" t="str">
        <v>http://tanthach.chauthanh.bentre.gov.vn/</v>
      </c>
      <c r="D1392" t="str">
        <v>-</v>
      </c>
      <c r="E1392" t="str">
        <v>-</v>
      </c>
      <c r="F1392" t="str">
        <v>-</v>
      </c>
      <c r="G1392" t="str">
        <v>-</v>
      </c>
    </row>
    <row r="1393">
      <c r="A1393">
        <v>21391</v>
      </c>
      <c r="B1393" t="str">
        <f>HYPERLINK("https://www.facebook.com/p/C%C3%B4ng-an-x%C3%A3-Qu%E1%BB%9Bi-S%C6%A1n-100061016348500/", "Công an xã Qưới Sơn  tỉnh Bến Tre")</f>
        <v>Công an xã Qưới Sơn  tỉnh Bến Tre</v>
      </c>
      <c r="C1393" t="str">
        <v>https://www.facebook.com/p/C%C3%B4ng-an-x%C3%A3-Qu%E1%BB%9Bi-S%C6%A1n-100061016348500/</v>
      </c>
      <c r="D1393" t="str">
        <v>-</v>
      </c>
      <c r="E1393" t="str">
        <v/>
      </c>
      <c r="F1393" t="str">
        <v>-</v>
      </c>
      <c r="G1393" t="str">
        <v>-</v>
      </c>
    </row>
    <row r="1394">
      <c r="A1394">
        <v>21392</v>
      </c>
      <c r="B1394" t="str">
        <f>HYPERLINK("http://quoison.chauthanh.bentre.gov.vn/", "UBND Ủy ban nhân dân xã Qưới Sơn  tỉnh Bến Tre")</f>
        <v>UBND Ủy ban nhân dân xã Qưới Sơn  tỉnh Bến Tre</v>
      </c>
      <c r="C1394" t="str">
        <v>http://quoison.chauthanh.bentre.gov.vn/</v>
      </c>
      <c r="D1394" t="str">
        <v>-</v>
      </c>
      <c r="E1394" t="str">
        <v>-</v>
      </c>
      <c r="F1394" t="str">
        <v>-</v>
      </c>
      <c r="G1394" t="str">
        <v>-</v>
      </c>
    </row>
    <row r="1395">
      <c r="A1395">
        <v>21393</v>
      </c>
      <c r="B1395" t="str">
        <f>HYPERLINK("https://www.facebook.com/p/C%C3%B4ng-an-x%C3%A3-An-Kh%C3%A1nh-100076314242974/", "Công an xã An Khánh  tỉnh Bến Tre")</f>
        <v>Công an xã An Khánh  tỉnh Bến Tre</v>
      </c>
      <c r="C1395" t="str">
        <v>https://www.facebook.com/p/C%C3%B4ng-an-x%C3%A3-An-Kh%C3%A1nh-100076314242974/</v>
      </c>
      <c r="D1395" t="str">
        <v>-</v>
      </c>
      <c r="E1395" t="str">
        <v/>
      </c>
      <c r="F1395" t="str">
        <v>-</v>
      </c>
      <c r="G1395" t="str">
        <v>-</v>
      </c>
    </row>
    <row r="1396">
      <c r="A1396">
        <v>21394</v>
      </c>
      <c r="B1396" t="str">
        <f>HYPERLINK("http://ankhanh.chauthanh.bentre.gov.vn/", "UBND Ủy ban nhân dân xã An Khánh  tỉnh Bến Tre")</f>
        <v>UBND Ủy ban nhân dân xã An Khánh  tỉnh Bến Tre</v>
      </c>
      <c r="C1396" t="str">
        <v>http://ankhanh.chauthanh.bentre.gov.vn/</v>
      </c>
      <c r="D1396" t="str">
        <v>-</v>
      </c>
      <c r="E1396" t="str">
        <v>-</v>
      </c>
      <c r="F1396" t="str">
        <v>-</v>
      </c>
      <c r="G1396" t="str">
        <v>-</v>
      </c>
    </row>
    <row r="1397">
      <c r="A1397">
        <v>21395</v>
      </c>
      <c r="B1397" t="str">
        <v>Công an xã Giao Long  tỉnh Bến Tre</v>
      </c>
      <c r="C1397" t="str">
        <v>-</v>
      </c>
      <c r="D1397" t="str">
        <v>-</v>
      </c>
      <c r="E1397" t="str">
        <v/>
      </c>
      <c r="F1397" t="str">
        <v>-</v>
      </c>
      <c r="G1397" t="str">
        <v>-</v>
      </c>
    </row>
    <row r="1398">
      <c r="A1398">
        <v>21396</v>
      </c>
      <c r="B1398" t="str">
        <f>HYPERLINK("http://giaolong.chauthanh.bentre.gov.vn/", "UBND Ủy ban nhân dân xã Giao Long  tỉnh Bến Tre")</f>
        <v>UBND Ủy ban nhân dân xã Giao Long  tỉnh Bến Tre</v>
      </c>
      <c r="C1398" t="str">
        <v>http://giaolong.chauthanh.bentre.gov.vn/</v>
      </c>
      <c r="D1398" t="str">
        <v>-</v>
      </c>
      <c r="E1398" t="str">
        <v>-</v>
      </c>
      <c r="F1398" t="str">
        <v>-</v>
      </c>
      <c r="G1398" t="str">
        <v>-</v>
      </c>
    </row>
    <row r="1399">
      <c r="A1399">
        <v>21397</v>
      </c>
      <c r="B1399" t="str">
        <f>HYPERLINK("https://www.facebook.com/conganBaTri/", "Công an xã Giao Hòa  tỉnh Bến Tre")</f>
        <v>Công an xã Giao Hòa  tỉnh Bến Tre</v>
      </c>
      <c r="C1399" t="str">
        <v>https://www.facebook.com/conganBaTri/</v>
      </c>
      <c r="D1399" t="str">
        <v>-</v>
      </c>
      <c r="E1399" t="str">
        <v/>
      </c>
      <c r="F1399" t="str">
        <v>-</v>
      </c>
      <c r="G1399" t="str">
        <v>-</v>
      </c>
    </row>
    <row r="1400">
      <c r="A1400">
        <v>21398</v>
      </c>
      <c r="B1400" t="str">
        <f>HYPERLINK("https://dichvucong.gov.vn/p/home/dvc-tthc-co-quan-chi-tiet.html?id=403866", "UBND Ủy ban nhân dân xã Giao Hòa  tỉnh Bến Tre")</f>
        <v>UBND Ủy ban nhân dân xã Giao Hòa  tỉnh Bến Tre</v>
      </c>
      <c r="C1400" t="str">
        <v>https://dichvucong.gov.vn/p/home/dvc-tthc-co-quan-chi-tiet.html?id=403866</v>
      </c>
      <c r="D1400" t="str">
        <v>-</v>
      </c>
      <c r="E1400" t="str">
        <v>-</v>
      </c>
      <c r="F1400" t="str">
        <v>-</v>
      </c>
      <c r="G1400" t="str">
        <v>-</v>
      </c>
    </row>
    <row r="1401">
      <c r="A1401">
        <v>21399</v>
      </c>
      <c r="B1401" t="str">
        <f>HYPERLINK("https://www.facebook.com/conganBaTri/", "Công an xã Phú Túc  tỉnh Bến Tre")</f>
        <v>Công an xã Phú Túc  tỉnh Bến Tre</v>
      </c>
      <c r="C1401" t="str">
        <v>https://www.facebook.com/conganBaTri/</v>
      </c>
      <c r="D1401" t="str">
        <v>-</v>
      </c>
      <c r="E1401" t="str">
        <v/>
      </c>
      <c r="F1401" t="str">
        <v>-</v>
      </c>
      <c r="G1401" t="str">
        <v>-</v>
      </c>
    </row>
    <row r="1402">
      <c r="A1402">
        <v>21400</v>
      </c>
      <c r="B1402" t="str">
        <f>HYPERLINK("https://bentre.gov.vn/Lists/Tintucsukien/DispForm.aspx?ID=30755", "UBND Ủy ban nhân dân xã Phú Túc  tỉnh Bến Tre")</f>
        <v>UBND Ủy ban nhân dân xã Phú Túc  tỉnh Bến Tre</v>
      </c>
      <c r="C1402" t="str">
        <v>https://bentre.gov.vn/Lists/Tintucsukien/DispForm.aspx?ID=30755</v>
      </c>
      <c r="D1402" t="str">
        <v>-</v>
      </c>
      <c r="E1402" t="str">
        <v>-</v>
      </c>
      <c r="F1402" t="str">
        <v>-</v>
      </c>
      <c r="G1402" t="str">
        <v>-</v>
      </c>
    </row>
    <row r="1403">
      <c r="A1403">
        <v>21401</v>
      </c>
      <c r="B1403" t="str">
        <f>HYPERLINK("https://www.facebook.com/CAXPHUDUC/", "Công an xã Phú Đức  tỉnh Bến Tre")</f>
        <v>Công an xã Phú Đức  tỉnh Bến Tre</v>
      </c>
      <c r="C1403" t="str">
        <v>https://www.facebook.com/CAXPHUDUC/</v>
      </c>
      <c r="D1403" t="str">
        <v>-</v>
      </c>
      <c r="E1403" t="str">
        <v/>
      </c>
      <c r="F1403" t="str">
        <v>-</v>
      </c>
      <c r="G1403" t="str">
        <v>-</v>
      </c>
    </row>
    <row r="1404">
      <c r="A1404">
        <v>21402</v>
      </c>
      <c r="B1404" t="str">
        <f>HYPERLINK("http://phuduc.chauthanh.bentre.gov.vn/", "UBND Ủy ban nhân dân xã Phú Đức  tỉnh Bến Tre")</f>
        <v>UBND Ủy ban nhân dân xã Phú Đức  tỉnh Bến Tre</v>
      </c>
      <c r="C1404" t="str">
        <v>http://phuduc.chauthanh.bentre.gov.vn/</v>
      </c>
      <c r="D1404" t="str">
        <v>-</v>
      </c>
      <c r="E1404" t="str">
        <v>-</v>
      </c>
      <c r="F1404" t="str">
        <v>-</v>
      </c>
      <c r="G1404" t="str">
        <v>-</v>
      </c>
    </row>
    <row r="1405">
      <c r="A1405">
        <v>21403</v>
      </c>
      <c r="B1405" t="str">
        <f>HYPERLINK("https://www.facebook.com/p/X%C3%A3-%C4%90o%C3%A0n-Ph%C3%BA-An-H%C3%B2a-Ch%C3%A2u-Th%C3%A0nh-B%E1%BA%BFn-Tre-100069227649016/", "Công an xã Phú An Hòa  tỉnh Bến Tre")</f>
        <v>Công an xã Phú An Hòa  tỉnh Bến Tre</v>
      </c>
      <c r="C1405" t="str">
        <v>https://www.facebook.com/p/X%C3%A3-%C4%90o%C3%A0n-Ph%C3%BA-An-H%C3%B2a-Ch%C3%A2u-Th%C3%A0nh-B%E1%BA%BFn-Tre-100069227649016/</v>
      </c>
      <c r="D1405" t="str">
        <v>-</v>
      </c>
      <c r="E1405" t="str">
        <v/>
      </c>
      <c r="F1405" t="str">
        <v>-</v>
      </c>
      <c r="G1405" t="str">
        <v>-</v>
      </c>
    </row>
    <row r="1406">
      <c r="A1406">
        <v>21404</v>
      </c>
      <c r="B1406" t="str">
        <f>HYPERLINK("http://phuanhoa.chauthanh.bentre.gov.vn/", "UBND Ủy ban nhân dân xã Phú An Hòa  tỉnh Bến Tre")</f>
        <v>UBND Ủy ban nhân dân xã Phú An Hòa  tỉnh Bến Tre</v>
      </c>
      <c r="C1406" t="str">
        <v>http://phuanhoa.chauthanh.bentre.gov.vn/</v>
      </c>
      <c r="D1406" t="str">
        <v>-</v>
      </c>
      <c r="E1406" t="str">
        <v>-</v>
      </c>
      <c r="F1406" t="str">
        <v>-</v>
      </c>
      <c r="G1406" t="str">
        <v>-</v>
      </c>
    </row>
    <row r="1407">
      <c r="A1407">
        <v>21405</v>
      </c>
      <c r="B1407" t="str">
        <f>HYPERLINK("https://www.facebook.com/p/C%C3%B4ng-an-x%C3%A3-An-Ph%C6%B0%E1%BB%9Bc-huy%E1%BB%87n-Ch%C3%A2u-Th%C3%A0nh-100076481667672/", "Công an xã An Phước  tỉnh Bến Tre")</f>
        <v>Công an xã An Phước  tỉnh Bến Tre</v>
      </c>
      <c r="C1407" t="str">
        <v>https://www.facebook.com/p/C%C3%B4ng-an-x%C3%A3-An-Ph%C6%B0%E1%BB%9Bc-huy%E1%BB%87n-Ch%C3%A2u-Th%C3%A0nh-100076481667672/</v>
      </c>
      <c r="D1407" t="str">
        <v>-</v>
      </c>
      <c r="E1407" t="str">
        <v/>
      </c>
      <c r="F1407" t="str">
        <v>-</v>
      </c>
      <c r="G1407" t="str">
        <v>-</v>
      </c>
    </row>
    <row r="1408">
      <c r="A1408">
        <v>21406</v>
      </c>
      <c r="B1408" t="str">
        <f>HYPERLINK("http://anphuoc.chauthanh.bentre.gov.vn/", "UBND Ủy ban nhân dân xã An Phước  tỉnh Bến Tre")</f>
        <v>UBND Ủy ban nhân dân xã An Phước  tỉnh Bến Tre</v>
      </c>
      <c r="C1408" t="str">
        <v>http://anphuoc.chauthanh.bentre.gov.vn/</v>
      </c>
      <c r="D1408" t="str">
        <v>-</v>
      </c>
      <c r="E1408" t="str">
        <v>-</v>
      </c>
      <c r="F1408" t="str">
        <v>-</v>
      </c>
      <c r="G1408" t="str">
        <v>-</v>
      </c>
    </row>
    <row r="1409">
      <c r="A1409">
        <v>21407</v>
      </c>
      <c r="B1409" t="str">
        <f>HYPERLINK("https://www.facebook.com/congantamphuoc/", "Công an xã Tam Phước  tỉnh Bến Tre")</f>
        <v>Công an xã Tam Phước  tỉnh Bến Tre</v>
      </c>
      <c r="C1409" t="str">
        <v>https://www.facebook.com/congantamphuoc/</v>
      </c>
      <c r="D1409" t="str">
        <v>-</v>
      </c>
      <c r="E1409" t="str">
        <v/>
      </c>
      <c r="F1409" t="str">
        <v>-</v>
      </c>
      <c r="G1409" t="str">
        <v>-</v>
      </c>
    </row>
    <row r="1410">
      <c r="A1410">
        <v>21408</v>
      </c>
      <c r="B1410" t="str">
        <f>HYPERLINK("http://tamphuoc.chauthanh.bentre.gov.vn/", "UBND Ủy ban nhân dân xã Tam Phước  tỉnh Bến Tre")</f>
        <v>UBND Ủy ban nhân dân xã Tam Phước  tỉnh Bến Tre</v>
      </c>
      <c r="C1410" t="str">
        <v>http://tamphuoc.chauthanh.bentre.gov.vn/</v>
      </c>
      <c r="D1410" t="str">
        <v>-</v>
      </c>
      <c r="E1410" t="str">
        <v>-</v>
      </c>
      <c r="F1410" t="str">
        <v>-</v>
      </c>
      <c r="G1410" t="str">
        <v>-</v>
      </c>
    </row>
    <row r="1411">
      <c r="A1411">
        <v>21409</v>
      </c>
      <c r="B1411" t="str">
        <f>HYPERLINK("https://www.facebook.com/conganBaTri/", "Công an xã Thành Triệu  tỉnh Bến Tre")</f>
        <v>Công an xã Thành Triệu  tỉnh Bến Tre</v>
      </c>
      <c r="C1411" t="str">
        <v>https://www.facebook.com/conganBaTri/</v>
      </c>
      <c r="D1411" t="str">
        <v>-</v>
      </c>
      <c r="E1411" t="str">
        <v/>
      </c>
      <c r="F1411" t="str">
        <v>-</v>
      </c>
      <c r="G1411" t="str">
        <v>-</v>
      </c>
    </row>
    <row r="1412">
      <c r="A1412">
        <v>21410</v>
      </c>
      <c r="B1412" t="str">
        <f>HYPERLINK("https://bentre.baohiemxahoi.gov.vn/UserControls/Publishing/News/BinhLuan/pFormPrint.aspx?UrlListProcess=/content/tintuc/Lists/News&amp;ItemID=6630&amp;IsTA=False", "UBND Ủy ban nhân dân xã Thành Triệu  tỉnh Bến Tre")</f>
        <v>UBND Ủy ban nhân dân xã Thành Triệu  tỉnh Bến Tre</v>
      </c>
      <c r="C1412" t="str">
        <v>https://bentre.baohiemxahoi.gov.vn/UserControls/Publishing/News/BinhLuan/pFormPrint.aspx?UrlListProcess=/content/tintuc/Lists/News&amp;ItemID=6630&amp;IsTA=False</v>
      </c>
      <c r="D1412" t="str">
        <v>-</v>
      </c>
      <c r="E1412" t="str">
        <v>-</v>
      </c>
      <c r="F1412" t="str">
        <v>-</v>
      </c>
      <c r="G1412" t="str">
        <v>-</v>
      </c>
    </row>
    <row r="1413">
      <c r="A1413">
        <v>21411</v>
      </c>
      <c r="B1413" t="str">
        <f>HYPERLINK("https://www.facebook.com/conganBaTri/", "Công an xã Tường Đa  tỉnh Bến Tre")</f>
        <v>Công an xã Tường Đa  tỉnh Bến Tre</v>
      </c>
      <c r="C1413" t="str">
        <v>https://www.facebook.com/conganBaTri/</v>
      </c>
      <c r="D1413" t="str">
        <v>-</v>
      </c>
      <c r="E1413" t="str">
        <v/>
      </c>
      <c r="F1413" t="str">
        <v>-</v>
      </c>
      <c r="G1413" t="str">
        <v>-</v>
      </c>
    </row>
    <row r="1414">
      <c r="A1414">
        <v>21412</v>
      </c>
      <c r="B1414" t="str">
        <f>HYPERLINK("https://tuongda.chauthanh.bentre.gov.vn/", "UBND Ủy ban nhân dân xã Tường Đa  tỉnh Bến Tre")</f>
        <v>UBND Ủy ban nhân dân xã Tường Đa  tỉnh Bến Tre</v>
      </c>
      <c r="C1414" t="str">
        <v>https://tuongda.chauthanh.bentre.gov.vn/</v>
      </c>
      <c r="D1414" t="str">
        <v>-</v>
      </c>
      <c r="E1414" t="str">
        <v>-</v>
      </c>
      <c r="F1414" t="str">
        <v>-</v>
      </c>
      <c r="G1414" t="str">
        <v>-</v>
      </c>
    </row>
    <row r="1415">
      <c r="A1415">
        <v>21413</v>
      </c>
      <c r="B1415" t="str">
        <f>HYPERLINK("https://www.facebook.com/conganBaTri/", "Công an xã Tân Phú  tỉnh Bến Tre")</f>
        <v>Công an xã Tân Phú  tỉnh Bến Tre</v>
      </c>
      <c r="C1415" t="str">
        <v>https://www.facebook.com/conganBaTri/</v>
      </c>
      <c r="D1415" t="str">
        <v>-</v>
      </c>
      <c r="E1415" t="str">
        <v/>
      </c>
      <c r="F1415" t="str">
        <v>-</v>
      </c>
      <c r="G1415" t="str">
        <v>-</v>
      </c>
    </row>
    <row r="1416">
      <c r="A1416">
        <v>21414</v>
      </c>
      <c r="B1416" t="str">
        <f>HYPERLINK("https://bentre.gov.vn/Documents/848_danh_sach%20nguoi%20phat%20ngon.pdf", "UBND Ủy ban nhân dân xã Tân Phú  tỉnh Bến Tre")</f>
        <v>UBND Ủy ban nhân dân xã Tân Phú  tỉnh Bến Tre</v>
      </c>
      <c r="C1416" t="str">
        <v>https://bentre.gov.vn/Documents/848_danh_sach%20nguoi%20phat%20ngon.pdf</v>
      </c>
      <c r="D1416" t="str">
        <v>-</v>
      </c>
      <c r="E1416" t="str">
        <v>-</v>
      </c>
      <c r="F1416" t="str">
        <v>-</v>
      </c>
      <c r="G1416" t="str">
        <v>-</v>
      </c>
    </row>
    <row r="1417">
      <c r="A1417">
        <v>21415</v>
      </c>
      <c r="B1417" t="str">
        <v>Công an xã Quới Thành  tỉnh Bến Tre</v>
      </c>
      <c r="C1417" t="str">
        <v>-</v>
      </c>
      <c r="D1417" t="str">
        <v>-</v>
      </c>
      <c r="E1417" t="str">
        <v/>
      </c>
      <c r="F1417" t="str">
        <v>-</v>
      </c>
      <c r="G1417" t="str">
        <v>-</v>
      </c>
    </row>
    <row r="1418">
      <c r="A1418">
        <v>21416</v>
      </c>
      <c r="B1418" t="str">
        <f>HYPERLINK("http://quoithanh.chauthanh.bentre.gov.vn/quoi-thanh/tin-trong-xa", "UBND Ủy ban nhân dân xã Quới Thành  tỉnh Bến Tre")</f>
        <v>UBND Ủy ban nhân dân xã Quới Thành  tỉnh Bến Tre</v>
      </c>
      <c r="C1418" t="str">
        <v>http://quoithanh.chauthanh.bentre.gov.vn/quoi-thanh/tin-trong-xa</v>
      </c>
      <c r="D1418" t="str">
        <v>-</v>
      </c>
      <c r="E1418" t="str">
        <v>-</v>
      </c>
      <c r="F1418" t="str">
        <v>-</v>
      </c>
      <c r="G1418" t="str">
        <v>-</v>
      </c>
    </row>
    <row r="1419">
      <c r="A1419">
        <v>21417</v>
      </c>
      <c r="B1419" t="str">
        <f>HYPERLINK("https://www.facebook.com/chauthanhbentre71/", "Công an xã Phước Thạnh  tỉnh Bến Tre")</f>
        <v>Công an xã Phước Thạnh  tỉnh Bến Tre</v>
      </c>
      <c r="C1419" t="str">
        <v>https://www.facebook.com/chauthanhbentre71/</v>
      </c>
      <c r="D1419" t="str">
        <v>-</v>
      </c>
      <c r="E1419" t="str">
        <v/>
      </c>
      <c r="F1419" t="str">
        <v>-</v>
      </c>
      <c r="G1419" t="str">
        <v>-</v>
      </c>
    </row>
    <row r="1420">
      <c r="A1420">
        <v>21418</v>
      </c>
      <c r="B1420" t="str">
        <f>HYPERLINK("https://bentre.baohiemxahoi.gov.vn/tintuc/Pages/chuyen-muc-xa-hoi.aspx?CateID=0&amp;ItemID=6188&amp;OtItem=date", "UBND Ủy ban nhân dân xã Phước Thạnh  tỉnh Bến Tre")</f>
        <v>UBND Ủy ban nhân dân xã Phước Thạnh  tỉnh Bến Tre</v>
      </c>
      <c r="C1420" t="str">
        <v>https://bentre.baohiemxahoi.gov.vn/tintuc/Pages/chuyen-muc-xa-hoi.aspx?CateID=0&amp;ItemID=6188&amp;OtItem=date</v>
      </c>
      <c r="D1420" t="str">
        <v>-</v>
      </c>
      <c r="E1420" t="str">
        <v>-</v>
      </c>
      <c r="F1420" t="str">
        <v>-</v>
      </c>
      <c r="G1420" t="str">
        <v>-</v>
      </c>
    </row>
    <row r="1421">
      <c r="A1421">
        <v>21419</v>
      </c>
      <c r="B1421" t="str">
        <f>HYPERLINK("https://www.facebook.com/ttvhdabt/", "Công an xã An Hóa  tỉnh Bến Tre")</f>
        <v>Công an xã An Hóa  tỉnh Bến Tre</v>
      </c>
      <c r="C1421" t="str">
        <v>https://www.facebook.com/ttvhdabt/</v>
      </c>
      <c r="D1421" t="str">
        <v>-</v>
      </c>
      <c r="E1421" t="str">
        <v/>
      </c>
      <c r="F1421" t="str">
        <v>-</v>
      </c>
      <c r="G1421" t="str">
        <v>-</v>
      </c>
    </row>
    <row r="1422">
      <c r="A1422">
        <v>21420</v>
      </c>
      <c r="B1422" t="str">
        <f>HYPERLINK("http://anhoa.chauthanh.bentre.gov.vn/", "UBND Ủy ban nhân dân xã An Hóa  tỉnh Bến Tre")</f>
        <v>UBND Ủy ban nhân dân xã An Hóa  tỉnh Bến Tre</v>
      </c>
      <c r="C1422" t="str">
        <v>http://anhoa.chauthanh.bentre.gov.vn/</v>
      </c>
      <c r="D1422" t="str">
        <v>-</v>
      </c>
      <c r="E1422" t="str">
        <v>-</v>
      </c>
      <c r="F1422" t="str">
        <v>-</v>
      </c>
      <c r="G1422" t="str">
        <v>-</v>
      </c>
    </row>
    <row r="1423">
      <c r="A1423">
        <v>21421</v>
      </c>
      <c r="B1423" t="str">
        <f>HYPERLINK("https://www.facebook.com/p/C%C3%B4ng-an-x%C3%A3-Ti%C3%AAn-Long-100069766944571/", "Công an xã Tiên Long  tỉnh Bến Tre")</f>
        <v>Công an xã Tiên Long  tỉnh Bến Tre</v>
      </c>
      <c r="C1423" t="str">
        <v>https://www.facebook.com/p/C%C3%B4ng-an-x%C3%A3-Ti%C3%AAn-Long-100069766944571/</v>
      </c>
      <c r="D1423" t="str">
        <v>-</v>
      </c>
      <c r="E1423" t="str">
        <v/>
      </c>
      <c r="F1423" t="str">
        <v>-</v>
      </c>
      <c r="G1423" t="str">
        <v>-</v>
      </c>
    </row>
    <row r="1424">
      <c r="A1424">
        <v>21422</v>
      </c>
      <c r="B1424" t="str">
        <f>HYPERLINK("http://tienlong.chauthanh.bentre.gov.vn/", "UBND Ủy ban nhân dân xã Tiên Long  tỉnh Bến Tre")</f>
        <v>UBND Ủy ban nhân dân xã Tiên Long  tỉnh Bến Tre</v>
      </c>
      <c r="C1424" t="str">
        <v>http://tienlong.chauthanh.bentre.gov.vn/</v>
      </c>
      <c r="D1424" t="str">
        <v>-</v>
      </c>
      <c r="E1424" t="str">
        <v>-</v>
      </c>
      <c r="F1424" t="str">
        <v>-</v>
      </c>
      <c r="G1424" t="str">
        <v>-</v>
      </c>
    </row>
    <row r="1425">
      <c r="A1425">
        <v>21423</v>
      </c>
      <c r="B1425" t="str">
        <f>HYPERLINK("https://www.facebook.com/p/C%C3%B4ng-an-x%C3%A3-An-Hi%E1%BB%87p-Ch%C3%A2u-Th%C3%A0nh-B%E1%BA%BFn-Tre-100090893949460/", "Công an xã An Hiệp  tỉnh Bến Tre")</f>
        <v>Công an xã An Hiệp  tỉnh Bến Tre</v>
      </c>
      <c r="C1425" t="str">
        <v>https://www.facebook.com/p/C%C3%B4ng-an-x%C3%A3-An-Hi%E1%BB%87p-Ch%C3%A2u-Th%C3%A0nh-B%E1%BA%BFn-Tre-100090893949460/</v>
      </c>
      <c r="D1425" t="str">
        <v>-</v>
      </c>
      <c r="E1425" t="str">
        <v/>
      </c>
      <c r="F1425" t="str">
        <v>-</v>
      </c>
      <c r="G1425" t="str">
        <v>-</v>
      </c>
    </row>
    <row r="1426">
      <c r="A1426">
        <v>21424</v>
      </c>
      <c r="B1426" t="str">
        <f>HYPERLINK("https://binhdai.bentre.gov.vn/tamhiep", "UBND Ủy ban nhân dân xã An Hiệp  tỉnh Bến Tre")</f>
        <v>UBND Ủy ban nhân dân xã An Hiệp  tỉnh Bến Tre</v>
      </c>
      <c r="C1426" t="str">
        <v>https://binhdai.bentre.gov.vn/tamhiep</v>
      </c>
      <c r="D1426" t="str">
        <v>-</v>
      </c>
      <c r="E1426" t="str">
        <v>-</v>
      </c>
      <c r="F1426" t="str">
        <v>-</v>
      </c>
      <c r="G1426" t="str">
        <v>-</v>
      </c>
    </row>
    <row r="1427">
      <c r="A1427">
        <v>21425</v>
      </c>
      <c r="B1427" t="str">
        <v>Công an xã Hữu Định  tỉnh Bến Tre</v>
      </c>
      <c r="C1427" t="str">
        <v>-</v>
      </c>
      <c r="D1427" t="str">
        <v>-</v>
      </c>
      <c r="E1427" t="str">
        <v/>
      </c>
      <c r="F1427" t="str">
        <v>-</v>
      </c>
      <c r="G1427" t="str">
        <v>-</v>
      </c>
    </row>
    <row r="1428">
      <c r="A1428">
        <v>21426</v>
      </c>
      <c r="B1428" t="str">
        <f>HYPERLINK("http://huudinh.chauthanh.bentre.gov.vn/content/hoi-dong-nhan-dan-xa-huu-dinh-chuc-ky-hop-thu-ix-khoa-xii-nhiem-ky-2021-2026", "UBND Ủy ban nhân dân xã Hữu Định  tỉnh Bến Tre")</f>
        <v>UBND Ủy ban nhân dân xã Hữu Định  tỉnh Bến Tre</v>
      </c>
      <c r="C1428" t="str">
        <v>http://huudinh.chauthanh.bentre.gov.vn/content/hoi-dong-nhan-dan-xa-huu-dinh-chuc-ky-hop-thu-ix-khoa-xii-nhiem-ky-2021-2026</v>
      </c>
      <c r="D1428" t="str">
        <v>-</v>
      </c>
      <c r="E1428" t="str">
        <v>-</v>
      </c>
      <c r="F1428" t="str">
        <v>-</v>
      </c>
      <c r="G1428" t="str">
        <v>-</v>
      </c>
    </row>
    <row r="1429">
      <c r="A1429">
        <v>21427</v>
      </c>
      <c r="B1429" t="str">
        <f>HYPERLINK("https://www.facebook.com/p/C%C3%B4ng-an-Th%E1%BB%8B-Tr%E1%BA%A5n-Ti%C3%AAn-Th%E1%BB%A7y-Ch%C3%A2u-Th%C3%A0nh-B%E1%BA%BFn-Tre-100090517611176/", "Công an xã Tiên Thủy  tỉnh Bến Tre")</f>
        <v>Công an xã Tiên Thủy  tỉnh Bến Tre</v>
      </c>
      <c r="C1429" t="str">
        <v>https://www.facebook.com/p/C%C3%B4ng-an-Th%E1%BB%8B-Tr%E1%BA%A5n-Ti%C3%AAn-Th%E1%BB%A7y-Ch%C3%A2u-Th%C3%A0nh-B%E1%BA%BFn-Tre-100090517611176/</v>
      </c>
      <c r="D1429" t="str">
        <v>-</v>
      </c>
      <c r="E1429" t="str">
        <v/>
      </c>
      <c r="F1429" t="str">
        <v>-</v>
      </c>
      <c r="G1429" t="str">
        <v>-</v>
      </c>
    </row>
    <row r="1430">
      <c r="A1430">
        <v>21428</v>
      </c>
      <c r="B1430" t="str">
        <f>HYPERLINK("http://tienthuy.chauthanh.bentre.gov.vn/", "UBND Ủy ban nhân dân xã Tiên Thủy  tỉnh Bến Tre")</f>
        <v>UBND Ủy ban nhân dân xã Tiên Thủy  tỉnh Bến Tre</v>
      </c>
      <c r="C1430" t="str">
        <v>http://tienthuy.chauthanh.bentre.gov.vn/</v>
      </c>
      <c r="D1430" t="str">
        <v>-</v>
      </c>
      <c r="E1430" t="str">
        <v>-</v>
      </c>
      <c r="F1430" t="str">
        <v>-</v>
      </c>
      <c r="G1430" t="str">
        <v>-</v>
      </c>
    </row>
    <row r="1431">
      <c r="A1431">
        <v>21429</v>
      </c>
      <c r="B1431" t="str">
        <f>HYPERLINK("https://www.facebook.com/p/C%C3%B4ng-An-X%C3%A3-S%C6%A1n-H%C3%B2a-100070224312676/", "Công an xã Sơn Hòa  tỉnh Bến Tre")</f>
        <v>Công an xã Sơn Hòa  tỉnh Bến Tre</v>
      </c>
      <c r="C1431" t="str">
        <v>https://www.facebook.com/p/C%C3%B4ng-An-X%C3%A3-S%C6%A1n-H%C3%B2a-100070224312676/</v>
      </c>
      <c r="D1431" t="str">
        <v>-</v>
      </c>
      <c r="E1431" t="str">
        <v/>
      </c>
      <c r="F1431" t="str">
        <v>-</v>
      </c>
      <c r="G1431" t="str">
        <v>-</v>
      </c>
    </row>
    <row r="1432">
      <c r="A1432">
        <v>21430</v>
      </c>
      <c r="B1432" t="str">
        <f>HYPERLINK("http://sonhoa.chauthanh.bentre.gov.vn/", "UBND Ủy ban nhân dân xã Sơn Hòa  tỉnh Bến Tre")</f>
        <v>UBND Ủy ban nhân dân xã Sơn Hòa  tỉnh Bến Tre</v>
      </c>
      <c r="C1432" t="str">
        <v>http://sonhoa.chauthanh.bentre.gov.vn/</v>
      </c>
      <c r="D1432" t="str">
        <v>-</v>
      </c>
      <c r="E1432" t="str">
        <v>-</v>
      </c>
      <c r="F1432" t="str">
        <v>-</v>
      </c>
      <c r="G1432" t="str">
        <v>-</v>
      </c>
    </row>
    <row r="1433">
      <c r="A1433">
        <v>21431</v>
      </c>
      <c r="B1433" t="str">
        <f>HYPERLINK("https://www.facebook.com/conganxaphuphung/", "Công an xã Phú Phụng  tỉnh Bến Tre")</f>
        <v>Công an xã Phú Phụng  tỉnh Bến Tre</v>
      </c>
      <c r="C1433" t="str">
        <v>https://www.facebook.com/conganxaphuphung/</v>
      </c>
      <c r="D1433" t="str">
        <v>-</v>
      </c>
      <c r="E1433" t="str">
        <v/>
      </c>
      <c r="F1433" t="str">
        <v>-</v>
      </c>
      <c r="G1433" t="str">
        <v>-</v>
      </c>
    </row>
    <row r="1434">
      <c r="A1434">
        <v>21432</v>
      </c>
      <c r="B1434" t="str">
        <f>HYPERLINK("https://tintuc.vinhlong.gov.vn/Default.aspx?tabid=3212&amp;ID=265377", "UBND Ủy ban nhân dân xã Phú Phụng  tỉnh Bến Tre")</f>
        <v>UBND Ủy ban nhân dân xã Phú Phụng  tỉnh Bến Tre</v>
      </c>
      <c r="C1434" t="str">
        <v>https://tintuc.vinhlong.gov.vn/Default.aspx?tabid=3212&amp;ID=265377</v>
      </c>
      <c r="D1434" t="str">
        <v>-</v>
      </c>
      <c r="E1434" t="str">
        <v>-</v>
      </c>
      <c r="F1434" t="str">
        <v>-</v>
      </c>
      <c r="G1434" t="str">
        <v>-</v>
      </c>
    </row>
    <row r="1435">
      <c r="A1435">
        <v>21433</v>
      </c>
      <c r="B1435" t="str">
        <f>HYPERLINK("https://www.facebook.com/p/C%C3%B4ng-an-x%C3%A3-S%C6%A1n-%C4%90%E1%BB%8Bnh-100071911418962/", "Công an xã Sơn Định  tỉnh Bến Tre")</f>
        <v>Công an xã Sơn Định  tỉnh Bến Tre</v>
      </c>
      <c r="C1435" t="str">
        <v>https://www.facebook.com/p/C%C3%B4ng-an-x%C3%A3-S%C6%A1n-%C4%90%E1%BB%8Bnh-100071911418962/</v>
      </c>
      <c r="D1435" t="str">
        <v>-</v>
      </c>
      <c r="E1435" t="str">
        <v/>
      </c>
      <c r="F1435" t="str">
        <v>-</v>
      </c>
      <c r="G1435" t="str">
        <v>-</v>
      </c>
    </row>
    <row r="1436">
      <c r="A1436">
        <v>21434</v>
      </c>
      <c r="B1436" t="str">
        <f>HYPERLINK("https://csdl.bentre.gov.vn/Lists/VanBanChiDaoDieuHanh/DispForm.aspx?ID=29673&amp;ContentTypeId=0x010013D40C43AE4D47C78EE7336BF64FB5D900F9B2BABB9E8AAC4D8F48FD887E17532C", "UBND Ủy ban nhân dân xã Sơn Định  tỉnh Bến Tre")</f>
        <v>UBND Ủy ban nhân dân xã Sơn Định  tỉnh Bến Tre</v>
      </c>
      <c r="C1436" t="str">
        <v>https://csdl.bentre.gov.vn/Lists/VanBanChiDaoDieuHanh/DispForm.aspx?ID=29673&amp;ContentTypeId=0x010013D40C43AE4D47C78EE7336BF64FB5D900F9B2BABB9E8AAC4D8F48FD887E17532C</v>
      </c>
      <c r="D1436" t="str">
        <v>-</v>
      </c>
      <c r="E1436" t="str">
        <v>-</v>
      </c>
      <c r="F1436" t="str">
        <v>-</v>
      </c>
      <c r="G1436" t="str">
        <v>-</v>
      </c>
    </row>
    <row r="1437">
      <c r="A1437">
        <v>21435</v>
      </c>
      <c r="B1437" t="str">
        <f>HYPERLINK("https://www.facebook.com/p/C%C3%B4ng-an-x%C3%A3-V%C4%A9nh-B%C3%ACnh-Huy%E1%BB%87n-Ch%E1%BB%A3-L%C3%A1ch-100077502714690/", "Công an xã Vĩnh Bình  tỉnh Bến Tre")</f>
        <v>Công an xã Vĩnh Bình  tỉnh Bến Tre</v>
      </c>
      <c r="C1437" t="str">
        <v>https://www.facebook.com/p/C%C3%B4ng-an-x%C3%A3-V%C4%A9nh-B%C3%ACnh-Huy%E1%BB%87n-Ch%E1%BB%A3-L%C3%A1ch-100077502714690/</v>
      </c>
      <c r="D1437" t="str">
        <v>-</v>
      </c>
      <c r="E1437" t="str">
        <v/>
      </c>
      <c r="F1437" t="str">
        <v>-</v>
      </c>
      <c r="G1437" t="str">
        <v>-</v>
      </c>
    </row>
    <row r="1438">
      <c r="A1438">
        <v>21436</v>
      </c>
      <c r="B1438" t="str">
        <f>HYPERLINK("https://congan.kiengiang.gov.vn/trang/TinTuc/142/6250/Uy-ban-nhan-dan-xa-Vinh-Binh-Bac--huyen-Vinh-Thuan-to-chuc-ra-mat-mo-hinh--Pha-ngang-song-phong--chong-toi-pham-va-tham-gia-giu-gin-an-ninh--trat-tu-.html", "UBND Ủy ban nhân dân xã Vĩnh Bình  tỉnh Bến Tre")</f>
        <v>UBND Ủy ban nhân dân xã Vĩnh Bình  tỉnh Bến Tre</v>
      </c>
      <c r="C1438" t="str">
        <v>https://congan.kiengiang.gov.vn/trang/TinTuc/142/6250/Uy-ban-nhan-dan-xa-Vinh-Binh-Bac--huyen-Vinh-Thuan-to-chuc-ra-mat-mo-hinh--Pha-ngang-song-phong--chong-toi-pham-va-tham-gia-giu-gin-an-ninh--trat-tu-.html</v>
      </c>
      <c r="D1438" t="str">
        <v>-</v>
      </c>
      <c r="E1438" t="str">
        <v>-</v>
      </c>
      <c r="F1438" t="str">
        <v>-</v>
      </c>
      <c r="G1438" t="str">
        <v>-</v>
      </c>
    </row>
    <row r="1439">
      <c r="A1439">
        <v>21437</v>
      </c>
      <c r="B1439" t="str">
        <f>HYPERLINK("https://www.facebook.com/TuoitreConganbentre/", "Công an xã Hòa Nghĩa  tỉnh Bến Tre")</f>
        <v>Công an xã Hòa Nghĩa  tỉnh Bến Tre</v>
      </c>
      <c r="C1439" t="str">
        <v>https://www.facebook.com/TuoitreConganbentre/</v>
      </c>
      <c r="D1439" t="str">
        <v>-</v>
      </c>
      <c r="E1439" t="str">
        <v/>
      </c>
      <c r="F1439" t="str">
        <v>-</v>
      </c>
      <c r="G1439" t="str">
        <v>-</v>
      </c>
    </row>
    <row r="1440">
      <c r="A1440">
        <v>21438</v>
      </c>
      <c r="B1440" t="str">
        <f>HYPERLINK("https://hoanghia.cholach.bentre.gov.vn/", "UBND Ủy ban nhân dân xã Hòa Nghĩa  tỉnh Bến Tre")</f>
        <v>UBND Ủy ban nhân dân xã Hòa Nghĩa  tỉnh Bến Tre</v>
      </c>
      <c r="C1440" t="str">
        <v>https://hoanghia.cholach.bentre.gov.vn/</v>
      </c>
      <c r="D1440" t="str">
        <v>-</v>
      </c>
      <c r="E1440" t="str">
        <v>-</v>
      </c>
      <c r="F1440" t="str">
        <v>-</v>
      </c>
      <c r="G1440" t="str">
        <v>-</v>
      </c>
    </row>
    <row r="1441">
      <c r="A1441">
        <v>21439</v>
      </c>
      <c r="B1441" t="str">
        <f>HYPERLINK("https://www.facebook.com/p/C%C3%B4ng-an-x%C3%A3-Long-Th%E1%BB%9Bi-huy%E1%BB%87n-Ch%E1%BB%A3-L%C3%A1ch-100072520025903/", "Công an xã Long Thới  tỉnh Bến Tre")</f>
        <v>Công an xã Long Thới  tỉnh Bến Tre</v>
      </c>
      <c r="C1441" t="str">
        <v>https://www.facebook.com/p/C%C3%B4ng-an-x%C3%A3-Long-Th%E1%BB%9Bi-huy%E1%BB%87n-Ch%E1%BB%A3-L%C3%A1ch-100072520025903/</v>
      </c>
      <c r="D1441" t="str">
        <v>-</v>
      </c>
      <c r="E1441" t="str">
        <v/>
      </c>
      <c r="F1441" t="str">
        <v>-</v>
      </c>
      <c r="G1441" t="str">
        <v>-</v>
      </c>
    </row>
    <row r="1442">
      <c r="A1442">
        <v>21440</v>
      </c>
      <c r="B1442" t="str">
        <f>HYPERLINK("https://dichvucong.gov.vn/p/home/dvc-tthc-co-quan-chi-tiet.html?id=403536", "UBND Ủy ban nhân dân xã Long Thới  tỉnh Bến Tre")</f>
        <v>UBND Ủy ban nhân dân xã Long Thới  tỉnh Bến Tre</v>
      </c>
      <c r="C1442" t="str">
        <v>https://dichvucong.gov.vn/p/home/dvc-tthc-co-quan-chi-tiet.html?id=403536</v>
      </c>
      <c r="D1442" t="str">
        <v>-</v>
      </c>
      <c r="E1442" t="str">
        <v>-</v>
      </c>
      <c r="F1442" t="str">
        <v>-</v>
      </c>
      <c r="G1442" t="str">
        <v>-</v>
      </c>
    </row>
    <row r="1443">
      <c r="A1443">
        <v>21441</v>
      </c>
      <c r="B1443" t="str">
        <f>HYPERLINK("https://www.facebook.com/p/C%C3%B4ng-an-x%C3%A3-Ph%C3%BA-S%C6%A1n-huy%E1%BB%87n-Ch%E1%BB%A3-L%C3%A1ch-t%E1%BB%89nh-B%E1%BA%BFn-Tre-100069410211968/", "Công an xã Phú Sơn  tỉnh Bến Tre")</f>
        <v>Công an xã Phú Sơn  tỉnh Bến Tre</v>
      </c>
      <c r="C1443" t="str">
        <v>https://www.facebook.com/p/C%C3%B4ng-an-x%C3%A3-Ph%C3%BA-S%C6%A1n-huy%E1%BB%87n-Ch%E1%BB%A3-L%C3%A1ch-t%E1%BB%89nh-B%E1%BA%BFn-Tre-100069410211968/</v>
      </c>
      <c r="D1443" t="str">
        <v>-</v>
      </c>
      <c r="E1443" t="str">
        <v/>
      </c>
      <c r="F1443" t="str">
        <v>-</v>
      </c>
      <c r="G1443" t="str">
        <v>-</v>
      </c>
    </row>
    <row r="1444">
      <c r="A1444">
        <v>21442</v>
      </c>
      <c r="B1444" t="str">
        <f>HYPERLINK("https://dichvucong.gov.vn/p/home/dvc-tthc-co-quan-chi-tiet.html?id=403536", "UBND Ủy ban nhân dân xã Phú Sơn  tỉnh Bến Tre")</f>
        <v>UBND Ủy ban nhân dân xã Phú Sơn  tỉnh Bến Tre</v>
      </c>
      <c r="C1444" t="str">
        <v>https://dichvucong.gov.vn/p/home/dvc-tthc-co-quan-chi-tiet.html?id=403536</v>
      </c>
      <c r="D1444" t="str">
        <v>-</v>
      </c>
      <c r="E1444" t="str">
        <v>-</v>
      </c>
      <c r="F1444" t="str">
        <v>-</v>
      </c>
      <c r="G1444" t="str">
        <v>-</v>
      </c>
    </row>
    <row r="1445">
      <c r="A1445">
        <v>21443</v>
      </c>
      <c r="B1445" t="str">
        <f>HYPERLINK("https://www.facebook.com/p/C%C3%B4ng-an-x%C3%A3-T%C3%A2n-Thi%E1%BB%81ng-Ch%E1%BB%A3-L%C3%A1ch-100070550004113/", "Công an xã Tân Thiềng  tỉnh Bến Tre")</f>
        <v>Công an xã Tân Thiềng  tỉnh Bến Tre</v>
      </c>
      <c r="C1445" t="str">
        <v>https://www.facebook.com/p/C%C3%B4ng-an-x%C3%A3-T%C3%A2n-Thi%E1%BB%81ng-Ch%E1%BB%A3-L%C3%A1ch-100070550004113/</v>
      </c>
      <c r="D1445" t="str">
        <v>-</v>
      </c>
      <c r="E1445" t="str">
        <v/>
      </c>
      <c r="F1445" t="str">
        <v>-</v>
      </c>
      <c r="G1445" t="str">
        <v>-</v>
      </c>
    </row>
    <row r="1446">
      <c r="A1446">
        <v>21444</v>
      </c>
      <c r="B1446" t="str">
        <f>HYPERLINK("https://bentre.baohiemxahoi.gov.vn/tintuc/Pages/chuyen-muc-xa-hoi.aspx?CateID=0&amp;ItemID=6145", "UBND Ủy ban nhân dân xã Tân Thiềng  tỉnh Bến Tre")</f>
        <v>UBND Ủy ban nhân dân xã Tân Thiềng  tỉnh Bến Tre</v>
      </c>
      <c r="C1446" t="str">
        <v>https://bentre.baohiemxahoi.gov.vn/tintuc/Pages/chuyen-muc-xa-hoi.aspx?CateID=0&amp;ItemID=6145</v>
      </c>
      <c r="D1446" t="str">
        <v>-</v>
      </c>
      <c r="E1446" t="str">
        <v>-</v>
      </c>
      <c r="F1446" t="str">
        <v>-</v>
      </c>
      <c r="G1446" t="str">
        <v>-</v>
      </c>
    </row>
    <row r="1447">
      <c r="A1447">
        <v>21445</v>
      </c>
      <c r="B1447" t="str">
        <f>HYPERLINK("https://www.facebook.com/TuoitreConganbentre/", "Công an xã Vĩnh Thành  tỉnh Bến Tre")</f>
        <v>Công an xã Vĩnh Thành  tỉnh Bến Tre</v>
      </c>
      <c r="C1447" t="str">
        <v>https://www.facebook.com/TuoitreConganbentre/</v>
      </c>
      <c r="D1447" t="str">
        <v>-</v>
      </c>
      <c r="E1447" t="str">
        <v/>
      </c>
      <c r="F1447" t="str">
        <v>-</v>
      </c>
      <c r="G1447" t="str">
        <v>-</v>
      </c>
    </row>
    <row r="1448">
      <c r="A1448">
        <v>21446</v>
      </c>
      <c r="B1448" t="str">
        <f>HYPERLINK("https://vinhthanh.cholach.bentre.gov.vn/", "UBND Ủy ban nhân dân xã Vĩnh Thành  tỉnh Bến Tre")</f>
        <v>UBND Ủy ban nhân dân xã Vĩnh Thành  tỉnh Bến Tre</v>
      </c>
      <c r="C1448" t="str">
        <v>https://vinhthanh.cholach.bentre.gov.vn/</v>
      </c>
      <c r="D1448" t="str">
        <v>-</v>
      </c>
      <c r="E1448" t="str">
        <v>-</v>
      </c>
      <c r="F1448" t="str">
        <v>-</v>
      </c>
      <c r="G1448" t="str">
        <v>-</v>
      </c>
    </row>
    <row r="1449">
      <c r="A1449">
        <v>21447</v>
      </c>
      <c r="B1449" t="str">
        <v>Công an xã Vĩnh Hòa  tỉnh Bến Tre</v>
      </c>
      <c r="C1449" t="str">
        <v>-</v>
      </c>
      <c r="D1449" t="str">
        <v>-</v>
      </c>
      <c r="E1449" t="str">
        <v/>
      </c>
      <c r="F1449" t="str">
        <v>-</v>
      </c>
      <c r="G1449" t="str">
        <v>-</v>
      </c>
    </row>
    <row r="1450">
      <c r="A1450">
        <v>21448</v>
      </c>
      <c r="B1450" t="str">
        <f>HYPERLINK("https://bentre.gov.vn/Chinh-quyen/Lists/YKienPhanHoiXuLyKienNghi/DispForm.aspx?ID=284&amp;RootFolder=%2A", "UBND Ủy ban nhân dân xã Vĩnh Hòa  tỉnh Bến Tre")</f>
        <v>UBND Ủy ban nhân dân xã Vĩnh Hòa  tỉnh Bến Tre</v>
      </c>
      <c r="C1450" t="str">
        <v>https://bentre.gov.vn/Chinh-quyen/Lists/YKienPhanHoiXuLyKienNghi/DispForm.aspx?ID=284&amp;RootFolder=%2A</v>
      </c>
      <c r="D1450" t="str">
        <v>-</v>
      </c>
      <c r="E1450" t="str">
        <v>-</v>
      </c>
      <c r="F1450" t="str">
        <v>-</v>
      </c>
      <c r="G1450" t="str">
        <v>-</v>
      </c>
    </row>
    <row r="1451">
      <c r="A1451">
        <v>21449</v>
      </c>
      <c r="B1451" t="str">
        <f>HYPERLINK("https://www.facebook.com/caxhktb/", "Công an xã Hưng Khánh Trung B  tỉnh Bến Tre")</f>
        <v>Công an xã Hưng Khánh Trung B  tỉnh Bến Tre</v>
      </c>
      <c r="C1451" t="str">
        <v>https://www.facebook.com/caxhktb/</v>
      </c>
      <c r="D1451" t="str">
        <v>-</v>
      </c>
      <c r="E1451" t="str">
        <v/>
      </c>
      <c r="F1451" t="str">
        <v>-</v>
      </c>
      <c r="G1451" t="str">
        <v>-</v>
      </c>
    </row>
    <row r="1452">
      <c r="A1452">
        <v>21450</v>
      </c>
      <c r="B1452" t="str">
        <f>HYPERLINK("https://daibieunhandan.bentre.gov.vn/_layouts/15/listform.aspx?PageType=4&amp;ListId=%7B76A42C8D%2D268C%2D460B%2DA7BB%2D45771211941B%7D&amp;ID=497&amp;ContentTypeID=0x01006B434E144EA36B09B66CBCE65AAE3E910005A9B00AB32D6C47970EDEEFCC218A50", "UBND Ủy ban nhân dân xã Hưng Khánh Trung B  tỉnh Bến Tre")</f>
        <v>UBND Ủy ban nhân dân xã Hưng Khánh Trung B  tỉnh Bến Tre</v>
      </c>
      <c r="C1452" t="str">
        <v>https://daibieunhandan.bentre.gov.vn/_layouts/15/listform.aspx?PageType=4&amp;ListId=%7B76A42C8D%2D268C%2D460B%2DA7BB%2D45771211941B%7D&amp;ID=497&amp;ContentTypeID=0x01006B434E144EA36B09B66CBCE65AAE3E910005A9B00AB32D6C47970EDEEFCC218A50</v>
      </c>
      <c r="D1452" t="str">
        <v>-</v>
      </c>
      <c r="E1452" t="str">
        <v>-</v>
      </c>
      <c r="F1452" t="str">
        <v>-</v>
      </c>
      <c r="G1452" t="str">
        <v>-</v>
      </c>
    </row>
    <row r="1453">
      <c r="A1453">
        <v>21451</v>
      </c>
      <c r="B1453" t="str">
        <f>HYPERLINK("https://www.facebook.com/BenTreNewsFanpage/", "Công an xã Định Thủy  tỉnh Bến Tre")</f>
        <v>Công an xã Định Thủy  tỉnh Bến Tre</v>
      </c>
      <c r="C1453" t="str">
        <v>https://www.facebook.com/BenTreNewsFanpage/</v>
      </c>
      <c r="D1453" t="str">
        <v>-</v>
      </c>
      <c r="E1453" t="str">
        <v/>
      </c>
      <c r="F1453" t="str">
        <v>-</v>
      </c>
      <c r="G1453" t="str">
        <v>-</v>
      </c>
    </row>
    <row r="1454">
      <c r="A1454">
        <v>21452</v>
      </c>
      <c r="B1454" t="str">
        <f>HYPERLINK("https://bentre.baohiemxahoi.gov.vn/UserControls/Publishing/News/BinhLuan/pFormPrint.aspx?UrlListProcess=/content/tintuc/Lists/News&amp;ItemID=6630&amp;IsTA=False", "UBND Ủy ban nhân dân xã Định Thủy  tỉnh Bến Tre")</f>
        <v>UBND Ủy ban nhân dân xã Định Thủy  tỉnh Bến Tre</v>
      </c>
      <c r="C1454" t="str">
        <v>https://bentre.baohiemxahoi.gov.vn/UserControls/Publishing/News/BinhLuan/pFormPrint.aspx?UrlListProcess=/content/tintuc/Lists/News&amp;ItemID=6630&amp;IsTA=False</v>
      </c>
      <c r="D1454" t="str">
        <v>-</v>
      </c>
      <c r="E1454" t="str">
        <v>-</v>
      </c>
      <c r="F1454" t="str">
        <v>-</v>
      </c>
      <c r="G1454" t="str">
        <v>-</v>
      </c>
    </row>
    <row r="1455">
      <c r="A1455">
        <v>21453</v>
      </c>
      <c r="B1455" t="str">
        <v>Công an xã Đa Phước Hội  tỉnh Bến Tre</v>
      </c>
      <c r="C1455" t="str">
        <v>-</v>
      </c>
      <c r="D1455" t="str">
        <v>-</v>
      </c>
      <c r="E1455" t="str">
        <v/>
      </c>
      <c r="F1455" t="str">
        <v>-</v>
      </c>
      <c r="G1455" t="str">
        <v>-</v>
      </c>
    </row>
    <row r="1456">
      <c r="A1456">
        <v>21454</v>
      </c>
      <c r="B1456" t="str">
        <f>HYPERLINK("https://daphuochoi.mocaynam.bentre.gov.vn/Lists/ThongTinCanBiet/DispForm.aspx?ID=2", "UBND Ủy ban nhân dân xã Đa Phước Hội  tỉnh Bến Tre")</f>
        <v>UBND Ủy ban nhân dân xã Đa Phước Hội  tỉnh Bến Tre</v>
      </c>
      <c r="C1456" t="str">
        <v>https://daphuochoi.mocaynam.bentre.gov.vn/Lists/ThongTinCanBiet/DispForm.aspx?ID=2</v>
      </c>
      <c r="D1456" t="str">
        <v>-</v>
      </c>
      <c r="E1456" t="str">
        <v>-</v>
      </c>
      <c r="F1456" t="str">
        <v>-</v>
      </c>
      <c r="G1456" t="str">
        <v>-</v>
      </c>
    </row>
    <row r="1457">
      <c r="A1457">
        <v>21455</v>
      </c>
      <c r="B1457" t="str">
        <f>HYPERLINK("https://www.facebook.com/p/C%C3%B4ng-an-x%C3%A3-T%C3%A2n-H%E1%BB%99i-huy%E1%BB%87n-M%E1%BB%8F-C%C3%A0y-Nam-100069459777139/", "Công an xã Tân Hội  tỉnh Bến Tre")</f>
        <v>Công an xã Tân Hội  tỉnh Bến Tre</v>
      </c>
      <c r="C1457" t="str">
        <v>https://www.facebook.com/p/C%C3%B4ng-an-x%C3%A3-T%C3%A2n-H%E1%BB%99i-huy%E1%BB%87n-M%E1%BB%8F-C%C3%A0y-Nam-100069459777139/</v>
      </c>
      <c r="D1457" t="str">
        <v>-</v>
      </c>
      <c r="E1457" t="str">
        <v/>
      </c>
      <c r="F1457" t="str">
        <v>-</v>
      </c>
      <c r="G1457" t="str">
        <v>-</v>
      </c>
    </row>
    <row r="1458">
      <c r="A1458">
        <v>21456</v>
      </c>
      <c r="B1458" t="str">
        <f>HYPERLINK("https://mocaynam.bentre.gov.vn/tin-tuc/2024/09/ket-luan-thanh-tra-viec-thuc-hien-cac-quy-dinh-cua-phap-luat-ve-tiep-cong-dan-khieu-nai-to-cao-va-phong-chong-tham-nhung-tieu-cuc-doi-voi-chu-tich-uy-ban-nhan-dan-xa-tan-hoi", "UBND Ủy ban nhân dân xã Tân Hội  tỉnh Bến Tre")</f>
        <v>UBND Ủy ban nhân dân xã Tân Hội  tỉnh Bến Tre</v>
      </c>
      <c r="C1458" t="str">
        <v>https://mocaynam.bentre.gov.vn/tin-tuc/2024/09/ket-luan-thanh-tra-viec-thuc-hien-cac-quy-dinh-cua-phap-luat-ve-tiep-cong-dan-khieu-nai-to-cao-va-phong-chong-tham-nhung-tieu-cuc-doi-voi-chu-tich-uy-ban-nhan-dan-xa-tan-hoi</v>
      </c>
      <c r="D1458" t="str">
        <v>-</v>
      </c>
      <c r="E1458" t="str">
        <v>-</v>
      </c>
      <c r="F1458" t="str">
        <v>-</v>
      </c>
      <c r="G1458" t="str">
        <v>-</v>
      </c>
    </row>
    <row r="1459">
      <c r="A1459">
        <v>21457</v>
      </c>
      <c r="B1459" t="str">
        <f>HYPERLINK("https://www.facebook.com/conganxaphuochiep.username", "Công an xã Phước Hiệp  tỉnh Bến Tre")</f>
        <v>Công an xã Phước Hiệp  tỉnh Bến Tre</v>
      </c>
      <c r="C1459" t="str">
        <v>https://www.facebook.com/conganxaphuochiep.username</v>
      </c>
      <c r="D1459" t="str">
        <v>-</v>
      </c>
      <c r="E1459" t="str">
        <v/>
      </c>
      <c r="F1459" t="str">
        <v>-</v>
      </c>
      <c r="G1459" t="str">
        <v>-</v>
      </c>
    </row>
    <row r="1460">
      <c r="A1460">
        <v>21458</v>
      </c>
      <c r="B1460" t="str">
        <f>HYPERLINK("https://csdl.bentre.gov.vn/_layouts/15/listform.aspx?PageType=4&amp;ListId=%7B005C1CC6%2DC4D7%2D43D0%2D9248%2D0A2459DE02E4%7D&amp;ID=894&amp;ContentTypeID=0x010013D40C43AE4D47C78EE7336BF64FB5D900F9B2BABB9E8AAC4D8F48FD887E17532C", "UBND Ủy ban nhân dân xã Phước Hiệp  tỉnh Bến Tre")</f>
        <v>UBND Ủy ban nhân dân xã Phước Hiệp  tỉnh Bến Tre</v>
      </c>
      <c r="C1460" t="str">
        <v>https://csdl.bentre.gov.vn/_layouts/15/listform.aspx?PageType=4&amp;ListId=%7B005C1CC6%2DC4D7%2D43D0%2D9248%2D0A2459DE02E4%7D&amp;ID=894&amp;ContentTypeID=0x010013D40C43AE4D47C78EE7336BF64FB5D900F9B2BABB9E8AAC4D8F48FD887E17532C</v>
      </c>
      <c r="D1460" t="str">
        <v>-</v>
      </c>
      <c r="E1460" t="str">
        <v>-</v>
      </c>
      <c r="F1460" t="str">
        <v>-</v>
      </c>
      <c r="G1460" t="str">
        <v>-</v>
      </c>
    </row>
    <row r="1461">
      <c r="A1461">
        <v>21459</v>
      </c>
      <c r="B1461" t="str">
        <f>HYPERLINK("https://www.facebook.com/1659087614258177", "Công an xã Bình Khánh Đông  tỉnh Bến Tre")</f>
        <v>Công an xã Bình Khánh Đông  tỉnh Bến Tre</v>
      </c>
      <c r="C1461" t="str">
        <v>https://www.facebook.com/1659087614258177</v>
      </c>
      <c r="D1461" t="str">
        <v>-</v>
      </c>
      <c r="E1461" t="str">
        <v/>
      </c>
      <c r="F1461" t="str">
        <v>-</v>
      </c>
      <c r="G1461" t="str">
        <v>-</v>
      </c>
    </row>
    <row r="1462">
      <c r="A1462">
        <v>21460</v>
      </c>
      <c r="B1462" t="str">
        <f>HYPERLINK("https://mocaynam.bentre.gov.vn/Lists/ThongTinChung/DispForm.aspx?ID=169&amp;ContentTypeId=0x01006B434E144EA36B09B66CBCE65AAE3E910071C590AE47D48842AD17B691354C2B1F", "UBND Ủy ban nhân dân xã Bình Khánh Đông  tỉnh Bến Tre")</f>
        <v>UBND Ủy ban nhân dân xã Bình Khánh Đông  tỉnh Bến Tre</v>
      </c>
      <c r="C1462" t="str">
        <v>https://mocaynam.bentre.gov.vn/Lists/ThongTinChung/DispForm.aspx?ID=169&amp;ContentTypeId=0x01006B434E144EA36B09B66CBCE65AAE3E910071C590AE47D48842AD17B691354C2B1F</v>
      </c>
      <c r="D1462" t="str">
        <v>-</v>
      </c>
      <c r="E1462" t="str">
        <v>-</v>
      </c>
      <c r="F1462" t="str">
        <v>-</v>
      </c>
      <c r="G1462" t="str">
        <v>-</v>
      </c>
    </row>
    <row r="1463">
      <c r="A1463">
        <v>21461</v>
      </c>
      <c r="B1463" t="str">
        <f>HYPERLINK("https://www.facebook.com/p/C%C3%B4ng-an-x%C3%A3-M%E1%BB%B9-Th%E1%BA%A1nh-An-B%E1%BA%BFn-Tre-100075841302470/", "Công an xã An Thạnh  tỉnh Bến Tre")</f>
        <v>Công an xã An Thạnh  tỉnh Bến Tre</v>
      </c>
      <c r="C1463" t="str">
        <v>https://www.facebook.com/p/C%C3%B4ng-an-x%C3%A3-M%E1%BB%B9-Th%E1%BA%A1nh-An-B%E1%BA%BFn-Tre-100075841302470/</v>
      </c>
      <c r="D1463" t="str">
        <v>-</v>
      </c>
      <c r="E1463" t="str">
        <v/>
      </c>
      <c r="F1463" t="str">
        <v>-</v>
      </c>
      <c r="G1463" t="str">
        <v>-</v>
      </c>
    </row>
    <row r="1464">
      <c r="A1464">
        <v>21462</v>
      </c>
      <c r="B1464" t="str">
        <f>HYPERLINK("https://binhdai.bentre.gov.vn/thanhtri", "UBND Ủy ban nhân dân xã An Thạnh  tỉnh Bến Tre")</f>
        <v>UBND Ủy ban nhân dân xã An Thạnh  tỉnh Bến Tre</v>
      </c>
      <c r="C1464" t="str">
        <v>https://binhdai.bentre.gov.vn/thanhtri</v>
      </c>
      <c r="D1464" t="str">
        <v>-</v>
      </c>
      <c r="E1464" t="str">
        <v>-</v>
      </c>
      <c r="F1464" t="str">
        <v>-</v>
      </c>
      <c r="G1464" t="str">
        <v>-</v>
      </c>
    </row>
    <row r="1465">
      <c r="A1465">
        <v>21463</v>
      </c>
      <c r="B1465" t="str">
        <f>HYPERLINK("https://www.facebook.com/conganBaTri/", "Công an xã Bình Khánh Tây  tỉnh Bến Tre")</f>
        <v>Công an xã Bình Khánh Tây  tỉnh Bến Tre</v>
      </c>
      <c r="C1465" t="str">
        <v>https://www.facebook.com/conganBaTri/</v>
      </c>
      <c r="D1465" t="str">
        <v>-</v>
      </c>
      <c r="E1465" t="str">
        <v/>
      </c>
      <c r="F1465" t="str">
        <v>-</v>
      </c>
      <c r="G1465" t="str">
        <v>-</v>
      </c>
    </row>
    <row r="1466">
      <c r="A1466">
        <v>21464</v>
      </c>
      <c r="B1466" t="str">
        <f>HYPERLINK("https://csdl.bentre.gov.vn/_layouts/15/listform.aspx?PageType=4&amp;ListId=%7B005C1CC6%2DC4D7%2D43D0%2D9248%2D0A2459DE02E4%7D&amp;ID=674&amp;ContentTypeID=0x010013D40C43AE4D47C78EE7336BF64FB5D900F9B2BABB9E8AAC4D8F48FD887E17532C", "UBND Ủy ban nhân dân xã Bình Khánh Tây  tỉnh Bến Tre")</f>
        <v>UBND Ủy ban nhân dân xã Bình Khánh Tây  tỉnh Bến Tre</v>
      </c>
      <c r="C1466" t="str">
        <v>https://csdl.bentre.gov.vn/_layouts/15/listform.aspx?PageType=4&amp;ListId=%7B005C1CC6%2DC4D7%2D43D0%2D9248%2D0A2459DE02E4%7D&amp;ID=674&amp;ContentTypeID=0x010013D40C43AE4D47C78EE7336BF64FB5D900F9B2BABB9E8AAC4D8F48FD887E17532C</v>
      </c>
      <c r="D1466" t="str">
        <v>-</v>
      </c>
      <c r="E1466" t="str">
        <v>-</v>
      </c>
      <c r="F1466" t="str">
        <v>-</v>
      </c>
      <c r="G1466" t="str">
        <v>-</v>
      </c>
    </row>
    <row r="1467">
      <c r="A1467">
        <v>21465</v>
      </c>
      <c r="B1467" t="str">
        <f>HYPERLINK("https://www.facebook.com/antvbentre/", "Công an xã An Định  tỉnh Bến Tre")</f>
        <v>Công an xã An Định  tỉnh Bến Tre</v>
      </c>
      <c r="C1467" t="str">
        <v>https://www.facebook.com/antvbentre/</v>
      </c>
      <c r="D1467" t="str">
        <v>-</v>
      </c>
      <c r="E1467" t="str">
        <v/>
      </c>
      <c r="F1467" t="str">
        <v>-</v>
      </c>
      <c r="G1467" t="str">
        <v>-</v>
      </c>
    </row>
    <row r="1468">
      <c r="A1468">
        <v>21466</v>
      </c>
      <c r="B1468" t="str">
        <f>HYPERLINK("https://binhdai.bentre.gov.vn/dinhtrung", "UBND Ủy ban nhân dân xã An Định  tỉnh Bến Tre")</f>
        <v>UBND Ủy ban nhân dân xã An Định  tỉnh Bến Tre</v>
      </c>
      <c r="C1468" t="str">
        <v>https://binhdai.bentre.gov.vn/dinhtrung</v>
      </c>
      <c r="D1468" t="str">
        <v>-</v>
      </c>
      <c r="E1468" t="str">
        <v>-</v>
      </c>
      <c r="F1468" t="str">
        <v>-</v>
      </c>
      <c r="G1468" t="str">
        <v>-</v>
      </c>
    </row>
    <row r="1469">
      <c r="A1469">
        <v>21467</v>
      </c>
      <c r="B1469" t="str">
        <v>Công an xã Thành Thới B  tỉnh Bến Tre</v>
      </c>
      <c r="C1469" t="str">
        <v>-</v>
      </c>
      <c r="D1469" t="str">
        <v>-</v>
      </c>
      <c r="E1469" t="str">
        <v/>
      </c>
      <c r="F1469" t="str">
        <v>-</v>
      </c>
      <c r="G1469" t="str">
        <v>-</v>
      </c>
    </row>
    <row r="1470">
      <c r="A1470">
        <v>21468</v>
      </c>
      <c r="B1470" t="str">
        <f>HYPERLINK("https://thanhthoib.mocaynam.bentre.gov.vn/Lists/ThongTinCanBiet/DispForm.aspx?ID=3", "UBND Ủy ban nhân dân xã Thành Thới B  tỉnh Bến Tre")</f>
        <v>UBND Ủy ban nhân dân xã Thành Thới B  tỉnh Bến Tre</v>
      </c>
      <c r="C1470" t="str">
        <v>https://thanhthoib.mocaynam.bentre.gov.vn/Lists/ThongTinCanBiet/DispForm.aspx?ID=3</v>
      </c>
      <c r="D1470" t="str">
        <v>-</v>
      </c>
      <c r="E1470" t="str">
        <v>-</v>
      </c>
      <c r="F1470" t="str">
        <v>-</v>
      </c>
      <c r="G1470" t="str">
        <v>-</v>
      </c>
    </row>
    <row r="1471">
      <c r="A1471">
        <v>21469</v>
      </c>
      <c r="B1471" t="str">
        <f>HYPERLINK("https://www.facebook.com/conganxatantrung/", "Công an xã Tân Trung  tỉnh Bến Tre")</f>
        <v>Công an xã Tân Trung  tỉnh Bến Tre</v>
      </c>
      <c r="C1471" t="str">
        <v>https://www.facebook.com/conganxatantrung/</v>
      </c>
      <c r="D1471" t="str">
        <v>-</v>
      </c>
      <c r="E1471" t="str">
        <v/>
      </c>
      <c r="F1471" t="str">
        <v>-</v>
      </c>
      <c r="G1471" t="str">
        <v>-</v>
      </c>
    </row>
    <row r="1472">
      <c r="A1472">
        <v>21470</v>
      </c>
      <c r="B1472" t="str">
        <f>HYPERLINK("https://bentre.gov.vn/Documents/848_danh_sach%20nguoi%20phat%20ngon.pdf", "UBND Ủy ban nhân dân xã Tân Trung  tỉnh Bến Tre")</f>
        <v>UBND Ủy ban nhân dân xã Tân Trung  tỉnh Bến Tre</v>
      </c>
      <c r="C1472" t="str">
        <v>https://bentre.gov.vn/Documents/848_danh_sach%20nguoi%20phat%20ngon.pdf</v>
      </c>
      <c r="D1472" t="str">
        <v>-</v>
      </c>
      <c r="E1472" t="str">
        <v>-</v>
      </c>
      <c r="F1472" t="str">
        <v>-</v>
      </c>
      <c r="G1472" t="str">
        <v>-</v>
      </c>
    </row>
    <row r="1473">
      <c r="A1473">
        <v>21471</v>
      </c>
      <c r="B1473" t="str">
        <f>HYPERLINK("https://www.facebook.com/p/C%C3%B4ng-an-x%C3%A3-An-Th%E1%BB%9Bi-M%E1%BB%8F-C%C3%A0y-Nam-B%E1%BA%BFn-Tre-100069992114154/", "Công an xã An Thới  tỉnh Bến Tre")</f>
        <v>Công an xã An Thới  tỉnh Bến Tre</v>
      </c>
      <c r="C1473" t="str">
        <v>https://www.facebook.com/p/C%C3%B4ng-an-x%C3%A3-An-Th%E1%BB%9Bi-M%E1%BB%8F-C%C3%A0y-Nam-B%E1%BA%BFn-Tre-100069992114154/</v>
      </c>
      <c r="D1473" t="str">
        <v>-</v>
      </c>
      <c r="E1473" t="str">
        <v/>
      </c>
      <c r="F1473" t="str">
        <v>-</v>
      </c>
      <c r="G1473" t="str">
        <v>-</v>
      </c>
    </row>
    <row r="1474">
      <c r="A1474">
        <v>21472</v>
      </c>
      <c r="B1474" t="str">
        <f>HYPERLINK("https://daibieunhandan.bentre.gov.vn/_layouts/15/listform.aspx?PageType=4&amp;ListId=%7B4CC73ED2%2DB86D%2D4354%2DBCB4%2D201998E1D717%7D&amp;ID=1218&amp;ContentTypeID=0x01006B434E144EA36B09B66CBCE65AAE3E910074F75A807276DD41AAD8740CAFB3F72F", "UBND Ủy ban nhân dân xã An Thới  tỉnh Bến Tre")</f>
        <v>UBND Ủy ban nhân dân xã An Thới  tỉnh Bến Tre</v>
      </c>
      <c r="C1474" t="str">
        <v>https://daibieunhandan.bentre.gov.vn/_layouts/15/listform.aspx?PageType=4&amp;ListId=%7B4CC73ED2%2DB86D%2D4354%2DBCB4%2D201998E1D717%7D&amp;ID=1218&amp;ContentTypeID=0x01006B434E144EA36B09B66CBCE65AAE3E910074F75A807276DD41AAD8740CAFB3F72F</v>
      </c>
      <c r="D1474" t="str">
        <v>-</v>
      </c>
      <c r="E1474" t="str">
        <v>-</v>
      </c>
      <c r="F1474" t="str">
        <v>-</v>
      </c>
      <c r="G1474" t="str">
        <v>-</v>
      </c>
    </row>
    <row r="1475">
      <c r="A1475">
        <v>21473</v>
      </c>
      <c r="B1475" t="str">
        <f>HYPERLINK("https://www.facebook.com/p/C%C3%B4ng-An-X%C3%A3-Th%C3%A0nh-Th%E1%BB%9Bi-A-100075966964887/", "Công an xã Thành Thới A  tỉnh Bến Tre")</f>
        <v>Công an xã Thành Thới A  tỉnh Bến Tre</v>
      </c>
      <c r="C1475" t="str">
        <v>https://www.facebook.com/p/C%C3%B4ng-An-X%C3%A3-Th%C3%A0nh-Th%E1%BB%9Bi-A-100075966964887/</v>
      </c>
      <c r="D1475" t="str">
        <v>-</v>
      </c>
      <c r="E1475" t="str">
        <v/>
      </c>
      <c r="F1475" t="str">
        <v>-</v>
      </c>
      <c r="G1475" t="str">
        <v>-</v>
      </c>
    </row>
    <row r="1476">
      <c r="A1476">
        <v>21474</v>
      </c>
      <c r="B1476" t="str">
        <f>HYPERLINK("https://csdl.bentre.gov.vn/Lists/VanBanChiDaoDieuHanh/DispForm.aspx?ID=758&amp;ContentTypeId=0x010013D40C43AE4D47C78EE7336BF64FB5D900F9B2BABB9E8AAC4D8F48FD887E17532C", "UBND Ủy ban nhân dân xã Thành Thới A  tỉnh Bến Tre")</f>
        <v>UBND Ủy ban nhân dân xã Thành Thới A  tỉnh Bến Tre</v>
      </c>
      <c r="C1476" t="str">
        <v>https://csdl.bentre.gov.vn/Lists/VanBanChiDaoDieuHanh/DispForm.aspx?ID=758&amp;ContentTypeId=0x010013D40C43AE4D47C78EE7336BF64FB5D900F9B2BABB9E8AAC4D8F48FD887E17532C</v>
      </c>
      <c r="D1476" t="str">
        <v>-</v>
      </c>
      <c r="E1476" t="str">
        <v>-</v>
      </c>
      <c r="F1476" t="str">
        <v>-</v>
      </c>
      <c r="G1476" t="str">
        <v>-</v>
      </c>
    </row>
    <row r="1477">
      <c r="A1477">
        <v>21475</v>
      </c>
      <c r="B1477" t="str">
        <f>HYPERLINK("https://www.facebook.com/conganBaTri/", "Công an xã Minh Đức  tỉnh Bến Tre")</f>
        <v>Công an xã Minh Đức  tỉnh Bến Tre</v>
      </c>
      <c r="C1477" t="str">
        <v>https://www.facebook.com/conganBaTri/</v>
      </c>
      <c r="D1477" t="str">
        <v>-</v>
      </c>
      <c r="E1477" t="str">
        <v/>
      </c>
      <c r="F1477" t="str">
        <v>-</v>
      </c>
      <c r="G1477" t="str">
        <v>-</v>
      </c>
    </row>
    <row r="1478">
      <c r="A1478">
        <v>21476</v>
      </c>
      <c r="B1478" t="str">
        <f>HYPERLINK("https://minhduc.mocaynam.bentre.gov.vn/Lists/ThongTinCanBiet/DispForm.aspx?itemid=1", "UBND Ủy ban nhân dân xã Minh Đức  tỉnh Bến Tre")</f>
        <v>UBND Ủy ban nhân dân xã Minh Đức  tỉnh Bến Tre</v>
      </c>
      <c r="C1478" t="str">
        <v>https://minhduc.mocaynam.bentre.gov.vn/Lists/ThongTinCanBiet/DispForm.aspx?itemid=1</v>
      </c>
      <c r="D1478" t="str">
        <v>-</v>
      </c>
      <c r="E1478" t="str">
        <v>-</v>
      </c>
      <c r="F1478" t="str">
        <v>-</v>
      </c>
      <c r="G1478" t="str">
        <v>-</v>
      </c>
    </row>
    <row r="1479">
      <c r="A1479">
        <v>21477</v>
      </c>
      <c r="B1479" t="str">
        <f>HYPERLINK("https://www.facebook.com/conganBaTri/", "Công an xã Ngãi Đăng  tỉnh Bến Tre")</f>
        <v>Công an xã Ngãi Đăng  tỉnh Bến Tre</v>
      </c>
      <c r="C1479" t="str">
        <v>https://www.facebook.com/conganBaTri/</v>
      </c>
      <c r="D1479" t="str">
        <v>-</v>
      </c>
      <c r="E1479" t="str">
        <v/>
      </c>
      <c r="F1479" t="str">
        <v>-</v>
      </c>
      <c r="G1479" t="str">
        <v>-</v>
      </c>
    </row>
    <row r="1480">
      <c r="A1480">
        <v>21478</v>
      </c>
      <c r="B1480" t="str">
        <f>HYPERLINK("https://ngaidang.mocaynam.bentre.gov.vn/?itemid=30", "UBND Ủy ban nhân dân xã Ngãi Đăng  tỉnh Bến Tre")</f>
        <v>UBND Ủy ban nhân dân xã Ngãi Đăng  tỉnh Bến Tre</v>
      </c>
      <c r="C1480" t="str">
        <v>https://ngaidang.mocaynam.bentre.gov.vn/?itemid=30</v>
      </c>
      <c r="D1480" t="str">
        <v>-</v>
      </c>
      <c r="E1480" t="str">
        <v>-</v>
      </c>
      <c r="F1480" t="str">
        <v>-</v>
      </c>
      <c r="G1480" t="str">
        <v>-</v>
      </c>
    </row>
    <row r="1481">
      <c r="A1481">
        <v>21479</v>
      </c>
      <c r="B1481" t="str">
        <f>HYPERLINK("https://www.facebook.com/p/Tu%E1%BB%95i-Tr%E1%BA%BB-C%E1%BA%A9m-S%C6%A1n-Huy%E1%BB%87n-M%E1%BB%8F-C%C3%A0y-Nam-100066452536015/", "Công an xã Cẩm Sơn  tỉnh Bến Tre")</f>
        <v>Công an xã Cẩm Sơn  tỉnh Bến Tre</v>
      </c>
      <c r="C1481" t="str">
        <v>https://www.facebook.com/p/Tu%E1%BB%95i-Tr%E1%BA%BB-C%E1%BA%A9m-S%C6%A1n-Huy%E1%BB%87n-M%E1%BB%8F-C%C3%A0y-Nam-100066452536015/</v>
      </c>
      <c r="D1481" t="str">
        <v>-</v>
      </c>
      <c r="E1481" t="str">
        <v/>
      </c>
      <c r="F1481" t="str">
        <v>-</v>
      </c>
      <c r="G1481" t="str">
        <v>-</v>
      </c>
    </row>
    <row r="1482">
      <c r="A1482">
        <v>21480</v>
      </c>
      <c r="B1482" t="str">
        <f>HYPERLINK("https://dichvucong.gov.vn/p/home/dvc-tthc-co-quan-chi-tiet.html?id=403778", "UBND Ủy ban nhân dân xã Cẩm Sơn  tỉnh Bến Tre")</f>
        <v>UBND Ủy ban nhân dân xã Cẩm Sơn  tỉnh Bến Tre</v>
      </c>
      <c r="C1482" t="str">
        <v>https://dichvucong.gov.vn/p/home/dvc-tthc-co-quan-chi-tiet.html?id=403778</v>
      </c>
      <c r="D1482" t="str">
        <v>-</v>
      </c>
      <c r="E1482" t="str">
        <v>-</v>
      </c>
      <c r="F1482" t="str">
        <v>-</v>
      </c>
      <c r="G1482" t="str">
        <v>-</v>
      </c>
    </row>
    <row r="1483">
      <c r="A1483">
        <v>21481</v>
      </c>
      <c r="B1483" t="str">
        <f>HYPERLINK("https://www.facebook.com/BenTreTV/?locale=hr_HR", "Công an xã Hương Mỹ  tỉnh Bến Tre")</f>
        <v>Công an xã Hương Mỹ  tỉnh Bến Tre</v>
      </c>
      <c r="C1483" t="str">
        <v>https://www.facebook.com/BenTreTV/?locale=hr_HR</v>
      </c>
      <c r="D1483" t="str">
        <v>-</v>
      </c>
      <c r="E1483" t="str">
        <v/>
      </c>
      <c r="F1483" t="str">
        <v>-</v>
      </c>
      <c r="G1483" t="str">
        <v>-</v>
      </c>
    </row>
    <row r="1484">
      <c r="A1484">
        <v>21482</v>
      </c>
      <c r="B1484" t="str">
        <f>HYPERLINK("https://csdl.bentre.gov.vn/Lists/VanBanChiDaoDieuHanh/DispForm.aspx?ID=18845", "UBND Ủy ban nhân dân xã Hương Mỹ  tỉnh Bến Tre")</f>
        <v>UBND Ủy ban nhân dân xã Hương Mỹ  tỉnh Bến Tre</v>
      </c>
      <c r="C1484" t="str">
        <v>https://csdl.bentre.gov.vn/Lists/VanBanChiDaoDieuHanh/DispForm.aspx?ID=18845</v>
      </c>
      <c r="D1484" t="str">
        <v>-</v>
      </c>
      <c r="E1484" t="str">
        <v>-</v>
      </c>
      <c r="F1484" t="str">
        <v>-</v>
      </c>
      <c r="G1484" t="str">
        <v>-</v>
      </c>
    </row>
    <row r="1485">
      <c r="A1485">
        <v>21483</v>
      </c>
      <c r="B1485" t="str">
        <f>HYPERLINK("https://www.facebook.com/p/C%C3%B4ng-an-x%C3%A3-Phong-N%E1%BA%ABm-huy%E1%BB%87n-Gi%E1%BB%93ng-Tr%C3%B4m-t%E1%BB%89nh-B%E1%BA%BFn-Tre-61553879527605/", "Công an xã Phong Nẫm  tỉnh Bến Tre")</f>
        <v>Công an xã Phong Nẫm  tỉnh Bến Tre</v>
      </c>
      <c r="C1485" t="str">
        <v>https://www.facebook.com/p/C%C3%B4ng-an-x%C3%A3-Phong-N%E1%BA%ABm-huy%E1%BB%87n-Gi%E1%BB%93ng-Tr%C3%B4m-t%E1%BB%89nh-B%E1%BA%BFn-Tre-61553879527605/</v>
      </c>
      <c r="D1485" t="str">
        <v>-</v>
      </c>
      <c r="E1485" t="str">
        <v/>
      </c>
      <c r="F1485" t="str">
        <v>-</v>
      </c>
      <c r="G1485" t="str">
        <v>-</v>
      </c>
    </row>
    <row r="1486">
      <c r="A1486">
        <v>21484</v>
      </c>
      <c r="B1486" t="str">
        <f>HYPERLINK("http://phongnam.giongtrom.bentre.gov.vn/", "UBND Ủy ban nhân dân xã Phong Nẫm  tỉnh Bến Tre")</f>
        <v>UBND Ủy ban nhân dân xã Phong Nẫm  tỉnh Bến Tre</v>
      </c>
      <c r="C1486" t="str">
        <v>http://phongnam.giongtrom.bentre.gov.vn/</v>
      </c>
      <c r="D1486" t="str">
        <v>-</v>
      </c>
      <c r="E1486" t="str">
        <v>-</v>
      </c>
      <c r="F1486" t="str">
        <v>-</v>
      </c>
      <c r="G1486" t="str">
        <v>-</v>
      </c>
    </row>
    <row r="1487">
      <c r="A1487">
        <v>21485</v>
      </c>
      <c r="B1487" t="str">
        <f>HYPERLINK("https://www.facebook.com/TinhdoanBenTre/", "Công an xã Phong Mỹ  tỉnh Bến Tre")</f>
        <v>Công an xã Phong Mỹ  tỉnh Bến Tre</v>
      </c>
      <c r="C1487" t="str">
        <v>https://www.facebook.com/TinhdoanBenTre/</v>
      </c>
      <c r="D1487" t="str">
        <v>-</v>
      </c>
      <c r="E1487" t="str">
        <v/>
      </c>
      <c r="F1487" t="str">
        <v>-</v>
      </c>
      <c r="G1487" t="str">
        <v>-</v>
      </c>
    </row>
    <row r="1488">
      <c r="A1488">
        <v>21486</v>
      </c>
      <c r="B1488" t="str">
        <f>HYPERLINK("http://phongnam.giongtrom.bentre.gov.vn/", "UBND Ủy ban nhân dân xã Phong Mỹ  tỉnh Bến Tre")</f>
        <v>UBND Ủy ban nhân dân xã Phong Mỹ  tỉnh Bến Tre</v>
      </c>
      <c r="C1488" t="str">
        <v>http://phongnam.giongtrom.bentre.gov.vn/</v>
      </c>
      <c r="D1488" t="str">
        <v>-</v>
      </c>
      <c r="E1488" t="str">
        <v>-</v>
      </c>
      <c r="F1488" t="str">
        <v>-</v>
      </c>
      <c r="G1488" t="str">
        <v>-</v>
      </c>
    </row>
    <row r="1489">
      <c r="A1489">
        <v>21487</v>
      </c>
      <c r="B1489" t="str">
        <f>HYPERLINK("https://www.facebook.com/p/C%C3%B4ng-an-x%C3%A3-M%E1%BB%B9-Th%E1%BA%A1nh-An-B%E1%BA%BFn-Tre-100075841302470/?locale=vi_VN", "Công an xã Mỹ Thạnh  tỉnh Bến Tre")</f>
        <v>Công an xã Mỹ Thạnh  tỉnh Bến Tre</v>
      </c>
      <c r="C1489" t="str">
        <v>https://www.facebook.com/p/C%C3%B4ng-an-x%C3%A3-M%E1%BB%B9-Th%E1%BA%A1nh-An-B%E1%BA%BFn-Tre-100075841302470/?locale=vi_VN</v>
      </c>
      <c r="D1489" t="str">
        <v>-</v>
      </c>
      <c r="E1489" t="str">
        <v/>
      </c>
      <c r="F1489" t="str">
        <v>-</v>
      </c>
      <c r="G1489" t="str">
        <v>-</v>
      </c>
    </row>
    <row r="1490">
      <c r="A1490">
        <v>21488</v>
      </c>
      <c r="B1490" t="str">
        <f>HYPERLINK("http://mythanhgiongtrom.bentre.gov.vn/", "UBND Ủy ban nhân dân xã Mỹ Thạnh  tỉnh Bến Tre")</f>
        <v>UBND Ủy ban nhân dân xã Mỹ Thạnh  tỉnh Bến Tre</v>
      </c>
      <c r="C1490" t="str">
        <v>http://mythanhgiongtrom.bentre.gov.vn/</v>
      </c>
      <c r="D1490" t="str">
        <v>-</v>
      </c>
      <c r="E1490" t="str">
        <v>-</v>
      </c>
      <c r="F1490" t="str">
        <v>-</v>
      </c>
      <c r="G1490" t="str">
        <v>-</v>
      </c>
    </row>
    <row r="1491">
      <c r="A1491">
        <v>21489</v>
      </c>
      <c r="B1491" t="str">
        <f>HYPERLINK("https://www.facebook.com/p/C%C3%B4ng-an-x%C3%A3-Ch%C3%A2u-H%C3%B2a-huy%E1%BB%87n-Gi%E1%BB%93ng-Tr%C3%B4m-100069873103116/", "Công an xã Châu Hòa  tỉnh Bến Tre")</f>
        <v>Công an xã Châu Hòa  tỉnh Bến Tre</v>
      </c>
      <c r="C1491" t="str">
        <v>https://www.facebook.com/p/C%C3%B4ng-an-x%C3%A3-Ch%C3%A2u-H%C3%B2a-huy%E1%BB%87n-Gi%E1%BB%93ng-Tr%C3%B4m-100069873103116/</v>
      </c>
      <c r="D1491" t="str">
        <v>-</v>
      </c>
      <c r="E1491" t="str">
        <v/>
      </c>
      <c r="F1491" t="str">
        <v>-</v>
      </c>
      <c r="G1491" t="str">
        <v>-</v>
      </c>
    </row>
    <row r="1492">
      <c r="A1492">
        <v>21490</v>
      </c>
      <c r="B1492" t="str">
        <f>HYPERLINK("https://binhdai.bentre.gov.vn/chauhung", "UBND Ủy ban nhân dân xã Châu Hòa  tỉnh Bến Tre")</f>
        <v>UBND Ủy ban nhân dân xã Châu Hòa  tỉnh Bến Tre</v>
      </c>
      <c r="C1492" t="str">
        <v>https://binhdai.bentre.gov.vn/chauhung</v>
      </c>
      <c r="D1492" t="str">
        <v>-</v>
      </c>
      <c r="E1492" t="str">
        <v>-</v>
      </c>
      <c r="F1492" t="str">
        <v>-</v>
      </c>
      <c r="G1492" t="str">
        <v>-</v>
      </c>
    </row>
    <row r="1493">
      <c r="A1493">
        <v>21491</v>
      </c>
      <c r="B1493" t="str">
        <v>Công an xã Lương Hòa  tỉnh Bến Tre</v>
      </c>
      <c r="C1493" t="str">
        <v>-</v>
      </c>
      <c r="D1493" t="str">
        <v>-</v>
      </c>
      <c r="E1493" t="str">
        <v/>
      </c>
      <c r="F1493" t="str">
        <v>-</v>
      </c>
      <c r="G1493" t="str">
        <v>-</v>
      </c>
    </row>
    <row r="1494">
      <c r="A1494">
        <v>21492</v>
      </c>
      <c r="B1494" t="str">
        <f>HYPERLINK("https://benluc.longan.gov.vn/ket-qua-giai-quyet-don-thu/ket-luan-noi-dung-to-cao-doi-voi-ong-nguyen-van-tuan-chu-tich-ubnd-xa-luong-hoa-951312", "UBND Ủy ban nhân dân xã Lương Hòa  tỉnh Bến Tre")</f>
        <v>UBND Ủy ban nhân dân xã Lương Hòa  tỉnh Bến Tre</v>
      </c>
      <c r="C1494" t="str">
        <v>https://benluc.longan.gov.vn/ket-qua-giai-quyet-don-thu/ket-luan-noi-dung-to-cao-doi-voi-ong-nguyen-van-tuan-chu-tich-ubnd-xa-luong-hoa-951312</v>
      </c>
      <c r="D1494" t="str">
        <v>-</v>
      </c>
      <c r="E1494" t="str">
        <v>-</v>
      </c>
      <c r="F1494" t="str">
        <v>-</v>
      </c>
      <c r="G1494" t="str">
        <v>-</v>
      </c>
    </row>
    <row r="1495">
      <c r="A1495">
        <v>21493</v>
      </c>
      <c r="B1495" t="str">
        <f>HYPERLINK("https://www.facebook.com/p/C%C3%94NG-AN-L%C6%AF%C6%A0NG-QU%E1%BB%9AI-100069515865522/", "Công an xã Lương Quới  tỉnh Bến Tre")</f>
        <v>Công an xã Lương Quới  tỉnh Bến Tre</v>
      </c>
      <c r="C1495" t="str">
        <v>https://www.facebook.com/p/C%C3%94NG-AN-L%C6%AF%C6%A0NG-QU%E1%BB%9AI-100069515865522/</v>
      </c>
      <c r="D1495" t="str">
        <v>-</v>
      </c>
      <c r="E1495" t="str">
        <v/>
      </c>
      <c r="F1495" t="str">
        <v>-</v>
      </c>
      <c r="G1495" t="str">
        <v>-</v>
      </c>
    </row>
    <row r="1496">
      <c r="A1496">
        <v>21494</v>
      </c>
      <c r="B1496" t="str">
        <f>HYPERLINK("http://luongquoi.giongtrom.bentre.gov.vn/", "UBND Ủy ban nhân dân xã Lương Quới  tỉnh Bến Tre")</f>
        <v>UBND Ủy ban nhân dân xã Lương Quới  tỉnh Bến Tre</v>
      </c>
      <c r="C1496" t="str">
        <v>http://luongquoi.giongtrom.bentre.gov.vn/</v>
      </c>
      <c r="D1496" t="str">
        <v>-</v>
      </c>
      <c r="E1496" t="str">
        <v>-</v>
      </c>
      <c r="F1496" t="str">
        <v>-</v>
      </c>
      <c r="G1496" t="str">
        <v>-</v>
      </c>
    </row>
    <row r="1497">
      <c r="A1497">
        <v>21495</v>
      </c>
      <c r="B1497" t="str">
        <v>Công an xã Lương Phú  tỉnh Bến Tre</v>
      </c>
      <c r="C1497" t="str">
        <v>-</v>
      </c>
      <c r="D1497" t="str">
        <v>-</v>
      </c>
      <c r="E1497" t="str">
        <v/>
      </c>
      <c r="F1497" t="str">
        <v>-</v>
      </c>
      <c r="G1497" t="str">
        <v>-</v>
      </c>
    </row>
    <row r="1498">
      <c r="A1498">
        <v>21496</v>
      </c>
      <c r="B1498" t="str">
        <f>HYPERLINK("http://luongphu.giongtrom.bentre.gov.vn/", "UBND Ủy ban nhân dân xã Lương Phú  tỉnh Bến Tre")</f>
        <v>UBND Ủy ban nhân dân xã Lương Phú  tỉnh Bến Tre</v>
      </c>
      <c r="C1498" t="str">
        <v>http://luongphu.giongtrom.bentre.gov.vn/</v>
      </c>
      <c r="D1498" t="str">
        <v>-</v>
      </c>
      <c r="E1498" t="str">
        <v>-</v>
      </c>
      <c r="F1498" t="str">
        <v>-</v>
      </c>
      <c r="G1498" t="str">
        <v>-</v>
      </c>
    </row>
    <row r="1499">
      <c r="A1499">
        <v>21497</v>
      </c>
      <c r="B1499" t="str">
        <f>HYPERLINK("https://www.facebook.com/p/C%C3%B4ng-an-x%C3%A3-Ch%C3%A2u-B%C3%ACnh-100069726939590/", "Công an xã Châu Bình  tỉnh Bến Tre")</f>
        <v>Công an xã Châu Bình  tỉnh Bến Tre</v>
      </c>
      <c r="C1499" t="str">
        <v>https://www.facebook.com/p/C%C3%B4ng-an-x%C3%A3-Ch%C3%A2u-B%C3%ACnh-100069726939590/</v>
      </c>
      <c r="D1499" t="str">
        <v>-</v>
      </c>
      <c r="E1499" t="str">
        <v/>
      </c>
      <c r="F1499" t="str">
        <v>-</v>
      </c>
      <c r="G1499" t="str">
        <v>-</v>
      </c>
    </row>
    <row r="1500">
      <c r="A1500">
        <v>21498</v>
      </c>
      <c r="B1500" t="str">
        <f>HYPERLINK("http://chaubinh.giongtrom.bentre.gov.vn/", "UBND Ủy ban nhân dân xã Châu Bình  tỉnh Bến Tre")</f>
        <v>UBND Ủy ban nhân dân xã Châu Bình  tỉnh Bến Tre</v>
      </c>
      <c r="C1500" t="str">
        <v>http://chaubinh.giongtrom.bentre.gov.vn/</v>
      </c>
      <c r="D1500" t="str">
        <v>-</v>
      </c>
      <c r="E1500" t="str">
        <v>-</v>
      </c>
      <c r="F1500" t="str">
        <v>-</v>
      </c>
      <c r="G1500" t="str">
        <v>-</v>
      </c>
    </row>
    <row r="1501">
      <c r="A1501">
        <v>21499</v>
      </c>
      <c r="B1501" t="str">
        <f>HYPERLINK("https://www.facebook.com/conganxathuandien/", "Công an xã Thuận Điền  tỉnh Bến Tre")</f>
        <v>Công an xã Thuận Điền  tỉnh Bến Tre</v>
      </c>
      <c r="C1501" t="str">
        <v>https://www.facebook.com/conganxathuandien/</v>
      </c>
      <c r="D1501" t="str">
        <v>-</v>
      </c>
      <c r="E1501" t="str">
        <v/>
      </c>
      <c r="F1501" t="str">
        <v>-</v>
      </c>
      <c r="G1501" t="str">
        <v>-</v>
      </c>
    </row>
    <row r="1502">
      <c r="A1502">
        <v>21500</v>
      </c>
      <c r="B1502" t="str">
        <f>HYPERLINK("https://bentre.gov.vn/banchidaocovid19/Lists/thongbaohuyenthanhpho/DispForm.aspx?ID=306&amp;ContentTypeId=0x01006B434E144EA36B09B66CBCE65AAE3E91009A8A9967E8E4EF4C92EC5F83E13740CC", "UBND Ủy ban nhân dân xã Thuận Điền  tỉnh Bến Tre")</f>
        <v>UBND Ủy ban nhân dân xã Thuận Điền  tỉnh Bến Tre</v>
      </c>
      <c r="C1502" t="str">
        <v>https://bentre.gov.vn/banchidaocovid19/Lists/thongbaohuyenthanhpho/DispForm.aspx?ID=306&amp;ContentTypeId=0x01006B434E144EA36B09B66CBCE65AAE3E91009A8A9967E8E4EF4C92EC5F83E13740CC</v>
      </c>
      <c r="D1502" t="str">
        <v>-</v>
      </c>
      <c r="E1502" t="str">
        <v>-</v>
      </c>
      <c r="F1502" t="str">
        <v>-</v>
      </c>
      <c r="G1502" t="str">
        <v>-</v>
      </c>
    </row>
    <row r="1503">
      <c r="A1503">
        <v>21501</v>
      </c>
      <c r="B1503" t="str">
        <f>HYPERLINK("https://www.facebook.com/p/C%C3%B4ng-an-x%C3%A3-S%C6%A1n-Ph%C3%BA-100070609143771/", "Công an xã Sơn Phú  tỉnh Bến Tre")</f>
        <v>Công an xã Sơn Phú  tỉnh Bến Tre</v>
      </c>
      <c r="C1503" t="str">
        <v>https://www.facebook.com/p/C%C3%B4ng-an-x%C3%A3-S%C6%A1n-Ph%C3%BA-100070609143771/</v>
      </c>
      <c r="D1503" t="str">
        <v>-</v>
      </c>
      <c r="E1503" t="str">
        <v/>
      </c>
      <c r="F1503" t="str">
        <v>-</v>
      </c>
      <c r="G1503" t="str">
        <v>-</v>
      </c>
    </row>
    <row r="1504">
      <c r="A1504">
        <v>21502</v>
      </c>
      <c r="B1504" t="str">
        <f>HYPERLINK("http://sonphu.giongtrom.bentre.gov.vn/", "UBND Ủy ban nhân dân xã Sơn Phú  tỉnh Bến Tre")</f>
        <v>UBND Ủy ban nhân dân xã Sơn Phú  tỉnh Bến Tre</v>
      </c>
      <c r="C1504" t="str">
        <v>http://sonphu.giongtrom.bentre.gov.vn/</v>
      </c>
      <c r="D1504" t="str">
        <v>-</v>
      </c>
      <c r="E1504" t="str">
        <v>-</v>
      </c>
      <c r="F1504" t="str">
        <v>-</v>
      </c>
      <c r="G1504" t="str">
        <v>-</v>
      </c>
    </row>
    <row r="1505">
      <c r="A1505">
        <v>21503</v>
      </c>
      <c r="B1505" t="str">
        <f>HYPERLINK("https://www.facebook.com/CaxBH/", "Công an xã Bình Hoà  tỉnh Bến Tre")</f>
        <v>Công an xã Bình Hoà  tỉnh Bến Tre</v>
      </c>
      <c r="C1505" t="str">
        <v>https://www.facebook.com/CaxBH/</v>
      </c>
      <c r="D1505" t="str">
        <v>-</v>
      </c>
      <c r="E1505" t="str">
        <v/>
      </c>
      <c r="F1505" t="str">
        <v>-</v>
      </c>
      <c r="G1505" t="str">
        <v>-</v>
      </c>
    </row>
    <row r="1506">
      <c r="A1506">
        <v>21504</v>
      </c>
      <c r="B1506" t="str">
        <f>HYPERLINK("http://binhhoa.giongtrom.bentre.gov.vn/", "UBND Ủy ban nhân dân xã Bình Hoà  tỉnh Bến Tre")</f>
        <v>UBND Ủy ban nhân dân xã Bình Hoà  tỉnh Bến Tre</v>
      </c>
      <c r="C1506" t="str">
        <v>http://binhhoa.giongtrom.bentre.gov.vn/</v>
      </c>
      <c r="D1506" t="str">
        <v>-</v>
      </c>
      <c r="E1506" t="str">
        <v>-</v>
      </c>
      <c r="F1506" t="str">
        <v>-</v>
      </c>
      <c r="G1506" t="str">
        <v>-</v>
      </c>
    </row>
    <row r="1507">
      <c r="A1507">
        <v>21505</v>
      </c>
      <c r="B1507" t="str">
        <f>HYPERLINK("https://www.facebook.com/p/C%C3%B4ng-an-x%C3%A3-Ph%C6%B0%E1%BB%9Bc-Long-100071175355481/", "Công an xã Phước Long  tỉnh Bến Tre")</f>
        <v>Công an xã Phước Long  tỉnh Bến Tre</v>
      </c>
      <c r="C1507" t="str">
        <v>https://www.facebook.com/p/C%C3%B4ng-an-x%C3%A3-Ph%C6%B0%E1%BB%9Bc-Long-100071175355481/</v>
      </c>
      <c r="D1507" t="str">
        <v>-</v>
      </c>
      <c r="E1507" t="str">
        <v/>
      </c>
      <c r="F1507" t="str">
        <v>-</v>
      </c>
      <c r="G1507" t="str">
        <v>-</v>
      </c>
    </row>
    <row r="1508">
      <c r="A1508">
        <v>21506</v>
      </c>
      <c r="B1508" t="str">
        <f>HYPERLINK("https://congbobanan.toaan.gov.vn/2ta1679307t1cvn/chi-tiet-ban-an", "UBND Ủy ban nhân dân xã Phước Long  tỉnh Bến Tre")</f>
        <v>UBND Ủy ban nhân dân xã Phước Long  tỉnh Bến Tre</v>
      </c>
      <c r="C1508" t="str">
        <v>https://congbobanan.toaan.gov.vn/2ta1679307t1cvn/chi-tiet-ban-an</v>
      </c>
      <c r="D1508" t="str">
        <v>-</v>
      </c>
      <c r="E1508" t="str">
        <v>-</v>
      </c>
      <c r="F1508" t="str">
        <v>-</v>
      </c>
      <c r="G1508" t="str">
        <v>-</v>
      </c>
    </row>
    <row r="1509">
      <c r="A1509">
        <v>21507</v>
      </c>
      <c r="B1509" t="str">
        <f>HYPERLINK("https://www.facebook.com/VANPHUC801/", "Công an xã Hưng Phong  tỉnh Bến Tre")</f>
        <v>Công an xã Hưng Phong  tỉnh Bến Tre</v>
      </c>
      <c r="C1509" t="str">
        <v>https://www.facebook.com/VANPHUC801/</v>
      </c>
      <c r="D1509" t="str">
        <v>-</v>
      </c>
      <c r="E1509" t="str">
        <v/>
      </c>
      <c r="F1509" t="str">
        <v>-</v>
      </c>
      <c r="G1509" t="str">
        <v>-</v>
      </c>
    </row>
    <row r="1510">
      <c r="A1510">
        <v>21508</v>
      </c>
      <c r="B1510" t="str">
        <f>HYPERLINK("https://bentre.baohiemxahoi.gov.vn/tintuc/Pages/chuyen-muc-xa-hoi.aspx?CateID=0&amp;ItemID=4978", "UBND Ủy ban nhân dân xã Hưng Phong  tỉnh Bến Tre")</f>
        <v>UBND Ủy ban nhân dân xã Hưng Phong  tỉnh Bến Tre</v>
      </c>
      <c r="C1510" t="str">
        <v>https://bentre.baohiemxahoi.gov.vn/tintuc/Pages/chuyen-muc-xa-hoi.aspx?CateID=0&amp;ItemID=4978</v>
      </c>
      <c r="D1510" t="str">
        <v>-</v>
      </c>
      <c r="E1510" t="str">
        <v>-</v>
      </c>
      <c r="F1510" t="str">
        <v>-</v>
      </c>
      <c r="G1510" t="str">
        <v>-</v>
      </c>
    </row>
    <row r="1511">
      <c r="A1511">
        <v>21509</v>
      </c>
      <c r="B1511" t="str">
        <f>HYPERLINK("https://www.facebook.com/p/C%C3%B4ng-An-x%C3%A3-Long-M%E1%BB%B9-100081649182537/?locale=cy_GB", "Công an xã Long Mỹ  tỉnh Bến Tre")</f>
        <v>Công an xã Long Mỹ  tỉnh Bến Tre</v>
      </c>
      <c r="C1511" t="str">
        <v>https://www.facebook.com/p/C%C3%B4ng-An-x%C3%A3-Long-M%E1%BB%B9-100081649182537/?locale=cy_GB</v>
      </c>
      <c r="D1511" t="str">
        <v>-</v>
      </c>
      <c r="E1511" t="str">
        <v/>
      </c>
      <c r="F1511" t="str">
        <v>-</v>
      </c>
      <c r="G1511" t="str">
        <v>-</v>
      </c>
    </row>
    <row r="1512">
      <c r="A1512">
        <v>21510</v>
      </c>
      <c r="B1512" t="str">
        <f>HYPERLINK("https://bentre.gov.vn/Documents/848_danh_sach%20nguoi%20phat%20ngon.pdf", "UBND Ủy ban nhân dân xã Long Mỹ  tỉnh Bến Tre")</f>
        <v>UBND Ủy ban nhân dân xã Long Mỹ  tỉnh Bến Tre</v>
      </c>
      <c r="C1512" t="str">
        <v>https://bentre.gov.vn/Documents/848_danh_sach%20nguoi%20phat%20ngon.pdf</v>
      </c>
      <c r="D1512" t="str">
        <v>-</v>
      </c>
      <c r="E1512" t="str">
        <v>-</v>
      </c>
      <c r="F1512" t="str">
        <v>-</v>
      </c>
      <c r="G1512" t="str">
        <v>-</v>
      </c>
    </row>
    <row r="1513">
      <c r="A1513">
        <v>21511</v>
      </c>
      <c r="B1513" t="str">
        <f>HYPERLINK("https://www.facebook.com/BenTreNewsFanpage/", "Công an xã Tân Hào  tỉnh Bến Tre")</f>
        <v>Công an xã Tân Hào  tỉnh Bến Tre</v>
      </c>
      <c r="C1513" t="str">
        <v>https://www.facebook.com/BenTreNewsFanpage/</v>
      </c>
      <c r="D1513" t="str">
        <v>-</v>
      </c>
      <c r="E1513" t="str">
        <v/>
      </c>
      <c r="F1513" t="str">
        <v>-</v>
      </c>
      <c r="G1513" t="str">
        <v>-</v>
      </c>
    </row>
    <row r="1514">
      <c r="A1514">
        <v>21512</v>
      </c>
      <c r="B1514" t="str">
        <f>HYPERLINK("http://dost-bentre.gov.vn/tin-tuc/3122/giong-trom-le-cong-bo-xa-tan-hao-dat-chuan-nong-thon-moi", "UBND Ủy ban nhân dân xã Tân Hào  tỉnh Bến Tre")</f>
        <v>UBND Ủy ban nhân dân xã Tân Hào  tỉnh Bến Tre</v>
      </c>
      <c r="C1514" t="str">
        <v>http://dost-bentre.gov.vn/tin-tuc/3122/giong-trom-le-cong-bo-xa-tan-hao-dat-chuan-nong-thon-moi</v>
      </c>
      <c r="D1514" t="str">
        <v>-</v>
      </c>
      <c r="E1514" t="str">
        <v>-</v>
      </c>
      <c r="F1514" t="str">
        <v>-</v>
      </c>
      <c r="G1514" t="str">
        <v>-</v>
      </c>
    </row>
    <row r="1515">
      <c r="A1515">
        <v>21513</v>
      </c>
      <c r="B1515" t="str">
        <f>HYPERLINK("https://www.facebook.com/conganBaTri/", "Công an xã Bình Thành  tỉnh Bến Tre")</f>
        <v>Công an xã Bình Thành  tỉnh Bến Tre</v>
      </c>
      <c r="C1515" t="str">
        <v>https://www.facebook.com/conganBaTri/</v>
      </c>
      <c r="D1515" t="str">
        <v>-</v>
      </c>
      <c r="E1515" t="str">
        <v/>
      </c>
      <c r="F1515" t="str">
        <v>-</v>
      </c>
      <c r="G1515" t="str">
        <v>-</v>
      </c>
    </row>
    <row r="1516">
      <c r="A1516">
        <v>21514</v>
      </c>
      <c r="B1516" t="str">
        <f>HYPERLINK("https://dichvucong.bentre.gov.vn/bentre/hotline", "UBND Ủy ban nhân dân xã Bình Thành  tỉnh Bến Tre")</f>
        <v>UBND Ủy ban nhân dân xã Bình Thành  tỉnh Bến Tre</v>
      </c>
      <c r="C1516" t="str">
        <v>https://dichvucong.bentre.gov.vn/bentre/hotline</v>
      </c>
      <c r="D1516" t="str">
        <v>-</v>
      </c>
      <c r="E1516" t="str">
        <v>-</v>
      </c>
      <c r="F1516" t="str">
        <v>-</v>
      </c>
      <c r="G1516" t="str">
        <v>-</v>
      </c>
    </row>
    <row r="1517">
      <c r="A1517">
        <v>21515</v>
      </c>
      <c r="B1517" t="str">
        <f>HYPERLINK("https://www.facebook.com/p/C%C3%B4ng-an-X%C3%A3-T%C3%A2n-Th%C3%A0nh-B%C3%ACnh-100069313282047/", "Công an xã Tân Thanh  tỉnh Bến Tre")</f>
        <v>Công an xã Tân Thanh  tỉnh Bến Tre</v>
      </c>
      <c r="C1517" t="str">
        <v>https://www.facebook.com/p/C%C3%B4ng-an-X%C3%A3-T%C3%A2n-Th%C3%A0nh-B%C3%ACnh-100069313282047/</v>
      </c>
      <c r="D1517" t="str">
        <v>-</v>
      </c>
      <c r="E1517" t="str">
        <v/>
      </c>
      <c r="F1517" t="str">
        <v>-</v>
      </c>
      <c r="G1517" t="str">
        <v>-</v>
      </c>
    </row>
    <row r="1518">
      <c r="A1518">
        <v>21516</v>
      </c>
      <c r="B1518" t="str">
        <f>HYPERLINK("https://csdl.bentre.gov.vn/Lists/VanBanChiDaoDieuHanh/DispForm.aspx?ID=789&amp;ContentTypeId=0x010013D40C43AE4D47C78EE7336BF64FB5D900F9B2BABB9E8AAC4D8F48FD887E17532C", "UBND Ủy ban nhân dân xã Tân Thanh  tỉnh Bến Tre")</f>
        <v>UBND Ủy ban nhân dân xã Tân Thanh  tỉnh Bến Tre</v>
      </c>
      <c r="C1518" t="str">
        <v>https://csdl.bentre.gov.vn/Lists/VanBanChiDaoDieuHanh/DispForm.aspx?ID=789&amp;ContentTypeId=0x010013D40C43AE4D47C78EE7336BF64FB5D900F9B2BABB9E8AAC4D8F48FD887E17532C</v>
      </c>
      <c r="D1518" t="str">
        <v>-</v>
      </c>
      <c r="E1518" t="str">
        <v>-</v>
      </c>
      <c r="F1518" t="str">
        <v>-</v>
      </c>
      <c r="G1518" t="str">
        <v>-</v>
      </c>
    </row>
    <row r="1519">
      <c r="A1519">
        <v>21517</v>
      </c>
      <c r="B1519" t="str">
        <f>HYPERLINK("https://www.facebook.com/CongAnTLT/", "Công an xã Tân Lợi Thạnh  tỉnh Bến Tre")</f>
        <v>Công an xã Tân Lợi Thạnh  tỉnh Bến Tre</v>
      </c>
      <c r="C1519" t="str">
        <v>https://www.facebook.com/CongAnTLT/</v>
      </c>
      <c r="D1519" t="str">
        <v>-</v>
      </c>
      <c r="E1519" t="str">
        <v/>
      </c>
      <c r="F1519" t="str">
        <v>-</v>
      </c>
      <c r="G1519" t="str">
        <v>-</v>
      </c>
    </row>
    <row r="1520">
      <c r="A1520">
        <v>21518</v>
      </c>
      <c r="B1520" t="str">
        <f>HYPERLINK("http://tanloithanh.giongtrom.bentre.gov.vn/", "UBND Ủy ban nhân dân xã Tân Lợi Thạnh  tỉnh Bến Tre")</f>
        <v>UBND Ủy ban nhân dân xã Tân Lợi Thạnh  tỉnh Bến Tre</v>
      </c>
      <c r="C1520" t="str">
        <v>http://tanloithanh.giongtrom.bentre.gov.vn/</v>
      </c>
      <c r="D1520" t="str">
        <v>-</v>
      </c>
      <c r="E1520" t="str">
        <v>-</v>
      </c>
      <c r="F1520" t="str">
        <v>-</v>
      </c>
      <c r="G1520" t="str">
        <v>-</v>
      </c>
    </row>
    <row r="1521">
      <c r="A1521">
        <v>21519</v>
      </c>
      <c r="B1521" t="str">
        <f>HYPERLINK("https://www.facebook.com/1777044902462447", "Công an xã Thạnh Phú Đông  tỉnh Bến Tre")</f>
        <v>Công an xã Thạnh Phú Đông  tỉnh Bến Tre</v>
      </c>
      <c r="C1521" t="str">
        <v>https://www.facebook.com/1777044902462447</v>
      </c>
      <c r="D1521" t="str">
        <v>-</v>
      </c>
      <c r="E1521" t="str">
        <v/>
      </c>
      <c r="F1521" t="str">
        <v>-</v>
      </c>
      <c r="G1521" t="str">
        <v>-</v>
      </c>
    </row>
    <row r="1522">
      <c r="A1522">
        <v>21520</v>
      </c>
      <c r="B1522" t="str">
        <f>HYPERLINK("http://thanhphudong.giongtrom.bentre.gov.vn/", "UBND Ủy ban nhân dân xã Thạnh Phú Đông  tỉnh Bến Tre")</f>
        <v>UBND Ủy ban nhân dân xã Thạnh Phú Đông  tỉnh Bến Tre</v>
      </c>
      <c r="C1522" t="str">
        <v>http://thanhphudong.giongtrom.bentre.gov.vn/</v>
      </c>
      <c r="D1522" t="str">
        <v>-</v>
      </c>
      <c r="E1522" t="str">
        <v>-</v>
      </c>
      <c r="F1522" t="str">
        <v>-</v>
      </c>
      <c r="G1522" t="str">
        <v>-</v>
      </c>
    </row>
    <row r="1523">
      <c r="A1523">
        <v>21521</v>
      </c>
      <c r="B1523" t="str">
        <f>HYPERLINK("https://www.facebook.com/p/C%C3%B4ng-An-H%C6%B0ng-Nh%C6%B0%E1%BB%A3ng-100069772127762/", "Công an xã Hưng Nhượng  tỉnh Bến Tre")</f>
        <v>Công an xã Hưng Nhượng  tỉnh Bến Tre</v>
      </c>
      <c r="C1523" t="str">
        <v>https://www.facebook.com/p/C%C3%B4ng-An-H%C6%B0ng-Nh%C6%B0%E1%BB%A3ng-100069772127762/</v>
      </c>
      <c r="D1523" t="str">
        <v>-</v>
      </c>
      <c r="E1523" t="str">
        <v/>
      </c>
      <c r="F1523" t="str">
        <v>-</v>
      </c>
      <c r="G1523" t="str">
        <v>-</v>
      </c>
    </row>
    <row r="1524">
      <c r="A1524">
        <v>21522</v>
      </c>
      <c r="B1524" t="str">
        <f>HYPERLINK("http://hungnhuong.giongtrom.bentre.gov.vn/", "UBND Ủy ban nhân dân xã Hưng Nhượng  tỉnh Bến Tre")</f>
        <v>UBND Ủy ban nhân dân xã Hưng Nhượng  tỉnh Bến Tre</v>
      </c>
      <c r="C1524" t="str">
        <v>http://hungnhuong.giongtrom.bentre.gov.vn/</v>
      </c>
      <c r="D1524" t="str">
        <v>-</v>
      </c>
      <c r="E1524" t="str">
        <v>-</v>
      </c>
      <c r="F1524" t="str">
        <v>-</v>
      </c>
      <c r="G1524" t="str">
        <v>-</v>
      </c>
    </row>
    <row r="1525">
      <c r="A1525">
        <v>21523</v>
      </c>
      <c r="B1525" t="str">
        <v>Công an xã Hưng Lễ  tỉnh Bến Tre</v>
      </c>
      <c r="C1525" t="str">
        <v>-</v>
      </c>
      <c r="D1525" t="str">
        <v>-</v>
      </c>
      <c r="E1525" t="str">
        <v/>
      </c>
      <c r="F1525" t="str">
        <v>-</v>
      </c>
      <c r="G1525" t="str">
        <v>-</v>
      </c>
    </row>
    <row r="1526">
      <c r="A1526">
        <v>21524</v>
      </c>
      <c r="B1526" t="str">
        <f>HYPERLINK("https://bentre.baohiemxahoi.gov.vn/UserControls/Publishing/News/BinhLuan/pFormPrint.aspx?UrlListProcess=/content/tintuc/Lists/News&amp;ItemID=6630&amp;IsTA=False", "UBND Ủy ban nhân dân xã Hưng Lễ  tỉnh Bến Tre")</f>
        <v>UBND Ủy ban nhân dân xã Hưng Lễ  tỉnh Bến Tre</v>
      </c>
      <c r="C1526" t="str">
        <v>https://bentre.baohiemxahoi.gov.vn/UserControls/Publishing/News/BinhLuan/pFormPrint.aspx?UrlListProcess=/content/tintuc/Lists/News&amp;ItemID=6630&amp;IsTA=False</v>
      </c>
      <c r="D1526" t="str">
        <v>-</v>
      </c>
      <c r="E1526" t="str">
        <v>-</v>
      </c>
      <c r="F1526" t="str">
        <v>-</v>
      </c>
      <c r="G1526" t="str">
        <v>-</v>
      </c>
    </row>
    <row r="1527">
      <c r="A1527">
        <v>21525</v>
      </c>
      <c r="B1527" t="str">
        <f>HYPERLINK("https://www.facebook.com/1589935184528822", "Công an xã Tam Hiệp  tỉnh Bến Tre")</f>
        <v>Công an xã Tam Hiệp  tỉnh Bến Tre</v>
      </c>
      <c r="C1527" t="str">
        <v>https://www.facebook.com/1589935184528822</v>
      </c>
      <c r="D1527" t="str">
        <v>-</v>
      </c>
      <c r="E1527" t="str">
        <v/>
      </c>
      <c r="F1527" t="str">
        <v>-</v>
      </c>
      <c r="G1527" t="str">
        <v>-</v>
      </c>
    </row>
    <row r="1528">
      <c r="A1528">
        <v>21526</v>
      </c>
      <c r="B1528" t="str">
        <f>HYPERLINK("https://binhdai.bentre.gov.vn/tamhiep", "UBND Ủy ban nhân dân xã Tam Hiệp  tỉnh Bến Tre")</f>
        <v>UBND Ủy ban nhân dân xã Tam Hiệp  tỉnh Bến Tre</v>
      </c>
      <c r="C1528" t="str">
        <v>https://binhdai.bentre.gov.vn/tamhiep</v>
      </c>
      <c r="D1528" t="str">
        <v>-</v>
      </c>
      <c r="E1528" t="str">
        <v>-</v>
      </c>
      <c r="F1528" t="str">
        <v>-</v>
      </c>
      <c r="G1528" t="str">
        <v>-</v>
      </c>
    </row>
    <row r="1529">
      <c r="A1529">
        <v>21527</v>
      </c>
      <c r="B1529" t="str">
        <f>HYPERLINK("https://www.facebook.com/p/C%C3%B4ng-an-x%C3%A3-Long-%C4%90%E1%BB%8Bnh-B%C3%ACnh-%C4%90%E1%BA%A1i-B%E1%BA%BFn-Tre-100071515598705/", "Công an xã Long Định  tỉnh Bến Tre")</f>
        <v>Công an xã Long Định  tỉnh Bến Tre</v>
      </c>
      <c r="C1529" t="str">
        <v>https://www.facebook.com/p/C%C3%B4ng-an-x%C3%A3-Long-%C4%90%E1%BB%8Bnh-B%C3%ACnh-%C4%90%E1%BA%A1i-B%E1%BA%BFn-Tre-100071515598705/</v>
      </c>
      <c r="D1529" t="str">
        <v>-</v>
      </c>
      <c r="E1529" t="str">
        <v/>
      </c>
      <c r="F1529" t="str">
        <v>-</v>
      </c>
      <c r="G1529" t="str">
        <v>-</v>
      </c>
    </row>
    <row r="1530">
      <c r="A1530">
        <v>21528</v>
      </c>
      <c r="B1530" t="str">
        <f>HYPERLINK("https://binhdai.bentre.gov.vn/longdinh", "UBND Ủy ban nhân dân xã Long Định  tỉnh Bến Tre")</f>
        <v>UBND Ủy ban nhân dân xã Long Định  tỉnh Bến Tre</v>
      </c>
      <c r="C1530" t="str">
        <v>https://binhdai.bentre.gov.vn/longdinh</v>
      </c>
      <c r="D1530" t="str">
        <v>-</v>
      </c>
      <c r="E1530" t="str">
        <v>-</v>
      </c>
      <c r="F1530" t="str">
        <v>-</v>
      </c>
      <c r="G1530" t="str">
        <v>-</v>
      </c>
    </row>
    <row r="1531">
      <c r="A1531">
        <v>21529</v>
      </c>
      <c r="B1531" t="str">
        <f>HYPERLINK("https://www.facebook.com/p/C%C3%B4ng-an-X%C3%A3-Long-H%C3%B2a-huy%E1%BB%87n-B%C3%ACnh-%C4%90%E1%BA%A1i-t%E1%BB%89nh-B%E1%BA%BFn-Tre-100069464461316/", "Công an xã Long Hòa  tỉnh Bến Tre")</f>
        <v>Công an xã Long Hòa  tỉnh Bến Tre</v>
      </c>
      <c r="C1531" t="str">
        <v>https://www.facebook.com/p/C%C3%B4ng-an-X%C3%A3-Long-H%C3%B2a-huy%E1%BB%87n-B%C3%ACnh-%C4%90%E1%BA%A1i-t%E1%BB%89nh-B%E1%BA%BFn-Tre-100069464461316/</v>
      </c>
      <c r="D1531" t="str">
        <v>-</v>
      </c>
      <c r="E1531" t="str">
        <v/>
      </c>
      <c r="F1531" t="str">
        <v>-</v>
      </c>
      <c r="G1531" t="str">
        <v>-</v>
      </c>
    </row>
    <row r="1532">
      <c r="A1532">
        <v>21530</v>
      </c>
      <c r="B1532" t="str">
        <f>HYPERLINK("https://binhdai.bentre.gov.vn/longhoa", "UBND Ủy ban nhân dân xã Long Hòa  tỉnh Bến Tre")</f>
        <v>UBND Ủy ban nhân dân xã Long Hòa  tỉnh Bến Tre</v>
      </c>
      <c r="C1532" t="str">
        <v>https://binhdai.bentre.gov.vn/longhoa</v>
      </c>
      <c r="D1532" t="str">
        <v>-</v>
      </c>
      <c r="E1532" t="str">
        <v>-</v>
      </c>
      <c r="F1532" t="str">
        <v>-</v>
      </c>
      <c r="G1532" t="str">
        <v>-</v>
      </c>
    </row>
    <row r="1533">
      <c r="A1533">
        <v>21531</v>
      </c>
      <c r="B1533" t="str">
        <f>HYPERLINK("https://www.facebook.com/conganxaphuthuan/", "Công an xã Phú Thuận  tỉnh Bến Tre")</f>
        <v>Công an xã Phú Thuận  tỉnh Bến Tre</v>
      </c>
      <c r="C1533" t="str">
        <v>https://www.facebook.com/conganxaphuthuan/</v>
      </c>
      <c r="D1533" t="str">
        <v>-</v>
      </c>
      <c r="E1533" t="str">
        <v/>
      </c>
      <c r="F1533" t="str">
        <v>-</v>
      </c>
      <c r="G1533" t="str">
        <v>-</v>
      </c>
    </row>
    <row r="1534">
      <c r="A1534">
        <v>21532</v>
      </c>
      <c r="B1534" t="str">
        <f>HYPERLINK("https://binhdai.bentre.gov.vn/phuthuan", "UBND Ủy ban nhân dân xã Phú Thuận  tỉnh Bến Tre")</f>
        <v>UBND Ủy ban nhân dân xã Phú Thuận  tỉnh Bến Tre</v>
      </c>
      <c r="C1534" t="str">
        <v>https://binhdai.bentre.gov.vn/phuthuan</v>
      </c>
      <c r="D1534" t="str">
        <v>-</v>
      </c>
      <c r="E1534" t="str">
        <v>-</v>
      </c>
      <c r="F1534" t="str">
        <v>-</v>
      </c>
      <c r="G1534" t="str">
        <v>-</v>
      </c>
    </row>
    <row r="1535">
      <c r="A1535">
        <v>21533</v>
      </c>
      <c r="B1535" t="str">
        <f>HYPERLINK("https://www.facebook.com/p/C%C3%B4ng-an-x%C3%A3-Vang-Qu%E1%BB%9Bi-T%C3%A2y-B%C3%ACnh-%C4%90%E1%BA%A1i-B%E1%BA%BFn-Tre-100069673776628/", "Công an xã Vang Quới Tây  tỉnh Bến Tre")</f>
        <v>Công an xã Vang Quới Tây  tỉnh Bến Tre</v>
      </c>
      <c r="C1535" t="str">
        <v>https://www.facebook.com/p/C%C3%B4ng-an-x%C3%A3-Vang-Qu%E1%BB%9Bi-T%C3%A2y-B%C3%ACnh-%C4%90%E1%BA%A1i-B%E1%BA%BFn-Tre-100069673776628/</v>
      </c>
      <c r="D1535" t="str">
        <v>-</v>
      </c>
      <c r="E1535" t="str">
        <v/>
      </c>
      <c r="F1535" t="str">
        <v>-</v>
      </c>
      <c r="G1535" t="str">
        <v>-</v>
      </c>
    </row>
    <row r="1536">
      <c r="A1536">
        <v>21534</v>
      </c>
      <c r="B1536" t="str">
        <f>HYPERLINK("https://binhdai.bentre.gov.vn/vangquoitay", "UBND Ủy ban nhân dân xã Vang Quới Tây  tỉnh Bến Tre")</f>
        <v>UBND Ủy ban nhân dân xã Vang Quới Tây  tỉnh Bến Tre</v>
      </c>
      <c r="C1536" t="str">
        <v>https://binhdai.bentre.gov.vn/vangquoitay</v>
      </c>
      <c r="D1536" t="str">
        <v>-</v>
      </c>
      <c r="E1536" t="str">
        <v>-</v>
      </c>
      <c r="F1536" t="str">
        <v>-</v>
      </c>
      <c r="G1536" t="str">
        <v>-</v>
      </c>
    </row>
    <row r="1537">
      <c r="A1537">
        <v>21535</v>
      </c>
      <c r="B1537" t="str">
        <f>HYPERLINK("https://www.facebook.com/p/C%C3%B4ng-an-x%C3%A3-Vang-Qu%E1%BB%9Bi-%C4%90%C3%B4ng-100069790532802/", "Công an xã Vang Quới Đông  tỉnh Bến Tre")</f>
        <v>Công an xã Vang Quới Đông  tỉnh Bến Tre</v>
      </c>
      <c r="C1537" t="str">
        <v>https://www.facebook.com/p/C%C3%B4ng-an-x%C3%A3-Vang-Qu%E1%BB%9Bi-%C4%90%C3%B4ng-100069790532802/</v>
      </c>
      <c r="D1537" t="str">
        <v>-</v>
      </c>
      <c r="E1537" t="str">
        <v/>
      </c>
      <c r="F1537" t="str">
        <v>-</v>
      </c>
      <c r="G1537" t="str">
        <v>-</v>
      </c>
    </row>
    <row r="1538">
      <c r="A1538">
        <v>21536</v>
      </c>
      <c r="B1538" t="str">
        <f>HYPERLINK("https://binhdai.bentre.gov.vn/vangquoidong", "UBND Ủy ban nhân dân xã Vang Quới Đông  tỉnh Bến Tre")</f>
        <v>UBND Ủy ban nhân dân xã Vang Quới Đông  tỉnh Bến Tre</v>
      </c>
      <c r="C1538" t="str">
        <v>https://binhdai.bentre.gov.vn/vangquoidong</v>
      </c>
      <c r="D1538" t="str">
        <v>-</v>
      </c>
      <c r="E1538" t="str">
        <v>-</v>
      </c>
      <c r="F1538" t="str">
        <v>-</v>
      </c>
      <c r="G1538" t="str">
        <v>-</v>
      </c>
    </row>
    <row r="1539">
      <c r="A1539">
        <v>21537</v>
      </c>
      <c r="B1539" t="str">
        <f>HYPERLINK("https://www.facebook.com/p/C%C3%B4ng-an-x%C3%A3-Ch%C3%A2u-H%C6%B0ng-100069312194609/", "Công an xã Châu Hưng  tỉnh Bến Tre")</f>
        <v>Công an xã Châu Hưng  tỉnh Bến Tre</v>
      </c>
      <c r="C1539" t="str">
        <v>https://www.facebook.com/p/C%C3%B4ng-an-x%C3%A3-Ch%C3%A2u-H%C6%B0ng-100069312194609/</v>
      </c>
      <c r="D1539" t="str">
        <v>-</v>
      </c>
      <c r="E1539" t="str">
        <v/>
      </c>
      <c r="F1539" t="str">
        <v>-</v>
      </c>
      <c r="G1539" t="str">
        <v>-</v>
      </c>
    </row>
    <row r="1540">
      <c r="A1540">
        <v>21538</v>
      </c>
      <c r="B1540" t="str">
        <f>HYPERLINK("https://binhdai.bentre.gov.vn/chauhung", "UBND Ủy ban nhân dân xã Châu Hưng  tỉnh Bến Tre")</f>
        <v>UBND Ủy ban nhân dân xã Châu Hưng  tỉnh Bến Tre</v>
      </c>
      <c r="C1540" t="str">
        <v>https://binhdai.bentre.gov.vn/chauhung</v>
      </c>
      <c r="D1540" t="str">
        <v>-</v>
      </c>
      <c r="E1540" t="str">
        <v>-</v>
      </c>
      <c r="F1540" t="str">
        <v>-</v>
      </c>
      <c r="G1540" t="str">
        <v>-</v>
      </c>
    </row>
    <row r="1541">
      <c r="A1541">
        <v>21539</v>
      </c>
      <c r="B1541" t="str">
        <f>HYPERLINK("https://www.facebook.com/xaphuvang/", "Công an xã Phú Vang  tỉnh Bến Tre")</f>
        <v>Công an xã Phú Vang  tỉnh Bến Tre</v>
      </c>
      <c r="C1541" t="str">
        <v>https://www.facebook.com/xaphuvang/</v>
      </c>
      <c r="D1541" t="str">
        <v>-</v>
      </c>
      <c r="E1541" t="str">
        <v/>
      </c>
      <c r="F1541" t="str">
        <v>-</v>
      </c>
      <c r="G1541" t="str">
        <v>-</v>
      </c>
    </row>
    <row r="1542">
      <c r="A1542">
        <v>21540</v>
      </c>
      <c r="B1542" t="str">
        <f>HYPERLINK("https://binhdai.bentre.gov.vn/phuvang", "UBND Ủy ban nhân dân xã Phú Vang  tỉnh Bến Tre")</f>
        <v>UBND Ủy ban nhân dân xã Phú Vang  tỉnh Bến Tre</v>
      </c>
      <c r="C1542" t="str">
        <v>https://binhdai.bentre.gov.vn/phuvang</v>
      </c>
      <c r="D1542" t="str">
        <v>-</v>
      </c>
      <c r="E1542" t="str">
        <v>-</v>
      </c>
      <c r="F1542" t="str">
        <v>-</v>
      </c>
      <c r="G1542" t="str">
        <v>-</v>
      </c>
    </row>
    <row r="1543">
      <c r="A1543">
        <v>21541</v>
      </c>
      <c r="B1543" t="str">
        <f>HYPERLINK("https://www.facebook.com/p/C%C3%B4ng-an-x%C3%A3-L%E1%BB%99c-Thu%E1%BA%ADn-100069578351468/", "Công an xã Lộc Thuận  tỉnh Bến Tre")</f>
        <v>Công an xã Lộc Thuận  tỉnh Bến Tre</v>
      </c>
      <c r="C1543" t="str">
        <v>https://www.facebook.com/p/C%C3%B4ng-an-x%C3%A3-L%E1%BB%99c-Thu%E1%BA%ADn-100069578351468/</v>
      </c>
      <c r="D1543" t="str">
        <v>-</v>
      </c>
      <c r="E1543" t="str">
        <v/>
      </c>
      <c r="F1543" t="str">
        <v>-</v>
      </c>
      <c r="G1543" t="str">
        <v>-</v>
      </c>
    </row>
    <row r="1544">
      <c r="A1544">
        <v>21542</v>
      </c>
      <c r="B1544" t="str">
        <f>HYPERLINK("https://binhdai.bentre.gov.vn/locthuan", "UBND Ủy ban nhân dân xã Lộc Thuận  tỉnh Bến Tre")</f>
        <v>UBND Ủy ban nhân dân xã Lộc Thuận  tỉnh Bến Tre</v>
      </c>
      <c r="C1544" t="str">
        <v>https://binhdai.bentre.gov.vn/locthuan</v>
      </c>
      <c r="D1544" t="str">
        <v>-</v>
      </c>
      <c r="E1544" t="str">
        <v>-</v>
      </c>
      <c r="F1544" t="str">
        <v>-</v>
      </c>
      <c r="G1544" t="str">
        <v>-</v>
      </c>
    </row>
    <row r="1545">
      <c r="A1545">
        <v>21543</v>
      </c>
      <c r="B1545" t="str">
        <f>HYPERLINK("https://www.facebook.com/p/C%C3%B4ng-an-x%C3%A3-%C4%90%E1%BB%8Bnh-Trung-100068784891675/", "Công an xã Định Trung  tỉnh Bến Tre")</f>
        <v>Công an xã Định Trung  tỉnh Bến Tre</v>
      </c>
      <c r="C1545" t="str">
        <v>https://www.facebook.com/p/C%C3%B4ng-an-x%C3%A3-%C4%90%E1%BB%8Bnh-Trung-100068784891675/</v>
      </c>
      <c r="D1545" t="str">
        <v>-</v>
      </c>
      <c r="E1545" t="str">
        <v/>
      </c>
      <c r="F1545" t="str">
        <v>-</v>
      </c>
      <c r="G1545" t="str">
        <v>-</v>
      </c>
    </row>
    <row r="1546">
      <c r="A1546">
        <v>21544</v>
      </c>
      <c r="B1546" t="str">
        <f>HYPERLINK("https://binhdai.bentre.gov.vn/dinhtrung", "UBND Ủy ban nhân dân xã Định Trung  tỉnh Bến Tre")</f>
        <v>UBND Ủy ban nhân dân xã Định Trung  tỉnh Bến Tre</v>
      </c>
      <c r="C1546" t="str">
        <v>https://binhdai.bentre.gov.vn/dinhtrung</v>
      </c>
      <c r="D1546" t="str">
        <v>-</v>
      </c>
      <c r="E1546" t="str">
        <v>-</v>
      </c>
      <c r="F1546" t="str">
        <v>-</v>
      </c>
      <c r="G1546" t="str">
        <v>-</v>
      </c>
    </row>
    <row r="1547">
      <c r="A1547">
        <v>21545</v>
      </c>
      <c r="B1547" t="str">
        <f>HYPERLINK("https://www.facebook.com/TRONGBANG422423/", "Công an xã Thới Lai  tỉnh Bến Tre")</f>
        <v>Công an xã Thới Lai  tỉnh Bến Tre</v>
      </c>
      <c r="C1547" t="str">
        <v>https://www.facebook.com/TRONGBANG422423/</v>
      </c>
      <c r="D1547" t="str">
        <v>-</v>
      </c>
      <c r="E1547" t="str">
        <v/>
      </c>
      <c r="F1547" t="str">
        <v>-</v>
      </c>
      <c r="G1547" t="str">
        <v>-</v>
      </c>
    </row>
    <row r="1548">
      <c r="A1548">
        <v>21546</v>
      </c>
      <c r="B1548" t="str">
        <f>HYPERLINK("https://binhdai.bentre.gov.vn/thoilai", "UBND Ủy ban nhân dân xã Thới Lai  tỉnh Bến Tre")</f>
        <v>UBND Ủy ban nhân dân xã Thới Lai  tỉnh Bến Tre</v>
      </c>
      <c r="C1548" t="str">
        <v>https://binhdai.bentre.gov.vn/thoilai</v>
      </c>
      <c r="D1548" t="str">
        <v>-</v>
      </c>
      <c r="E1548" t="str">
        <v>-</v>
      </c>
      <c r="F1548" t="str">
        <v>-</v>
      </c>
      <c r="G1548" t="str">
        <v>-</v>
      </c>
    </row>
    <row r="1549">
      <c r="A1549">
        <v>21547</v>
      </c>
      <c r="B1549" t="str">
        <v>Công an xã Bình Thới  tỉnh Bến Tre</v>
      </c>
      <c r="C1549" t="str">
        <v>-</v>
      </c>
      <c r="D1549" t="str">
        <v>-</v>
      </c>
      <c r="E1549" t="str">
        <v/>
      </c>
      <c r="F1549" t="str">
        <v>-</v>
      </c>
      <c r="G1549" t="str">
        <v>-</v>
      </c>
    </row>
    <row r="1550">
      <c r="A1550">
        <v>21548</v>
      </c>
      <c r="B1550" t="str">
        <f>HYPERLINK("https://binhdai.bentre.gov.vn/binhthoi", "UBND Ủy ban nhân dân xã Bình Thới  tỉnh Bến Tre")</f>
        <v>UBND Ủy ban nhân dân xã Bình Thới  tỉnh Bến Tre</v>
      </c>
      <c r="C1550" t="str">
        <v>https://binhdai.bentre.gov.vn/binhthoi</v>
      </c>
      <c r="D1550" t="str">
        <v>-</v>
      </c>
      <c r="E1550" t="str">
        <v>-</v>
      </c>
      <c r="F1550" t="str">
        <v>-</v>
      </c>
      <c r="G1550" t="str">
        <v>-</v>
      </c>
    </row>
    <row r="1551">
      <c r="A1551">
        <v>21549</v>
      </c>
      <c r="B1551" t="str">
        <f>HYPERLINK("https://www.facebook.com/p/C%C3%B4ng-an-x%C3%A3-Ph%C3%BA-Long-100069587830858/", "Công an xã Phú Long  tỉnh Bến Tre")</f>
        <v>Công an xã Phú Long  tỉnh Bến Tre</v>
      </c>
      <c r="C1551" t="str">
        <v>https://www.facebook.com/p/C%C3%B4ng-an-x%C3%A3-Ph%C3%BA-Long-100069587830858/</v>
      </c>
      <c r="D1551" t="str">
        <v>-</v>
      </c>
      <c r="E1551" t="str">
        <v/>
      </c>
      <c r="F1551" t="str">
        <v>-</v>
      </c>
      <c r="G1551" t="str">
        <v>-</v>
      </c>
    </row>
    <row r="1552">
      <c r="A1552">
        <v>21550</v>
      </c>
      <c r="B1552" t="str">
        <f>HYPERLINK("https://binhdai.bentre.gov.vn/phulong/Lists/ThongTinCanBiet/DispForm.aspx?ID=8", "UBND Ủy ban nhân dân xã Phú Long  tỉnh Bến Tre")</f>
        <v>UBND Ủy ban nhân dân xã Phú Long  tỉnh Bến Tre</v>
      </c>
      <c r="C1552" t="str">
        <v>https://binhdai.bentre.gov.vn/phulong/Lists/ThongTinCanBiet/DispForm.aspx?ID=8</v>
      </c>
      <c r="D1552" t="str">
        <v>-</v>
      </c>
      <c r="E1552" t="str">
        <v>-</v>
      </c>
      <c r="F1552" t="str">
        <v>-</v>
      </c>
      <c r="G1552" t="str">
        <v>-</v>
      </c>
    </row>
    <row r="1553">
      <c r="A1553">
        <v>21551</v>
      </c>
      <c r="B1553" t="str">
        <f>HYPERLINK("https://www.facebook.com/p/C%C3%B4ng-an-x%C3%A3-B%C3%ACnh-Th%E1%BA%AFng-100069268735091/", "Công an xã Bình Thắng  tỉnh Bến Tre")</f>
        <v>Công an xã Bình Thắng  tỉnh Bến Tre</v>
      </c>
      <c r="C1553" t="str">
        <v>https://www.facebook.com/p/C%C3%B4ng-an-x%C3%A3-B%C3%ACnh-Th%E1%BA%AFng-100069268735091/</v>
      </c>
      <c r="D1553" t="str">
        <v>-</v>
      </c>
      <c r="E1553" t="str">
        <v/>
      </c>
      <c r="F1553" t="str">
        <v>-</v>
      </c>
      <c r="G1553" t="str">
        <v>-</v>
      </c>
    </row>
    <row r="1554">
      <c r="A1554">
        <v>21552</v>
      </c>
      <c r="B1554" t="str">
        <f>HYPERLINK("https://binhdai.bentre.gov.vn/binhthang", "UBND Ủy ban nhân dân xã Bình Thắng  tỉnh Bến Tre")</f>
        <v>UBND Ủy ban nhân dân xã Bình Thắng  tỉnh Bến Tre</v>
      </c>
      <c r="C1554" t="str">
        <v>https://binhdai.bentre.gov.vn/binhthang</v>
      </c>
      <c r="D1554" t="str">
        <v>-</v>
      </c>
      <c r="E1554" t="str">
        <v>-</v>
      </c>
      <c r="F1554" t="str">
        <v>-</v>
      </c>
      <c r="G1554" t="str">
        <v>-</v>
      </c>
    </row>
    <row r="1555">
      <c r="A1555">
        <v>21553</v>
      </c>
      <c r="B1555" t="str">
        <f>HYPERLINK("https://www.facebook.com/conganxathanhtribinhdai/", "Công an xã Thạnh Trị  tỉnh Bến Tre")</f>
        <v>Công an xã Thạnh Trị  tỉnh Bến Tre</v>
      </c>
      <c r="C1555" t="str">
        <v>https://www.facebook.com/conganxathanhtribinhdai/</v>
      </c>
      <c r="D1555" t="str">
        <v>-</v>
      </c>
      <c r="E1555" t="str">
        <v/>
      </c>
      <c r="F1555" t="str">
        <v>-</v>
      </c>
      <c r="G1555" t="str">
        <v>-</v>
      </c>
    </row>
    <row r="1556">
      <c r="A1556">
        <v>21554</v>
      </c>
      <c r="B1556" t="str">
        <f>HYPERLINK("https://binhdai.bentre.gov.vn/thanhtri", "UBND Ủy ban nhân dân xã Thạnh Trị  tỉnh Bến Tre")</f>
        <v>UBND Ủy ban nhân dân xã Thạnh Trị  tỉnh Bến Tre</v>
      </c>
      <c r="C1556" t="str">
        <v>https://binhdai.bentre.gov.vn/thanhtri</v>
      </c>
      <c r="D1556" t="str">
        <v>-</v>
      </c>
      <c r="E1556" t="str">
        <v>-</v>
      </c>
      <c r="F1556" t="str">
        <v>-</v>
      </c>
      <c r="G1556" t="str">
        <v>-</v>
      </c>
    </row>
    <row r="1557">
      <c r="A1557">
        <v>21555</v>
      </c>
      <c r="B1557" t="str">
        <f>HYPERLINK("https://www.facebook.com/ConganxaDaiHoaLoc/", "Công an xã Đại Hòa Lộc  tỉnh Bến Tre")</f>
        <v>Công an xã Đại Hòa Lộc  tỉnh Bến Tre</v>
      </c>
      <c r="C1557" t="str">
        <v>https://www.facebook.com/ConganxaDaiHoaLoc/</v>
      </c>
      <c r="D1557" t="str">
        <v>-</v>
      </c>
      <c r="E1557" t="str">
        <v/>
      </c>
      <c r="F1557" t="str">
        <v>-</v>
      </c>
      <c r="G1557" t="str">
        <v>-</v>
      </c>
    </row>
    <row r="1558">
      <c r="A1558">
        <v>21556</v>
      </c>
      <c r="B1558" t="str">
        <f>HYPERLINK("https://binhdai.bentre.gov.vn/daihoaloc", "UBND Ủy ban nhân dân xã Đại Hòa Lộc  tỉnh Bến Tre")</f>
        <v>UBND Ủy ban nhân dân xã Đại Hòa Lộc  tỉnh Bến Tre</v>
      </c>
      <c r="C1558" t="str">
        <v>https://binhdai.bentre.gov.vn/daihoaloc</v>
      </c>
      <c r="D1558" t="str">
        <v>-</v>
      </c>
      <c r="E1558" t="str">
        <v>-</v>
      </c>
      <c r="F1558" t="str">
        <v>-</v>
      </c>
      <c r="G1558" t="str">
        <v>-</v>
      </c>
    </row>
    <row r="1559">
      <c r="A1559">
        <v>21557</v>
      </c>
      <c r="B1559" t="str">
        <f>HYPERLINK("https://www.facebook.com/conganxathuducbinhdaibentre/", "Công an xã Thừa Đức  tỉnh Bến Tre")</f>
        <v>Công an xã Thừa Đức  tỉnh Bến Tre</v>
      </c>
      <c r="C1559" t="str">
        <v>https://www.facebook.com/conganxathuducbinhdaibentre/</v>
      </c>
      <c r="D1559" t="str">
        <v>-</v>
      </c>
      <c r="E1559" t="str">
        <v/>
      </c>
      <c r="F1559" t="str">
        <v>-</v>
      </c>
      <c r="G1559" t="str">
        <v>-</v>
      </c>
    </row>
    <row r="1560">
      <c r="A1560">
        <v>21558</v>
      </c>
      <c r="B1560" t="str">
        <f>HYPERLINK("https://binhdai.bentre.gov.vn/thuaduc", "UBND Ủy ban nhân dân xã Thừa Đức  tỉnh Bến Tre")</f>
        <v>UBND Ủy ban nhân dân xã Thừa Đức  tỉnh Bến Tre</v>
      </c>
      <c r="C1560" t="str">
        <v>https://binhdai.bentre.gov.vn/thuaduc</v>
      </c>
      <c r="D1560" t="str">
        <v>-</v>
      </c>
      <c r="E1560" t="str">
        <v>-</v>
      </c>
      <c r="F1560" t="str">
        <v>-</v>
      </c>
      <c r="G1560" t="str">
        <v>-</v>
      </c>
    </row>
    <row r="1561">
      <c r="A1561">
        <v>21559</v>
      </c>
      <c r="B1561" t="str">
        <f>HYPERLINK("https://www.facebook.com/p/C%C3%B4ng-an-x%C3%A3-Th%E1%BA%A1nh-Ph%C6%B0%E1%BB%9Bc-100069250576850/", "Công an xã Thạnh Phước  tỉnh Bến Tre")</f>
        <v>Công an xã Thạnh Phước  tỉnh Bến Tre</v>
      </c>
      <c r="C1561" t="str">
        <v>https://www.facebook.com/p/C%C3%B4ng-an-x%C3%A3-Th%E1%BA%A1nh-Ph%C6%B0%E1%BB%9Bc-100069250576850/</v>
      </c>
      <c r="D1561" t="str">
        <v>-</v>
      </c>
      <c r="E1561" t="str">
        <v/>
      </c>
      <c r="F1561" t="str">
        <v>-</v>
      </c>
      <c r="G1561" t="str">
        <v>-</v>
      </c>
    </row>
    <row r="1562">
      <c r="A1562">
        <v>21560</v>
      </c>
      <c r="B1562" t="str">
        <f>HYPERLINK("https://binhdai.bentre.gov.vn/thanhphuoc", "UBND Ủy ban nhân dân xã Thạnh Phước  tỉnh Bến Tre")</f>
        <v>UBND Ủy ban nhân dân xã Thạnh Phước  tỉnh Bến Tre</v>
      </c>
      <c r="C1562" t="str">
        <v>https://binhdai.bentre.gov.vn/thanhphuoc</v>
      </c>
      <c r="D1562" t="str">
        <v>-</v>
      </c>
      <c r="E1562" t="str">
        <v>-</v>
      </c>
      <c r="F1562" t="str">
        <v>-</v>
      </c>
      <c r="G1562" t="str">
        <v>-</v>
      </c>
    </row>
    <row r="1563">
      <c r="A1563">
        <v>21561</v>
      </c>
      <c r="B1563" t="str">
        <f>HYPERLINK("https://www.facebook.com/nguoithoithuan/", "Công an xã Thới Thuận  tỉnh Bến Tre")</f>
        <v>Công an xã Thới Thuận  tỉnh Bến Tre</v>
      </c>
      <c r="C1563" t="str">
        <v>https://www.facebook.com/nguoithoithuan/</v>
      </c>
      <c r="D1563" t="str">
        <v>-</v>
      </c>
      <c r="E1563" t="str">
        <v/>
      </c>
      <c r="F1563" t="str">
        <v>-</v>
      </c>
      <c r="G1563" t="str">
        <v>-</v>
      </c>
    </row>
    <row r="1564">
      <c r="A1564">
        <v>21562</v>
      </c>
      <c r="B1564" t="str">
        <f>HYPERLINK("https://binhdai.bentre.gov.vn/thoithuan", "UBND Ủy ban nhân dân xã Thới Thuận  tỉnh Bến Tre")</f>
        <v>UBND Ủy ban nhân dân xã Thới Thuận  tỉnh Bến Tre</v>
      </c>
      <c r="C1564" t="str">
        <v>https://binhdai.bentre.gov.vn/thoithuan</v>
      </c>
      <c r="D1564" t="str">
        <v>-</v>
      </c>
      <c r="E1564" t="str">
        <v>-</v>
      </c>
      <c r="F1564" t="str">
        <v>-</v>
      </c>
      <c r="G1564" t="str">
        <v>-</v>
      </c>
    </row>
    <row r="1565">
      <c r="A1565">
        <v>21563</v>
      </c>
      <c r="B1565" t="str">
        <v>Công an xã Tân Mỹ  tỉnh Bến Tre</v>
      </c>
      <c r="C1565" t="str">
        <v>-</v>
      </c>
      <c r="D1565" t="str">
        <v>-</v>
      </c>
      <c r="E1565" t="str">
        <v/>
      </c>
      <c r="F1565" t="str">
        <v>-</v>
      </c>
      <c r="G1565" t="str">
        <v>-</v>
      </c>
    </row>
    <row r="1566">
      <c r="A1566">
        <v>21564</v>
      </c>
      <c r="B1566" t="str">
        <f>HYPERLINK("https://bentre.gov.vn/Documents/848_danh_sach%20nguoi%20phat%20ngon.pdf", "UBND Ủy ban nhân dân xã Tân Mỹ  tỉnh Bến Tre")</f>
        <v>UBND Ủy ban nhân dân xã Tân Mỹ  tỉnh Bến Tre</v>
      </c>
      <c r="C1566" t="str">
        <v>https://bentre.gov.vn/Documents/848_danh_sach%20nguoi%20phat%20ngon.pdf</v>
      </c>
      <c r="D1566" t="str">
        <v>-</v>
      </c>
      <c r="E1566" t="str">
        <v>-</v>
      </c>
      <c r="F1566" t="str">
        <v>-</v>
      </c>
      <c r="G1566" t="str">
        <v>-</v>
      </c>
    </row>
    <row r="1567">
      <c r="A1567">
        <v>21565</v>
      </c>
      <c r="B1567" t="str">
        <f>HYPERLINK("https://www.facebook.com/p/C%C3%B4ng-an-x%C3%A3-M%E1%BB%B9-H%C3%B2a-100069302073725/", "Công an xã Mỹ Hòa  tỉnh Bến Tre")</f>
        <v>Công an xã Mỹ Hòa  tỉnh Bến Tre</v>
      </c>
      <c r="C1567" t="str">
        <v>https://www.facebook.com/p/C%C3%B4ng-an-x%C3%A3-M%E1%BB%B9-H%C3%B2a-100069302073725/</v>
      </c>
      <c r="D1567" t="str">
        <v>-</v>
      </c>
      <c r="E1567" t="str">
        <v/>
      </c>
      <c r="F1567" t="str">
        <v>-</v>
      </c>
      <c r="G1567" t="str">
        <v>-</v>
      </c>
    </row>
    <row r="1568">
      <c r="A1568">
        <v>21566</v>
      </c>
      <c r="B1568" t="str">
        <f>HYPERLINK("https://csdl.bentre.gov.vn/Lists/VanBanChiDaoDieuHanh/DispForm.aspx?ID=29433&amp;ContentTypeId=0x010013D40C43AE4D47C78EE7336BF64FB5D900F9B2BABB9E8AAC4D8F48FD887E17532C", "UBND Ủy ban nhân dân xã Mỹ Hòa  tỉnh Bến Tre")</f>
        <v>UBND Ủy ban nhân dân xã Mỹ Hòa  tỉnh Bến Tre</v>
      </c>
      <c r="C1568" t="str">
        <v>https://csdl.bentre.gov.vn/Lists/VanBanChiDaoDieuHanh/DispForm.aspx?ID=29433&amp;ContentTypeId=0x010013D40C43AE4D47C78EE7336BF64FB5D900F9B2BABB9E8AAC4D8F48FD887E17532C</v>
      </c>
      <c r="D1568" t="str">
        <v>-</v>
      </c>
      <c r="E1568" t="str">
        <v>-</v>
      </c>
      <c r="F1568" t="str">
        <v>-</v>
      </c>
      <c r="G1568" t="str">
        <v>-</v>
      </c>
    </row>
    <row r="1569">
      <c r="A1569">
        <v>21567</v>
      </c>
      <c r="B1569" t="str">
        <f>HYPERLINK("https://www.facebook.com/conganBaTri/", "Công an xã Tân Xuân  tỉnh Bến Tre")</f>
        <v>Công an xã Tân Xuân  tỉnh Bến Tre</v>
      </c>
      <c r="C1569" t="str">
        <v>https://www.facebook.com/conganBaTri/</v>
      </c>
      <c r="D1569" t="str">
        <v>-</v>
      </c>
      <c r="E1569" t="str">
        <v/>
      </c>
      <c r="F1569" t="str">
        <v>-</v>
      </c>
      <c r="G1569" t="str">
        <v>-</v>
      </c>
    </row>
    <row r="1570">
      <c r="A1570">
        <v>21568</v>
      </c>
      <c r="B1570" t="str">
        <f>HYPERLINK("https://csdl.bentre.gov.vn/Lists/VanBanChiDaoDieuHanh/DispForm.aspx?ID=840&amp;ContentTypeId=0x010013D40C43AE4D47C78EE7336BF64FB5D900F9B2BABB9E8AAC4D8F48FD887E17532C", "UBND Ủy ban nhân dân xã Tân Xuân  tỉnh Bến Tre")</f>
        <v>UBND Ủy ban nhân dân xã Tân Xuân  tỉnh Bến Tre</v>
      </c>
      <c r="C1570" t="str">
        <v>https://csdl.bentre.gov.vn/Lists/VanBanChiDaoDieuHanh/DispForm.aspx?ID=840&amp;ContentTypeId=0x010013D40C43AE4D47C78EE7336BF64FB5D900F9B2BABB9E8AAC4D8F48FD887E17532C</v>
      </c>
      <c r="D1570" t="str">
        <v>-</v>
      </c>
      <c r="E1570" t="str">
        <v>-</v>
      </c>
      <c r="F1570" t="str">
        <v>-</v>
      </c>
      <c r="G1570" t="str">
        <v>-</v>
      </c>
    </row>
    <row r="1571">
      <c r="A1571">
        <v>21569</v>
      </c>
      <c r="B1571" t="str">
        <f>HYPERLINK("https://www.facebook.com/p/C%C3%B4ng-an-x%C3%A3-M%E1%BB%B9-Ch%C3%A1nh-100069517094201/", "Công an xã Mỹ Chánh  tỉnh Bến Tre")</f>
        <v>Công an xã Mỹ Chánh  tỉnh Bến Tre</v>
      </c>
      <c r="C1571" t="str">
        <v>https://www.facebook.com/p/C%C3%B4ng-an-x%C3%A3-M%E1%BB%B9-Ch%C3%A1nh-100069517094201/</v>
      </c>
      <c r="D1571" t="str">
        <v>-</v>
      </c>
      <c r="E1571" t="str">
        <v/>
      </c>
      <c r="F1571" t="str">
        <v>-</v>
      </c>
      <c r="G1571" t="str">
        <v>-</v>
      </c>
    </row>
    <row r="1572">
      <c r="A1572">
        <v>21570</v>
      </c>
      <c r="B1572" t="str">
        <f>HYPERLINK("https://tiengiang.gov.vn/chi-tiet-tin?/uy-ban-nhan-dan-thanh-pho-my-tho/11534690", "UBND Ủy ban nhân dân xã Mỹ Chánh  tỉnh Bến Tre")</f>
        <v>UBND Ủy ban nhân dân xã Mỹ Chánh  tỉnh Bến Tre</v>
      </c>
      <c r="C1572" t="str">
        <v>https://tiengiang.gov.vn/chi-tiet-tin?/uy-ban-nhan-dan-thanh-pho-my-tho/11534690</v>
      </c>
      <c r="D1572" t="str">
        <v>-</v>
      </c>
      <c r="E1572" t="str">
        <v>-</v>
      </c>
      <c r="F1572" t="str">
        <v>-</v>
      </c>
      <c r="G1572" t="str">
        <v>-</v>
      </c>
    </row>
    <row r="1573">
      <c r="A1573">
        <v>21571</v>
      </c>
      <c r="B1573" t="str">
        <f>HYPERLINK("https://www.facebook.com/CaxBaoThanh/", "Công an xã Bảo Thạnh  tỉnh Bến Tre")</f>
        <v>Công an xã Bảo Thạnh  tỉnh Bến Tre</v>
      </c>
      <c r="C1573" t="str">
        <v>https://www.facebook.com/CaxBaoThanh/</v>
      </c>
      <c r="D1573" t="str">
        <v>-</v>
      </c>
      <c r="E1573" t="str">
        <v/>
      </c>
      <c r="F1573" t="str">
        <v>-</v>
      </c>
      <c r="G1573" t="str">
        <v>-</v>
      </c>
    </row>
    <row r="1574">
      <c r="A1574">
        <v>21572</v>
      </c>
      <c r="B1574" t="str">
        <f>HYPERLINK("https://csdl.bentre.gov.vn/Lists/VanBanChiDaoDieuHanh/DispForm.aspx?ID=29276&amp;ContentTypeId=0x010013D40C43AE4D47C78EE7336BF64FB5D900F9B2BABB9E8AAC4D8F48FD887E17532C", "UBND Ủy ban nhân dân xã Bảo Thạnh  tỉnh Bến Tre")</f>
        <v>UBND Ủy ban nhân dân xã Bảo Thạnh  tỉnh Bến Tre</v>
      </c>
      <c r="C1574" t="str">
        <v>https://csdl.bentre.gov.vn/Lists/VanBanChiDaoDieuHanh/DispForm.aspx?ID=29276&amp;ContentTypeId=0x010013D40C43AE4D47C78EE7336BF64FB5D900F9B2BABB9E8AAC4D8F48FD887E17532C</v>
      </c>
      <c r="D1574" t="str">
        <v>-</v>
      </c>
      <c r="E1574" t="str">
        <v>-</v>
      </c>
      <c r="F1574" t="str">
        <v>-</v>
      </c>
      <c r="G1574" t="str">
        <v>-</v>
      </c>
    </row>
    <row r="1575">
      <c r="A1575">
        <v>21573</v>
      </c>
      <c r="B1575" t="str">
        <f>HYPERLINK("https://www.facebook.com/p/C%C3%B4ng-an-x%C3%A3-An-Ph%C3%BA-Trung-huy%E1%BB%87n-Ba-Tri-t%E1%BB%89nh-B%E1%BA%BFn-Tre-100070453496403/?locale=ar_AR", "Công an xã An Phú Trung  tỉnh Bến Tre")</f>
        <v>Công an xã An Phú Trung  tỉnh Bến Tre</v>
      </c>
      <c r="C1575" t="str">
        <v>https://www.facebook.com/p/C%C3%B4ng-an-x%C3%A3-An-Ph%C3%BA-Trung-huy%E1%BB%87n-Ba-Tri-t%E1%BB%89nh-B%E1%BA%BFn-Tre-100070453496403/?locale=ar_AR</v>
      </c>
      <c r="D1575" t="str">
        <v>-</v>
      </c>
      <c r="E1575" t="str">
        <v/>
      </c>
      <c r="F1575" t="str">
        <v>-</v>
      </c>
      <c r="G1575" t="str">
        <v>-</v>
      </c>
    </row>
    <row r="1576">
      <c r="A1576">
        <v>21574</v>
      </c>
      <c r="B1576" t="str">
        <f>HYPERLINK("https://csdl.bentre.gov.vn/Lists/VanBanChiDaoDieuHanh/DispForm.aspx?ID=867&amp;ContentTypeId=0x010013D40C43AE4D47C78EE7336BF64FB5D900F9B2BABB9E8AAC4D8F48FD887E17532C", "UBND Ủy ban nhân dân xã An Phú Trung  tỉnh Bến Tre")</f>
        <v>UBND Ủy ban nhân dân xã An Phú Trung  tỉnh Bến Tre</v>
      </c>
      <c r="C1576" t="str">
        <v>https://csdl.bentre.gov.vn/Lists/VanBanChiDaoDieuHanh/DispForm.aspx?ID=867&amp;ContentTypeId=0x010013D40C43AE4D47C78EE7336BF64FB5D900F9B2BABB9E8AAC4D8F48FD887E17532C</v>
      </c>
      <c r="D1576" t="str">
        <v>-</v>
      </c>
      <c r="E1576" t="str">
        <v>-</v>
      </c>
      <c r="F1576" t="str">
        <v>-</v>
      </c>
      <c r="G1576" t="str">
        <v>-</v>
      </c>
    </row>
    <row r="1577">
      <c r="A1577">
        <v>21575</v>
      </c>
      <c r="B1577" t="str">
        <f>HYPERLINK("https://www.facebook.com/p/C%C3%B4ng-an-x%C3%A3-M%E1%BB%B9-Th%E1%BA%A1nh-An-B%E1%BA%BFn-Tre-100075841302470/?locale=vi_VN", "Công an xã Mỹ Thạnh  tỉnh Bến Tre")</f>
        <v>Công an xã Mỹ Thạnh  tỉnh Bến Tre</v>
      </c>
      <c r="C1577" t="str">
        <v>https://www.facebook.com/p/C%C3%B4ng-an-x%C3%A3-M%E1%BB%B9-Th%E1%BA%A1nh-An-B%E1%BA%BFn-Tre-100075841302470/?locale=vi_VN</v>
      </c>
      <c r="D1577" t="str">
        <v>-</v>
      </c>
      <c r="E1577" t="str">
        <v/>
      </c>
      <c r="F1577" t="str">
        <v>-</v>
      </c>
      <c r="G1577" t="str">
        <v>-</v>
      </c>
    </row>
    <row r="1578">
      <c r="A1578">
        <v>21576</v>
      </c>
      <c r="B1578" t="str">
        <f>HYPERLINK("http://mythanhgiongtrom.bentre.gov.vn/", "UBND Ủy ban nhân dân xã Mỹ Thạnh  tỉnh Bến Tre")</f>
        <v>UBND Ủy ban nhân dân xã Mỹ Thạnh  tỉnh Bến Tre</v>
      </c>
      <c r="C1578" t="str">
        <v>http://mythanhgiongtrom.bentre.gov.vn/</v>
      </c>
      <c r="D1578" t="str">
        <v>-</v>
      </c>
      <c r="E1578" t="str">
        <v>-</v>
      </c>
      <c r="F1578" t="str">
        <v>-</v>
      </c>
      <c r="G1578" t="str">
        <v>-</v>
      </c>
    </row>
    <row r="1579">
      <c r="A1579">
        <v>21577</v>
      </c>
      <c r="B1579" t="str">
        <f>HYPERLINK("https://www.facebook.com/CAXMYNHON/", "Công an xã Mỹ Nhơn  tỉnh Bến Tre")</f>
        <v>Công an xã Mỹ Nhơn  tỉnh Bến Tre</v>
      </c>
      <c r="C1579" t="str">
        <v>https://www.facebook.com/CAXMYNHON/</v>
      </c>
      <c r="D1579" t="str">
        <v>-</v>
      </c>
      <c r="E1579" t="str">
        <v/>
      </c>
      <c r="F1579" t="str">
        <v>-</v>
      </c>
      <c r="G1579" t="str">
        <v>-</v>
      </c>
    </row>
    <row r="1580">
      <c r="A1580">
        <v>21578</v>
      </c>
      <c r="B1580" t="str">
        <f>HYPERLINK("http://mynhon.batri.bentre.gov.vn/", "UBND Ủy ban nhân dân xã Mỹ Nhơn  tỉnh Bến Tre")</f>
        <v>UBND Ủy ban nhân dân xã Mỹ Nhơn  tỉnh Bến Tre</v>
      </c>
      <c r="C1580" t="str">
        <v>http://mynhon.batri.bentre.gov.vn/</v>
      </c>
      <c r="D1580" t="str">
        <v>-</v>
      </c>
      <c r="E1580" t="str">
        <v>-</v>
      </c>
      <c r="F1580" t="str">
        <v>-</v>
      </c>
      <c r="G1580" t="str">
        <v>-</v>
      </c>
    </row>
    <row r="1581">
      <c r="A1581">
        <v>21579</v>
      </c>
      <c r="B1581" t="str">
        <f>HYPERLINK("https://www.facebook.com/conganBaTri/", "Công an xã Phước Tuy  tỉnh Bến Tre")</f>
        <v>Công an xã Phước Tuy  tỉnh Bến Tre</v>
      </c>
      <c r="C1581" t="str">
        <v>https://www.facebook.com/conganBaTri/</v>
      </c>
      <c r="D1581" t="str">
        <v>-</v>
      </c>
      <c r="E1581" t="str">
        <v/>
      </c>
      <c r="F1581" t="str">
        <v>-</v>
      </c>
      <c r="G1581" t="str">
        <v>-</v>
      </c>
    </row>
    <row r="1582">
      <c r="A1582">
        <v>21580</v>
      </c>
      <c r="B1582" t="str">
        <f>HYPERLINK("https://tuyphuoc.binhdinh.gov.vn/", "UBND Ủy ban nhân dân xã Phước Tuy  tỉnh Bến Tre")</f>
        <v>UBND Ủy ban nhân dân xã Phước Tuy  tỉnh Bến Tre</v>
      </c>
      <c r="C1582" t="str">
        <v>https://tuyphuoc.binhdinh.gov.vn/</v>
      </c>
      <c r="D1582" t="str">
        <v>-</v>
      </c>
      <c r="E1582" t="str">
        <v>-</v>
      </c>
      <c r="F1582" t="str">
        <v>-</v>
      </c>
      <c r="G1582" t="str">
        <v>-</v>
      </c>
    </row>
    <row r="1583">
      <c r="A1583">
        <v>21581</v>
      </c>
      <c r="B1583" t="str">
        <f>HYPERLINK("https://www.facebook.com/conganBaTri/", "Công an xã Phú Ngãi  tỉnh Bến Tre")</f>
        <v>Công an xã Phú Ngãi  tỉnh Bến Tre</v>
      </c>
      <c r="C1583" t="str">
        <v>https://www.facebook.com/conganBaTri/</v>
      </c>
      <c r="D1583" t="str">
        <v>-</v>
      </c>
      <c r="E1583" t="str">
        <v/>
      </c>
      <c r="F1583" t="str">
        <v>-</v>
      </c>
      <c r="G1583" t="str">
        <v>-</v>
      </c>
    </row>
    <row r="1584">
      <c r="A1584">
        <v>21582</v>
      </c>
      <c r="B1584" t="str">
        <f>HYPERLINK("https://bentre.gov.vn/Documents/848_danh_sach%20nguoi%20phat%20ngon.pdf", "UBND Ủy ban nhân dân xã Phú Ngãi  tỉnh Bến Tre")</f>
        <v>UBND Ủy ban nhân dân xã Phú Ngãi  tỉnh Bến Tre</v>
      </c>
      <c r="C1584" t="str">
        <v>https://bentre.gov.vn/Documents/848_danh_sach%20nguoi%20phat%20ngon.pdf</v>
      </c>
      <c r="D1584" t="str">
        <v>-</v>
      </c>
      <c r="E1584" t="str">
        <v>-</v>
      </c>
      <c r="F1584" t="str">
        <v>-</v>
      </c>
      <c r="G1584" t="str">
        <v>-</v>
      </c>
    </row>
    <row r="1585">
      <c r="A1585">
        <v>21583</v>
      </c>
      <c r="B1585" t="str">
        <f>HYPERLINK("https://www.facebook.com/p/C%C3%B4ng-an-x%C3%A3-An-Ng%C3%A3i-Trung-0275-2212447-100069974132814/?locale=vi_VN", "Công an xã An Ngãi Trung  tỉnh Bến Tre")</f>
        <v>Công an xã An Ngãi Trung  tỉnh Bến Tre</v>
      </c>
      <c r="C1585" t="str">
        <v>https://www.facebook.com/p/C%C3%B4ng-an-x%C3%A3-An-Ng%C3%A3i-Trung-0275-2212447-100069974132814/?locale=vi_VN</v>
      </c>
      <c r="D1585" t="str">
        <v>-</v>
      </c>
      <c r="E1585" t="str">
        <v/>
      </c>
      <c r="F1585" t="str">
        <v>-</v>
      </c>
      <c r="G1585" t="str">
        <v>-</v>
      </c>
    </row>
    <row r="1586">
      <c r="A1586">
        <v>21584</v>
      </c>
      <c r="B1586" t="str">
        <f>HYPERLINK("http://anngaitrung.batri.bentre.gov.vn/ubnd-nhon/chinh-quyen", "UBND Ủy ban nhân dân xã An Ngãi Trung  tỉnh Bến Tre")</f>
        <v>UBND Ủy ban nhân dân xã An Ngãi Trung  tỉnh Bến Tre</v>
      </c>
      <c r="C1586" t="str">
        <v>http://anngaitrung.batri.bentre.gov.vn/ubnd-nhon/chinh-quyen</v>
      </c>
      <c r="D1586" t="str">
        <v>-</v>
      </c>
      <c r="E1586" t="str">
        <v>-</v>
      </c>
      <c r="F1586" t="str">
        <v>-</v>
      </c>
      <c r="G1586" t="str">
        <v>-</v>
      </c>
    </row>
    <row r="1587">
      <c r="A1587">
        <v>21585</v>
      </c>
      <c r="B1587" t="str">
        <f>HYPERLINK("https://www.facebook.com/conganBaTri/", "Công an xã Phú Lễ  tỉnh Bến Tre")</f>
        <v>Công an xã Phú Lễ  tỉnh Bến Tre</v>
      </c>
      <c r="C1587" t="str">
        <v>https://www.facebook.com/conganBaTri/</v>
      </c>
      <c r="D1587" t="str">
        <v>-</v>
      </c>
      <c r="E1587" t="str">
        <v/>
      </c>
      <c r="F1587" t="str">
        <v>-</v>
      </c>
      <c r="G1587" t="str">
        <v>-</v>
      </c>
    </row>
    <row r="1588">
      <c r="A1588">
        <v>21586</v>
      </c>
      <c r="B1588" t="str">
        <f>HYPERLINK("http://phule.batri.bentre.gov.vn/", "UBND Ủy ban nhân dân xã Phú Lễ  tỉnh Bến Tre")</f>
        <v>UBND Ủy ban nhân dân xã Phú Lễ  tỉnh Bến Tre</v>
      </c>
      <c r="C1588" t="str">
        <v>http://phule.batri.bentre.gov.vn/</v>
      </c>
      <c r="D1588" t="str">
        <v>-</v>
      </c>
      <c r="E1588" t="str">
        <v>-</v>
      </c>
      <c r="F1588" t="str">
        <v>-</v>
      </c>
      <c r="G1588" t="str">
        <v>-</v>
      </c>
    </row>
    <row r="1589">
      <c r="A1589">
        <v>21587</v>
      </c>
      <c r="B1589" t="str">
        <f>HYPERLINK("https://www.facebook.com/conganBaTri/", "Công an xã An Bình Tây  tỉnh Bến Tre")</f>
        <v>Công an xã An Bình Tây  tỉnh Bến Tre</v>
      </c>
      <c r="C1589" t="str">
        <v>https://www.facebook.com/conganBaTri/</v>
      </c>
      <c r="D1589" t="str">
        <v>-</v>
      </c>
      <c r="E1589" t="str">
        <v/>
      </c>
      <c r="F1589" t="str">
        <v>-</v>
      </c>
      <c r="G1589" t="str">
        <v>-</v>
      </c>
    </row>
    <row r="1590">
      <c r="A1590">
        <v>21588</v>
      </c>
      <c r="B1590" t="str">
        <f>HYPERLINK("https://khanhbinhtay.tranvanthoi.camau.gov.vn/", "UBND Ủy ban nhân dân xã An Bình Tây  tỉnh Bến Tre")</f>
        <v>UBND Ủy ban nhân dân xã An Bình Tây  tỉnh Bến Tre</v>
      </c>
      <c r="C1590" t="str">
        <v>https://khanhbinhtay.tranvanthoi.camau.gov.vn/</v>
      </c>
      <c r="D1590" t="str">
        <v>-</v>
      </c>
      <c r="E1590" t="str">
        <v>-</v>
      </c>
      <c r="F1590" t="str">
        <v>-</v>
      </c>
      <c r="G1590" t="str">
        <v>-</v>
      </c>
    </row>
    <row r="1591">
      <c r="A1591">
        <v>21589</v>
      </c>
      <c r="B1591" t="str">
        <f>HYPERLINK("https://www.facebook.com/p/C%C3%B4ng-an-X%C3%A3-B%E1%BA%A3o-Thu%E1%BA%ADn-100075881573880/", "Công an xã Bảo Thuận  tỉnh Bến Tre")</f>
        <v>Công an xã Bảo Thuận  tỉnh Bến Tre</v>
      </c>
      <c r="C1591" t="str">
        <v>https://www.facebook.com/p/C%C3%B4ng-an-X%C3%A3-B%E1%BA%A3o-Thu%E1%BA%ADn-100075881573880/</v>
      </c>
      <c r="D1591" t="str">
        <v>-</v>
      </c>
      <c r="E1591" t="str">
        <v/>
      </c>
      <c r="F1591" t="str">
        <v>-</v>
      </c>
      <c r="G1591" t="str">
        <v>-</v>
      </c>
    </row>
    <row r="1592">
      <c r="A1592">
        <v>21590</v>
      </c>
      <c r="B1592" t="str">
        <f>HYPERLINK("https://bentre.baohiemxahoi.gov.vn/tintuc/Pages/chuyen-muc-xa-hoi.aspx?CateID=0&amp;ItemID=4740", "UBND Ủy ban nhân dân xã Bảo Thuận  tỉnh Bến Tre")</f>
        <v>UBND Ủy ban nhân dân xã Bảo Thuận  tỉnh Bến Tre</v>
      </c>
      <c r="C1592" t="str">
        <v>https://bentre.baohiemxahoi.gov.vn/tintuc/Pages/chuyen-muc-xa-hoi.aspx?CateID=0&amp;ItemID=4740</v>
      </c>
      <c r="D1592" t="str">
        <v>-</v>
      </c>
      <c r="E1592" t="str">
        <v>-</v>
      </c>
      <c r="F1592" t="str">
        <v>-</v>
      </c>
      <c r="G1592" t="str">
        <v>-</v>
      </c>
    </row>
    <row r="1593">
      <c r="A1593">
        <v>21591</v>
      </c>
      <c r="B1593" t="str">
        <f>HYPERLINK("https://www.facebook.com/ConganxaTanHung/", "Công an xã Tân Hưng  tỉnh Bến Tre")</f>
        <v>Công an xã Tân Hưng  tỉnh Bến Tre</v>
      </c>
      <c r="C1593" t="str">
        <v>https://www.facebook.com/ConganxaTanHung/</v>
      </c>
      <c r="D1593" t="str">
        <v>-</v>
      </c>
      <c r="E1593" t="str">
        <v/>
      </c>
      <c r="F1593" t="str">
        <v>-</v>
      </c>
      <c r="G1593" t="str">
        <v>-</v>
      </c>
    </row>
    <row r="1594">
      <c r="A1594">
        <v>21592</v>
      </c>
      <c r="B1594" t="str">
        <f>HYPERLINK("https://bentre.gov.vn/Documents/848_danh_sach%20nguoi%20phat%20ngon.pdf", "UBND Ủy ban nhân dân xã Tân Hưng  tỉnh Bến Tre")</f>
        <v>UBND Ủy ban nhân dân xã Tân Hưng  tỉnh Bến Tre</v>
      </c>
      <c r="C1594" t="str">
        <v>https://bentre.gov.vn/Documents/848_danh_sach%20nguoi%20phat%20ngon.pdf</v>
      </c>
      <c r="D1594" t="str">
        <v>-</v>
      </c>
      <c r="E1594" t="str">
        <v>-</v>
      </c>
      <c r="F1594" t="str">
        <v>-</v>
      </c>
      <c r="G1594" t="str">
        <v>-</v>
      </c>
    </row>
    <row r="1595">
      <c r="A1595">
        <v>21593</v>
      </c>
      <c r="B1595" t="str">
        <f>HYPERLINK("https://www.facebook.com/ConganxaAnNgaiTay/", "Công an xã An Ngãi Tây  tỉnh Bến Tre")</f>
        <v>Công an xã An Ngãi Tây  tỉnh Bến Tre</v>
      </c>
      <c r="C1595" t="str">
        <v>https://www.facebook.com/ConganxaAnNgaiTay/</v>
      </c>
      <c r="D1595" t="str">
        <v>-</v>
      </c>
      <c r="E1595" t="str">
        <v/>
      </c>
      <c r="F1595" t="str">
        <v>-</v>
      </c>
      <c r="G1595" t="str">
        <v>-</v>
      </c>
    </row>
    <row r="1596">
      <c r="A1596">
        <v>21594</v>
      </c>
      <c r="B1596" t="str">
        <f>HYPERLINK("https://dichvucong.gov.vn/p/home/dvc-tthc-co-quan-chi-tiet.html?id=403227", "UBND Ủy ban nhân dân xã An Ngãi Tây  tỉnh Bến Tre")</f>
        <v>UBND Ủy ban nhân dân xã An Ngãi Tây  tỉnh Bến Tre</v>
      </c>
      <c r="C1596" t="str">
        <v>https://dichvucong.gov.vn/p/home/dvc-tthc-co-quan-chi-tiet.html?id=403227</v>
      </c>
      <c r="D1596" t="str">
        <v>-</v>
      </c>
      <c r="E1596" t="str">
        <v>-</v>
      </c>
      <c r="F1596" t="str">
        <v>-</v>
      </c>
      <c r="G1596" t="str">
        <v>-</v>
      </c>
    </row>
    <row r="1597">
      <c r="A1597">
        <v>21595</v>
      </c>
      <c r="B1597" t="str">
        <f>HYPERLINK("https://www.facebook.com/p/C%C3%B4ng-an-x%C3%A3-An-Hi%E1%BB%87p-Ch%C3%A2u-Th%C3%A0nh-B%E1%BA%BFn-Tre-100090893949460/", "Công an xã An Hiệp  tỉnh Bến Tre")</f>
        <v>Công an xã An Hiệp  tỉnh Bến Tre</v>
      </c>
      <c r="C1597" t="str">
        <v>https://www.facebook.com/p/C%C3%B4ng-an-x%C3%A3-An-Hi%E1%BB%87p-Ch%C3%A2u-Th%C3%A0nh-B%E1%BA%BFn-Tre-100090893949460/</v>
      </c>
      <c r="D1597" t="str">
        <v>-</v>
      </c>
      <c r="E1597" t="str">
        <v/>
      </c>
      <c r="F1597" t="str">
        <v>-</v>
      </c>
      <c r="G1597" t="str">
        <v>-</v>
      </c>
    </row>
    <row r="1598">
      <c r="A1598">
        <v>21596</v>
      </c>
      <c r="B1598" t="str">
        <f>HYPERLINK("https://binhdai.bentre.gov.vn/tamhiep", "UBND Ủy ban nhân dân xã An Hiệp  tỉnh Bến Tre")</f>
        <v>UBND Ủy ban nhân dân xã An Hiệp  tỉnh Bến Tre</v>
      </c>
      <c r="C1598" t="str">
        <v>https://binhdai.bentre.gov.vn/tamhiep</v>
      </c>
      <c r="D1598" t="str">
        <v>-</v>
      </c>
      <c r="E1598" t="str">
        <v>-</v>
      </c>
      <c r="F1598" t="str">
        <v>-</v>
      </c>
      <c r="G1598" t="str">
        <v>-</v>
      </c>
    </row>
    <row r="1599">
      <c r="A1599">
        <v>21597</v>
      </c>
      <c r="B1599" t="str">
        <v>Công an xã Vĩnh Hòa  tỉnh Bến Tre</v>
      </c>
      <c r="C1599" t="str">
        <v>-</v>
      </c>
      <c r="D1599" t="str">
        <v>-</v>
      </c>
      <c r="E1599" t="str">
        <v/>
      </c>
      <c r="F1599" t="str">
        <v>-</v>
      </c>
      <c r="G1599" t="str">
        <v>-</v>
      </c>
    </row>
    <row r="1600">
      <c r="A1600">
        <v>21598</v>
      </c>
      <c r="B1600" t="str">
        <f>HYPERLINK("https://bentre.gov.vn/Chinh-quyen/Lists/YKienPhanHoiXuLyKienNghi/DispForm.aspx?ID=284&amp;RootFolder=%2A", "UBND Ủy ban nhân dân xã Vĩnh Hòa  tỉnh Bến Tre")</f>
        <v>UBND Ủy ban nhân dân xã Vĩnh Hòa  tỉnh Bến Tre</v>
      </c>
      <c r="C1600" t="str">
        <v>https://bentre.gov.vn/Chinh-quyen/Lists/YKienPhanHoiXuLyKienNghi/DispForm.aspx?ID=284&amp;RootFolder=%2A</v>
      </c>
      <c r="D1600" t="str">
        <v>-</v>
      </c>
      <c r="E1600" t="str">
        <v>-</v>
      </c>
      <c r="F1600" t="str">
        <v>-</v>
      </c>
      <c r="G1600" t="str">
        <v>-</v>
      </c>
    </row>
    <row r="1601">
      <c r="A1601">
        <v>21599</v>
      </c>
      <c r="B1601" t="str">
        <f>HYPERLINK("https://www.facebook.com/conganBaTri/", "Công an xã Tân Thủy  tỉnh Bến Tre")</f>
        <v>Công an xã Tân Thủy  tỉnh Bến Tre</v>
      </c>
      <c r="C1601" t="str">
        <v>https://www.facebook.com/conganBaTri/</v>
      </c>
      <c r="D1601" t="str">
        <v>-</v>
      </c>
      <c r="E1601" t="str">
        <v/>
      </c>
      <c r="F1601" t="str">
        <v>-</v>
      </c>
      <c r="G1601" t="str">
        <v>-</v>
      </c>
    </row>
    <row r="1602">
      <c r="A1602">
        <v>21600</v>
      </c>
      <c r="B1602" t="str">
        <f>HYPERLINK("https://bentre.gov.vn/Documents/848_danh_sach%20nguoi%20phat%20ngon.pdf", "UBND Ủy ban nhân dân xã Tân Thủy  tỉnh Bến Tre")</f>
        <v>UBND Ủy ban nhân dân xã Tân Thủy  tỉnh Bến Tre</v>
      </c>
      <c r="C1602" t="str">
        <v>https://bentre.gov.vn/Documents/848_danh_sach%20nguoi%20phat%20ngon.pdf</v>
      </c>
      <c r="D1602" t="str">
        <v>-</v>
      </c>
      <c r="E1602" t="str">
        <v>-</v>
      </c>
      <c r="F1602" t="str">
        <v>-</v>
      </c>
      <c r="G1602" t="str">
        <v>-</v>
      </c>
    </row>
    <row r="1603">
      <c r="A1603">
        <v>21601</v>
      </c>
      <c r="B1603" t="str">
        <f>HYPERLINK("https://www.facebook.com/p/C%C3%B4ng-an-x%C3%A3-V%C4%A9nh-An-huy%E1%BB%87n-Ba-Tri-t%E1%BB%89nh-B%E1%BA%BFn-Tre-100078673167528/", "Công an xã Vĩnh An  tỉnh Bến Tre")</f>
        <v>Công an xã Vĩnh An  tỉnh Bến Tre</v>
      </c>
      <c r="C1603" t="str">
        <v>https://www.facebook.com/p/C%C3%B4ng-an-x%C3%A3-V%C4%A9nh-An-huy%E1%BB%87n-Ba-Tri-t%E1%BB%89nh-B%E1%BA%BFn-Tre-100078673167528/</v>
      </c>
      <c r="D1603" t="str">
        <v>-</v>
      </c>
      <c r="E1603" t="str">
        <v/>
      </c>
      <c r="F1603" t="str">
        <v>-</v>
      </c>
      <c r="G1603" t="str">
        <v>-</v>
      </c>
    </row>
    <row r="1604">
      <c r="A1604">
        <v>21602</v>
      </c>
      <c r="B1604" t="str">
        <f>HYPERLINK("https://dichvucong.gov.vn/p/home/dvc-tthc-co-quan-chi-tiet.html?id=403536", "UBND Ủy ban nhân dân xã Vĩnh An  tỉnh Bến Tre")</f>
        <v>UBND Ủy ban nhân dân xã Vĩnh An  tỉnh Bến Tre</v>
      </c>
      <c r="C1604" t="str">
        <v>https://dichvucong.gov.vn/p/home/dvc-tthc-co-quan-chi-tiet.html?id=403536</v>
      </c>
      <c r="D1604" t="str">
        <v>-</v>
      </c>
      <c r="E1604" t="str">
        <v>-</v>
      </c>
      <c r="F1604" t="str">
        <v>-</v>
      </c>
      <c r="G1604" t="str">
        <v>-</v>
      </c>
    </row>
    <row r="1605">
      <c r="A1605">
        <v>21603</v>
      </c>
      <c r="B1605" t="str">
        <f>HYPERLINK("https://www.facebook.com/conganBaTri/", "Công an xã An Đức  tỉnh Bến Tre")</f>
        <v>Công an xã An Đức  tỉnh Bến Tre</v>
      </c>
      <c r="C1605" t="str">
        <v>https://www.facebook.com/conganBaTri/</v>
      </c>
      <c r="D1605" t="str">
        <v>-</v>
      </c>
      <c r="E1605" t="str">
        <v/>
      </c>
      <c r="F1605" t="str">
        <v>-</v>
      </c>
      <c r="G1605" t="str">
        <v>-</v>
      </c>
    </row>
    <row r="1606">
      <c r="A1606">
        <v>21604</v>
      </c>
      <c r="B1606" t="str">
        <f>HYPERLINK("https://binhdai.bentre.gov.vn/thuaduc", "UBND Ủy ban nhân dân xã An Đức  tỉnh Bến Tre")</f>
        <v>UBND Ủy ban nhân dân xã An Đức  tỉnh Bến Tre</v>
      </c>
      <c r="C1606" t="str">
        <v>https://binhdai.bentre.gov.vn/thuaduc</v>
      </c>
      <c r="D1606" t="str">
        <v>-</v>
      </c>
      <c r="E1606" t="str">
        <v>-</v>
      </c>
      <c r="F1606" t="str">
        <v>-</v>
      </c>
      <c r="G1606" t="str">
        <v>-</v>
      </c>
    </row>
    <row r="1607">
      <c r="A1607">
        <v>21605</v>
      </c>
      <c r="B1607" t="str">
        <f>HYPERLINK("https://www.facebook.com/1560521427448130", "Công an xã An Hòa Tây  tỉnh Bến Tre")</f>
        <v>Công an xã An Hòa Tây  tỉnh Bến Tre</v>
      </c>
      <c r="C1607" t="str">
        <v>https://www.facebook.com/1560521427448130</v>
      </c>
      <c r="D1607" t="str">
        <v>-</v>
      </c>
      <c r="E1607" t="str">
        <v/>
      </c>
      <c r="F1607" t="str">
        <v>-</v>
      </c>
      <c r="G1607" t="str">
        <v>-</v>
      </c>
    </row>
    <row r="1608">
      <c r="A1608">
        <v>21606</v>
      </c>
      <c r="B1608" t="str">
        <f>HYPERLINK("http://dost-bentre.gov.vn/tin-tuc/3170/an-hoa-tay-ba-tri-hoi-thao-dau-bo-mo-hinh-san-xuat-lua-huu-co", "UBND Ủy ban nhân dân xã An Hòa Tây  tỉnh Bến Tre")</f>
        <v>UBND Ủy ban nhân dân xã An Hòa Tây  tỉnh Bến Tre</v>
      </c>
      <c r="C1608" t="str">
        <v>http://dost-bentre.gov.vn/tin-tuc/3170/an-hoa-tay-ba-tri-hoi-thao-dau-bo-mo-hinh-san-xuat-lua-huu-co</v>
      </c>
      <c r="D1608" t="str">
        <v>-</v>
      </c>
      <c r="E1608" t="str">
        <v>-</v>
      </c>
      <c r="F1608" t="str">
        <v>-</v>
      </c>
      <c r="G1608" t="str">
        <v>-</v>
      </c>
    </row>
    <row r="1609">
      <c r="A1609">
        <v>21607</v>
      </c>
      <c r="B1609" t="str">
        <f>HYPERLINK("https://www.facebook.com/conganBaTri/", "Công an xã An Thủy  tỉnh Bến Tre")</f>
        <v>Công an xã An Thủy  tỉnh Bến Tre</v>
      </c>
      <c r="C1609" t="str">
        <v>https://www.facebook.com/conganBaTri/</v>
      </c>
      <c r="D1609" t="str">
        <v>-</v>
      </c>
      <c r="E1609" t="str">
        <v/>
      </c>
      <c r="F1609" t="str">
        <v>-</v>
      </c>
      <c r="G1609" t="str">
        <v>-</v>
      </c>
    </row>
    <row r="1610">
      <c r="A1610">
        <v>21608</v>
      </c>
      <c r="B1610" t="str">
        <f>HYPERLINK("https://dichvucong.bentre.gov.vn/bentre/hotline", "UBND Ủy ban nhân dân xã An Thủy  tỉnh Bến Tre")</f>
        <v>UBND Ủy ban nhân dân xã An Thủy  tỉnh Bến Tre</v>
      </c>
      <c r="C1610" t="str">
        <v>https://dichvucong.bentre.gov.vn/bentre/hotline</v>
      </c>
      <c r="D1610" t="str">
        <v>-</v>
      </c>
      <c r="E1610" t="str">
        <v>-</v>
      </c>
      <c r="F1610" t="str">
        <v>-</v>
      </c>
      <c r="G1610" t="str">
        <v>-</v>
      </c>
    </row>
    <row r="1611">
      <c r="A1611">
        <v>21609</v>
      </c>
      <c r="B1611" t="str">
        <f>HYPERLINK("https://www.facebook.com/p/C%C3%B4ng-an-x%C3%A3-Ph%C3%BA-Kh%C3%A1nh-huy%E1%BB%87n-Th%E1%BA%A1nh-Ph%C3%BA-t%E1%BB%89nh-B%E1%BA%BFn-Tre-61550781932577/?locale=vi_VN", "Công an xã Phú Khánh  tỉnh Bến Tre")</f>
        <v>Công an xã Phú Khánh  tỉnh Bến Tre</v>
      </c>
      <c r="C1611" t="str">
        <v>https://www.facebook.com/p/C%C3%B4ng-an-x%C3%A3-Ph%C3%BA-Kh%C3%A1nh-huy%E1%BB%87n-Th%E1%BA%A1nh-Ph%C3%BA-t%E1%BB%89nh-B%E1%BA%BFn-Tre-61550781932577/?locale=vi_VN</v>
      </c>
      <c r="D1611" t="str">
        <v>-</v>
      </c>
      <c r="E1611" t="str">
        <v/>
      </c>
      <c r="F1611" t="str">
        <v>-</v>
      </c>
      <c r="G1611" t="str">
        <v>-</v>
      </c>
    </row>
    <row r="1612">
      <c r="A1612">
        <v>21610</v>
      </c>
      <c r="B1612" t="str">
        <f>HYPERLINK("http://phukhanh.thanhphu.bentre.gov.vn/", "UBND Ủy ban nhân dân xã Phú Khánh  tỉnh Bến Tre")</f>
        <v>UBND Ủy ban nhân dân xã Phú Khánh  tỉnh Bến Tre</v>
      </c>
      <c r="C1612" t="str">
        <v>http://phukhanh.thanhphu.bentre.gov.vn/</v>
      </c>
      <c r="D1612" t="str">
        <v>-</v>
      </c>
      <c r="E1612" t="str">
        <v>-</v>
      </c>
      <c r="F1612" t="str">
        <v>-</v>
      </c>
      <c r="G1612" t="str">
        <v>-</v>
      </c>
    </row>
    <row r="1613">
      <c r="A1613">
        <v>21611</v>
      </c>
      <c r="B1613" t="str">
        <f>HYPERLINK("https://www.facebook.com/p/C%C3%B4ng-an-x%C3%A3-%C4%90%E1%BA%A1i-%C4%90i%E1%BB%81n-huy%E1%BB%87n-Th%E1%BA%A1nh-Ph%C3%BA-100069756964699/", "Công an xã Đại Điền  tỉnh Bến Tre")</f>
        <v>Công an xã Đại Điền  tỉnh Bến Tre</v>
      </c>
      <c r="C1613" t="str">
        <v>https://www.facebook.com/p/C%C3%B4ng-an-x%C3%A3-%C4%90%E1%BA%A1i-%C4%90i%E1%BB%81n-huy%E1%BB%87n-Th%E1%BA%A1nh-Ph%C3%BA-100069756964699/</v>
      </c>
      <c r="D1613" t="str">
        <v>-</v>
      </c>
      <c r="E1613" t="str">
        <v/>
      </c>
      <c r="F1613" t="str">
        <v>-</v>
      </c>
      <c r="G1613" t="str">
        <v>-</v>
      </c>
    </row>
    <row r="1614">
      <c r="A1614">
        <v>21612</v>
      </c>
      <c r="B1614" t="str">
        <f>HYPERLINK("https://daidien.thanhphu.bentre.gov.vn/", "UBND Ủy ban nhân dân xã Đại Điền  tỉnh Bến Tre")</f>
        <v>UBND Ủy ban nhân dân xã Đại Điền  tỉnh Bến Tre</v>
      </c>
      <c r="C1614" t="str">
        <v>https://daidien.thanhphu.bentre.gov.vn/</v>
      </c>
      <c r="D1614" t="str">
        <v>-</v>
      </c>
      <c r="E1614" t="str">
        <v>-</v>
      </c>
      <c r="F1614" t="str">
        <v>-</v>
      </c>
      <c r="G1614" t="str">
        <v>-</v>
      </c>
    </row>
    <row r="1615">
      <c r="A1615">
        <v>21613</v>
      </c>
      <c r="B1615" t="str">
        <f>HYPERLINK("https://www.facebook.com/p/Cax-Qu%E1%BB%9Bi-%C4%90i%E1%BB%81n-Th%E1%BA%A1nh-Ph%C3%BA-B%E1%BA%BFn-Tre-100089558803146/?locale=he_IL", "Công an xã Quới Điền  tỉnh Bến Tre")</f>
        <v>Công an xã Quới Điền  tỉnh Bến Tre</v>
      </c>
      <c r="C1615" t="str">
        <v>https://www.facebook.com/p/Cax-Qu%E1%BB%9Bi-%C4%90i%E1%BB%81n-Th%E1%BA%A1nh-Ph%C3%BA-B%E1%BA%BFn-Tre-100089558803146/?locale=he_IL</v>
      </c>
      <c r="D1615" t="str">
        <v>-</v>
      </c>
      <c r="E1615" t="str">
        <v/>
      </c>
      <c r="F1615" t="str">
        <v>-</v>
      </c>
      <c r="G1615" t="str">
        <v>-</v>
      </c>
    </row>
    <row r="1616">
      <c r="A1616">
        <v>21614</v>
      </c>
      <c r="B1616" t="str">
        <f>HYPERLINK("https://csdl.bentre.gov.vn/Lists/VanBanChiDaoDieuHanh/DispForm.aspx?ID=872&amp;ContentTypeId=0x010013D40C43AE4D47C78EE7336BF64FB5D900F9B2BABB9E8AAC4D8F48FD887E17532C", "UBND Ủy ban nhân dân xã Quới Điền  tỉnh Bến Tre")</f>
        <v>UBND Ủy ban nhân dân xã Quới Điền  tỉnh Bến Tre</v>
      </c>
      <c r="C1616" t="str">
        <v>https://csdl.bentre.gov.vn/Lists/VanBanChiDaoDieuHanh/DispForm.aspx?ID=872&amp;ContentTypeId=0x010013D40C43AE4D47C78EE7336BF64FB5D900F9B2BABB9E8AAC4D8F48FD887E17532C</v>
      </c>
      <c r="D1616" t="str">
        <v>-</v>
      </c>
      <c r="E1616" t="str">
        <v>-</v>
      </c>
      <c r="F1616" t="str">
        <v>-</v>
      </c>
      <c r="G1616" t="str">
        <v>-</v>
      </c>
    </row>
    <row r="1617">
      <c r="A1617">
        <v>21615</v>
      </c>
      <c r="B1617" t="str">
        <f>HYPERLINK("https://www.facebook.com/p/C%C3%B4ng-an-x%C3%A3-T%C3%A2n-Phong-Th%E1%BA%A1nh-Ph%C3%BA-B%E1%BA%BFn-Tre-100069438233126/", "Công an xã Tân Phong  tỉnh Bến Tre")</f>
        <v>Công an xã Tân Phong  tỉnh Bến Tre</v>
      </c>
      <c r="C1617" t="str">
        <v>https://www.facebook.com/p/C%C3%B4ng-an-x%C3%A3-T%C3%A2n-Phong-Th%E1%BA%A1nh-Ph%C3%BA-B%E1%BA%BFn-Tre-100069438233126/</v>
      </c>
      <c r="D1617" t="str">
        <v>-</v>
      </c>
      <c r="E1617" t="str">
        <v/>
      </c>
      <c r="F1617" t="str">
        <v>-</v>
      </c>
      <c r="G1617" t="str">
        <v>-</v>
      </c>
    </row>
    <row r="1618">
      <c r="A1618">
        <v>21616</v>
      </c>
      <c r="B1618" t="str">
        <f>HYPERLINK("https://bentre.baohiemxahoi.gov.vn/tintuc/Pages/chuyen-muc-xa-hoi.aspx?CateID=0&amp;ItemID=6485&amp;OtItem=date", "UBND Ủy ban nhân dân xã Tân Phong  tỉnh Bến Tre")</f>
        <v>UBND Ủy ban nhân dân xã Tân Phong  tỉnh Bến Tre</v>
      </c>
      <c r="C1618" t="str">
        <v>https://bentre.baohiemxahoi.gov.vn/tintuc/Pages/chuyen-muc-xa-hoi.aspx?CateID=0&amp;ItemID=6485&amp;OtItem=date</v>
      </c>
      <c r="D1618" t="str">
        <v>-</v>
      </c>
      <c r="E1618" t="str">
        <v>-</v>
      </c>
      <c r="F1618" t="str">
        <v>-</v>
      </c>
      <c r="G1618" t="str">
        <v>-</v>
      </c>
    </row>
    <row r="1619">
      <c r="A1619">
        <v>21617</v>
      </c>
      <c r="B1619" t="str">
        <f>HYPERLINK("https://www.facebook.com/p/C%C3%B4ng-an-x%C3%A3-M%E1%BB%B9-H%C6%B0ng-huy%E1%BB%87n-Th%E1%BA%A1nh-Ph%C3%BA-t%E1%BB%89nh-B%E1%BA%BFn-Tre-100068865918155/", "Công an xã Mỹ Hưng  tỉnh Bến Tre")</f>
        <v>Công an xã Mỹ Hưng  tỉnh Bến Tre</v>
      </c>
      <c r="C1619" t="str">
        <v>https://www.facebook.com/p/C%C3%B4ng-an-x%C3%A3-M%E1%BB%B9-H%C6%B0ng-huy%E1%BB%87n-Th%E1%BA%A1nh-Ph%C3%BA-t%E1%BB%89nh-B%E1%BA%BFn-Tre-100068865918155/</v>
      </c>
      <c r="D1619" t="str">
        <v>-</v>
      </c>
      <c r="E1619" t="str">
        <v/>
      </c>
      <c r="F1619" t="str">
        <v>-</v>
      </c>
      <c r="G1619" t="str">
        <v>-</v>
      </c>
    </row>
    <row r="1620">
      <c r="A1620">
        <v>21618</v>
      </c>
      <c r="B1620" t="str">
        <f>HYPERLINK("https://bentre.gov.vn/Documents/848_danh_sach%20nguoi%20phat%20ngon.pdf", "UBND Ủy ban nhân dân xã Mỹ Hưng  tỉnh Bến Tre")</f>
        <v>UBND Ủy ban nhân dân xã Mỹ Hưng  tỉnh Bến Tre</v>
      </c>
      <c r="C1620" t="str">
        <v>https://bentre.gov.vn/Documents/848_danh_sach%20nguoi%20phat%20ngon.pdf</v>
      </c>
      <c r="D1620" t="str">
        <v>-</v>
      </c>
      <c r="E1620" t="str">
        <v>-</v>
      </c>
      <c r="F1620" t="str">
        <v>-</v>
      </c>
      <c r="G1620" t="str">
        <v>-</v>
      </c>
    </row>
    <row r="1621">
      <c r="A1621">
        <v>21619</v>
      </c>
      <c r="B1621" t="str">
        <f>HYPERLINK("https://www.facebook.com/p/C%C3%B4ng-an-x%C3%A3-M%E1%BB%B9-Th%E1%BA%A1nh-An-B%E1%BA%BFn-Tre-100075841302470/", "Công an xã An Thạnh  tỉnh Bến Tre")</f>
        <v>Công an xã An Thạnh  tỉnh Bến Tre</v>
      </c>
      <c r="C1621" t="str">
        <v>https://www.facebook.com/p/C%C3%B4ng-an-x%C3%A3-M%E1%BB%B9-Th%E1%BA%A1nh-An-B%E1%BA%BFn-Tre-100075841302470/</v>
      </c>
      <c r="D1621" t="str">
        <v>-</v>
      </c>
      <c r="E1621" t="str">
        <v/>
      </c>
      <c r="F1621" t="str">
        <v>-</v>
      </c>
      <c r="G1621" t="str">
        <v>-</v>
      </c>
    </row>
    <row r="1622">
      <c r="A1622">
        <v>21620</v>
      </c>
      <c r="B1622" t="str">
        <f>HYPERLINK("https://binhdai.bentre.gov.vn/thanhtri", "UBND Ủy ban nhân dân xã An Thạnh  tỉnh Bến Tre")</f>
        <v>UBND Ủy ban nhân dân xã An Thạnh  tỉnh Bến Tre</v>
      </c>
      <c r="C1622" t="str">
        <v>https://binhdai.bentre.gov.vn/thanhtri</v>
      </c>
      <c r="D1622" t="str">
        <v>-</v>
      </c>
      <c r="E1622" t="str">
        <v>-</v>
      </c>
      <c r="F1622" t="str">
        <v>-</v>
      </c>
      <c r="G1622" t="str">
        <v>-</v>
      </c>
    </row>
    <row r="1623">
      <c r="A1623">
        <v>21621</v>
      </c>
      <c r="B1623" t="str">
        <f>HYPERLINK("https://www.facebook.com/people/C%C3%B4ng-an-x%C3%A3-Th%E1%BB%9Bi-Th%E1%BA%A1nh-huy%E1%BB%87n-Th%E1%BA%A1nh-Ph%C3%BA-t%E1%BB%89nh-B%E1%BA%BFn-Tre/100069484762580/?locale=pt_PT", "Công an xã Thới Thạnh  tỉnh Bến Tre")</f>
        <v>Công an xã Thới Thạnh  tỉnh Bến Tre</v>
      </c>
      <c r="C1623" t="str">
        <v>https://www.facebook.com/people/C%C3%B4ng-an-x%C3%A3-Th%E1%BB%9Bi-Th%E1%BA%A1nh-huy%E1%BB%87n-Th%E1%BA%A1nh-Ph%C3%BA-t%E1%BB%89nh-B%E1%BA%BFn-Tre/100069484762580/?locale=pt_PT</v>
      </c>
      <c r="D1623" t="str">
        <v>-</v>
      </c>
      <c r="E1623" t="str">
        <v>02753727931</v>
      </c>
      <c r="F1623" t="str">
        <f>HYPERLINK("mailto:caxthoithanh@gmail.com", "caxthoithanh@gmail.com")</f>
        <v>caxthoithanh@gmail.com</v>
      </c>
      <c r="G1623" t="str">
        <v>-</v>
      </c>
    </row>
    <row r="1624">
      <c r="A1624">
        <v>21622</v>
      </c>
      <c r="B1624" t="str">
        <f>HYPERLINK("https://dichvucong.gov.vn/p/home/dvc-tthc-co-quan-chi-tiet.html?id=403866", "UBND Ủy ban nhân dân xã Thới Thạnh  tỉnh Bến Tre")</f>
        <v>UBND Ủy ban nhân dân xã Thới Thạnh  tỉnh Bến Tre</v>
      </c>
      <c r="C1624" t="str">
        <v>https://dichvucong.gov.vn/p/home/dvc-tthc-co-quan-chi-tiet.html?id=403866</v>
      </c>
      <c r="D1624" t="str">
        <v>-</v>
      </c>
      <c r="E1624" t="str">
        <v>-</v>
      </c>
      <c r="F1624" t="str">
        <v>-</v>
      </c>
      <c r="G1624" t="str">
        <v>-</v>
      </c>
    </row>
    <row r="1625">
      <c r="A1625">
        <v>21623</v>
      </c>
      <c r="B1625" t="str">
        <f>HYPERLINK("https://www.facebook.com/p/C%C3%B4ng-an-x%C3%A3-Ho%C3%A0-L%E1%BB%A3i-100069418869598/", "Công an xã Hòa Lợi  tỉnh Bến Tre")</f>
        <v>Công an xã Hòa Lợi  tỉnh Bến Tre</v>
      </c>
      <c r="C1625" t="str">
        <v>https://www.facebook.com/p/C%C3%B4ng-an-x%C3%A3-Ho%C3%A0-L%E1%BB%A3i-100069418869598/</v>
      </c>
      <c r="D1625" t="str">
        <v>-</v>
      </c>
      <c r="E1625" t="str">
        <v/>
      </c>
      <c r="F1625" t="str">
        <v>-</v>
      </c>
      <c r="G1625" t="str">
        <v>-</v>
      </c>
    </row>
    <row r="1626">
      <c r="A1626">
        <v>21624</v>
      </c>
      <c r="B1626" t="str">
        <f>HYPERLINK("https://dichvucong.gov.vn/p/home/dvc-tthc-co-quan-chi-tiet.html?id=403866", "UBND Ủy ban nhân dân xã Hòa Lợi  tỉnh Bến Tre")</f>
        <v>UBND Ủy ban nhân dân xã Hòa Lợi  tỉnh Bến Tre</v>
      </c>
      <c r="C1626" t="str">
        <v>https://dichvucong.gov.vn/p/home/dvc-tthc-co-quan-chi-tiet.html?id=403866</v>
      </c>
      <c r="D1626" t="str">
        <v>-</v>
      </c>
      <c r="E1626" t="str">
        <v>-</v>
      </c>
      <c r="F1626" t="str">
        <v>-</v>
      </c>
      <c r="G1626" t="str">
        <v>-</v>
      </c>
    </row>
    <row r="1627">
      <c r="A1627">
        <v>21625</v>
      </c>
      <c r="B1627" t="str">
        <f>HYPERLINK("https://www.facebook.com/p/C%C3%B4ng-an-x%C3%A3-An-%C4%90i%E1%BB%81n-Th%E1%BA%A1nh-Ph%C3%BA-B%E1%BA%BFn-Tre-100069511072433/", "Công an xã An Điền  tỉnh Bến Tre")</f>
        <v>Công an xã An Điền  tỉnh Bến Tre</v>
      </c>
      <c r="C1627" t="str">
        <v>https://www.facebook.com/p/C%C3%B4ng-an-x%C3%A3-An-%C4%90i%E1%BB%81n-Th%E1%BA%A1nh-Ph%C3%BA-B%E1%BA%BFn-Tre-100069511072433/</v>
      </c>
      <c r="D1627" t="str">
        <v>-</v>
      </c>
      <c r="E1627" t="str">
        <v/>
      </c>
      <c r="F1627" t="str">
        <v>-</v>
      </c>
      <c r="G1627" t="str">
        <v>-</v>
      </c>
    </row>
    <row r="1628">
      <c r="A1628">
        <v>21626</v>
      </c>
      <c r="B1628" t="str">
        <f>HYPERLINK("https://bentre.gov.vn/Documents/848_danh_sach%20nguoi%20phat%20ngon.pdf", "UBND Ủy ban nhân dân xã An Điền  tỉnh Bến Tre")</f>
        <v>UBND Ủy ban nhân dân xã An Điền  tỉnh Bến Tre</v>
      </c>
      <c r="C1628" t="str">
        <v>https://bentre.gov.vn/Documents/848_danh_sach%20nguoi%20phat%20ngon.pdf</v>
      </c>
      <c r="D1628" t="str">
        <v>-</v>
      </c>
      <c r="E1628" t="str">
        <v>-</v>
      </c>
      <c r="F1628" t="str">
        <v>-</v>
      </c>
      <c r="G1628" t="str">
        <v>-</v>
      </c>
    </row>
    <row r="1629">
      <c r="A1629">
        <v>21627</v>
      </c>
      <c r="B1629" t="str">
        <f>HYPERLINK("https://www.facebook.com/conganBaTri/", "Công an xã Bình Thạnh  tỉnh Bến Tre")</f>
        <v>Công an xã Bình Thạnh  tỉnh Bến Tre</v>
      </c>
      <c r="C1629" t="str">
        <v>https://www.facebook.com/conganBaTri/</v>
      </c>
      <c r="D1629" t="str">
        <v>-</v>
      </c>
      <c r="E1629" t="str">
        <v/>
      </c>
      <c r="F1629" t="str">
        <v>-</v>
      </c>
      <c r="G1629" t="str">
        <v>-</v>
      </c>
    </row>
    <row r="1630">
      <c r="A1630">
        <v>21628</v>
      </c>
      <c r="B1630" t="str">
        <f>HYPERLINK("https://dichvucong.gov.vn/p/home/dvc-tthc-co-quan-chi-tiet.html?id=403866", "UBND Ủy ban nhân dân xã Bình Thạnh  tỉnh Bến Tre")</f>
        <v>UBND Ủy ban nhân dân xã Bình Thạnh  tỉnh Bến Tre</v>
      </c>
      <c r="C1630" t="str">
        <v>https://dichvucong.gov.vn/p/home/dvc-tthc-co-quan-chi-tiet.html?id=403866</v>
      </c>
      <c r="D1630" t="str">
        <v>-</v>
      </c>
      <c r="E1630" t="str">
        <v>-</v>
      </c>
      <c r="F1630" t="str">
        <v>-</v>
      </c>
      <c r="G1630" t="str">
        <v>-</v>
      </c>
    </row>
    <row r="1631">
      <c r="A1631">
        <v>21629</v>
      </c>
      <c r="B1631" t="str">
        <f>HYPERLINK("https://www.facebook.com/p/C%C3%B4ng-an-x%C3%A3-An-Thu%E1%BA%ADn-huy%E1%BB%87n-Th%E1%BA%A1nh-Ph%C3%BA-t%E1%BB%89nh-B%E1%BA%BFn-Tre-100069844893638/", "Công an xã An Thuận  tỉnh Bến Tre")</f>
        <v>Công an xã An Thuận  tỉnh Bến Tre</v>
      </c>
      <c r="C1631" t="str">
        <v>https://www.facebook.com/p/C%C3%B4ng-an-x%C3%A3-An-Thu%E1%BA%ADn-huy%E1%BB%87n-Th%E1%BA%A1nh-Ph%C3%BA-t%E1%BB%89nh-B%E1%BA%BFn-Tre-100069844893638/</v>
      </c>
      <c r="D1631" t="str">
        <v>-</v>
      </c>
      <c r="E1631" t="str">
        <v/>
      </c>
      <c r="F1631" t="str">
        <v>-</v>
      </c>
      <c r="G1631" t="str">
        <v>-</v>
      </c>
    </row>
    <row r="1632">
      <c r="A1632">
        <v>21630</v>
      </c>
      <c r="B1632" t="str">
        <f>HYPERLINK("https://binhdai.bentre.gov.vn/locthuan", "UBND Ủy ban nhân dân xã An Thuận  tỉnh Bến Tre")</f>
        <v>UBND Ủy ban nhân dân xã An Thuận  tỉnh Bến Tre</v>
      </c>
      <c r="C1632" t="str">
        <v>https://binhdai.bentre.gov.vn/locthuan</v>
      </c>
      <c r="D1632" t="str">
        <v>-</v>
      </c>
      <c r="E1632" t="str">
        <v>-</v>
      </c>
      <c r="F1632" t="str">
        <v>-</v>
      </c>
      <c r="G1632" t="str">
        <v>-</v>
      </c>
    </row>
    <row r="1633">
      <c r="A1633">
        <v>21631</v>
      </c>
      <c r="B1633" t="str">
        <f>HYPERLINK("https://www.facebook.com/p/C%C3%B4ng-an-x%C3%A3-An-Qui-Th%E1%BA%A1nh-Ph%C3%BA-B%E1%BA%BFn-Tre-100069547394799/", "Công an xã An Quy  tỉnh Bến Tre")</f>
        <v>Công an xã An Quy  tỉnh Bến Tre</v>
      </c>
      <c r="C1633" t="str">
        <v>https://www.facebook.com/p/C%C3%B4ng-an-x%C3%A3-An-Qui-Th%E1%BA%A1nh-Ph%C3%BA-B%E1%BA%BFn-Tre-100069547394799/</v>
      </c>
      <c r="D1633" t="str">
        <v>-</v>
      </c>
      <c r="E1633" t="str">
        <v/>
      </c>
      <c r="F1633" t="str">
        <v>-</v>
      </c>
      <c r="G1633" t="str">
        <v>-</v>
      </c>
    </row>
    <row r="1634">
      <c r="A1634">
        <v>21632</v>
      </c>
      <c r="B1634" t="str">
        <f>HYPERLINK("https://bentre.gov.vn/", "UBND Ủy ban nhân dân xã An Quy  tỉnh Bến Tre")</f>
        <v>UBND Ủy ban nhân dân xã An Quy  tỉnh Bến Tre</v>
      </c>
      <c r="C1634" t="str">
        <v>https://bentre.gov.vn/</v>
      </c>
      <c r="D1634" t="str">
        <v>-</v>
      </c>
      <c r="E1634" t="str">
        <v>-</v>
      </c>
      <c r="F1634" t="str">
        <v>-</v>
      </c>
      <c r="G1634" t="str">
        <v>-</v>
      </c>
    </row>
    <row r="1635">
      <c r="A1635">
        <v>21633</v>
      </c>
      <c r="B1635" t="str">
        <f>HYPERLINK("https://www.facebook.com/conganxathanhhai/?locale=vi_VN", "Công an xã Thạnh Hải  tỉnh Bến Tre")</f>
        <v>Công an xã Thạnh Hải  tỉnh Bến Tre</v>
      </c>
      <c r="C1635" t="str">
        <v>https://www.facebook.com/conganxathanhhai/?locale=vi_VN</v>
      </c>
      <c r="D1635" t="str">
        <v>-</v>
      </c>
      <c r="E1635" t="str">
        <v/>
      </c>
      <c r="F1635" t="str">
        <v>-</v>
      </c>
      <c r="G1635" t="str">
        <v>-</v>
      </c>
    </row>
    <row r="1636">
      <c r="A1636">
        <v>21634</v>
      </c>
      <c r="B1636" t="str">
        <f>HYPERLINK("https://thanhphu.bentre.gov.vn/thanhphong", "UBND Ủy ban nhân dân xã Thạnh Hải  tỉnh Bến Tre")</f>
        <v>UBND Ủy ban nhân dân xã Thạnh Hải  tỉnh Bến Tre</v>
      </c>
      <c r="C1636" t="str">
        <v>https://thanhphu.bentre.gov.vn/thanhphong</v>
      </c>
      <c r="D1636" t="str">
        <v>-</v>
      </c>
      <c r="E1636" t="str">
        <v>-</v>
      </c>
      <c r="F1636" t="str">
        <v>-</v>
      </c>
      <c r="G1636" t="str">
        <v>-</v>
      </c>
    </row>
    <row r="1637">
      <c r="A1637">
        <v>21635</v>
      </c>
      <c r="B1637" t="str">
        <f>HYPERLINK("https://www.facebook.com/TinhdoanBenTre/", "Công an xã An Nhơn  tỉnh Bến Tre")</f>
        <v>Công an xã An Nhơn  tỉnh Bến Tre</v>
      </c>
      <c r="C1637" t="str">
        <v>https://www.facebook.com/TinhdoanBenTre/</v>
      </c>
      <c r="D1637" t="str">
        <v>-</v>
      </c>
      <c r="E1637" t="str">
        <v/>
      </c>
      <c r="F1637" t="str">
        <v>-</v>
      </c>
      <c r="G1637" t="str">
        <v>-</v>
      </c>
    </row>
    <row r="1638">
      <c r="A1638">
        <v>21636</v>
      </c>
      <c r="B1638" t="str">
        <f>HYPERLINK("http://annhon.thanhphu.bentre.gov.vn/", "UBND Ủy ban nhân dân xã An Nhơn  tỉnh Bến Tre")</f>
        <v>UBND Ủy ban nhân dân xã An Nhơn  tỉnh Bến Tre</v>
      </c>
      <c r="C1638" t="str">
        <v>http://annhon.thanhphu.bentre.gov.vn/</v>
      </c>
      <c r="D1638" t="str">
        <v>-</v>
      </c>
      <c r="E1638" t="str">
        <v>-</v>
      </c>
      <c r="F1638" t="str">
        <v>-</v>
      </c>
      <c r="G1638" t="str">
        <v>-</v>
      </c>
    </row>
    <row r="1639">
      <c r="A1639">
        <v>21637</v>
      </c>
      <c r="B1639" t="str">
        <f>HYPERLINK("https://www.facebook.com/p/C%C3%B4ng-an-x%C3%A3-Giao-Th%E1%BA%A1nh-Th%E1%BA%A1nh-Ph%C3%BA-B%E1%BA%BFn-Tre-100083121499594/", "Công an xã Giao Thạnh  tỉnh Bến Tre")</f>
        <v>Công an xã Giao Thạnh  tỉnh Bến Tre</v>
      </c>
      <c r="C1639" t="str">
        <v>https://www.facebook.com/p/C%C3%B4ng-an-x%C3%A3-Giao-Th%E1%BA%A1nh-Th%E1%BA%A1nh-Ph%C3%BA-B%E1%BA%BFn-Tre-100083121499594/</v>
      </c>
      <c r="D1639" t="str">
        <v>-</v>
      </c>
      <c r="E1639" t="str">
        <v/>
      </c>
      <c r="F1639" t="str">
        <v>-</v>
      </c>
      <c r="G1639" t="str">
        <v>-</v>
      </c>
    </row>
    <row r="1640">
      <c r="A1640">
        <v>21638</v>
      </c>
      <c r="B1640" t="str">
        <f>HYPERLINK("https://giaothanh.thanhphu.bentre.gov.vn/", "UBND Ủy ban nhân dân xã Giao Thạnh  tỉnh Bến Tre")</f>
        <v>UBND Ủy ban nhân dân xã Giao Thạnh  tỉnh Bến Tre</v>
      </c>
      <c r="C1640" t="str">
        <v>https://giaothanh.thanhphu.bentre.gov.vn/</v>
      </c>
      <c r="D1640" t="str">
        <v>-</v>
      </c>
      <c r="E1640" t="str">
        <v>-</v>
      </c>
      <c r="F1640" t="str">
        <v>-</v>
      </c>
      <c r="G1640" t="str">
        <v>-</v>
      </c>
    </row>
    <row r="1641">
      <c r="A1641">
        <v>21639</v>
      </c>
      <c r="B1641" t="str">
        <v>Công an xã Thạnh Phong  tỉnh Bến Tre</v>
      </c>
      <c r="C1641" t="str">
        <v>-</v>
      </c>
      <c r="D1641" t="str">
        <v>-</v>
      </c>
      <c r="E1641" t="str">
        <v/>
      </c>
      <c r="F1641" t="str">
        <v>-</v>
      </c>
      <c r="G1641" t="str">
        <v>-</v>
      </c>
    </row>
    <row r="1642">
      <c r="A1642">
        <v>21640</v>
      </c>
      <c r="B1642" t="str">
        <f>HYPERLINK("https://thanhphu.bentre.gov.vn/thanhphong", "UBND Ủy ban nhân dân xã Thạnh Phong  tỉnh Bến Tre")</f>
        <v>UBND Ủy ban nhân dân xã Thạnh Phong  tỉnh Bến Tre</v>
      </c>
      <c r="C1642" t="str">
        <v>https://thanhphu.bentre.gov.vn/thanhphong</v>
      </c>
      <c r="D1642" t="str">
        <v>-</v>
      </c>
      <c r="E1642" t="str">
        <v>-</v>
      </c>
      <c r="F1642" t="str">
        <v>-</v>
      </c>
      <c r="G1642" t="str">
        <v>-</v>
      </c>
    </row>
    <row r="1643">
      <c r="A1643">
        <v>21641</v>
      </c>
      <c r="B1643" t="str">
        <f>HYPERLINK("https://www.facebook.com/p/C%C3%B4ng-an-x%C3%A3-M%E1%BB%B9-Th%E1%BA%A1nh-An-B%E1%BA%BFn-Tre-100075841302470/", "Công an xã Mỹ An  tỉnh Bến Tre")</f>
        <v>Công an xã Mỹ An  tỉnh Bến Tre</v>
      </c>
      <c r="C1643" t="str">
        <v>https://www.facebook.com/p/C%C3%B4ng-an-x%C3%A3-M%E1%BB%B9-Th%E1%BA%A1nh-An-B%E1%BA%BFn-Tre-100075841302470/</v>
      </c>
      <c r="D1643" t="str">
        <v>-</v>
      </c>
      <c r="E1643" t="str">
        <v/>
      </c>
      <c r="F1643" t="str">
        <v>-</v>
      </c>
      <c r="G1643" t="str">
        <v>-</v>
      </c>
    </row>
    <row r="1644">
      <c r="A1644">
        <v>21642</v>
      </c>
      <c r="B1644" t="str">
        <f>HYPERLINK("http://mythanhgiongtrom.bentre.gov.vn/", "UBND Ủy ban nhân dân xã Mỹ An  tỉnh Bến Tre")</f>
        <v>UBND Ủy ban nhân dân xã Mỹ An  tỉnh Bến Tre</v>
      </c>
      <c r="C1644" t="str">
        <v>http://mythanhgiongtrom.bentre.gov.vn/</v>
      </c>
      <c r="D1644" t="str">
        <v>-</v>
      </c>
      <c r="E1644" t="str">
        <v>-</v>
      </c>
      <c r="F1644" t="str">
        <v>-</v>
      </c>
      <c r="G1644" t="str">
        <v>-</v>
      </c>
    </row>
    <row r="1645">
      <c r="A1645">
        <v>21643</v>
      </c>
      <c r="B1645" t="str">
        <f>HYPERLINK("https://www.facebook.com/1144141039355368", "Công an xã Phú Mỹ  tỉnh Bến Tre")</f>
        <v>Công an xã Phú Mỹ  tỉnh Bến Tre</v>
      </c>
      <c r="C1645" t="str">
        <v>https://www.facebook.com/1144141039355368</v>
      </c>
      <c r="D1645" t="str">
        <v>-</v>
      </c>
      <c r="E1645" t="str">
        <v/>
      </c>
      <c r="F1645" t="str">
        <v>-</v>
      </c>
      <c r="G1645" t="str">
        <v>-</v>
      </c>
    </row>
    <row r="1646">
      <c r="A1646">
        <v>21644</v>
      </c>
      <c r="B1646" t="str">
        <f>HYPERLINK("https://binhdai.bentre.gov.vn/phuvang", "UBND Ủy ban nhân dân xã Phú Mỹ  tỉnh Bến Tre")</f>
        <v>UBND Ủy ban nhân dân xã Phú Mỹ  tỉnh Bến Tre</v>
      </c>
      <c r="C1646" t="str">
        <v>https://binhdai.bentre.gov.vn/phuvang</v>
      </c>
      <c r="D1646" t="str">
        <v>-</v>
      </c>
      <c r="E1646" t="str">
        <v>-</v>
      </c>
      <c r="F1646" t="str">
        <v>-</v>
      </c>
      <c r="G1646" t="str">
        <v>-</v>
      </c>
    </row>
    <row r="1647">
      <c r="A1647">
        <v>21645</v>
      </c>
      <c r="B1647" t="str">
        <f>HYPERLINK("https://www.facebook.com/p/C%C3%B4ng-an-x%C3%A3-H%C6%B0ng-Kh%C3%A1nh-Trung-A-100070163977598/?locale=vi_VN", "Công an xã Hưng Khánh Trung A  tỉnh Bến Tre")</f>
        <v>Công an xã Hưng Khánh Trung A  tỉnh Bến Tre</v>
      </c>
      <c r="C1647" t="str">
        <v>https://www.facebook.com/p/C%C3%B4ng-an-x%C3%A3-H%C6%B0ng-Kh%C3%A1nh-Trung-A-100070163977598/?locale=vi_VN</v>
      </c>
      <c r="D1647" t="str">
        <v>-</v>
      </c>
      <c r="E1647" t="str">
        <v/>
      </c>
      <c r="F1647" t="str">
        <v>-</v>
      </c>
      <c r="G1647" t="str">
        <v>-</v>
      </c>
    </row>
    <row r="1648">
      <c r="A1648">
        <v>21646</v>
      </c>
      <c r="B1648" t="str">
        <f>HYPERLINK("https://bentre.baohiemxahoi.gov.vn/tintuc/Pages/hoat-dong-bhxh-dia-phuong.aspx?ItemID=6584&amp;CateID=52", "UBND Ủy ban nhân dân xã Hưng Khánh Trung A  tỉnh Bến Tre")</f>
        <v>UBND Ủy ban nhân dân xã Hưng Khánh Trung A  tỉnh Bến Tre</v>
      </c>
      <c r="C1648" t="str">
        <v>https://bentre.baohiemxahoi.gov.vn/tintuc/Pages/hoat-dong-bhxh-dia-phuong.aspx?ItemID=6584&amp;CateID=52</v>
      </c>
      <c r="D1648" t="str">
        <v>-</v>
      </c>
      <c r="E1648" t="str">
        <v>-</v>
      </c>
      <c r="F1648" t="str">
        <v>-</v>
      </c>
      <c r="G1648" t="str">
        <v>-</v>
      </c>
    </row>
    <row r="1649">
      <c r="A1649">
        <v>21647</v>
      </c>
      <c r="B1649" t="str">
        <f>HYPERLINK("https://www.facebook.com/p/C%C3%B4ng-an-x%C3%A3-Thanh-T%C3%A2n-M%E1%BB%8F-C%C3%A0y-B%E1%BA%AFc-100084259686818/", "Công an xã Thanh Tân  tỉnh Bến Tre")</f>
        <v>Công an xã Thanh Tân  tỉnh Bến Tre</v>
      </c>
      <c r="C1649" t="str">
        <v>https://www.facebook.com/p/C%C3%B4ng-an-x%C3%A3-Thanh-T%C3%A2n-M%E1%BB%8F-C%C3%A0y-B%E1%BA%AFc-100084259686818/</v>
      </c>
      <c r="D1649" t="str">
        <v>-</v>
      </c>
      <c r="E1649" t="str">
        <v/>
      </c>
      <c r="F1649" t="str">
        <v>-</v>
      </c>
      <c r="G1649" t="str">
        <v>-</v>
      </c>
    </row>
    <row r="1650">
      <c r="A1650">
        <v>21648</v>
      </c>
      <c r="B1650" t="str">
        <f>HYPERLINK("https://bentre.baohiemxahoi.gov.vn/tintuc/Pages/chuyen-muc-xa-hoi.aspx?CateID=0&amp;ItemID=6131", "UBND Ủy ban nhân dân xã Thanh Tân  tỉnh Bến Tre")</f>
        <v>UBND Ủy ban nhân dân xã Thanh Tân  tỉnh Bến Tre</v>
      </c>
      <c r="C1650" t="str">
        <v>https://bentre.baohiemxahoi.gov.vn/tintuc/Pages/chuyen-muc-xa-hoi.aspx?CateID=0&amp;ItemID=6131</v>
      </c>
      <c r="D1650" t="str">
        <v>-</v>
      </c>
      <c r="E1650" t="str">
        <v>-</v>
      </c>
      <c r="F1650" t="str">
        <v>-</v>
      </c>
      <c r="G1650" t="str">
        <v>-</v>
      </c>
    </row>
    <row r="1651">
      <c r="A1651">
        <v>21649</v>
      </c>
      <c r="B1651" t="str">
        <f>HYPERLINK("https://www.facebook.com/conganBaTri/", "Công an xã Thạnh Ngãi  tỉnh Bến Tre")</f>
        <v>Công an xã Thạnh Ngãi  tỉnh Bến Tre</v>
      </c>
      <c r="C1651" t="str">
        <v>https://www.facebook.com/conganBaTri/</v>
      </c>
      <c r="D1651" t="str">
        <v>-</v>
      </c>
      <c r="E1651" t="str">
        <v/>
      </c>
      <c r="F1651" t="str">
        <v>-</v>
      </c>
      <c r="G1651" t="str">
        <v>-</v>
      </c>
    </row>
    <row r="1652">
      <c r="A1652">
        <v>21650</v>
      </c>
      <c r="B1652" t="str">
        <f>HYPERLINK("https://csdl.bentre.gov.vn/Lists/VanBanChiDaoDieuHanh/DispForm.aspx?ID=29420&amp;ContentTypeId=0x010013D40C43AE4D47C78EE7336BF64FB5D900F9B2BABB9E8AAC4D8F48FD887E17532C", "UBND Ủy ban nhân dân xã Thạnh Ngãi  tỉnh Bến Tre")</f>
        <v>UBND Ủy ban nhân dân xã Thạnh Ngãi  tỉnh Bến Tre</v>
      </c>
      <c r="C1652" t="str">
        <v>https://csdl.bentre.gov.vn/Lists/VanBanChiDaoDieuHanh/DispForm.aspx?ID=29420&amp;ContentTypeId=0x010013D40C43AE4D47C78EE7336BF64FB5D900F9B2BABB9E8AAC4D8F48FD887E17532C</v>
      </c>
      <c r="D1652" t="str">
        <v>-</v>
      </c>
      <c r="E1652" t="str">
        <v>-</v>
      </c>
      <c r="F1652" t="str">
        <v>-</v>
      </c>
      <c r="G1652" t="str">
        <v>-</v>
      </c>
    </row>
    <row r="1653">
      <c r="A1653">
        <v>21651</v>
      </c>
      <c r="B1653" t="str">
        <f>HYPERLINK("https://www.facebook.com/conganxatanphutay/", "Công an xã Tân Phú Tây  tỉnh Bến Tre")</f>
        <v>Công an xã Tân Phú Tây  tỉnh Bến Tre</v>
      </c>
      <c r="C1653" t="str">
        <v>https://www.facebook.com/conganxatanphutay/</v>
      </c>
      <c r="D1653" t="str">
        <v>-</v>
      </c>
      <c r="E1653" t="str">
        <v/>
      </c>
      <c r="F1653" t="str">
        <v>-</v>
      </c>
      <c r="G1653" t="str">
        <v>-</v>
      </c>
    </row>
    <row r="1654">
      <c r="A1654">
        <v>21652</v>
      </c>
      <c r="B1654" t="str">
        <f>HYPERLINK("https://bentre.baohiemxahoi.gov.vn/tintuc/Pages/chuyen-muc-xa-hoi.aspx?CateID=0&amp;ItemID=6189&amp;OtItem=date", "UBND Ủy ban nhân dân xã Tân Phú Tây  tỉnh Bến Tre")</f>
        <v>UBND Ủy ban nhân dân xã Tân Phú Tây  tỉnh Bến Tre</v>
      </c>
      <c r="C1654" t="str">
        <v>https://bentre.baohiemxahoi.gov.vn/tintuc/Pages/chuyen-muc-xa-hoi.aspx?CateID=0&amp;ItemID=6189&amp;OtItem=date</v>
      </c>
      <c r="D1654" t="str">
        <v>-</v>
      </c>
      <c r="E1654" t="str">
        <v>-</v>
      </c>
      <c r="F1654" t="str">
        <v>-</v>
      </c>
      <c r="G1654" t="str">
        <v>-</v>
      </c>
    </row>
    <row r="1655">
      <c r="A1655">
        <v>21653</v>
      </c>
      <c r="B1655" t="str">
        <f>HYPERLINK("https://www.facebook.com/p/C%C3%B4ng-an-th%E1%BB%8B-tr%E1%BA%A5n-Ph%C6%B0%E1%BB%9Bc-M%E1%BB%B9-Trung-100069678313128/", "Công an xã Phước Mỹ Trung  tỉnh Bến Tre")</f>
        <v>Công an xã Phước Mỹ Trung  tỉnh Bến Tre</v>
      </c>
      <c r="C1655" t="str">
        <v>https://www.facebook.com/p/C%C3%B4ng-an-th%E1%BB%8B-tr%E1%BA%A5n-Ph%C6%B0%E1%BB%9Bc-M%E1%BB%B9-Trung-100069678313128/</v>
      </c>
      <c r="D1655" t="str">
        <v>-</v>
      </c>
      <c r="E1655" t="str">
        <v/>
      </c>
      <c r="F1655" t="str">
        <v>-</v>
      </c>
      <c r="G1655" t="str">
        <v>-</v>
      </c>
    </row>
    <row r="1656">
      <c r="A1656">
        <v>21654</v>
      </c>
      <c r="B1656" t="str">
        <f>HYPERLINK("https://mocaybac.bentre.gov.vn/gioi-thieu/uy-ban-nhan-dan-huyen", "UBND Ủy ban nhân dân xã Phước Mỹ Trung  tỉnh Bến Tre")</f>
        <v>UBND Ủy ban nhân dân xã Phước Mỹ Trung  tỉnh Bến Tre</v>
      </c>
      <c r="C1656" t="str">
        <v>https://mocaybac.bentre.gov.vn/gioi-thieu/uy-ban-nhan-dan-huyen</v>
      </c>
      <c r="D1656" t="str">
        <v>-</v>
      </c>
      <c r="E1656" t="str">
        <v>-</v>
      </c>
      <c r="F1656" t="str">
        <v>-</v>
      </c>
      <c r="G1656" t="str">
        <v>-</v>
      </c>
    </row>
    <row r="1657">
      <c r="A1657">
        <v>21655</v>
      </c>
      <c r="B1657" t="str">
        <f>HYPERLINK("https://www.facebook.com/p/C%C3%B4ng-an-X%C3%A3-T%C3%A2n-Th%C3%A0nh-B%C3%ACnh-100069313282047/", "Công an xã Tân Thành Bình  tỉnh Bến Tre")</f>
        <v>Công an xã Tân Thành Bình  tỉnh Bến Tre</v>
      </c>
      <c r="C1657" t="str">
        <v>https://www.facebook.com/p/C%C3%B4ng-an-X%C3%A3-T%C3%A2n-Th%C3%A0nh-B%C3%ACnh-100069313282047/</v>
      </c>
      <c r="D1657" t="str">
        <v>-</v>
      </c>
      <c r="E1657" t="str">
        <v/>
      </c>
      <c r="F1657" t="str">
        <v>-</v>
      </c>
      <c r="G1657" t="str">
        <v>-</v>
      </c>
    </row>
    <row r="1658">
      <c r="A1658">
        <v>21656</v>
      </c>
      <c r="B1658" t="str">
        <f>HYPERLINK("https://csdl.bentre.gov.vn/Lists/VanBanChiDaoDieuHanh/DispForm.aspx?ID=853&amp;ContentTypeId=0x010013D40C43AE4D47C78EE7336BF64FB5D900F9B2BABB9E8AAC4D8F48FD887E17532C", "UBND Ủy ban nhân dân xã Tân Thành Bình  tỉnh Bến Tre")</f>
        <v>UBND Ủy ban nhân dân xã Tân Thành Bình  tỉnh Bến Tre</v>
      </c>
      <c r="C1658" t="str">
        <v>https://csdl.bentre.gov.vn/Lists/VanBanChiDaoDieuHanh/DispForm.aspx?ID=853&amp;ContentTypeId=0x010013D40C43AE4D47C78EE7336BF64FB5D900F9B2BABB9E8AAC4D8F48FD887E17532C</v>
      </c>
      <c r="D1658" t="str">
        <v>-</v>
      </c>
      <c r="E1658" t="str">
        <v>-</v>
      </c>
      <c r="F1658" t="str">
        <v>-</v>
      </c>
      <c r="G1658" t="str">
        <v>-</v>
      </c>
    </row>
    <row r="1659">
      <c r="A1659">
        <v>21657</v>
      </c>
      <c r="B1659" t="str">
        <f>HYPERLINK("https://www.facebook.com/p/C%C3%B4ng-an-x%C3%A3-M%E1%BB%B9-Th%E1%BA%A1nh-An-B%E1%BA%BFn-Tre-100075841302470/?locale=vi_VN", "Công an xã Thành An  tỉnh Bến Tre")</f>
        <v>Công an xã Thành An  tỉnh Bến Tre</v>
      </c>
      <c r="C1659" t="str">
        <v>https://www.facebook.com/p/C%C3%B4ng-an-x%C3%A3-M%E1%BB%B9-Th%E1%BA%A1nh-An-B%E1%BA%BFn-Tre-100075841302470/?locale=vi_VN</v>
      </c>
      <c r="D1659" t="str">
        <v>-</v>
      </c>
      <c r="E1659" t="str">
        <v/>
      </c>
      <c r="F1659" t="str">
        <v>-</v>
      </c>
      <c r="G1659" t="str">
        <v>-</v>
      </c>
    </row>
    <row r="1660">
      <c r="A1660">
        <v>21658</v>
      </c>
      <c r="B1660" t="str">
        <f>HYPERLINK("https://csdl.bentre.gov.vn/van-ban-chi-dao-dieu-hanh", "UBND Ủy ban nhân dân xã Thành An  tỉnh Bến Tre")</f>
        <v>UBND Ủy ban nhân dân xã Thành An  tỉnh Bến Tre</v>
      </c>
      <c r="C1660" t="str">
        <v>https://csdl.bentre.gov.vn/van-ban-chi-dao-dieu-hanh</v>
      </c>
      <c r="D1660" t="str">
        <v>-</v>
      </c>
      <c r="E1660" t="str">
        <v>-</v>
      </c>
      <c r="F1660" t="str">
        <v>-</v>
      </c>
      <c r="G1660" t="str">
        <v>-</v>
      </c>
    </row>
    <row r="1661">
      <c r="A1661">
        <v>21659</v>
      </c>
      <c r="B1661" t="str">
        <f>HYPERLINK("https://www.facebook.com/ConganxaDaiHoaLoc/", "Công an xã Hòa Lộc  tỉnh Bến Tre")</f>
        <v>Công an xã Hòa Lộc  tỉnh Bến Tre</v>
      </c>
      <c r="C1661" t="str">
        <v>https://www.facebook.com/ConganxaDaiHoaLoc/</v>
      </c>
      <c r="D1661" t="str">
        <v>-</v>
      </c>
      <c r="E1661" t="str">
        <v/>
      </c>
      <c r="F1661" t="str">
        <v>-</v>
      </c>
      <c r="G1661" t="str">
        <v>-</v>
      </c>
    </row>
    <row r="1662">
      <c r="A1662">
        <v>21660</v>
      </c>
      <c r="B1662" t="str">
        <f>HYPERLINK("https://binhdai.bentre.gov.vn/daihoaloc/Lists/GioiThieu/DispForm.aspx?ID=3&amp;ContentTypeId=0x01006B434E144EA36B09B66CBCE65AAE3E91008D5612AA3C84074286EA89D88C75C312", "UBND Ủy ban nhân dân xã Hòa Lộc  tỉnh Bến Tre")</f>
        <v>UBND Ủy ban nhân dân xã Hòa Lộc  tỉnh Bến Tre</v>
      </c>
      <c r="C1662" t="str">
        <v>https://binhdai.bentre.gov.vn/daihoaloc/Lists/GioiThieu/DispForm.aspx?ID=3&amp;ContentTypeId=0x01006B434E144EA36B09B66CBCE65AAE3E91008D5612AA3C84074286EA89D88C75C312</v>
      </c>
      <c r="D1662" t="str">
        <v>-</v>
      </c>
      <c r="E1662" t="str">
        <v>-</v>
      </c>
      <c r="F1662" t="str">
        <v>-</v>
      </c>
      <c r="G1662" t="str">
        <v>-</v>
      </c>
    </row>
    <row r="1663">
      <c r="A1663">
        <v>21661</v>
      </c>
      <c r="B1663" t="str">
        <f>HYPERLINK("https://www.facebook.com/conganBaTri/", "Công an xã Tân Thanh Tây  tỉnh Bến Tre")</f>
        <v>Công an xã Tân Thanh Tây  tỉnh Bến Tre</v>
      </c>
      <c r="C1663" t="str">
        <v>https://www.facebook.com/conganBaTri/</v>
      </c>
      <c r="D1663" t="str">
        <v>-</v>
      </c>
      <c r="E1663" t="str">
        <v/>
      </c>
      <c r="F1663" t="str">
        <v>-</v>
      </c>
      <c r="G1663" t="str">
        <v>-</v>
      </c>
    </row>
    <row r="1664">
      <c r="A1664">
        <v>21662</v>
      </c>
      <c r="B1664" t="str">
        <f>HYPERLINK("https://csdl.bentre.gov.vn/Lists/VanBanChiDaoDieuHanh/DispForm.aspx?ID=29080&amp;ContentTypeId=0x010013D40C43AE4D47C78EE7336BF64FB5D900F9B2BABB9E8AAC4D8F48FD887E17532C", "UBND Ủy ban nhân dân xã Tân Thanh Tây  tỉnh Bến Tre")</f>
        <v>UBND Ủy ban nhân dân xã Tân Thanh Tây  tỉnh Bến Tre</v>
      </c>
      <c r="C1664" t="str">
        <v>https://csdl.bentre.gov.vn/Lists/VanBanChiDaoDieuHanh/DispForm.aspx?ID=29080&amp;ContentTypeId=0x010013D40C43AE4D47C78EE7336BF64FB5D900F9B2BABB9E8AAC4D8F48FD887E17532C</v>
      </c>
      <c r="D1664" t="str">
        <v>-</v>
      </c>
      <c r="E1664" t="str">
        <v>-</v>
      </c>
      <c r="F1664" t="str">
        <v>-</v>
      </c>
      <c r="G1664" t="str">
        <v>-</v>
      </c>
    </row>
    <row r="1665">
      <c r="A1665">
        <v>21663</v>
      </c>
      <c r="B1665" t="str">
        <f>HYPERLINK("https://www.facebook.com/conganxatanbinh71/", "Công an xã Tân Bình  tỉnh Bến Tre")</f>
        <v>Công an xã Tân Bình  tỉnh Bến Tre</v>
      </c>
      <c r="C1665" t="str">
        <v>https://www.facebook.com/conganxatanbinh71/</v>
      </c>
      <c r="D1665" t="str">
        <v>-</v>
      </c>
      <c r="E1665" t="str">
        <v/>
      </c>
      <c r="F1665" t="str">
        <v>-</v>
      </c>
      <c r="G1665" t="str">
        <v>-</v>
      </c>
    </row>
    <row r="1666">
      <c r="A1666">
        <v>21664</v>
      </c>
      <c r="B1666" t="str">
        <f>HYPERLINK("https://csdl.bentre.gov.vn/Lists/VanBanChiDaoDieuHanh/DispForm.aspx?ID=853&amp;ContentTypeId=0x010013D40C43AE4D47C78EE7336BF64FB5D900F9B2BABB9E8AAC4D8F48FD887E17532C", "UBND Ủy ban nhân dân xã Tân Bình  tỉnh Bến Tre")</f>
        <v>UBND Ủy ban nhân dân xã Tân Bình  tỉnh Bến Tre</v>
      </c>
      <c r="C1666" t="str">
        <v>https://csdl.bentre.gov.vn/Lists/VanBanChiDaoDieuHanh/DispForm.aspx?ID=853&amp;ContentTypeId=0x010013D40C43AE4D47C78EE7336BF64FB5D900F9B2BABB9E8AAC4D8F48FD887E17532C</v>
      </c>
      <c r="D1666" t="str">
        <v>-</v>
      </c>
      <c r="E1666" t="str">
        <v>-</v>
      </c>
      <c r="F1666" t="str">
        <v>-</v>
      </c>
      <c r="G1666" t="str">
        <v>-</v>
      </c>
    </row>
    <row r="1667">
      <c r="A1667">
        <v>21665</v>
      </c>
      <c r="B1667" t="str">
        <f>HYPERLINK("https://www.facebook.com/congannhuanphutan/", "Công an xã Nhuận Phú Tân  tỉnh Bến Tre")</f>
        <v>Công an xã Nhuận Phú Tân  tỉnh Bến Tre</v>
      </c>
      <c r="C1667" t="str">
        <v>https://www.facebook.com/congannhuanphutan/</v>
      </c>
      <c r="D1667" t="str">
        <v>-</v>
      </c>
      <c r="E1667" t="str">
        <v/>
      </c>
      <c r="F1667" t="str">
        <v>-</v>
      </c>
      <c r="G1667" t="str">
        <v>-</v>
      </c>
    </row>
    <row r="1668">
      <c r="A1668">
        <v>21666</v>
      </c>
      <c r="B1668" t="str">
        <f>HYPERLINK("https://bentre.gov.vn/Lists/Tintucsukien/DispForm.aspx?ID=36196", "UBND Ủy ban nhân dân xã Nhuận Phú Tân  tỉnh Bến Tre")</f>
        <v>UBND Ủy ban nhân dân xã Nhuận Phú Tân  tỉnh Bến Tre</v>
      </c>
      <c r="C1668" t="str">
        <v>https://bentre.gov.vn/Lists/Tintucsukien/DispForm.aspx?ID=36196</v>
      </c>
      <c r="D1668" t="str">
        <v>-</v>
      </c>
      <c r="E1668" t="str">
        <v>-</v>
      </c>
      <c r="F1668" t="str">
        <v>-</v>
      </c>
      <c r="G1668" t="str">
        <v>-</v>
      </c>
    </row>
    <row r="1669">
      <c r="A1669">
        <v>21667</v>
      </c>
      <c r="B1669" t="str">
        <f>HYPERLINK("https://www.facebook.com/p/C%C3%B4ng-an-x%C3%A3-Kh%C3%A1nh-Th%E1%BA%A1nh-T%C3%A2n-100071276049490/", "Công an xã Khánh Thạnh Tân  tỉnh Bến Tre")</f>
        <v>Công an xã Khánh Thạnh Tân  tỉnh Bến Tre</v>
      </c>
      <c r="C1669" t="str">
        <v>https://www.facebook.com/p/C%C3%B4ng-an-x%C3%A3-Kh%C3%A1nh-Th%E1%BA%A1nh-T%C3%A2n-100071276049490/</v>
      </c>
      <c r="D1669" t="str">
        <v>-</v>
      </c>
      <c r="E1669" t="str">
        <v/>
      </c>
      <c r="F1669" t="str">
        <v>-</v>
      </c>
      <c r="G1669" t="str">
        <v>-</v>
      </c>
    </row>
    <row r="1670">
      <c r="A1670">
        <v>21668</v>
      </c>
      <c r="B1670" t="str">
        <f>HYPERLINK("https://dichvucong.gov.vn/p/home/dvc-tthc-co-quan-chi-tiet.html?id=403705", "UBND Ủy ban nhân dân xã Khánh Thạnh Tân  tỉnh Bến Tre")</f>
        <v>UBND Ủy ban nhân dân xã Khánh Thạnh Tân  tỉnh Bến Tre</v>
      </c>
      <c r="C1670" t="str">
        <v>https://dichvucong.gov.vn/p/home/dvc-tthc-co-quan-chi-tiet.html?id=403705</v>
      </c>
      <c r="D1670" t="str">
        <v>-</v>
      </c>
      <c r="E1670" t="str">
        <v>-</v>
      </c>
      <c r="F1670" t="str">
        <v>-</v>
      </c>
      <c r="G1670" t="str">
        <v>-</v>
      </c>
    </row>
    <row r="1671">
      <c r="A1671">
        <v>21669</v>
      </c>
      <c r="B1671" t="str">
        <f>HYPERLINK("https://www.facebook.com/groups/164276549136796/?locale=vi_VN", "Công an phường 4  tỉnh Trà Vinh")</f>
        <v>Công an phường 4  tỉnh Trà Vinh</v>
      </c>
      <c r="C1671" t="str">
        <v>https://www.facebook.com/groups/164276549136796/?locale=vi_VN</v>
      </c>
      <c r="D1671" t="str">
        <v>-</v>
      </c>
      <c r="E1671" t="str">
        <v/>
      </c>
      <c r="F1671" t="str">
        <v>-</v>
      </c>
      <c r="G1671" t="str">
        <v>-</v>
      </c>
    </row>
    <row r="1672">
      <c r="A1672">
        <v>21670</v>
      </c>
      <c r="B1672" t="str">
        <f>HYPERLINK("https://tptv.travinh.gov.vn/ubnd-phuong-xa/uy-ban-nhan-dan-phuong-4-594983", "UBND Ủy ban nhân dân phường 4  tỉnh Trà Vinh")</f>
        <v>UBND Ủy ban nhân dân phường 4  tỉnh Trà Vinh</v>
      </c>
      <c r="C1672" t="str">
        <v>https://tptv.travinh.gov.vn/ubnd-phuong-xa/uy-ban-nhan-dan-phuong-4-594983</v>
      </c>
      <c r="D1672" t="str">
        <v>-</v>
      </c>
      <c r="E1672" t="str">
        <v>-</v>
      </c>
      <c r="F1672" t="str">
        <v>-</v>
      </c>
      <c r="G1672" t="str">
        <v>-</v>
      </c>
    </row>
    <row r="1673">
      <c r="A1673">
        <v>21671</v>
      </c>
      <c r="B1673" t="str">
        <v>Công an phường 1  tỉnh Trà Vinh</v>
      </c>
      <c r="C1673" t="str">
        <v>-</v>
      </c>
      <c r="D1673" t="str">
        <v>-</v>
      </c>
      <c r="E1673" t="str">
        <v/>
      </c>
      <c r="F1673" t="str">
        <v>-</v>
      </c>
      <c r="G1673" t="str">
        <v>-</v>
      </c>
    </row>
    <row r="1674">
      <c r="A1674">
        <v>21672</v>
      </c>
      <c r="B1674" t="str">
        <f>HYPERLINK("https://phuong1.txdh.travinh.gov.vn/", "UBND Ủy ban nhân dân phường 1  tỉnh Trà Vinh")</f>
        <v>UBND Ủy ban nhân dân phường 1  tỉnh Trà Vinh</v>
      </c>
      <c r="C1674" t="str">
        <v>https://phuong1.txdh.travinh.gov.vn/</v>
      </c>
      <c r="D1674" t="str">
        <v>-</v>
      </c>
      <c r="E1674" t="str">
        <v>-</v>
      </c>
      <c r="F1674" t="str">
        <v>-</v>
      </c>
      <c r="G1674" t="str">
        <v>-</v>
      </c>
    </row>
    <row r="1675">
      <c r="A1675">
        <v>21673</v>
      </c>
      <c r="B1675" t="str">
        <v>Công an phường 3  tỉnh Trà Vinh</v>
      </c>
      <c r="C1675" t="str">
        <v>-</v>
      </c>
      <c r="D1675" t="str">
        <v>-</v>
      </c>
      <c r="E1675" t="str">
        <v/>
      </c>
      <c r="F1675" t="str">
        <v>-</v>
      </c>
      <c r="G1675" t="str">
        <v>-</v>
      </c>
    </row>
    <row r="1676">
      <c r="A1676">
        <v>21674</v>
      </c>
      <c r="B1676" t="str">
        <f>HYPERLINK("https://tptv.travinh.gov.vn/1429/38107/71657/ubnd-phuong-xa", "UBND Ủy ban nhân dân phường 3  tỉnh Trà Vinh")</f>
        <v>UBND Ủy ban nhân dân phường 3  tỉnh Trà Vinh</v>
      </c>
      <c r="C1676" t="str">
        <v>https://tptv.travinh.gov.vn/1429/38107/71657/ubnd-phuong-xa</v>
      </c>
      <c r="D1676" t="str">
        <v>-</v>
      </c>
      <c r="E1676" t="str">
        <v>-</v>
      </c>
      <c r="F1676" t="str">
        <v>-</v>
      </c>
      <c r="G1676" t="str">
        <v>-</v>
      </c>
    </row>
    <row r="1677">
      <c r="A1677">
        <v>21675</v>
      </c>
      <c r="B1677" t="str">
        <f>HYPERLINK("https://www.facebook.com/conganphuong2tptravinh/", "Công an phường 2  tỉnh Trà Vinh")</f>
        <v>Công an phường 2  tỉnh Trà Vinh</v>
      </c>
      <c r="C1677" t="str">
        <v>https://www.facebook.com/conganphuong2tptravinh/</v>
      </c>
      <c r="D1677" t="str">
        <v>-</v>
      </c>
      <c r="E1677" t="str">
        <v/>
      </c>
      <c r="F1677" t="str">
        <v>-</v>
      </c>
      <c r="G1677" t="str">
        <v>-</v>
      </c>
    </row>
    <row r="1678">
      <c r="A1678">
        <v>21676</v>
      </c>
      <c r="B1678" t="str">
        <f>HYPERLINK("https://tptv.travinh.gov.vn/ubnd-phuong-xa/uy-ban-nhan-dan-phuong-2-594976", "UBND Ủy ban nhân dân phường 2  tỉnh Trà Vinh")</f>
        <v>UBND Ủy ban nhân dân phường 2  tỉnh Trà Vinh</v>
      </c>
      <c r="C1678" t="str">
        <v>https://tptv.travinh.gov.vn/ubnd-phuong-xa/uy-ban-nhan-dan-phuong-2-594976</v>
      </c>
      <c r="D1678" t="str">
        <v>-</v>
      </c>
      <c r="E1678" t="str">
        <v>-</v>
      </c>
      <c r="F1678" t="str">
        <v>-</v>
      </c>
      <c r="G1678" t="str">
        <v>-</v>
      </c>
    </row>
    <row r="1679">
      <c r="A1679">
        <v>21677</v>
      </c>
      <c r="B1679" t="str">
        <v>Công an phường 5  tỉnh Trà Vinh</v>
      </c>
      <c r="C1679" t="str">
        <v>-</v>
      </c>
      <c r="D1679" t="str">
        <v>-</v>
      </c>
      <c r="E1679" t="str">
        <v/>
      </c>
      <c r="F1679" t="str">
        <v>-</v>
      </c>
      <c r="G1679" t="str">
        <v>-</v>
      </c>
    </row>
    <row r="1680">
      <c r="A1680">
        <v>21678</v>
      </c>
      <c r="B1680" t="str">
        <f>HYPERLINK("https://tptv.travinh.gov.vn/ubnd-phuong-xa/uy-ban-nhan-dan-phuong-5-594979", "UBND Ủy ban nhân dân phường 5  tỉnh Trà Vinh")</f>
        <v>UBND Ủy ban nhân dân phường 5  tỉnh Trà Vinh</v>
      </c>
      <c r="C1680" t="str">
        <v>https://tptv.travinh.gov.vn/ubnd-phuong-xa/uy-ban-nhan-dan-phuong-5-594979</v>
      </c>
      <c r="D1680" t="str">
        <v>-</v>
      </c>
      <c r="E1680" t="str">
        <v>-</v>
      </c>
      <c r="F1680" t="str">
        <v>-</v>
      </c>
      <c r="G1680" t="str">
        <v>-</v>
      </c>
    </row>
    <row r="1681">
      <c r="A1681">
        <v>21679</v>
      </c>
      <c r="B1681" t="str">
        <v>Công an phường 6  tỉnh Trà Vinh</v>
      </c>
      <c r="C1681" t="str">
        <v>-</v>
      </c>
      <c r="D1681" t="str">
        <v>-</v>
      </c>
      <c r="E1681" t="str">
        <v/>
      </c>
      <c r="F1681" t="str">
        <v>-</v>
      </c>
      <c r="G1681" t="str">
        <v>-</v>
      </c>
    </row>
    <row r="1682">
      <c r="A1682">
        <v>21680</v>
      </c>
      <c r="B1682" t="str">
        <f>HYPERLINK("https://tptv.travinh.gov.vn/1429/38107/71657/ubnd-phuong-xa", "UBND Ủy ban nhân dân phường 6  tỉnh Trà Vinh")</f>
        <v>UBND Ủy ban nhân dân phường 6  tỉnh Trà Vinh</v>
      </c>
      <c r="C1682" t="str">
        <v>https://tptv.travinh.gov.vn/1429/38107/71657/ubnd-phuong-xa</v>
      </c>
      <c r="D1682" t="str">
        <v>-</v>
      </c>
      <c r="E1682" t="str">
        <v>-</v>
      </c>
      <c r="F1682" t="str">
        <v>-</v>
      </c>
      <c r="G1682" t="str">
        <v>-</v>
      </c>
    </row>
    <row r="1683">
      <c r="A1683">
        <v>21681</v>
      </c>
      <c r="B1683" t="str">
        <f>HYPERLINK("https://www.facebook.com/p/C%C3%B4ng-an-ph%C6%B0%E1%BB%9Dng-7-Tp-Tr%C3%A0-Vinh-100064497400821/", "Công an phường 7  tỉnh Trà Vinh")</f>
        <v>Công an phường 7  tỉnh Trà Vinh</v>
      </c>
      <c r="C1683" t="str">
        <v>https://www.facebook.com/p/C%C3%B4ng-an-ph%C6%B0%E1%BB%9Dng-7-Tp-Tr%C3%A0-Vinh-100064497400821/</v>
      </c>
      <c r="D1683" t="str">
        <v>-</v>
      </c>
      <c r="E1683" t="str">
        <v/>
      </c>
      <c r="F1683" t="str">
        <v>-</v>
      </c>
      <c r="G1683" t="str">
        <v>-</v>
      </c>
    </row>
    <row r="1684">
      <c r="A1684">
        <v>21682</v>
      </c>
      <c r="B1684" t="str">
        <f>HYPERLINK("https://tptv.travinh.gov.vn/ubnd-phuong-xa/uy-ban-nhan-dan-phuong-7-594981", "UBND Ủy ban nhân dân phường 7  tỉnh Trà Vinh")</f>
        <v>UBND Ủy ban nhân dân phường 7  tỉnh Trà Vinh</v>
      </c>
      <c r="C1684" t="str">
        <v>https://tptv.travinh.gov.vn/ubnd-phuong-xa/uy-ban-nhan-dan-phuong-7-594981</v>
      </c>
      <c r="D1684" t="str">
        <v>-</v>
      </c>
      <c r="E1684" t="str">
        <v>-</v>
      </c>
      <c r="F1684" t="str">
        <v>-</v>
      </c>
      <c r="G1684" t="str">
        <v>-</v>
      </c>
    </row>
    <row r="1685">
      <c r="A1685">
        <v>21683</v>
      </c>
      <c r="B1685" t="str">
        <f>HYPERLINK("https://www.facebook.com/p/C%C3%B4ng-an-ph%C6%B0%E1%BB%9Dng-8-Tp-Tr%C3%A0-Vinh-100071451814268/?locale=vi_VN", "Công an phường 8  tỉnh Trà Vinh")</f>
        <v>Công an phường 8  tỉnh Trà Vinh</v>
      </c>
      <c r="C1685" t="str">
        <v>https://www.facebook.com/p/C%C3%B4ng-an-ph%C6%B0%E1%BB%9Dng-8-Tp-Tr%C3%A0-Vinh-100071451814268/?locale=vi_VN</v>
      </c>
      <c r="D1685" t="str">
        <v>-</v>
      </c>
      <c r="E1685" t="str">
        <v/>
      </c>
      <c r="F1685" t="str">
        <v>-</v>
      </c>
      <c r="G1685" t="str">
        <v>-</v>
      </c>
    </row>
    <row r="1686">
      <c r="A1686">
        <v>21684</v>
      </c>
      <c r="B1686" t="str">
        <f>HYPERLINK("https://tptv.travinh.gov.vn/ubnd-phuong-xa/uy-ban-nhan-dan-phuong-8-594982", "UBND Ủy ban nhân dân phường 8  tỉnh Trà Vinh")</f>
        <v>UBND Ủy ban nhân dân phường 8  tỉnh Trà Vinh</v>
      </c>
      <c r="C1686" t="str">
        <v>https://tptv.travinh.gov.vn/ubnd-phuong-xa/uy-ban-nhan-dan-phuong-8-594982</v>
      </c>
      <c r="D1686" t="str">
        <v>-</v>
      </c>
      <c r="E1686" t="str">
        <v>-</v>
      </c>
      <c r="F1686" t="str">
        <v>-</v>
      </c>
      <c r="G1686" t="str">
        <v>-</v>
      </c>
    </row>
    <row r="1687">
      <c r="A1687">
        <v>21685</v>
      </c>
      <c r="B1687" t="str">
        <v>Công an phường 9  tỉnh Trà Vinh</v>
      </c>
      <c r="C1687" t="str">
        <v>-</v>
      </c>
      <c r="D1687" t="str">
        <v>-</v>
      </c>
      <c r="E1687" t="str">
        <v/>
      </c>
      <c r="F1687" t="str">
        <v>-</v>
      </c>
      <c r="G1687" t="str">
        <v>-</v>
      </c>
    </row>
    <row r="1688">
      <c r="A1688">
        <v>21686</v>
      </c>
      <c r="B1688" t="str">
        <f>HYPERLINK("https://tptv.travinh.gov.vn/ubnd-phuong-xa/uy-ban-nhan-dan-phuong-9-594978", "UBND Ủy ban nhân dân phường 9  tỉnh Trà Vinh")</f>
        <v>UBND Ủy ban nhân dân phường 9  tỉnh Trà Vinh</v>
      </c>
      <c r="C1688" t="str">
        <v>https://tptv.travinh.gov.vn/ubnd-phuong-xa/uy-ban-nhan-dan-phuong-9-594978</v>
      </c>
      <c r="D1688" t="str">
        <v>-</v>
      </c>
      <c r="E1688" t="str">
        <v>-</v>
      </c>
      <c r="F1688" t="str">
        <v>-</v>
      </c>
      <c r="G1688" t="str">
        <v>-</v>
      </c>
    </row>
    <row r="1689">
      <c r="A1689">
        <v>21687</v>
      </c>
      <c r="B1689" t="str">
        <v>Công an xã Long Đức  tỉnh Trà Vinh</v>
      </c>
      <c r="C1689" t="str">
        <v>-</v>
      </c>
      <c r="D1689" t="str">
        <v>-</v>
      </c>
      <c r="E1689" t="str">
        <v/>
      </c>
      <c r="F1689" t="str">
        <v>-</v>
      </c>
      <c r="G1689" t="str">
        <v>-</v>
      </c>
    </row>
    <row r="1690">
      <c r="A1690">
        <v>21688</v>
      </c>
      <c r="B1690" t="str">
        <f>HYPERLINK("https://tptv.travinh.gov.vn/ubnd-phuong-xa/uy-ban-nhan-dan-xa-long-duc-594984", "UBND Ủy ban nhân dân xã Long Đức  tỉnh Trà Vinh")</f>
        <v>UBND Ủy ban nhân dân xã Long Đức  tỉnh Trà Vinh</v>
      </c>
      <c r="C1690" t="str">
        <v>https://tptv.travinh.gov.vn/ubnd-phuong-xa/uy-ban-nhan-dan-xa-long-duc-594984</v>
      </c>
      <c r="D1690" t="str">
        <v>-</v>
      </c>
      <c r="E1690" t="str">
        <v>-</v>
      </c>
      <c r="F1690" t="str">
        <v>-</v>
      </c>
      <c r="G1690" t="str">
        <v>-</v>
      </c>
    </row>
    <row r="1691">
      <c r="A1691">
        <v>21689</v>
      </c>
      <c r="B1691" t="str">
        <v>Công an xã Mỹ Cẩm  tỉnh Trà Vinh</v>
      </c>
      <c r="C1691" t="str">
        <v>-</v>
      </c>
      <c r="D1691" t="str">
        <v>-</v>
      </c>
      <c r="E1691" t="str">
        <v/>
      </c>
      <c r="F1691" t="str">
        <v>-</v>
      </c>
      <c r="G1691" t="str">
        <v>-</v>
      </c>
    </row>
    <row r="1692">
      <c r="A1692">
        <v>21690</v>
      </c>
      <c r="B1692" t="str">
        <f>HYPERLINK("https://mycam.canglong.travinh.gov.vn/", "UBND Ủy ban nhân dân xã Mỹ Cẩm  tỉnh Trà Vinh")</f>
        <v>UBND Ủy ban nhân dân xã Mỹ Cẩm  tỉnh Trà Vinh</v>
      </c>
      <c r="C1692" t="str">
        <v>https://mycam.canglong.travinh.gov.vn/</v>
      </c>
      <c r="D1692" t="str">
        <v>-</v>
      </c>
      <c r="E1692" t="str">
        <v>-</v>
      </c>
      <c r="F1692" t="str">
        <v>-</v>
      </c>
      <c r="G1692" t="str">
        <v>-</v>
      </c>
    </row>
    <row r="1693">
      <c r="A1693">
        <v>21691</v>
      </c>
      <c r="B1693" t="str">
        <v>Công an xã An Trường A  tỉnh Trà Vinh</v>
      </c>
      <c r="C1693" t="str">
        <v>-</v>
      </c>
      <c r="D1693" t="str">
        <v>-</v>
      </c>
      <c r="E1693" t="str">
        <v/>
      </c>
      <c r="F1693" t="str">
        <v>-</v>
      </c>
      <c r="G1693" t="str">
        <v>-</v>
      </c>
    </row>
    <row r="1694">
      <c r="A1694">
        <v>21692</v>
      </c>
      <c r="B1694" t="str">
        <f>HYPERLINK("https://www.travinh.gov.vn/", "UBND Ủy ban nhân dân xã An Trường A  tỉnh Trà Vinh")</f>
        <v>UBND Ủy ban nhân dân xã An Trường A  tỉnh Trà Vinh</v>
      </c>
      <c r="C1694" t="str">
        <v>https://www.travinh.gov.vn/</v>
      </c>
      <c r="D1694" t="str">
        <v>-</v>
      </c>
      <c r="E1694" t="str">
        <v>-</v>
      </c>
      <c r="F1694" t="str">
        <v>-</v>
      </c>
      <c r="G1694" t="str">
        <v>-</v>
      </c>
    </row>
    <row r="1695">
      <c r="A1695">
        <v>21693</v>
      </c>
      <c r="B1695" t="str">
        <v>Công an xã An Trường  tỉnh Trà Vinh</v>
      </c>
      <c r="C1695" t="str">
        <v>-</v>
      </c>
      <c r="D1695" t="str">
        <v>-</v>
      </c>
      <c r="E1695" t="str">
        <v/>
      </c>
      <c r="F1695" t="str">
        <v>-</v>
      </c>
      <c r="G1695" t="str">
        <v>-</v>
      </c>
    </row>
    <row r="1696">
      <c r="A1696">
        <v>21694</v>
      </c>
      <c r="B1696" t="str">
        <f>HYPERLINK("https://www.travinh.gov.vn/", "UBND Ủy ban nhân dân xã An Trường  tỉnh Trà Vinh")</f>
        <v>UBND Ủy ban nhân dân xã An Trường  tỉnh Trà Vinh</v>
      </c>
      <c r="C1696" t="str">
        <v>https://www.travinh.gov.vn/</v>
      </c>
      <c r="D1696" t="str">
        <v>-</v>
      </c>
      <c r="E1696" t="str">
        <v>-</v>
      </c>
      <c r="F1696" t="str">
        <v>-</v>
      </c>
      <c r="G1696" t="str">
        <v>-</v>
      </c>
    </row>
    <row r="1697">
      <c r="A1697">
        <v>21695</v>
      </c>
      <c r="B1697" t="str">
        <v>Công an xã Huyền Hội  tỉnh Trà Vinh</v>
      </c>
      <c r="C1697" t="str">
        <v>-</v>
      </c>
      <c r="D1697" t="str">
        <v>-</v>
      </c>
      <c r="E1697" t="str">
        <v/>
      </c>
      <c r="F1697" t="str">
        <v>-</v>
      </c>
      <c r="G1697" t="str">
        <v>-</v>
      </c>
    </row>
    <row r="1698">
      <c r="A1698">
        <v>21696</v>
      </c>
      <c r="B1698" t="str">
        <f>HYPERLINK("https://huyenhoi.canglong.travinh.gov.vn/", "UBND Ủy ban nhân dân xã Huyền Hội  tỉnh Trà Vinh")</f>
        <v>UBND Ủy ban nhân dân xã Huyền Hội  tỉnh Trà Vinh</v>
      </c>
      <c r="C1698" t="str">
        <v>https://huyenhoi.canglong.travinh.gov.vn/</v>
      </c>
      <c r="D1698" t="str">
        <v>-</v>
      </c>
      <c r="E1698" t="str">
        <v>-</v>
      </c>
      <c r="F1698" t="str">
        <v>-</v>
      </c>
      <c r="G1698" t="str">
        <v>-</v>
      </c>
    </row>
    <row r="1699">
      <c r="A1699">
        <v>21697</v>
      </c>
      <c r="B1699" t="str">
        <v>Công an xã Tân An  tỉnh Trà Vinh</v>
      </c>
      <c r="C1699" t="str">
        <v>-</v>
      </c>
      <c r="D1699" t="str">
        <v>-</v>
      </c>
      <c r="E1699" t="str">
        <v/>
      </c>
      <c r="F1699" t="str">
        <v>-</v>
      </c>
      <c r="G1699" t="str">
        <v>-</v>
      </c>
    </row>
    <row r="1700">
      <c r="A1700">
        <v>21698</v>
      </c>
      <c r="B1700" t="str">
        <f>HYPERLINK("https://tanan.canglong.travinh.gov.vn/", "UBND Ủy ban nhân dân xã Tân An  tỉnh Trà Vinh")</f>
        <v>UBND Ủy ban nhân dân xã Tân An  tỉnh Trà Vinh</v>
      </c>
      <c r="C1700" t="str">
        <v>https://tanan.canglong.travinh.gov.vn/</v>
      </c>
      <c r="D1700" t="str">
        <v>-</v>
      </c>
      <c r="E1700" t="str">
        <v>-</v>
      </c>
      <c r="F1700" t="str">
        <v>-</v>
      </c>
      <c r="G1700" t="str">
        <v>-</v>
      </c>
    </row>
    <row r="1701">
      <c r="A1701">
        <v>21699</v>
      </c>
      <c r="B1701" t="str">
        <v>Công an xã Tân Bình  tỉnh Trà Vinh</v>
      </c>
      <c r="C1701" t="str">
        <v>-</v>
      </c>
      <c r="D1701" t="str">
        <v>-</v>
      </c>
      <c r="E1701" t="str">
        <v/>
      </c>
      <c r="F1701" t="str">
        <v>-</v>
      </c>
      <c r="G1701" t="str">
        <v>-</v>
      </c>
    </row>
    <row r="1702">
      <c r="A1702">
        <v>21700</v>
      </c>
      <c r="B1702" t="str">
        <f>HYPERLINK("https://tanbinh.vinhlong.gov.vn/", "UBND Ủy ban nhân dân xã Tân Bình  tỉnh Trà Vinh")</f>
        <v>UBND Ủy ban nhân dân xã Tân Bình  tỉnh Trà Vinh</v>
      </c>
      <c r="C1702" t="str">
        <v>https://tanbinh.vinhlong.gov.vn/</v>
      </c>
      <c r="D1702" t="str">
        <v>-</v>
      </c>
      <c r="E1702" t="str">
        <v>-</v>
      </c>
      <c r="F1702" t="str">
        <v>-</v>
      </c>
      <c r="G1702" t="str">
        <v>-</v>
      </c>
    </row>
    <row r="1703">
      <c r="A1703">
        <v>21701</v>
      </c>
      <c r="B1703" t="str">
        <f>HYPERLINK("https://www.facebook.com/p/C%C3%B4ng-an-x%C3%A3-B%C3%ACnh-Ph%C3%BA-huy%E1%BB%87n-C%C3%A0ng-Long-100064608517276/", "Công an xã Bình Phú  tỉnh Trà Vinh")</f>
        <v>Công an xã Bình Phú  tỉnh Trà Vinh</v>
      </c>
      <c r="C1703" t="str">
        <v>https://www.facebook.com/p/C%C3%B4ng-an-x%C3%A3-B%C3%ACnh-Ph%C3%BA-huy%E1%BB%87n-C%C3%A0ng-Long-100064608517276/</v>
      </c>
      <c r="D1703" t="str">
        <v>-</v>
      </c>
      <c r="E1703" t="str">
        <v/>
      </c>
      <c r="F1703" t="str">
        <v>-</v>
      </c>
      <c r="G1703" t="str">
        <v>-</v>
      </c>
    </row>
    <row r="1704">
      <c r="A1704">
        <v>21702</v>
      </c>
      <c r="B1704" t="str">
        <f>HYPERLINK("https://binhphu.canglong.travinh.gov.vn/", "UBND Ủy ban nhân dân xã Bình Phú  tỉnh Trà Vinh")</f>
        <v>UBND Ủy ban nhân dân xã Bình Phú  tỉnh Trà Vinh</v>
      </c>
      <c r="C1704" t="str">
        <v>https://binhphu.canglong.travinh.gov.vn/</v>
      </c>
      <c r="D1704" t="str">
        <v>-</v>
      </c>
      <c r="E1704" t="str">
        <v>-</v>
      </c>
      <c r="F1704" t="str">
        <v>-</v>
      </c>
      <c r="G1704" t="str">
        <v>-</v>
      </c>
    </row>
    <row r="1705">
      <c r="A1705">
        <v>21703</v>
      </c>
      <c r="B1705" t="str">
        <f>HYPERLINK("https://www.facebook.com/p/C%C3%B4ng-an-x%C3%A3-Ph%C6%B0%C6%A1ng-Th%E1%BA%A1nh-100070854134082/", "Công an xã Phương Thạnh  tỉnh Trà Vinh")</f>
        <v>Công an xã Phương Thạnh  tỉnh Trà Vinh</v>
      </c>
      <c r="C1705" t="str">
        <v>https://www.facebook.com/p/C%C3%B4ng-an-x%C3%A3-Ph%C6%B0%C6%A1ng-Th%E1%BA%A1nh-100070854134082/</v>
      </c>
      <c r="D1705" t="str">
        <v>-</v>
      </c>
      <c r="E1705" t="str">
        <v/>
      </c>
      <c r="F1705" t="str">
        <v>-</v>
      </c>
      <c r="G1705" t="str">
        <v>-</v>
      </c>
    </row>
    <row r="1706">
      <c r="A1706">
        <v>21704</v>
      </c>
      <c r="B1706" t="str">
        <f>HYPERLINK("https://phuongthanh.canglong.travinh.gov.vn/", "UBND Ủy ban nhân dân xã Phương Thạnh  tỉnh Trà Vinh")</f>
        <v>UBND Ủy ban nhân dân xã Phương Thạnh  tỉnh Trà Vinh</v>
      </c>
      <c r="C1706" t="str">
        <v>https://phuongthanh.canglong.travinh.gov.vn/</v>
      </c>
      <c r="D1706" t="str">
        <v>-</v>
      </c>
      <c r="E1706" t="str">
        <v>-</v>
      </c>
      <c r="F1706" t="str">
        <v>-</v>
      </c>
      <c r="G1706" t="str">
        <v>-</v>
      </c>
    </row>
    <row r="1707">
      <c r="A1707">
        <v>21705</v>
      </c>
      <c r="B1707" t="str">
        <f>HYPERLINK("https://www.facebook.com/TuoitreConganVinhPhuc/?locale=es_LA", "Công an xã Đại Phúc  tỉnh Trà Vinh")</f>
        <v>Công an xã Đại Phúc  tỉnh Trà Vinh</v>
      </c>
      <c r="C1707" t="str">
        <v>https://www.facebook.com/TuoitreConganVinhPhuc/?locale=es_LA</v>
      </c>
      <c r="D1707" t="str">
        <v>-</v>
      </c>
      <c r="E1707" t="str">
        <v/>
      </c>
      <c r="F1707" t="str">
        <v>-</v>
      </c>
      <c r="G1707" t="str">
        <v>-</v>
      </c>
    </row>
    <row r="1708">
      <c r="A1708">
        <v>21706</v>
      </c>
      <c r="B1708" t="str">
        <f>HYPERLINK("https://daiphuc.canglong.travinh.gov.vn/", "UBND Ủy ban nhân dân xã Đại Phúc  tỉnh Trà Vinh")</f>
        <v>UBND Ủy ban nhân dân xã Đại Phúc  tỉnh Trà Vinh</v>
      </c>
      <c r="C1708" t="str">
        <v>https://daiphuc.canglong.travinh.gov.vn/</v>
      </c>
      <c r="D1708" t="str">
        <v>-</v>
      </c>
      <c r="E1708" t="str">
        <v>-</v>
      </c>
      <c r="F1708" t="str">
        <v>-</v>
      </c>
      <c r="G1708" t="str">
        <v>-</v>
      </c>
    </row>
    <row r="1709">
      <c r="A1709">
        <v>21707</v>
      </c>
      <c r="B1709" t="str">
        <f>HYPERLINK("https://www.facebook.com/p/C%C3%B4ng-an-x%C3%A3-%C4%90%E1%BA%A1i-Ph%C6%B0%E1%BB%9Bc-huy%E1%BB%87n-C%C3%A0ng-Long-t%E1%BB%89nh-Tr%C3%A0-Vinh-100070557765383/", "Công an xã Đại Phước  tỉnh Trà Vinh")</f>
        <v>Công an xã Đại Phước  tỉnh Trà Vinh</v>
      </c>
      <c r="C1709" t="str">
        <v>https://www.facebook.com/p/C%C3%B4ng-an-x%C3%A3-%C4%90%E1%BA%A1i-Ph%C6%B0%E1%BB%9Bc-huy%E1%BB%87n-C%C3%A0ng-Long-t%E1%BB%89nh-Tr%C3%A0-Vinh-100070557765383/</v>
      </c>
      <c r="D1709" t="str">
        <v>-</v>
      </c>
      <c r="E1709" t="str">
        <v/>
      </c>
      <c r="F1709" t="str">
        <v>-</v>
      </c>
      <c r="G1709" t="str">
        <v>-</v>
      </c>
    </row>
    <row r="1710">
      <c r="A1710">
        <v>21708</v>
      </c>
      <c r="B1710" t="str">
        <f>HYPERLINK("https://daiphuoc.canglong.travinh.gov.vn/", "UBND Ủy ban nhân dân xã Đại Phước  tỉnh Trà Vinh")</f>
        <v>UBND Ủy ban nhân dân xã Đại Phước  tỉnh Trà Vinh</v>
      </c>
      <c r="C1710" t="str">
        <v>https://daiphuoc.canglong.travinh.gov.vn/</v>
      </c>
      <c r="D1710" t="str">
        <v>-</v>
      </c>
      <c r="E1710" t="str">
        <v>-</v>
      </c>
      <c r="F1710" t="str">
        <v>-</v>
      </c>
      <c r="G1710" t="str">
        <v>-</v>
      </c>
    </row>
    <row r="1711">
      <c r="A1711">
        <v>21709</v>
      </c>
      <c r="B1711" t="str">
        <f>HYPERLINK("https://www.facebook.com/p/C%C3%B4ng-an-x%C3%A3-Nh%E1%BB%8B-Long-Ph%C3%BA-100071045731984/", "Công an xã Nhị Long Phú  tỉnh Trà Vinh")</f>
        <v>Công an xã Nhị Long Phú  tỉnh Trà Vinh</v>
      </c>
      <c r="C1711" t="str">
        <v>https://www.facebook.com/p/C%C3%B4ng-an-x%C3%A3-Nh%E1%BB%8B-Long-Ph%C3%BA-100071045731984/</v>
      </c>
      <c r="D1711" t="str">
        <v>-</v>
      </c>
      <c r="E1711" t="str">
        <v/>
      </c>
      <c r="F1711" t="str">
        <v>-</v>
      </c>
      <c r="G1711" t="str">
        <v>-</v>
      </c>
    </row>
    <row r="1712">
      <c r="A1712">
        <v>21710</v>
      </c>
      <c r="B1712" t="str">
        <f>HYPERLINK("https://nhilongphu.canglong.travinh.gov.vn/", "UBND Ủy ban nhân dân xã Nhị Long Phú  tỉnh Trà Vinh")</f>
        <v>UBND Ủy ban nhân dân xã Nhị Long Phú  tỉnh Trà Vinh</v>
      </c>
      <c r="C1712" t="str">
        <v>https://nhilongphu.canglong.travinh.gov.vn/</v>
      </c>
      <c r="D1712" t="str">
        <v>-</v>
      </c>
      <c r="E1712" t="str">
        <v>-</v>
      </c>
      <c r="F1712" t="str">
        <v>-</v>
      </c>
      <c r="G1712" t="str">
        <v>-</v>
      </c>
    </row>
    <row r="1713">
      <c r="A1713">
        <v>21711</v>
      </c>
      <c r="B1713" t="str">
        <f>HYPERLINK("https://www.facebook.com/p/C%C3%B4ng-an-x%C3%A3-Nh%E1%BB%8B-Long-Ph%C3%BA-100071045731984/", "Công an xã Nhị Long  tỉnh Trà Vinh")</f>
        <v>Công an xã Nhị Long  tỉnh Trà Vinh</v>
      </c>
      <c r="C1713" t="str">
        <v>https://www.facebook.com/p/C%C3%B4ng-an-x%C3%A3-Nh%E1%BB%8B-Long-Ph%C3%BA-100071045731984/</v>
      </c>
      <c r="D1713" t="str">
        <v>-</v>
      </c>
      <c r="E1713" t="str">
        <v/>
      </c>
      <c r="F1713" t="str">
        <v>-</v>
      </c>
      <c r="G1713" t="str">
        <v>-</v>
      </c>
    </row>
    <row r="1714">
      <c r="A1714">
        <v>21712</v>
      </c>
      <c r="B1714" t="str">
        <v>UBND Ủy ban nhân dân xã Nhị Long  tỉnh Trà Vinh</v>
      </c>
      <c r="C1714" t="str">
        <v>-</v>
      </c>
      <c r="D1714" t="str">
        <v>-</v>
      </c>
      <c r="E1714" t="str">
        <v>-</v>
      </c>
      <c r="F1714" t="str">
        <v>-</v>
      </c>
      <c r="G1714" t="str">
        <v>-</v>
      </c>
    </row>
    <row r="1715">
      <c r="A1715">
        <v>21713</v>
      </c>
      <c r="B1715" t="str">
        <v>Công an xã Đức Mỹ  tỉnh Trà Vinh</v>
      </c>
      <c r="C1715" t="str">
        <v>-</v>
      </c>
      <c r="D1715" t="str">
        <v>-</v>
      </c>
      <c r="E1715" t="str">
        <v/>
      </c>
      <c r="F1715" t="str">
        <v>-</v>
      </c>
      <c r="G1715" t="str">
        <v>-</v>
      </c>
    </row>
    <row r="1716">
      <c r="A1716">
        <v>21714</v>
      </c>
      <c r="B1716" t="str">
        <v>UBND Ủy ban nhân dân xã Đức Mỹ  tỉnh Trà Vinh</v>
      </c>
      <c r="C1716" t="str">
        <v>-</v>
      </c>
      <c r="D1716" t="str">
        <v>-</v>
      </c>
      <c r="E1716" t="str">
        <v>-</v>
      </c>
      <c r="F1716" t="str">
        <v>-</v>
      </c>
      <c r="G1716" t="str">
        <v>-</v>
      </c>
    </row>
    <row r="1717">
      <c r="A1717">
        <v>21715</v>
      </c>
      <c r="B1717" t="str">
        <v>Công an xã Hòa Ân  tỉnh Trà Vinh</v>
      </c>
      <c r="C1717" t="str">
        <v>-</v>
      </c>
      <c r="D1717" t="str">
        <v>-</v>
      </c>
      <c r="E1717" t="str">
        <v/>
      </c>
      <c r="F1717" t="str">
        <v>-</v>
      </c>
      <c r="G1717" t="str">
        <v>-</v>
      </c>
    </row>
    <row r="1718">
      <c r="A1718">
        <v>21716</v>
      </c>
      <c r="B1718" t="str">
        <v>UBND Ủy ban nhân dân xã Hòa Ân  tỉnh Trà Vinh</v>
      </c>
      <c r="C1718" t="str">
        <v>-</v>
      </c>
      <c r="D1718" t="str">
        <v>-</v>
      </c>
      <c r="E1718" t="str">
        <v>-</v>
      </c>
      <c r="F1718" t="str">
        <v>-</v>
      </c>
      <c r="G1718" t="str">
        <v>-</v>
      </c>
    </row>
    <row r="1719">
      <c r="A1719">
        <v>21717</v>
      </c>
      <c r="B1719" t="str">
        <v>Công an xã Châu Điền  tỉnh Trà Vinh</v>
      </c>
      <c r="C1719" t="str">
        <v>-</v>
      </c>
      <c r="D1719" t="str">
        <v>-</v>
      </c>
      <c r="E1719" t="str">
        <v/>
      </c>
      <c r="F1719" t="str">
        <v>-</v>
      </c>
      <c r="G1719" t="str">
        <v>-</v>
      </c>
    </row>
    <row r="1720">
      <c r="A1720">
        <v>21718</v>
      </c>
      <c r="B1720" t="str">
        <v>UBND Ủy ban nhân dân xã Châu Điền  tỉnh Trà Vinh</v>
      </c>
      <c r="C1720" t="str">
        <v>-</v>
      </c>
      <c r="D1720" t="str">
        <v>-</v>
      </c>
      <c r="E1720" t="str">
        <v>-</v>
      </c>
      <c r="F1720" t="str">
        <v>-</v>
      </c>
      <c r="G1720" t="str">
        <v>-</v>
      </c>
    </row>
    <row r="1721">
      <c r="A1721">
        <v>21719</v>
      </c>
      <c r="B1721" t="str">
        <v>Công an xã An Phú Tân  tỉnh Trà Vinh</v>
      </c>
      <c r="C1721" t="str">
        <v>-</v>
      </c>
      <c r="D1721" t="str">
        <v>-</v>
      </c>
      <c r="E1721" t="str">
        <v/>
      </c>
      <c r="F1721" t="str">
        <v>-</v>
      </c>
      <c r="G1721" t="str">
        <v>-</v>
      </c>
    </row>
    <row r="1722">
      <c r="A1722">
        <v>21720</v>
      </c>
      <c r="B1722" t="str">
        <v>UBND Ủy ban nhân dân xã An Phú Tân  tỉnh Trà Vinh</v>
      </c>
      <c r="C1722" t="str">
        <v>-</v>
      </c>
      <c r="D1722" t="str">
        <v>-</v>
      </c>
      <c r="E1722" t="str">
        <v>-</v>
      </c>
      <c r="F1722" t="str">
        <v>-</v>
      </c>
      <c r="G1722" t="str">
        <v>-</v>
      </c>
    </row>
    <row r="1723">
      <c r="A1723">
        <v>21721</v>
      </c>
      <c r="B1723" t="str">
        <v>Công an xã Hoà Tân  tỉnh Trà Vinh</v>
      </c>
      <c r="C1723" t="str">
        <v>-</v>
      </c>
      <c r="D1723" t="str">
        <v>-</v>
      </c>
      <c r="E1723" t="str">
        <v/>
      </c>
      <c r="F1723" t="str">
        <v>-</v>
      </c>
      <c r="G1723" t="str">
        <v>-</v>
      </c>
    </row>
    <row r="1724">
      <c r="A1724">
        <v>21722</v>
      </c>
      <c r="B1724" t="str">
        <v>UBND Ủy ban nhân dân xã Hoà Tân  tỉnh Trà Vinh</v>
      </c>
      <c r="C1724" t="str">
        <v>-</v>
      </c>
      <c r="D1724" t="str">
        <v>-</v>
      </c>
      <c r="E1724" t="str">
        <v>-</v>
      </c>
      <c r="F1724" t="str">
        <v>-</v>
      </c>
      <c r="G1724" t="str">
        <v>-</v>
      </c>
    </row>
    <row r="1725">
      <c r="A1725">
        <v>21723</v>
      </c>
      <c r="B1725" t="str">
        <v>Công an xã Ninh Thới  tỉnh Trà Vinh</v>
      </c>
      <c r="C1725" t="str">
        <v>-</v>
      </c>
      <c r="D1725" t="str">
        <v>-</v>
      </c>
      <c r="E1725" t="str">
        <v/>
      </c>
      <c r="F1725" t="str">
        <v>-</v>
      </c>
      <c r="G1725" t="str">
        <v>-</v>
      </c>
    </row>
    <row r="1726">
      <c r="A1726">
        <v>21724</v>
      </c>
      <c r="B1726" t="str">
        <v>UBND Ủy ban nhân dân xã Ninh Thới  tỉnh Trà Vinh</v>
      </c>
      <c r="C1726" t="str">
        <v>-</v>
      </c>
      <c r="D1726" t="str">
        <v>-</v>
      </c>
      <c r="E1726" t="str">
        <v>-</v>
      </c>
      <c r="F1726" t="str">
        <v>-</v>
      </c>
      <c r="G1726" t="str">
        <v>-</v>
      </c>
    </row>
    <row r="1727">
      <c r="A1727">
        <v>21725</v>
      </c>
      <c r="B1727" t="str">
        <v>Công an xã Phong Phú  tỉnh Trà Vinh</v>
      </c>
      <c r="C1727" t="str">
        <v>-</v>
      </c>
      <c r="D1727" t="str">
        <v>-</v>
      </c>
      <c r="E1727" t="str">
        <v/>
      </c>
      <c r="F1727" t="str">
        <v>-</v>
      </c>
      <c r="G1727" t="str">
        <v>-</v>
      </c>
    </row>
    <row r="1728">
      <c r="A1728">
        <v>21726</v>
      </c>
      <c r="B1728" t="str">
        <v>UBND Ủy ban nhân dân xã Phong Phú  tỉnh Trà Vinh</v>
      </c>
      <c r="C1728" t="str">
        <v>-</v>
      </c>
      <c r="D1728" t="str">
        <v>-</v>
      </c>
      <c r="E1728" t="str">
        <v>-</v>
      </c>
      <c r="F1728" t="str">
        <v>-</v>
      </c>
      <c r="G1728" t="str">
        <v>-</v>
      </c>
    </row>
    <row r="1729">
      <c r="A1729">
        <v>21727</v>
      </c>
      <c r="B1729" t="str">
        <v>Công an xã Phong Thạnh  tỉnh Trà Vinh</v>
      </c>
      <c r="C1729" t="str">
        <v>-</v>
      </c>
      <c r="D1729" t="str">
        <v>-</v>
      </c>
      <c r="E1729" t="str">
        <v/>
      </c>
      <c r="F1729" t="str">
        <v>-</v>
      </c>
      <c r="G1729" t="str">
        <v>-</v>
      </c>
    </row>
    <row r="1730">
      <c r="A1730">
        <v>21728</v>
      </c>
      <c r="B1730" t="str">
        <v>UBND Ủy ban nhân dân xã Phong Thạnh  tỉnh Trà Vinh</v>
      </c>
      <c r="C1730" t="str">
        <v>-</v>
      </c>
      <c r="D1730" t="str">
        <v>-</v>
      </c>
      <c r="E1730" t="str">
        <v>-</v>
      </c>
      <c r="F1730" t="str">
        <v>-</v>
      </c>
      <c r="G1730" t="str">
        <v>-</v>
      </c>
    </row>
    <row r="1731">
      <c r="A1731">
        <v>21729</v>
      </c>
      <c r="B1731" t="str">
        <v>Công an xã Tam Ngãi  tỉnh Trà Vinh</v>
      </c>
      <c r="C1731" t="str">
        <v>-</v>
      </c>
      <c r="D1731" t="str">
        <v>-</v>
      </c>
      <c r="E1731" t="str">
        <v/>
      </c>
      <c r="F1731" t="str">
        <v>-</v>
      </c>
      <c r="G1731" t="str">
        <v>-</v>
      </c>
    </row>
    <row r="1732">
      <c r="A1732">
        <v>21730</v>
      </c>
      <c r="B1732" t="str">
        <v>UBND Ủy ban nhân dân xã Tam Ngãi  tỉnh Trà Vinh</v>
      </c>
      <c r="C1732" t="str">
        <v>-</v>
      </c>
      <c r="D1732" t="str">
        <v>-</v>
      </c>
      <c r="E1732" t="str">
        <v>-</v>
      </c>
      <c r="F1732" t="str">
        <v>-</v>
      </c>
      <c r="G1732" t="str">
        <v>-</v>
      </c>
    </row>
    <row r="1733">
      <c r="A1733">
        <v>21731</v>
      </c>
      <c r="B1733" t="str">
        <v>Công an xã Thông Hòa  tỉnh Trà Vinh</v>
      </c>
      <c r="C1733" t="str">
        <v>-</v>
      </c>
      <c r="D1733" t="str">
        <v>-</v>
      </c>
      <c r="E1733" t="str">
        <v/>
      </c>
      <c r="F1733" t="str">
        <v>-</v>
      </c>
      <c r="G1733" t="str">
        <v>-</v>
      </c>
    </row>
    <row r="1734">
      <c r="A1734">
        <v>21732</v>
      </c>
      <c r="B1734" t="str">
        <v>UBND Ủy ban nhân dân xã Thông Hòa  tỉnh Trà Vinh</v>
      </c>
      <c r="C1734" t="str">
        <v>-</v>
      </c>
      <c r="D1734" t="str">
        <v>-</v>
      </c>
      <c r="E1734" t="str">
        <v>-</v>
      </c>
      <c r="F1734" t="str">
        <v>-</v>
      </c>
      <c r="G1734" t="str">
        <v>-</v>
      </c>
    </row>
    <row r="1735">
      <c r="A1735">
        <v>21733</v>
      </c>
      <c r="B1735" t="str">
        <v>Công an xã Thạnh Phú  tỉnh Trà Vinh</v>
      </c>
      <c r="C1735" t="str">
        <v>-</v>
      </c>
      <c r="D1735" t="str">
        <v>-</v>
      </c>
      <c r="E1735" t="str">
        <v/>
      </c>
      <c r="F1735" t="str">
        <v>-</v>
      </c>
      <c r="G1735" t="str">
        <v>-</v>
      </c>
    </row>
    <row r="1736">
      <c r="A1736">
        <v>21734</v>
      </c>
      <c r="B1736" t="str">
        <v>UBND Ủy ban nhân dân xã Thạnh Phú  tỉnh Trà Vinh</v>
      </c>
      <c r="C1736" t="str">
        <v>-</v>
      </c>
      <c r="D1736" t="str">
        <v>-</v>
      </c>
      <c r="E1736" t="str">
        <v>-</v>
      </c>
      <c r="F1736" t="str">
        <v>-</v>
      </c>
      <c r="G1736" t="str">
        <v>-</v>
      </c>
    </row>
    <row r="1737">
      <c r="A1737">
        <v>21735</v>
      </c>
      <c r="B1737" t="str">
        <v>Công an xã Phú Cần  tỉnh Trà Vinh</v>
      </c>
      <c r="C1737" t="str">
        <v>-</v>
      </c>
      <c r="D1737" t="str">
        <v>-</v>
      </c>
      <c r="E1737" t="str">
        <v/>
      </c>
      <c r="F1737" t="str">
        <v>-</v>
      </c>
      <c r="G1737" t="str">
        <v>-</v>
      </c>
    </row>
    <row r="1738">
      <c r="A1738">
        <v>21736</v>
      </c>
      <c r="B1738" t="str">
        <v>UBND Ủy ban nhân dân xã Phú Cần  tỉnh Trà Vinh</v>
      </c>
      <c r="C1738" t="str">
        <v>-</v>
      </c>
      <c r="D1738" t="str">
        <v>-</v>
      </c>
      <c r="E1738" t="str">
        <v>-</v>
      </c>
      <c r="F1738" t="str">
        <v>-</v>
      </c>
      <c r="G1738" t="str">
        <v>-</v>
      </c>
    </row>
    <row r="1739">
      <c r="A1739">
        <v>21737</v>
      </c>
      <c r="B1739" t="str">
        <v>Công an xã Hiếu Tử  tỉnh Trà Vinh</v>
      </c>
      <c r="C1739" t="str">
        <v>-</v>
      </c>
      <c r="D1739" t="str">
        <v>-</v>
      </c>
      <c r="E1739" t="str">
        <v/>
      </c>
      <c r="F1739" t="str">
        <v>-</v>
      </c>
      <c r="G1739" t="str">
        <v>-</v>
      </c>
    </row>
    <row r="1740">
      <c r="A1740">
        <v>21738</v>
      </c>
      <c r="B1740" t="str">
        <v>UBND Ủy ban nhân dân xã Hiếu Tử  tỉnh Trà Vinh</v>
      </c>
      <c r="C1740" t="str">
        <v>-</v>
      </c>
      <c r="D1740" t="str">
        <v>-</v>
      </c>
      <c r="E1740" t="str">
        <v>-</v>
      </c>
      <c r="F1740" t="str">
        <v>-</v>
      </c>
      <c r="G1740" t="str">
        <v>-</v>
      </c>
    </row>
    <row r="1741">
      <c r="A1741">
        <v>21739</v>
      </c>
      <c r="B1741" t="str">
        <v>Công an xã Hiếu Trung  tỉnh Trà Vinh</v>
      </c>
      <c r="C1741" t="str">
        <v>-</v>
      </c>
      <c r="D1741" t="str">
        <v>-</v>
      </c>
      <c r="E1741" t="str">
        <v/>
      </c>
      <c r="F1741" t="str">
        <v>-</v>
      </c>
      <c r="G1741" t="str">
        <v>-</v>
      </c>
    </row>
    <row r="1742">
      <c r="A1742">
        <v>21740</v>
      </c>
      <c r="B1742" t="str">
        <v>UBND Ủy ban nhân dân xã Hiếu Trung  tỉnh Trà Vinh</v>
      </c>
      <c r="C1742" t="str">
        <v>-</v>
      </c>
      <c r="D1742" t="str">
        <v>-</v>
      </c>
      <c r="E1742" t="str">
        <v>-</v>
      </c>
      <c r="F1742" t="str">
        <v>-</v>
      </c>
      <c r="G1742" t="str">
        <v>-</v>
      </c>
    </row>
    <row r="1743">
      <c r="A1743">
        <v>21741</v>
      </c>
      <c r="B1743" t="str">
        <v>Công an xã Long Thới  tỉnh Trà Vinh</v>
      </c>
      <c r="C1743" t="str">
        <v>-</v>
      </c>
      <c r="D1743" t="str">
        <v>-</v>
      </c>
      <c r="E1743" t="str">
        <v/>
      </c>
      <c r="F1743" t="str">
        <v>-</v>
      </c>
      <c r="G1743" t="str">
        <v>-</v>
      </c>
    </row>
    <row r="1744">
      <c r="A1744">
        <v>21742</v>
      </c>
      <c r="B1744" t="str">
        <v>UBND Ủy ban nhân dân xã Long Thới  tỉnh Trà Vinh</v>
      </c>
      <c r="C1744" t="str">
        <v>-</v>
      </c>
      <c r="D1744" t="str">
        <v>-</v>
      </c>
      <c r="E1744" t="str">
        <v>-</v>
      </c>
      <c r="F1744" t="str">
        <v>-</v>
      </c>
      <c r="G1744" t="str">
        <v>-</v>
      </c>
    </row>
    <row r="1745">
      <c r="A1745">
        <v>21743</v>
      </c>
      <c r="B1745" t="str">
        <v>Công an xã Hùng Hòa  tỉnh Trà Vinh</v>
      </c>
      <c r="C1745" t="str">
        <v>-</v>
      </c>
      <c r="D1745" t="str">
        <v>-</v>
      </c>
      <c r="E1745" t="str">
        <v/>
      </c>
      <c r="F1745" t="str">
        <v>-</v>
      </c>
      <c r="G1745" t="str">
        <v>-</v>
      </c>
    </row>
    <row r="1746">
      <c r="A1746">
        <v>21744</v>
      </c>
      <c r="B1746" t="str">
        <v>UBND Ủy ban nhân dân xã Hùng Hòa  tỉnh Trà Vinh</v>
      </c>
      <c r="C1746" t="str">
        <v>-</v>
      </c>
      <c r="D1746" t="str">
        <v>-</v>
      </c>
      <c r="E1746" t="str">
        <v>-</v>
      </c>
      <c r="F1746" t="str">
        <v>-</v>
      </c>
      <c r="G1746" t="str">
        <v>-</v>
      </c>
    </row>
    <row r="1747">
      <c r="A1747">
        <v>21745</v>
      </c>
      <c r="B1747" t="str">
        <v>Công an xã Tân Hùng  tỉnh Trà Vinh</v>
      </c>
      <c r="C1747" t="str">
        <v>-</v>
      </c>
      <c r="D1747" t="str">
        <v>-</v>
      </c>
      <c r="E1747" t="str">
        <v/>
      </c>
      <c r="F1747" t="str">
        <v>-</v>
      </c>
      <c r="G1747" t="str">
        <v>-</v>
      </c>
    </row>
    <row r="1748">
      <c r="A1748">
        <v>21746</v>
      </c>
      <c r="B1748" t="str">
        <v>UBND Ủy ban nhân dân xã Tân Hùng  tỉnh Trà Vinh</v>
      </c>
      <c r="C1748" t="str">
        <v>-</v>
      </c>
      <c r="D1748" t="str">
        <v>-</v>
      </c>
      <c r="E1748" t="str">
        <v>-</v>
      </c>
      <c r="F1748" t="str">
        <v>-</v>
      </c>
      <c r="G1748" t="str">
        <v>-</v>
      </c>
    </row>
    <row r="1749">
      <c r="A1749">
        <v>21747</v>
      </c>
      <c r="B1749" t="str">
        <v>Công an xã Tập Ngãi  tỉnh Trà Vinh</v>
      </c>
      <c r="C1749" t="str">
        <v>-</v>
      </c>
      <c r="D1749" t="str">
        <v>-</v>
      </c>
      <c r="E1749" t="str">
        <v/>
      </c>
      <c r="F1749" t="str">
        <v>-</v>
      </c>
      <c r="G1749" t="str">
        <v>-</v>
      </c>
    </row>
    <row r="1750">
      <c r="A1750">
        <v>21748</v>
      </c>
      <c r="B1750" t="str">
        <v>UBND Ủy ban nhân dân xã Tập Ngãi  tỉnh Trà Vinh</v>
      </c>
      <c r="C1750" t="str">
        <v>-</v>
      </c>
      <c r="D1750" t="str">
        <v>-</v>
      </c>
      <c r="E1750" t="str">
        <v>-</v>
      </c>
      <c r="F1750" t="str">
        <v>-</v>
      </c>
      <c r="G1750" t="str">
        <v>-</v>
      </c>
    </row>
    <row r="1751">
      <c r="A1751">
        <v>21749</v>
      </c>
      <c r="B1751" t="str">
        <v>Công an xã Ngãi Hùng  tỉnh Trà Vinh</v>
      </c>
      <c r="C1751" t="str">
        <v>-</v>
      </c>
      <c r="D1751" t="str">
        <v>-</v>
      </c>
      <c r="E1751" t="str">
        <v/>
      </c>
      <c r="F1751" t="str">
        <v>-</v>
      </c>
      <c r="G1751" t="str">
        <v>-</v>
      </c>
    </row>
    <row r="1752">
      <c r="A1752">
        <v>21750</v>
      </c>
      <c r="B1752" t="str">
        <v>UBND Ủy ban nhân dân xã Ngãi Hùng  tỉnh Trà Vinh</v>
      </c>
      <c r="C1752" t="str">
        <v>-</v>
      </c>
      <c r="D1752" t="str">
        <v>-</v>
      </c>
      <c r="E1752" t="str">
        <v>-</v>
      </c>
      <c r="F1752" t="str">
        <v>-</v>
      </c>
      <c r="G1752" t="str">
        <v>-</v>
      </c>
    </row>
    <row r="1753">
      <c r="A1753">
        <v>21751</v>
      </c>
      <c r="B1753" t="str">
        <v>Công an xã Tân Hòa  tỉnh Trà Vinh</v>
      </c>
      <c r="C1753" t="str">
        <v>-</v>
      </c>
      <c r="D1753" t="str">
        <v>-</v>
      </c>
      <c r="E1753" t="str">
        <v/>
      </c>
      <c r="F1753" t="str">
        <v>-</v>
      </c>
      <c r="G1753" t="str">
        <v>-</v>
      </c>
    </row>
    <row r="1754">
      <c r="A1754">
        <v>21752</v>
      </c>
      <c r="B1754" t="str">
        <v>UBND Ủy ban nhân dân xã Tân Hòa  tỉnh Trà Vinh</v>
      </c>
      <c r="C1754" t="str">
        <v>-</v>
      </c>
      <c r="D1754" t="str">
        <v>-</v>
      </c>
      <c r="E1754" t="str">
        <v>-</v>
      </c>
      <c r="F1754" t="str">
        <v>-</v>
      </c>
      <c r="G1754" t="str">
        <v>-</v>
      </c>
    </row>
    <row r="1755">
      <c r="A1755">
        <v>21753</v>
      </c>
      <c r="B1755" t="str">
        <v>Công an xã Đa Lộc  tỉnh Trà Vinh</v>
      </c>
      <c r="C1755" t="str">
        <v>-</v>
      </c>
      <c r="D1755" t="str">
        <v>-</v>
      </c>
      <c r="E1755" t="str">
        <v/>
      </c>
      <c r="F1755" t="str">
        <v>-</v>
      </c>
      <c r="G1755" t="str">
        <v>-</v>
      </c>
    </row>
    <row r="1756">
      <c r="A1756">
        <v>21754</v>
      </c>
      <c r="B1756" t="str">
        <v>UBND Ủy ban nhân dân xã Đa Lộc  tỉnh Trà Vinh</v>
      </c>
      <c r="C1756" t="str">
        <v>-</v>
      </c>
      <c r="D1756" t="str">
        <v>-</v>
      </c>
      <c r="E1756" t="str">
        <v>-</v>
      </c>
      <c r="F1756" t="str">
        <v>-</v>
      </c>
      <c r="G1756" t="str">
        <v>-</v>
      </c>
    </row>
    <row r="1757">
      <c r="A1757">
        <v>21755</v>
      </c>
      <c r="B1757" t="str">
        <v>Công an xã Mỹ Chánh  tỉnh Trà Vinh</v>
      </c>
      <c r="C1757" t="str">
        <v>-</v>
      </c>
      <c r="D1757" t="str">
        <v>-</v>
      </c>
      <c r="E1757" t="str">
        <v/>
      </c>
      <c r="F1757" t="str">
        <v>-</v>
      </c>
      <c r="G1757" t="str">
        <v>-</v>
      </c>
    </row>
    <row r="1758">
      <c r="A1758">
        <v>21756</v>
      </c>
      <c r="B1758" t="str">
        <v>UBND Ủy ban nhân dân xã Mỹ Chánh  tỉnh Trà Vinh</v>
      </c>
      <c r="C1758" t="str">
        <v>-</v>
      </c>
      <c r="D1758" t="str">
        <v>-</v>
      </c>
      <c r="E1758" t="str">
        <v>-</v>
      </c>
      <c r="F1758" t="str">
        <v>-</v>
      </c>
      <c r="G1758" t="str">
        <v>-</v>
      </c>
    </row>
    <row r="1759">
      <c r="A1759">
        <v>21757</v>
      </c>
      <c r="B1759" t="str">
        <v>Công an xã Thanh Mỹ  tỉnh Trà Vinh</v>
      </c>
      <c r="C1759" t="str">
        <v>-</v>
      </c>
      <c r="D1759" t="str">
        <v>-</v>
      </c>
      <c r="E1759" t="str">
        <v/>
      </c>
      <c r="F1759" t="str">
        <v>-</v>
      </c>
      <c r="G1759" t="str">
        <v>-</v>
      </c>
    </row>
    <row r="1760">
      <c r="A1760">
        <v>21758</v>
      </c>
      <c r="B1760" t="str">
        <v>UBND Ủy ban nhân dân xã Thanh Mỹ  tỉnh Trà Vinh</v>
      </c>
      <c r="C1760" t="str">
        <v>-</v>
      </c>
      <c r="D1760" t="str">
        <v>-</v>
      </c>
      <c r="E1760" t="str">
        <v>-</v>
      </c>
      <c r="F1760" t="str">
        <v>-</v>
      </c>
      <c r="G1760" t="str">
        <v>-</v>
      </c>
    </row>
    <row r="1761">
      <c r="A1761">
        <v>21759</v>
      </c>
      <c r="B1761" t="str">
        <v>Công an xã Lương Hoà A  tỉnh Trà Vinh</v>
      </c>
      <c r="C1761" t="str">
        <v>-</v>
      </c>
      <c r="D1761" t="str">
        <v>-</v>
      </c>
      <c r="E1761" t="str">
        <v/>
      </c>
      <c r="F1761" t="str">
        <v>-</v>
      </c>
      <c r="G1761" t="str">
        <v>-</v>
      </c>
    </row>
    <row r="1762">
      <c r="A1762">
        <v>21760</v>
      </c>
      <c r="B1762" t="str">
        <v>UBND Ủy ban nhân dân xã Lương Hoà A  tỉnh Trà Vinh</v>
      </c>
      <c r="C1762" t="str">
        <v>-</v>
      </c>
      <c r="D1762" t="str">
        <v>-</v>
      </c>
      <c r="E1762" t="str">
        <v>-</v>
      </c>
      <c r="F1762" t="str">
        <v>-</v>
      </c>
      <c r="G1762" t="str">
        <v>-</v>
      </c>
    </row>
    <row r="1763">
      <c r="A1763">
        <v>21761</v>
      </c>
      <c r="B1763" t="str">
        <v>Công an xã Lương Hòa  tỉnh Trà Vinh</v>
      </c>
      <c r="C1763" t="str">
        <v>-</v>
      </c>
      <c r="D1763" t="str">
        <v>-</v>
      </c>
      <c r="E1763" t="str">
        <v/>
      </c>
      <c r="F1763" t="str">
        <v>-</v>
      </c>
      <c r="G1763" t="str">
        <v>-</v>
      </c>
    </row>
    <row r="1764">
      <c r="A1764">
        <v>21762</v>
      </c>
      <c r="B1764" t="str">
        <v>UBND Ủy ban nhân dân xã Lương Hòa  tỉnh Trà Vinh</v>
      </c>
      <c r="C1764" t="str">
        <v>-</v>
      </c>
      <c r="D1764" t="str">
        <v>-</v>
      </c>
      <c r="E1764" t="str">
        <v>-</v>
      </c>
      <c r="F1764" t="str">
        <v>-</v>
      </c>
      <c r="G1764" t="str">
        <v>-</v>
      </c>
    </row>
    <row r="1765">
      <c r="A1765">
        <v>21763</v>
      </c>
      <c r="B1765" t="str">
        <v>Công an xã Song Lộc  tỉnh Trà Vinh</v>
      </c>
      <c r="C1765" t="str">
        <v>-</v>
      </c>
      <c r="D1765" t="str">
        <v>-</v>
      </c>
      <c r="E1765" t="str">
        <v/>
      </c>
      <c r="F1765" t="str">
        <v>-</v>
      </c>
      <c r="G1765" t="str">
        <v>-</v>
      </c>
    </row>
    <row r="1766">
      <c r="A1766">
        <v>21764</v>
      </c>
      <c r="B1766" t="str">
        <v>UBND Ủy ban nhân dân xã Song Lộc  tỉnh Trà Vinh</v>
      </c>
      <c r="C1766" t="str">
        <v>-</v>
      </c>
      <c r="D1766" t="str">
        <v>-</v>
      </c>
      <c r="E1766" t="str">
        <v>-</v>
      </c>
      <c r="F1766" t="str">
        <v>-</v>
      </c>
      <c r="G1766" t="str">
        <v>-</v>
      </c>
    </row>
    <row r="1767">
      <c r="A1767">
        <v>21765</v>
      </c>
      <c r="B1767" t="str">
        <v>Công an xã Nguyệt Hóa  tỉnh Trà Vinh</v>
      </c>
      <c r="C1767" t="str">
        <v>-</v>
      </c>
      <c r="D1767" t="str">
        <v>-</v>
      </c>
      <c r="E1767" t="str">
        <v/>
      </c>
      <c r="F1767" t="str">
        <v>-</v>
      </c>
      <c r="G1767" t="str">
        <v>-</v>
      </c>
    </row>
    <row r="1768">
      <c r="A1768">
        <v>21766</v>
      </c>
      <c r="B1768" t="str">
        <v>UBND Ủy ban nhân dân xã Nguyệt Hóa  tỉnh Trà Vinh</v>
      </c>
      <c r="C1768" t="str">
        <v>-</v>
      </c>
      <c r="D1768" t="str">
        <v>-</v>
      </c>
      <c r="E1768" t="str">
        <v>-</v>
      </c>
      <c r="F1768" t="str">
        <v>-</v>
      </c>
      <c r="G1768" t="str">
        <v>-</v>
      </c>
    </row>
    <row r="1769">
      <c r="A1769">
        <v>21767</v>
      </c>
      <c r="B1769" t="str">
        <v>Công an xã Hòa Thuận  tỉnh Trà Vinh</v>
      </c>
      <c r="C1769" t="str">
        <v>-</v>
      </c>
      <c r="D1769" t="str">
        <v>-</v>
      </c>
      <c r="E1769" t="str">
        <v/>
      </c>
      <c r="F1769" t="str">
        <v>-</v>
      </c>
      <c r="G1769" t="str">
        <v>-</v>
      </c>
    </row>
    <row r="1770">
      <c r="A1770">
        <v>21768</v>
      </c>
      <c r="B1770" t="str">
        <v>UBND Ủy ban nhân dân xã Hòa Thuận  tỉnh Trà Vinh</v>
      </c>
      <c r="C1770" t="str">
        <v>-</v>
      </c>
      <c r="D1770" t="str">
        <v>-</v>
      </c>
      <c r="E1770" t="str">
        <v>-</v>
      </c>
      <c r="F1770" t="str">
        <v>-</v>
      </c>
      <c r="G1770" t="str">
        <v>-</v>
      </c>
    </row>
    <row r="1771">
      <c r="A1771">
        <v>21769</v>
      </c>
      <c r="B1771" t="str">
        <v>Công an xã Hòa Lợi  tỉnh Trà Vinh</v>
      </c>
      <c r="C1771" t="str">
        <v>-</v>
      </c>
      <c r="D1771" t="str">
        <v>-</v>
      </c>
      <c r="E1771" t="str">
        <v/>
      </c>
      <c r="F1771" t="str">
        <v>-</v>
      </c>
      <c r="G1771" t="str">
        <v>-</v>
      </c>
    </row>
    <row r="1772">
      <c r="A1772">
        <v>21770</v>
      </c>
      <c r="B1772" t="str">
        <v>UBND Ủy ban nhân dân xã Hòa Lợi  tỉnh Trà Vinh</v>
      </c>
      <c r="C1772" t="str">
        <v>-</v>
      </c>
      <c r="D1772" t="str">
        <v>-</v>
      </c>
      <c r="E1772" t="str">
        <v>-</v>
      </c>
      <c r="F1772" t="str">
        <v>-</v>
      </c>
      <c r="G1772" t="str">
        <v>-</v>
      </c>
    </row>
    <row r="1773">
      <c r="A1773">
        <v>21771</v>
      </c>
      <c r="B1773" t="str">
        <v>Công an xã Phước Hảo  tỉnh Trà Vinh</v>
      </c>
      <c r="C1773" t="str">
        <v>-</v>
      </c>
      <c r="D1773" t="str">
        <v>-</v>
      </c>
      <c r="E1773" t="str">
        <v/>
      </c>
      <c r="F1773" t="str">
        <v>-</v>
      </c>
      <c r="G1773" t="str">
        <v>-</v>
      </c>
    </row>
    <row r="1774">
      <c r="A1774">
        <v>21772</v>
      </c>
      <c r="B1774" t="str">
        <v>UBND Ủy ban nhân dân xã Phước Hảo  tỉnh Trà Vinh</v>
      </c>
      <c r="C1774" t="str">
        <v>-</v>
      </c>
      <c r="D1774" t="str">
        <v>-</v>
      </c>
      <c r="E1774" t="str">
        <v>-</v>
      </c>
      <c r="F1774" t="str">
        <v>-</v>
      </c>
      <c r="G1774" t="str">
        <v>-</v>
      </c>
    </row>
    <row r="1775">
      <c r="A1775">
        <v>21773</v>
      </c>
      <c r="B1775" t="str">
        <v>Công an xã Hưng Mỹ  tỉnh Trà Vinh</v>
      </c>
      <c r="C1775" t="str">
        <v>-</v>
      </c>
      <c r="D1775" t="str">
        <v>-</v>
      </c>
      <c r="E1775" t="str">
        <v/>
      </c>
      <c r="F1775" t="str">
        <v>-</v>
      </c>
      <c r="G1775" t="str">
        <v>-</v>
      </c>
    </row>
    <row r="1776">
      <c r="A1776">
        <v>21774</v>
      </c>
      <c r="B1776" t="str">
        <v>UBND Ủy ban nhân dân xã Hưng Mỹ  tỉnh Trà Vinh</v>
      </c>
      <c r="C1776" t="str">
        <v>-</v>
      </c>
      <c r="D1776" t="str">
        <v>-</v>
      </c>
      <c r="E1776" t="str">
        <v>-</v>
      </c>
      <c r="F1776" t="str">
        <v>-</v>
      </c>
      <c r="G1776" t="str">
        <v>-</v>
      </c>
    </row>
    <row r="1777">
      <c r="A1777">
        <v>21775</v>
      </c>
      <c r="B1777" t="str">
        <v>Công an xã Hòa Minh  tỉnh Trà Vinh</v>
      </c>
      <c r="C1777" t="str">
        <v>-</v>
      </c>
      <c r="D1777" t="str">
        <v>-</v>
      </c>
      <c r="E1777" t="str">
        <v/>
      </c>
      <c r="F1777" t="str">
        <v>-</v>
      </c>
      <c r="G1777" t="str">
        <v>-</v>
      </c>
    </row>
    <row r="1778">
      <c r="A1778">
        <v>21776</v>
      </c>
      <c r="B1778" t="str">
        <v>UBND Ủy ban nhân dân xã Hòa Minh  tỉnh Trà Vinh</v>
      </c>
      <c r="C1778" t="str">
        <v>-</v>
      </c>
      <c r="D1778" t="str">
        <v>-</v>
      </c>
      <c r="E1778" t="str">
        <v>-</v>
      </c>
      <c r="F1778" t="str">
        <v>-</v>
      </c>
      <c r="G1778" t="str">
        <v>-</v>
      </c>
    </row>
    <row r="1779">
      <c r="A1779">
        <v>21777</v>
      </c>
      <c r="B1779" t="str">
        <v>Công an xã Long Hòa  tỉnh Trà Vinh</v>
      </c>
      <c r="C1779" t="str">
        <v>-</v>
      </c>
      <c r="D1779" t="str">
        <v>-</v>
      </c>
      <c r="E1779" t="str">
        <v/>
      </c>
      <c r="F1779" t="str">
        <v>-</v>
      </c>
      <c r="G1779" t="str">
        <v>-</v>
      </c>
    </row>
    <row r="1780">
      <c r="A1780">
        <v>21778</v>
      </c>
      <c r="B1780" t="str">
        <v>UBND Ủy ban nhân dân xã Long Hòa  tỉnh Trà Vinh</v>
      </c>
      <c r="C1780" t="str">
        <v>-</v>
      </c>
      <c r="D1780" t="str">
        <v>-</v>
      </c>
      <c r="E1780" t="str">
        <v>-</v>
      </c>
      <c r="F1780" t="str">
        <v>-</v>
      </c>
      <c r="G1780" t="str">
        <v>-</v>
      </c>
    </row>
    <row r="1781">
      <c r="A1781">
        <v>21779</v>
      </c>
      <c r="B1781" t="str">
        <v>Công an xã Mỹ Long Bắc  tỉnh Trà Vinh</v>
      </c>
      <c r="C1781" t="str">
        <v>-</v>
      </c>
      <c r="D1781" t="str">
        <v>-</v>
      </c>
      <c r="E1781" t="str">
        <v/>
      </c>
      <c r="F1781" t="str">
        <v>-</v>
      </c>
      <c r="G1781" t="str">
        <v>-</v>
      </c>
    </row>
    <row r="1782">
      <c r="A1782">
        <v>21780</v>
      </c>
      <c r="B1782" t="str">
        <v>UBND Ủy ban nhân dân xã Mỹ Long Bắc  tỉnh Trà Vinh</v>
      </c>
      <c r="C1782" t="str">
        <v>-</v>
      </c>
      <c r="D1782" t="str">
        <v>-</v>
      </c>
      <c r="E1782" t="str">
        <v>-</v>
      </c>
      <c r="F1782" t="str">
        <v>-</v>
      </c>
      <c r="G1782" t="str">
        <v>-</v>
      </c>
    </row>
    <row r="1783">
      <c r="A1783">
        <v>21781</v>
      </c>
      <c r="B1783" t="str">
        <v>Công an xã Mỹ Long Nam  tỉnh Trà Vinh</v>
      </c>
      <c r="C1783" t="str">
        <v>-</v>
      </c>
      <c r="D1783" t="str">
        <v>-</v>
      </c>
      <c r="E1783" t="str">
        <v/>
      </c>
      <c r="F1783" t="str">
        <v>-</v>
      </c>
      <c r="G1783" t="str">
        <v>-</v>
      </c>
    </row>
    <row r="1784">
      <c r="A1784">
        <v>21782</v>
      </c>
      <c r="B1784" t="str">
        <v>UBND Ủy ban nhân dân xã Mỹ Long Nam  tỉnh Trà Vinh</v>
      </c>
      <c r="C1784" t="str">
        <v>-</v>
      </c>
      <c r="D1784" t="str">
        <v>-</v>
      </c>
      <c r="E1784" t="str">
        <v>-</v>
      </c>
      <c r="F1784" t="str">
        <v>-</v>
      </c>
      <c r="G1784" t="str">
        <v>-</v>
      </c>
    </row>
    <row r="1785">
      <c r="A1785">
        <v>21783</v>
      </c>
      <c r="B1785" t="str">
        <v>Công an xã Mỹ Hòa  tỉnh Trà Vinh</v>
      </c>
      <c r="C1785" t="str">
        <v>-</v>
      </c>
      <c r="D1785" t="str">
        <v>-</v>
      </c>
      <c r="E1785" t="str">
        <v/>
      </c>
      <c r="F1785" t="str">
        <v>-</v>
      </c>
      <c r="G1785" t="str">
        <v>-</v>
      </c>
    </row>
    <row r="1786">
      <c r="A1786">
        <v>21784</v>
      </c>
      <c r="B1786" t="str">
        <v>UBND Ủy ban nhân dân xã Mỹ Hòa  tỉnh Trà Vinh</v>
      </c>
      <c r="C1786" t="str">
        <v>-</v>
      </c>
      <c r="D1786" t="str">
        <v>-</v>
      </c>
      <c r="E1786" t="str">
        <v>-</v>
      </c>
      <c r="F1786" t="str">
        <v>-</v>
      </c>
      <c r="G1786" t="str">
        <v>-</v>
      </c>
    </row>
    <row r="1787">
      <c r="A1787">
        <v>21785</v>
      </c>
      <c r="B1787" t="str">
        <v>Công an xã Vĩnh Kim  tỉnh Trà Vinh</v>
      </c>
      <c r="C1787" t="str">
        <v>-</v>
      </c>
      <c r="D1787" t="str">
        <v>-</v>
      </c>
      <c r="E1787" t="str">
        <v/>
      </c>
      <c r="F1787" t="str">
        <v>-</v>
      </c>
      <c r="G1787" t="str">
        <v>-</v>
      </c>
    </row>
    <row r="1788">
      <c r="A1788">
        <v>21786</v>
      </c>
      <c r="B1788" t="str">
        <v>UBND Ủy ban nhân dân xã Vĩnh Kim  tỉnh Trà Vinh</v>
      </c>
      <c r="C1788" t="str">
        <v>-</v>
      </c>
      <c r="D1788" t="str">
        <v>-</v>
      </c>
      <c r="E1788" t="str">
        <v>-</v>
      </c>
      <c r="F1788" t="str">
        <v>-</v>
      </c>
      <c r="G1788" t="str">
        <v>-</v>
      </c>
    </row>
    <row r="1789">
      <c r="A1789">
        <v>21787</v>
      </c>
      <c r="B1789" t="str">
        <v>Công an xã Kim Hòa  tỉnh Trà Vinh</v>
      </c>
      <c r="C1789" t="str">
        <v>-</v>
      </c>
      <c r="D1789" t="str">
        <v>-</v>
      </c>
      <c r="E1789" t="str">
        <v/>
      </c>
      <c r="F1789" t="str">
        <v>-</v>
      </c>
      <c r="G1789" t="str">
        <v>-</v>
      </c>
    </row>
    <row r="1790">
      <c r="A1790">
        <v>21788</v>
      </c>
      <c r="B1790" t="str">
        <v>UBND Ủy ban nhân dân xã Kim Hòa  tỉnh Trà Vinh</v>
      </c>
      <c r="C1790" t="str">
        <v>-</v>
      </c>
      <c r="D1790" t="str">
        <v>-</v>
      </c>
      <c r="E1790" t="str">
        <v>-</v>
      </c>
      <c r="F1790" t="str">
        <v>-</v>
      </c>
      <c r="G1790" t="str">
        <v>-</v>
      </c>
    </row>
    <row r="1791">
      <c r="A1791">
        <v>21789</v>
      </c>
      <c r="B1791" t="str">
        <v>Công an xã Hiệp Hòa  tỉnh Trà Vinh</v>
      </c>
      <c r="C1791" t="str">
        <v>-</v>
      </c>
      <c r="D1791" t="str">
        <v>-</v>
      </c>
      <c r="E1791" t="str">
        <v/>
      </c>
      <c r="F1791" t="str">
        <v>-</v>
      </c>
      <c r="G1791" t="str">
        <v>-</v>
      </c>
    </row>
    <row r="1792">
      <c r="A1792">
        <v>21790</v>
      </c>
      <c r="B1792" t="str">
        <v>UBND Ủy ban nhân dân xã Hiệp Hòa  tỉnh Trà Vinh</v>
      </c>
      <c r="C1792" t="str">
        <v>-</v>
      </c>
      <c r="D1792" t="str">
        <v>-</v>
      </c>
      <c r="E1792" t="str">
        <v>-</v>
      </c>
      <c r="F1792" t="str">
        <v>-</v>
      </c>
      <c r="G1792" t="str">
        <v>-</v>
      </c>
    </row>
    <row r="1793">
      <c r="A1793">
        <v>21791</v>
      </c>
      <c r="B1793" t="str">
        <v>Công an xã Thuận Hòa  tỉnh Trà Vinh</v>
      </c>
      <c r="C1793" t="str">
        <v>-</v>
      </c>
      <c r="D1793" t="str">
        <v>-</v>
      </c>
      <c r="E1793" t="str">
        <v/>
      </c>
      <c r="F1793" t="str">
        <v>-</v>
      </c>
      <c r="G1793" t="str">
        <v>-</v>
      </c>
    </row>
    <row r="1794">
      <c r="A1794">
        <v>21792</v>
      </c>
      <c r="B1794" t="str">
        <v>UBND Ủy ban nhân dân xã Thuận Hòa  tỉnh Trà Vinh</v>
      </c>
      <c r="C1794" t="str">
        <v>-</v>
      </c>
      <c r="D1794" t="str">
        <v>-</v>
      </c>
      <c r="E1794" t="str">
        <v>-</v>
      </c>
      <c r="F1794" t="str">
        <v>-</v>
      </c>
      <c r="G1794" t="str">
        <v>-</v>
      </c>
    </row>
    <row r="1795">
      <c r="A1795">
        <v>21793</v>
      </c>
      <c r="B1795" t="str">
        <v>Công an xã Long Sơn  tỉnh Trà Vinh</v>
      </c>
      <c r="C1795" t="str">
        <v>-</v>
      </c>
      <c r="D1795" t="str">
        <v>-</v>
      </c>
      <c r="E1795" t="str">
        <v/>
      </c>
      <c r="F1795" t="str">
        <v>-</v>
      </c>
      <c r="G1795" t="str">
        <v>-</v>
      </c>
    </row>
    <row r="1796">
      <c r="A1796">
        <v>21794</v>
      </c>
      <c r="B1796" t="str">
        <v>UBND Ủy ban nhân dân xã Long Sơn  tỉnh Trà Vinh</v>
      </c>
      <c r="C1796" t="str">
        <v>-</v>
      </c>
      <c r="D1796" t="str">
        <v>-</v>
      </c>
      <c r="E1796" t="str">
        <v>-</v>
      </c>
      <c r="F1796" t="str">
        <v>-</v>
      </c>
      <c r="G1796" t="str">
        <v>-</v>
      </c>
    </row>
    <row r="1797">
      <c r="A1797">
        <v>21795</v>
      </c>
      <c r="B1797" t="str">
        <v>Công an xã Nhị Trường  tỉnh Trà Vinh</v>
      </c>
      <c r="C1797" t="str">
        <v>-</v>
      </c>
      <c r="D1797" t="str">
        <v>-</v>
      </c>
      <c r="E1797" t="str">
        <v/>
      </c>
      <c r="F1797" t="str">
        <v>-</v>
      </c>
      <c r="G1797" t="str">
        <v>-</v>
      </c>
    </row>
    <row r="1798">
      <c r="A1798">
        <v>21796</v>
      </c>
      <c r="B1798" t="str">
        <v>UBND Ủy ban nhân dân xã Nhị Trường  tỉnh Trà Vinh</v>
      </c>
      <c r="C1798" t="str">
        <v>-</v>
      </c>
      <c r="D1798" t="str">
        <v>-</v>
      </c>
      <c r="E1798" t="str">
        <v>-</v>
      </c>
      <c r="F1798" t="str">
        <v>-</v>
      </c>
      <c r="G1798" t="str">
        <v>-</v>
      </c>
    </row>
    <row r="1799">
      <c r="A1799">
        <v>21797</v>
      </c>
      <c r="B1799" t="str">
        <v>Công an xã Trường Thọ  tỉnh Trà Vinh</v>
      </c>
      <c r="C1799" t="str">
        <v>-</v>
      </c>
      <c r="D1799" t="str">
        <v>-</v>
      </c>
      <c r="E1799" t="str">
        <v/>
      </c>
      <c r="F1799" t="str">
        <v>-</v>
      </c>
      <c r="G1799" t="str">
        <v>-</v>
      </c>
    </row>
    <row r="1800">
      <c r="A1800">
        <v>21798</v>
      </c>
      <c r="B1800" t="str">
        <v>UBND Ủy ban nhân dân xã Trường Thọ  tỉnh Trà Vinh</v>
      </c>
      <c r="C1800" t="str">
        <v>-</v>
      </c>
      <c r="D1800" t="str">
        <v>-</v>
      </c>
      <c r="E1800" t="str">
        <v>-</v>
      </c>
      <c r="F1800" t="str">
        <v>-</v>
      </c>
      <c r="G1800" t="str">
        <v>-</v>
      </c>
    </row>
    <row r="1801">
      <c r="A1801">
        <v>21799</v>
      </c>
      <c r="B1801" t="str">
        <v>Công an xã Hiệp Mỹ Đông  tỉnh Trà Vinh</v>
      </c>
      <c r="C1801" t="str">
        <v>-</v>
      </c>
      <c r="D1801" t="str">
        <v>-</v>
      </c>
      <c r="E1801" t="str">
        <v/>
      </c>
      <c r="F1801" t="str">
        <v>-</v>
      </c>
      <c r="G1801" t="str">
        <v>-</v>
      </c>
    </row>
    <row r="1802">
      <c r="A1802">
        <v>21800</v>
      </c>
      <c r="B1802" t="str">
        <v>UBND Ủy ban nhân dân xã Hiệp Mỹ Đông  tỉnh Trà Vinh</v>
      </c>
      <c r="C1802" t="str">
        <v>-</v>
      </c>
      <c r="D1802" t="str">
        <v>-</v>
      </c>
      <c r="E1802" t="str">
        <v>-</v>
      </c>
      <c r="F1802" t="str">
        <v>-</v>
      </c>
      <c r="G1802" t="str">
        <v>-</v>
      </c>
    </row>
    <row r="1803">
      <c r="A1803">
        <v>21801</v>
      </c>
      <c r="B1803" t="str">
        <v>Công an xã Hiệp Mỹ Tây  tỉnh Trà Vinh</v>
      </c>
      <c r="C1803" t="str">
        <v>-</v>
      </c>
      <c r="D1803" t="str">
        <v>-</v>
      </c>
      <c r="E1803" t="str">
        <v/>
      </c>
      <c r="F1803" t="str">
        <v>-</v>
      </c>
      <c r="G1803" t="str">
        <v>-</v>
      </c>
    </row>
    <row r="1804">
      <c r="A1804">
        <v>21802</v>
      </c>
      <c r="B1804" t="str">
        <v>UBND Ủy ban nhân dân xã Hiệp Mỹ Tây  tỉnh Trà Vinh</v>
      </c>
      <c r="C1804" t="str">
        <v>-</v>
      </c>
      <c r="D1804" t="str">
        <v>-</v>
      </c>
      <c r="E1804" t="str">
        <v>-</v>
      </c>
      <c r="F1804" t="str">
        <v>-</v>
      </c>
      <c r="G1804" t="str">
        <v>-</v>
      </c>
    </row>
    <row r="1805">
      <c r="A1805">
        <v>21803</v>
      </c>
      <c r="B1805" t="str">
        <v>Công an xã Thạnh Hòa Sơn  tỉnh Trà Vinh</v>
      </c>
      <c r="C1805" t="str">
        <v>-</v>
      </c>
      <c r="D1805" t="str">
        <v>-</v>
      </c>
      <c r="E1805" t="str">
        <v/>
      </c>
      <c r="F1805" t="str">
        <v>-</v>
      </c>
      <c r="G1805" t="str">
        <v>-</v>
      </c>
    </row>
    <row r="1806">
      <c r="A1806">
        <v>21804</v>
      </c>
      <c r="B1806" t="str">
        <v>UBND Ủy ban nhân dân xã Thạnh Hòa Sơn  tỉnh Trà Vinh</v>
      </c>
      <c r="C1806" t="str">
        <v>-</v>
      </c>
      <c r="D1806" t="str">
        <v>-</v>
      </c>
      <c r="E1806" t="str">
        <v>-</v>
      </c>
      <c r="F1806" t="str">
        <v>-</v>
      </c>
      <c r="G1806" t="str">
        <v>-</v>
      </c>
    </row>
    <row r="1807">
      <c r="A1807">
        <v>21805</v>
      </c>
      <c r="B1807" t="str">
        <v>Công an xã Phước Hưng  tỉnh Trà Vinh</v>
      </c>
      <c r="C1807" t="str">
        <v>-</v>
      </c>
      <c r="D1807" t="str">
        <v>-</v>
      </c>
      <c r="E1807" t="str">
        <v/>
      </c>
      <c r="F1807" t="str">
        <v>-</v>
      </c>
      <c r="G1807" t="str">
        <v>-</v>
      </c>
    </row>
    <row r="1808">
      <c r="A1808">
        <v>21806</v>
      </c>
      <c r="B1808" t="str">
        <v>UBND Ủy ban nhân dân xã Phước Hưng  tỉnh Trà Vinh</v>
      </c>
      <c r="C1808" t="str">
        <v>-</v>
      </c>
      <c r="D1808" t="str">
        <v>-</v>
      </c>
      <c r="E1808" t="str">
        <v>-</v>
      </c>
      <c r="F1808" t="str">
        <v>-</v>
      </c>
      <c r="G1808" t="str">
        <v>-</v>
      </c>
    </row>
    <row r="1809">
      <c r="A1809">
        <v>21807</v>
      </c>
      <c r="B1809" t="str">
        <v>Công an xã Tập Sơn  tỉnh Trà Vinh</v>
      </c>
      <c r="C1809" t="str">
        <v>-</v>
      </c>
      <c r="D1809" t="str">
        <v>-</v>
      </c>
      <c r="E1809" t="str">
        <v/>
      </c>
      <c r="F1809" t="str">
        <v>-</v>
      </c>
      <c r="G1809" t="str">
        <v>-</v>
      </c>
    </row>
    <row r="1810">
      <c r="A1810">
        <v>21808</v>
      </c>
      <c r="B1810" t="str">
        <v>UBND Ủy ban nhân dân xã Tập Sơn  tỉnh Trà Vinh</v>
      </c>
      <c r="C1810" t="str">
        <v>-</v>
      </c>
      <c r="D1810" t="str">
        <v>-</v>
      </c>
      <c r="E1810" t="str">
        <v>-</v>
      </c>
      <c r="F1810" t="str">
        <v>-</v>
      </c>
      <c r="G1810" t="str">
        <v>-</v>
      </c>
    </row>
    <row r="1811">
      <c r="A1811">
        <v>21809</v>
      </c>
      <c r="B1811" t="str">
        <v>Công an xã Tân Sơn  tỉnh Trà Vinh</v>
      </c>
      <c r="C1811" t="str">
        <v>-</v>
      </c>
      <c r="D1811" t="str">
        <v>-</v>
      </c>
      <c r="E1811" t="str">
        <v/>
      </c>
      <c r="F1811" t="str">
        <v>-</v>
      </c>
      <c r="G1811" t="str">
        <v>-</v>
      </c>
    </row>
    <row r="1812">
      <c r="A1812">
        <v>21810</v>
      </c>
      <c r="B1812" t="str">
        <v>UBND Ủy ban nhân dân xã Tân Sơn  tỉnh Trà Vinh</v>
      </c>
      <c r="C1812" t="str">
        <v>-</v>
      </c>
      <c r="D1812" t="str">
        <v>-</v>
      </c>
      <c r="E1812" t="str">
        <v>-</v>
      </c>
      <c r="F1812" t="str">
        <v>-</v>
      </c>
      <c r="G1812" t="str">
        <v>-</v>
      </c>
    </row>
    <row r="1813">
      <c r="A1813">
        <v>21811</v>
      </c>
      <c r="B1813" t="str">
        <v>Công an xã An Quảng Hữu  tỉnh Trà Vinh</v>
      </c>
      <c r="C1813" t="str">
        <v>-</v>
      </c>
      <c r="D1813" t="str">
        <v>-</v>
      </c>
      <c r="E1813" t="str">
        <v/>
      </c>
      <c r="F1813" t="str">
        <v>-</v>
      </c>
      <c r="G1813" t="str">
        <v>-</v>
      </c>
    </row>
    <row r="1814">
      <c r="A1814">
        <v>21812</v>
      </c>
      <c r="B1814" t="str">
        <v>UBND Ủy ban nhân dân xã An Quảng Hữu  tỉnh Trà Vinh</v>
      </c>
      <c r="C1814" t="str">
        <v>-</v>
      </c>
      <c r="D1814" t="str">
        <v>-</v>
      </c>
      <c r="E1814" t="str">
        <v>-</v>
      </c>
      <c r="F1814" t="str">
        <v>-</v>
      </c>
      <c r="G1814" t="str">
        <v>-</v>
      </c>
    </row>
    <row r="1815">
      <c r="A1815">
        <v>21813</v>
      </c>
      <c r="B1815" t="str">
        <v>Công an xã Lưu Nghiệp Anh  tỉnh Trà Vinh</v>
      </c>
      <c r="C1815" t="str">
        <v>-</v>
      </c>
      <c r="D1815" t="str">
        <v>-</v>
      </c>
      <c r="E1815" t="str">
        <v/>
      </c>
      <c r="F1815" t="str">
        <v>-</v>
      </c>
      <c r="G1815" t="str">
        <v>-</v>
      </c>
    </row>
    <row r="1816">
      <c r="A1816">
        <v>21814</v>
      </c>
      <c r="B1816" t="str">
        <v>UBND Ủy ban nhân dân xã Lưu Nghiệp Anh  tỉnh Trà Vinh</v>
      </c>
      <c r="C1816" t="str">
        <v>-</v>
      </c>
      <c r="D1816" t="str">
        <v>-</v>
      </c>
      <c r="E1816" t="str">
        <v>-</v>
      </c>
      <c r="F1816" t="str">
        <v>-</v>
      </c>
      <c r="G1816" t="str">
        <v>-</v>
      </c>
    </row>
    <row r="1817">
      <c r="A1817">
        <v>21815</v>
      </c>
      <c r="B1817" t="str">
        <v>Công an xã Ngãi Xuyên  tỉnh Trà Vinh</v>
      </c>
      <c r="C1817" t="str">
        <v>-</v>
      </c>
      <c r="D1817" t="str">
        <v>-</v>
      </c>
      <c r="E1817" t="str">
        <v/>
      </c>
      <c r="F1817" t="str">
        <v>-</v>
      </c>
      <c r="G1817" t="str">
        <v>-</v>
      </c>
    </row>
    <row r="1818">
      <c r="A1818">
        <v>21816</v>
      </c>
      <c r="B1818" t="str">
        <v>UBND Ủy ban nhân dân xã Ngãi Xuyên  tỉnh Trà Vinh</v>
      </c>
      <c r="C1818" t="str">
        <v>-</v>
      </c>
      <c r="D1818" t="str">
        <v>-</v>
      </c>
      <c r="E1818" t="str">
        <v>-</v>
      </c>
      <c r="F1818" t="str">
        <v>-</v>
      </c>
      <c r="G1818" t="str">
        <v>-</v>
      </c>
    </row>
    <row r="1819">
      <c r="A1819">
        <v>21817</v>
      </c>
      <c r="B1819" t="str">
        <v>Công an xã Kim Sơn  tỉnh Trà Vinh</v>
      </c>
      <c r="C1819" t="str">
        <v>-</v>
      </c>
      <c r="D1819" t="str">
        <v>-</v>
      </c>
      <c r="E1819" t="str">
        <v/>
      </c>
      <c r="F1819" t="str">
        <v>-</v>
      </c>
      <c r="G1819" t="str">
        <v>-</v>
      </c>
    </row>
    <row r="1820">
      <c r="A1820">
        <v>21818</v>
      </c>
      <c r="B1820" t="str">
        <v>UBND Ủy ban nhân dân xã Kim Sơn  tỉnh Trà Vinh</v>
      </c>
      <c r="C1820" t="str">
        <v>-</v>
      </c>
      <c r="D1820" t="str">
        <v>-</v>
      </c>
      <c r="E1820" t="str">
        <v>-</v>
      </c>
      <c r="F1820" t="str">
        <v>-</v>
      </c>
      <c r="G1820" t="str">
        <v>-</v>
      </c>
    </row>
    <row r="1821">
      <c r="A1821">
        <v>21819</v>
      </c>
      <c r="B1821" t="str">
        <v>Công an xã Thanh Sơn  tỉnh Trà Vinh</v>
      </c>
      <c r="C1821" t="str">
        <v>-</v>
      </c>
      <c r="D1821" t="str">
        <v>-</v>
      </c>
      <c r="E1821" t="str">
        <v/>
      </c>
      <c r="F1821" t="str">
        <v>-</v>
      </c>
      <c r="G1821" t="str">
        <v>-</v>
      </c>
    </row>
    <row r="1822">
      <c r="A1822">
        <v>21820</v>
      </c>
      <c r="B1822" t="str">
        <v>UBND Ủy ban nhân dân xã Thanh Sơn  tỉnh Trà Vinh</v>
      </c>
      <c r="C1822" t="str">
        <v>-</v>
      </c>
      <c r="D1822" t="str">
        <v>-</v>
      </c>
      <c r="E1822" t="str">
        <v>-</v>
      </c>
      <c r="F1822" t="str">
        <v>-</v>
      </c>
      <c r="G1822" t="str">
        <v>-</v>
      </c>
    </row>
    <row r="1823">
      <c r="A1823">
        <v>21821</v>
      </c>
      <c r="B1823" t="str">
        <v>Công an xã Hàm Giang  tỉnh Trà Vinh</v>
      </c>
      <c r="C1823" t="str">
        <v>-</v>
      </c>
      <c r="D1823" t="str">
        <v>-</v>
      </c>
      <c r="E1823" t="str">
        <v/>
      </c>
      <c r="F1823" t="str">
        <v>-</v>
      </c>
      <c r="G1823" t="str">
        <v>-</v>
      </c>
    </row>
    <row r="1824">
      <c r="A1824">
        <v>21822</v>
      </c>
      <c r="B1824" t="str">
        <v>UBND Ủy ban nhân dân xã Hàm Giang  tỉnh Trà Vinh</v>
      </c>
      <c r="C1824" t="str">
        <v>-</v>
      </c>
      <c r="D1824" t="str">
        <v>-</v>
      </c>
      <c r="E1824" t="str">
        <v>-</v>
      </c>
      <c r="F1824" t="str">
        <v>-</v>
      </c>
      <c r="G1824" t="str">
        <v>-</v>
      </c>
    </row>
    <row r="1825">
      <c r="A1825">
        <v>21823</v>
      </c>
      <c r="B1825" t="str">
        <v>Công an xã Hàm Tân  tỉnh Trà Vinh</v>
      </c>
      <c r="C1825" t="str">
        <v>-</v>
      </c>
      <c r="D1825" t="str">
        <v>-</v>
      </c>
      <c r="E1825" t="str">
        <v/>
      </c>
      <c r="F1825" t="str">
        <v>-</v>
      </c>
      <c r="G1825" t="str">
        <v>-</v>
      </c>
    </row>
    <row r="1826">
      <c r="A1826">
        <v>21824</v>
      </c>
      <c r="B1826" t="str">
        <v>UBND Ủy ban nhân dân xã Hàm Tân  tỉnh Trà Vinh</v>
      </c>
      <c r="C1826" t="str">
        <v>-</v>
      </c>
      <c r="D1826" t="str">
        <v>-</v>
      </c>
      <c r="E1826" t="str">
        <v>-</v>
      </c>
      <c r="F1826" t="str">
        <v>-</v>
      </c>
      <c r="G1826" t="str">
        <v>-</v>
      </c>
    </row>
    <row r="1827">
      <c r="A1827">
        <v>21825</v>
      </c>
      <c r="B1827" t="str">
        <v>Công an xã Đại An  tỉnh Trà Vinh</v>
      </c>
      <c r="C1827" t="str">
        <v>-</v>
      </c>
      <c r="D1827" t="str">
        <v>-</v>
      </c>
      <c r="E1827" t="str">
        <v/>
      </c>
      <c r="F1827" t="str">
        <v>-</v>
      </c>
      <c r="G1827" t="str">
        <v>-</v>
      </c>
    </row>
    <row r="1828">
      <c r="A1828">
        <v>21826</v>
      </c>
      <c r="B1828" t="str">
        <v>UBND Ủy ban nhân dân xã Đại An  tỉnh Trà Vinh</v>
      </c>
      <c r="C1828" t="str">
        <v>-</v>
      </c>
      <c r="D1828" t="str">
        <v>-</v>
      </c>
      <c r="E1828" t="str">
        <v>-</v>
      </c>
      <c r="F1828" t="str">
        <v>-</v>
      </c>
      <c r="G1828" t="str">
        <v>-</v>
      </c>
    </row>
    <row r="1829">
      <c r="A1829">
        <v>21827</v>
      </c>
      <c r="B1829" t="str">
        <v>Công an xã Định An  tỉnh Trà Vinh</v>
      </c>
      <c r="C1829" t="str">
        <v>-</v>
      </c>
      <c r="D1829" t="str">
        <v>-</v>
      </c>
      <c r="E1829" t="str">
        <v/>
      </c>
      <c r="F1829" t="str">
        <v>-</v>
      </c>
      <c r="G1829" t="str">
        <v>-</v>
      </c>
    </row>
    <row r="1830">
      <c r="A1830">
        <v>21828</v>
      </c>
      <c r="B1830" t="str">
        <v>UBND Ủy ban nhân dân xã Định An  tỉnh Trà Vinh</v>
      </c>
      <c r="C1830" t="str">
        <v>-</v>
      </c>
      <c r="D1830" t="str">
        <v>-</v>
      </c>
      <c r="E1830" t="str">
        <v>-</v>
      </c>
      <c r="F1830" t="str">
        <v>-</v>
      </c>
      <c r="G1830" t="str">
        <v>-</v>
      </c>
    </row>
    <row r="1831">
      <c r="A1831">
        <v>21829</v>
      </c>
      <c r="B1831" t="str">
        <v>Công an xã Ngọc Biên  tỉnh Trà Vinh</v>
      </c>
      <c r="C1831" t="str">
        <v>-</v>
      </c>
      <c r="D1831" t="str">
        <v>-</v>
      </c>
      <c r="E1831" t="str">
        <v/>
      </c>
      <c r="F1831" t="str">
        <v>-</v>
      </c>
      <c r="G1831" t="str">
        <v>-</v>
      </c>
    </row>
    <row r="1832">
      <c r="A1832">
        <v>21830</v>
      </c>
      <c r="B1832" t="str">
        <v>UBND Ủy ban nhân dân xã Ngọc Biên  tỉnh Trà Vinh</v>
      </c>
      <c r="C1832" t="str">
        <v>-</v>
      </c>
      <c r="D1832" t="str">
        <v>-</v>
      </c>
      <c r="E1832" t="str">
        <v>-</v>
      </c>
      <c r="F1832" t="str">
        <v>-</v>
      </c>
      <c r="G1832" t="str">
        <v>-</v>
      </c>
    </row>
    <row r="1833">
      <c r="A1833">
        <v>21831</v>
      </c>
      <c r="B1833" t="str">
        <v>Công an xã Long Hiệp  tỉnh Trà Vinh</v>
      </c>
      <c r="C1833" t="str">
        <v>-</v>
      </c>
      <c r="D1833" t="str">
        <v>-</v>
      </c>
      <c r="E1833" t="str">
        <v/>
      </c>
      <c r="F1833" t="str">
        <v>-</v>
      </c>
      <c r="G1833" t="str">
        <v>-</v>
      </c>
    </row>
    <row r="1834">
      <c r="A1834">
        <v>21832</v>
      </c>
      <c r="B1834" t="str">
        <v>UBND Ủy ban nhân dân xã Long Hiệp  tỉnh Trà Vinh</v>
      </c>
      <c r="C1834" t="str">
        <v>-</v>
      </c>
      <c r="D1834" t="str">
        <v>-</v>
      </c>
      <c r="E1834" t="str">
        <v>-</v>
      </c>
      <c r="F1834" t="str">
        <v>-</v>
      </c>
      <c r="G1834" t="str">
        <v>-</v>
      </c>
    </row>
    <row r="1835">
      <c r="A1835">
        <v>21833</v>
      </c>
      <c r="B1835" t="str">
        <v>Công an xã Tân Hiệp  tỉnh Trà Vinh</v>
      </c>
      <c r="C1835" t="str">
        <v>-</v>
      </c>
      <c r="D1835" t="str">
        <v>-</v>
      </c>
      <c r="E1835" t="str">
        <v/>
      </c>
      <c r="F1835" t="str">
        <v>-</v>
      </c>
      <c r="G1835" t="str">
        <v>-</v>
      </c>
    </row>
    <row r="1836">
      <c r="A1836">
        <v>21834</v>
      </c>
      <c r="B1836" t="str">
        <v>UBND Ủy ban nhân dân xã Tân Hiệp  tỉnh Trà Vinh</v>
      </c>
      <c r="C1836" t="str">
        <v>-</v>
      </c>
      <c r="D1836" t="str">
        <v>-</v>
      </c>
      <c r="E1836" t="str">
        <v>-</v>
      </c>
      <c r="F1836" t="str">
        <v>-</v>
      </c>
      <c r="G1836" t="str">
        <v>-</v>
      </c>
    </row>
    <row r="1837">
      <c r="A1837">
        <v>21835</v>
      </c>
      <c r="B1837" t="str">
        <v>Công an xã Đôn Xuân  tỉnh Trà Vinh</v>
      </c>
      <c r="C1837" t="str">
        <v>-</v>
      </c>
      <c r="D1837" t="str">
        <v>-</v>
      </c>
      <c r="E1837" t="str">
        <v/>
      </c>
      <c r="F1837" t="str">
        <v>-</v>
      </c>
      <c r="G1837" t="str">
        <v>-</v>
      </c>
    </row>
    <row r="1838">
      <c r="A1838">
        <v>21836</v>
      </c>
      <c r="B1838" t="str">
        <v>UBND Ủy ban nhân dân xã Đôn Xuân  tỉnh Trà Vinh</v>
      </c>
      <c r="C1838" t="str">
        <v>-</v>
      </c>
      <c r="D1838" t="str">
        <v>-</v>
      </c>
      <c r="E1838" t="str">
        <v>-</v>
      </c>
      <c r="F1838" t="str">
        <v>-</v>
      </c>
      <c r="G1838" t="str">
        <v>-</v>
      </c>
    </row>
    <row r="1839">
      <c r="A1839">
        <v>21837</v>
      </c>
      <c r="B1839" t="str">
        <v>Công an xã Đôn Châu  tỉnh Trà Vinh</v>
      </c>
      <c r="C1839" t="str">
        <v>-</v>
      </c>
      <c r="D1839" t="str">
        <v>-</v>
      </c>
      <c r="E1839" t="str">
        <v/>
      </c>
      <c r="F1839" t="str">
        <v>-</v>
      </c>
      <c r="G1839" t="str">
        <v>-</v>
      </c>
    </row>
    <row r="1840">
      <c r="A1840">
        <v>21838</v>
      </c>
      <c r="B1840" t="str">
        <v>UBND Ủy ban nhân dân xã Đôn Châu  tỉnh Trà Vinh</v>
      </c>
      <c r="C1840" t="str">
        <v>-</v>
      </c>
      <c r="D1840" t="str">
        <v>-</v>
      </c>
      <c r="E1840" t="str">
        <v>-</v>
      </c>
      <c r="F1840" t="str">
        <v>-</v>
      </c>
      <c r="G1840" t="str">
        <v>-</v>
      </c>
    </row>
    <row r="1841">
      <c r="A1841">
        <v>21839</v>
      </c>
      <c r="B1841" t="str">
        <v>Công an xã Long Khánh  tỉnh Trà Vinh</v>
      </c>
      <c r="C1841" t="str">
        <v>-</v>
      </c>
      <c r="D1841" t="str">
        <v>-</v>
      </c>
      <c r="E1841" t="str">
        <v/>
      </c>
      <c r="F1841" t="str">
        <v>-</v>
      </c>
      <c r="G1841" t="str">
        <v>-</v>
      </c>
    </row>
    <row r="1842">
      <c r="A1842">
        <v>21840</v>
      </c>
      <c r="B1842" t="str">
        <v>UBND Ủy ban nhân dân xã Long Khánh  tỉnh Trà Vinh</v>
      </c>
      <c r="C1842" t="str">
        <v>-</v>
      </c>
      <c r="D1842" t="str">
        <v>-</v>
      </c>
      <c r="E1842" t="str">
        <v>-</v>
      </c>
      <c r="F1842" t="str">
        <v>-</v>
      </c>
      <c r="G1842" t="str">
        <v>-</v>
      </c>
    </row>
    <row r="1843">
      <c r="A1843">
        <v>21841</v>
      </c>
      <c r="B1843" t="str">
        <v>Công an xã Ngũ Lạc  tỉnh Trà Vinh</v>
      </c>
      <c r="C1843" t="str">
        <v>-</v>
      </c>
      <c r="D1843" t="str">
        <v>-</v>
      </c>
      <c r="E1843" t="str">
        <v/>
      </c>
      <c r="F1843" t="str">
        <v>-</v>
      </c>
      <c r="G1843" t="str">
        <v>-</v>
      </c>
    </row>
    <row r="1844">
      <c r="A1844">
        <v>21842</v>
      </c>
      <c r="B1844" t="str">
        <v>UBND Ủy ban nhân dân xã Ngũ Lạc  tỉnh Trà Vinh</v>
      </c>
      <c r="C1844" t="str">
        <v>-</v>
      </c>
      <c r="D1844" t="str">
        <v>-</v>
      </c>
      <c r="E1844" t="str">
        <v>-</v>
      </c>
      <c r="F1844" t="str">
        <v>-</v>
      </c>
      <c r="G1844" t="str">
        <v>-</v>
      </c>
    </row>
    <row r="1845">
      <c r="A1845">
        <v>21843</v>
      </c>
      <c r="B1845" t="str">
        <v>Công an xã Long Vĩnh  tỉnh Trà Vinh</v>
      </c>
      <c r="C1845" t="str">
        <v>-</v>
      </c>
      <c r="D1845" t="str">
        <v>-</v>
      </c>
      <c r="E1845" t="str">
        <v/>
      </c>
      <c r="F1845" t="str">
        <v>-</v>
      </c>
      <c r="G1845" t="str">
        <v>-</v>
      </c>
    </row>
    <row r="1846">
      <c r="A1846">
        <v>21844</v>
      </c>
      <c r="B1846" t="str">
        <v>UBND Ủy ban nhân dân xã Long Vĩnh  tỉnh Trà Vinh</v>
      </c>
      <c r="C1846" t="str">
        <v>-</v>
      </c>
      <c r="D1846" t="str">
        <v>-</v>
      </c>
      <c r="E1846" t="str">
        <v>-</v>
      </c>
      <c r="F1846" t="str">
        <v>-</v>
      </c>
      <c r="G1846" t="str">
        <v>-</v>
      </c>
    </row>
    <row r="1847">
      <c r="A1847">
        <v>21845</v>
      </c>
      <c r="B1847" t="str">
        <v>Công an xã Đông Hải  tỉnh Trà Vinh</v>
      </c>
      <c r="C1847" t="str">
        <v>-</v>
      </c>
      <c r="D1847" t="str">
        <v>-</v>
      </c>
      <c r="E1847" t="str">
        <v/>
      </c>
      <c r="F1847" t="str">
        <v>-</v>
      </c>
      <c r="G1847" t="str">
        <v>-</v>
      </c>
    </row>
    <row r="1848">
      <c r="A1848">
        <v>21846</v>
      </c>
      <c r="B1848" t="str">
        <v>UBND Ủy ban nhân dân xã Đông Hải  tỉnh Trà Vinh</v>
      </c>
      <c r="C1848" t="str">
        <v>-</v>
      </c>
      <c r="D1848" t="str">
        <v>-</v>
      </c>
      <c r="E1848" t="str">
        <v>-</v>
      </c>
      <c r="F1848" t="str">
        <v>-</v>
      </c>
      <c r="G1848" t="str">
        <v>-</v>
      </c>
    </row>
    <row r="1849">
      <c r="A1849">
        <v>21847</v>
      </c>
      <c r="B1849" t="str">
        <v>Công an phường 1  tỉnh Trà Vinh</v>
      </c>
      <c r="C1849" t="str">
        <v>-</v>
      </c>
      <c r="D1849" t="str">
        <v>-</v>
      </c>
      <c r="E1849" t="str">
        <v/>
      </c>
      <c r="F1849" t="str">
        <v>-</v>
      </c>
      <c r="G1849" t="str">
        <v>-</v>
      </c>
    </row>
    <row r="1850">
      <c r="A1850">
        <v>21848</v>
      </c>
      <c r="B1850" t="str">
        <v>UBND Ủy ban nhân dân phường 1  tỉnh Trà Vinh</v>
      </c>
      <c r="C1850" t="str">
        <v>-</v>
      </c>
      <c r="D1850" t="str">
        <v>-</v>
      </c>
      <c r="E1850" t="str">
        <v>-</v>
      </c>
      <c r="F1850" t="str">
        <v>-</v>
      </c>
      <c r="G1850" t="str">
        <v>-</v>
      </c>
    </row>
    <row r="1851">
      <c r="A1851">
        <v>21849</v>
      </c>
      <c r="B1851" t="str">
        <v>Công an xã Long Toàn  tỉnh Trà Vinh</v>
      </c>
      <c r="C1851" t="str">
        <v>-</v>
      </c>
      <c r="D1851" t="str">
        <v>-</v>
      </c>
      <c r="E1851" t="str">
        <v/>
      </c>
      <c r="F1851" t="str">
        <v>-</v>
      </c>
      <c r="G1851" t="str">
        <v>-</v>
      </c>
    </row>
    <row r="1852">
      <c r="A1852">
        <v>21850</v>
      </c>
      <c r="B1852" t="str">
        <v>UBND Ủy ban nhân dân xã Long Toàn  tỉnh Trà Vinh</v>
      </c>
      <c r="C1852" t="str">
        <v>-</v>
      </c>
      <c r="D1852" t="str">
        <v>-</v>
      </c>
      <c r="E1852" t="str">
        <v>-</v>
      </c>
      <c r="F1852" t="str">
        <v>-</v>
      </c>
      <c r="G1852" t="str">
        <v>-</v>
      </c>
    </row>
    <row r="1853">
      <c r="A1853">
        <v>21851</v>
      </c>
      <c r="B1853" t="str">
        <v>Công an phường 2  tỉnh Trà Vinh</v>
      </c>
      <c r="C1853" t="str">
        <v>-</v>
      </c>
      <c r="D1853" t="str">
        <v>-</v>
      </c>
      <c r="E1853" t="str">
        <v/>
      </c>
      <c r="F1853" t="str">
        <v>-</v>
      </c>
      <c r="G1853" t="str">
        <v>-</v>
      </c>
    </row>
    <row r="1854">
      <c r="A1854">
        <v>21852</v>
      </c>
      <c r="B1854" t="str">
        <v>UBND Ủy ban nhân dân phường 2  tỉnh Trà Vinh</v>
      </c>
      <c r="C1854" t="str">
        <v>-</v>
      </c>
      <c r="D1854" t="str">
        <v>-</v>
      </c>
      <c r="E1854" t="str">
        <v>-</v>
      </c>
      <c r="F1854" t="str">
        <v>-</v>
      </c>
      <c r="G1854" t="str">
        <v>-</v>
      </c>
    </row>
    <row r="1855">
      <c r="A1855">
        <v>21853</v>
      </c>
      <c r="B1855" t="str">
        <v>Công an xã Long Hữu  tỉnh Trà Vinh</v>
      </c>
      <c r="C1855" t="str">
        <v>-</v>
      </c>
      <c r="D1855" t="str">
        <v>-</v>
      </c>
      <c r="E1855" t="str">
        <v/>
      </c>
      <c r="F1855" t="str">
        <v>-</v>
      </c>
      <c r="G1855" t="str">
        <v>-</v>
      </c>
    </row>
    <row r="1856">
      <c r="A1856">
        <v>21854</v>
      </c>
      <c r="B1856" t="str">
        <v>UBND Ủy ban nhân dân xã Long Hữu  tỉnh Trà Vinh</v>
      </c>
      <c r="C1856" t="str">
        <v>-</v>
      </c>
      <c r="D1856" t="str">
        <v>-</v>
      </c>
      <c r="E1856" t="str">
        <v>-</v>
      </c>
      <c r="F1856" t="str">
        <v>-</v>
      </c>
      <c r="G1856" t="str">
        <v>-</v>
      </c>
    </row>
    <row r="1857">
      <c r="A1857">
        <v>21855</v>
      </c>
      <c r="B1857" t="str">
        <v>Công an xã Dân Thành  tỉnh Trà Vinh</v>
      </c>
      <c r="C1857" t="str">
        <v>-</v>
      </c>
      <c r="D1857" t="str">
        <v>-</v>
      </c>
      <c r="E1857" t="str">
        <v/>
      </c>
      <c r="F1857" t="str">
        <v>-</v>
      </c>
      <c r="G1857" t="str">
        <v>-</v>
      </c>
    </row>
    <row r="1858">
      <c r="A1858">
        <v>21856</v>
      </c>
      <c r="B1858" t="str">
        <v>UBND Ủy ban nhân dân xã Dân Thành  tỉnh Trà Vinh</v>
      </c>
      <c r="C1858" t="str">
        <v>-</v>
      </c>
      <c r="D1858" t="str">
        <v>-</v>
      </c>
      <c r="E1858" t="str">
        <v>-</v>
      </c>
      <c r="F1858" t="str">
        <v>-</v>
      </c>
      <c r="G1858" t="str">
        <v>-</v>
      </c>
    </row>
    <row r="1859">
      <c r="A1859">
        <v>21857</v>
      </c>
      <c r="B1859" t="str">
        <v>Công an xã Trường Long Hòa  tỉnh Trà Vinh</v>
      </c>
      <c r="C1859" t="str">
        <v>-</v>
      </c>
      <c r="D1859" t="str">
        <v>-</v>
      </c>
      <c r="E1859" t="str">
        <v/>
      </c>
      <c r="F1859" t="str">
        <v>-</v>
      </c>
      <c r="G1859" t="str">
        <v>-</v>
      </c>
    </row>
    <row r="1860">
      <c r="A1860">
        <v>21858</v>
      </c>
      <c r="B1860" t="str">
        <v>UBND Ủy ban nhân dân xã Trường Long Hòa  tỉnh Trà Vinh</v>
      </c>
      <c r="C1860" t="str">
        <v>-</v>
      </c>
      <c r="D1860" t="str">
        <v>-</v>
      </c>
      <c r="E1860" t="str">
        <v>-</v>
      </c>
      <c r="F1860" t="str">
        <v>-</v>
      </c>
      <c r="G1860" t="str">
        <v>-</v>
      </c>
    </row>
    <row r="1861">
      <c r="A1861">
        <v>21859</v>
      </c>
      <c r="B1861" t="str">
        <v>Công an xã Hiệp Thạnh  tỉnh Trà Vinh</v>
      </c>
      <c r="C1861" t="str">
        <v>-</v>
      </c>
      <c r="D1861" t="str">
        <v>-</v>
      </c>
      <c r="E1861" t="str">
        <v/>
      </c>
      <c r="F1861" t="str">
        <v>-</v>
      </c>
      <c r="G1861" t="str">
        <v>-</v>
      </c>
    </row>
    <row r="1862">
      <c r="A1862">
        <v>21860</v>
      </c>
      <c r="B1862" t="str">
        <v>UBND Ủy ban nhân dân xã Hiệp Thạnh  tỉnh Trà Vinh</v>
      </c>
      <c r="C1862" t="str">
        <v>-</v>
      </c>
      <c r="D1862" t="str">
        <v>-</v>
      </c>
      <c r="E1862" t="str">
        <v>-</v>
      </c>
      <c r="F1862" t="str">
        <v>-</v>
      </c>
      <c r="G1862" t="str">
        <v>-</v>
      </c>
    </row>
    <row r="1863">
      <c r="A1863">
        <v>21861</v>
      </c>
      <c r="B1863" t="str">
        <v>Công an phường 9  tỉnh Vĩnh Long</v>
      </c>
      <c r="C1863" t="str">
        <v>-</v>
      </c>
      <c r="D1863" t="str">
        <v>-</v>
      </c>
      <c r="E1863" t="str">
        <v/>
      </c>
      <c r="F1863" t="str">
        <v>-</v>
      </c>
      <c r="G1863" t="str">
        <v>-</v>
      </c>
    </row>
    <row r="1864">
      <c r="A1864">
        <v>21862</v>
      </c>
      <c r="B1864" t="str">
        <v>UBND Ủy ban nhân dân phường 9  tỉnh Vĩnh Long</v>
      </c>
      <c r="C1864" t="str">
        <v>-</v>
      </c>
      <c r="D1864" t="str">
        <v>-</v>
      </c>
      <c r="E1864" t="str">
        <v>-</v>
      </c>
      <c r="F1864" t="str">
        <v>-</v>
      </c>
      <c r="G1864" t="str">
        <v>-</v>
      </c>
    </row>
    <row r="1865">
      <c r="A1865">
        <v>21863</v>
      </c>
      <c r="B1865" t="str">
        <v>Công an phường 5  tỉnh Vĩnh Long</v>
      </c>
      <c r="C1865" t="str">
        <v>-</v>
      </c>
      <c r="D1865" t="str">
        <v>-</v>
      </c>
      <c r="E1865" t="str">
        <v/>
      </c>
      <c r="F1865" t="str">
        <v>-</v>
      </c>
      <c r="G1865" t="str">
        <v>-</v>
      </c>
    </row>
    <row r="1866">
      <c r="A1866">
        <v>21864</v>
      </c>
      <c r="B1866" t="str">
        <v>UBND Ủy ban nhân dân phường 5  tỉnh Vĩnh Long</v>
      </c>
      <c r="C1866" t="str">
        <v>-</v>
      </c>
      <c r="D1866" t="str">
        <v>-</v>
      </c>
      <c r="E1866" t="str">
        <v>-</v>
      </c>
      <c r="F1866" t="str">
        <v>-</v>
      </c>
      <c r="G1866" t="str">
        <v>-</v>
      </c>
    </row>
    <row r="1867">
      <c r="A1867">
        <v>21865</v>
      </c>
      <c r="B1867" t="str">
        <v>Công an phường 1  tỉnh Vĩnh Long</v>
      </c>
      <c r="C1867" t="str">
        <v>-</v>
      </c>
      <c r="D1867" t="str">
        <v>-</v>
      </c>
      <c r="E1867" t="str">
        <v/>
      </c>
      <c r="F1867" t="str">
        <v>-</v>
      </c>
      <c r="G1867" t="str">
        <v>-</v>
      </c>
    </row>
    <row r="1868">
      <c r="A1868">
        <v>21866</v>
      </c>
      <c r="B1868" t="str">
        <v>UBND Ủy ban nhân dân phường 1  tỉnh Vĩnh Long</v>
      </c>
      <c r="C1868" t="str">
        <v>-</v>
      </c>
      <c r="D1868" t="str">
        <v>-</v>
      </c>
      <c r="E1868" t="str">
        <v>-</v>
      </c>
      <c r="F1868" t="str">
        <v>-</v>
      </c>
      <c r="G1868" t="str">
        <v>-</v>
      </c>
    </row>
    <row r="1869">
      <c r="A1869">
        <v>21867</v>
      </c>
      <c r="B1869" t="str">
        <v>Công an phường 2  tỉnh Vĩnh Long</v>
      </c>
      <c r="C1869" t="str">
        <v>-</v>
      </c>
      <c r="D1869" t="str">
        <v>-</v>
      </c>
      <c r="E1869" t="str">
        <v/>
      </c>
      <c r="F1869" t="str">
        <v>-</v>
      </c>
      <c r="G1869" t="str">
        <v>-</v>
      </c>
    </row>
    <row r="1870">
      <c r="A1870">
        <v>21868</v>
      </c>
      <c r="B1870" t="str">
        <v>UBND Ủy ban nhân dân phường 2  tỉnh Vĩnh Long</v>
      </c>
      <c r="C1870" t="str">
        <v>-</v>
      </c>
      <c r="D1870" t="str">
        <v>-</v>
      </c>
      <c r="E1870" t="str">
        <v>-</v>
      </c>
      <c r="F1870" t="str">
        <v>-</v>
      </c>
      <c r="G1870" t="str">
        <v>-</v>
      </c>
    </row>
    <row r="1871">
      <c r="A1871">
        <v>21869</v>
      </c>
      <c r="B1871" t="str">
        <v>Công an phường 4  tỉnh Vĩnh Long</v>
      </c>
      <c r="C1871" t="str">
        <v>-</v>
      </c>
      <c r="D1871" t="str">
        <v>-</v>
      </c>
      <c r="E1871" t="str">
        <v/>
      </c>
      <c r="F1871" t="str">
        <v>-</v>
      </c>
      <c r="G1871" t="str">
        <v>-</v>
      </c>
    </row>
    <row r="1872">
      <c r="A1872">
        <v>21870</v>
      </c>
      <c r="B1872" t="str">
        <v>UBND Ủy ban nhân dân phường 4  tỉnh Vĩnh Long</v>
      </c>
      <c r="C1872" t="str">
        <v>-</v>
      </c>
      <c r="D1872" t="str">
        <v>-</v>
      </c>
      <c r="E1872" t="str">
        <v>-</v>
      </c>
      <c r="F1872" t="str">
        <v>-</v>
      </c>
      <c r="G1872" t="str">
        <v>-</v>
      </c>
    </row>
    <row r="1873">
      <c r="A1873">
        <v>21871</v>
      </c>
      <c r="B1873" t="str">
        <v>Công an phường 3  tỉnh Vĩnh Long</v>
      </c>
      <c r="C1873" t="str">
        <v>-</v>
      </c>
      <c r="D1873" t="str">
        <v>-</v>
      </c>
      <c r="E1873" t="str">
        <v/>
      </c>
      <c r="F1873" t="str">
        <v>-</v>
      </c>
      <c r="G1873" t="str">
        <v>-</v>
      </c>
    </row>
    <row r="1874">
      <c r="A1874">
        <v>21872</v>
      </c>
      <c r="B1874" t="str">
        <v>UBND Ủy ban nhân dân phường 3  tỉnh Vĩnh Long</v>
      </c>
      <c r="C1874" t="str">
        <v>-</v>
      </c>
      <c r="D1874" t="str">
        <v>-</v>
      </c>
      <c r="E1874" t="str">
        <v>-</v>
      </c>
      <c r="F1874" t="str">
        <v>-</v>
      </c>
      <c r="G1874" t="str">
        <v>-</v>
      </c>
    </row>
    <row r="1875">
      <c r="A1875">
        <v>21873</v>
      </c>
      <c r="B1875" t="str">
        <v>Công an phường 8  tỉnh Vĩnh Long</v>
      </c>
      <c r="C1875" t="str">
        <v>-</v>
      </c>
      <c r="D1875" t="str">
        <v>-</v>
      </c>
      <c r="E1875" t="str">
        <v/>
      </c>
      <c r="F1875" t="str">
        <v>-</v>
      </c>
      <c r="G1875" t="str">
        <v>-</v>
      </c>
    </row>
    <row r="1876">
      <c r="A1876">
        <v>21874</v>
      </c>
      <c r="B1876" t="str">
        <v>UBND Ủy ban nhân dân phường 8  tỉnh Vĩnh Long</v>
      </c>
      <c r="C1876" t="str">
        <v>-</v>
      </c>
      <c r="D1876" t="str">
        <v>-</v>
      </c>
      <c r="E1876" t="str">
        <v>-</v>
      </c>
      <c r="F1876" t="str">
        <v>-</v>
      </c>
      <c r="G1876" t="str">
        <v>-</v>
      </c>
    </row>
    <row r="1877">
      <c r="A1877">
        <v>21875</v>
      </c>
      <c r="B1877" t="str">
        <v>Công an xã Tân Ngãi  tỉnh Vĩnh Long</v>
      </c>
      <c r="C1877" t="str">
        <v>-</v>
      </c>
      <c r="D1877" t="str">
        <v>-</v>
      </c>
      <c r="E1877" t="str">
        <v/>
      </c>
      <c r="F1877" t="str">
        <v>-</v>
      </c>
      <c r="G1877" t="str">
        <v>-</v>
      </c>
    </row>
    <row r="1878">
      <c r="A1878">
        <v>21876</v>
      </c>
      <c r="B1878" t="str">
        <v>UBND Ủy ban nhân dân xã Tân Ngãi  tỉnh Vĩnh Long</v>
      </c>
      <c r="C1878" t="str">
        <v>-</v>
      </c>
      <c r="D1878" t="str">
        <v>-</v>
      </c>
      <c r="E1878" t="str">
        <v>-</v>
      </c>
      <c r="F1878" t="str">
        <v>-</v>
      </c>
      <c r="G1878" t="str">
        <v>-</v>
      </c>
    </row>
    <row r="1879">
      <c r="A1879">
        <v>21877</v>
      </c>
      <c r="B1879" t="str">
        <v>Công an xã Tân Hòa  tỉnh Vĩnh Long</v>
      </c>
      <c r="C1879" t="str">
        <v>-</v>
      </c>
      <c r="D1879" t="str">
        <v>-</v>
      </c>
      <c r="E1879" t="str">
        <v/>
      </c>
      <c r="F1879" t="str">
        <v>-</v>
      </c>
      <c r="G1879" t="str">
        <v>-</v>
      </c>
    </row>
    <row r="1880">
      <c r="A1880">
        <v>21878</v>
      </c>
      <c r="B1880" t="str">
        <v>UBND Ủy ban nhân dân xã Tân Hòa  tỉnh Vĩnh Long</v>
      </c>
      <c r="C1880" t="str">
        <v>-</v>
      </c>
      <c r="D1880" t="str">
        <v>-</v>
      </c>
      <c r="E1880" t="str">
        <v>-</v>
      </c>
      <c r="F1880" t="str">
        <v>-</v>
      </c>
      <c r="G1880" t="str">
        <v>-</v>
      </c>
    </row>
    <row r="1881">
      <c r="A1881">
        <v>21879</v>
      </c>
      <c r="B1881" t="str">
        <v>Công an xã Tân Hội  tỉnh Vĩnh Long</v>
      </c>
      <c r="C1881" t="str">
        <v>-</v>
      </c>
      <c r="D1881" t="str">
        <v>-</v>
      </c>
      <c r="E1881" t="str">
        <v/>
      </c>
      <c r="F1881" t="str">
        <v>-</v>
      </c>
      <c r="G1881" t="str">
        <v>-</v>
      </c>
    </row>
    <row r="1882">
      <c r="A1882">
        <v>21880</v>
      </c>
      <c r="B1882" t="str">
        <v>UBND Ủy ban nhân dân xã Tân Hội  tỉnh Vĩnh Long</v>
      </c>
      <c r="C1882" t="str">
        <v>-</v>
      </c>
      <c r="D1882" t="str">
        <v>-</v>
      </c>
      <c r="E1882" t="str">
        <v>-</v>
      </c>
      <c r="F1882" t="str">
        <v>-</v>
      </c>
      <c r="G1882" t="str">
        <v>-</v>
      </c>
    </row>
    <row r="1883">
      <c r="A1883">
        <v>21881</v>
      </c>
      <c r="B1883" t="str">
        <v>Công an xã Trường An  tỉnh Vĩnh Long</v>
      </c>
      <c r="C1883" t="str">
        <v>-</v>
      </c>
      <c r="D1883" t="str">
        <v>-</v>
      </c>
      <c r="E1883" t="str">
        <v/>
      </c>
      <c r="F1883" t="str">
        <v>-</v>
      </c>
      <c r="G1883" t="str">
        <v>-</v>
      </c>
    </row>
    <row r="1884">
      <c r="A1884">
        <v>21882</v>
      </c>
      <c r="B1884" t="str">
        <v>UBND Ủy ban nhân dân xã Trường An  tỉnh Vĩnh Long</v>
      </c>
      <c r="C1884" t="str">
        <v>-</v>
      </c>
      <c r="D1884" t="str">
        <v>-</v>
      </c>
      <c r="E1884" t="str">
        <v>-</v>
      </c>
      <c r="F1884" t="str">
        <v>-</v>
      </c>
      <c r="G1884" t="str">
        <v>-</v>
      </c>
    </row>
    <row r="1885">
      <c r="A1885">
        <v>21883</v>
      </c>
      <c r="B1885" t="str">
        <v>Công an xã Đồng Phú  tỉnh Vĩnh Long</v>
      </c>
      <c r="C1885" t="str">
        <v>-</v>
      </c>
      <c r="D1885" t="str">
        <v>-</v>
      </c>
      <c r="E1885" t="str">
        <v/>
      </c>
      <c r="F1885" t="str">
        <v>-</v>
      </c>
      <c r="G1885" t="str">
        <v>-</v>
      </c>
    </row>
    <row r="1886">
      <c r="A1886">
        <v>21884</v>
      </c>
      <c r="B1886" t="str">
        <v>UBND Ủy ban nhân dân xã Đồng Phú  tỉnh Vĩnh Long</v>
      </c>
      <c r="C1886" t="str">
        <v>-</v>
      </c>
      <c r="D1886" t="str">
        <v>-</v>
      </c>
      <c r="E1886" t="str">
        <v>-</v>
      </c>
      <c r="F1886" t="str">
        <v>-</v>
      </c>
      <c r="G1886" t="str">
        <v>-</v>
      </c>
    </row>
    <row r="1887">
      <c r="A1887">
        <v>21885</v>
      </c>
      <c r="B1887" t="str">
        <v>Công an xã Bình Hòa Phước  tỉnh Vĩnh Long</v>
      </c>
      <c r="C1887" t="str">
        <v>-</v>
      </c>
      <c r="D1887" t="str">
        <v>-</v>
      </c>
      <c r="E1887" t="str">
        <v/>
      </c>
      <c r="F1887" t="str">
        <v>-</v>
      </c>
      <c r="G1887" t="str">
        <v>-</v>
      </c>
    </row>
    <row r="1888">
      <c r="A1888">
        <v>21886</v>
      </c>
      <c r="B1888" t="str">
        <v>UBND Ủy ban nhân dân xã Bình Hòa Phước  tỉnh Vĩnh Long</v>
      </c>
      <c r="C1888" t="str">
        <v>-</v>
      </c>
      <c r="D1888" t="str">
        <v>-</v>
      </c>
      <c r="E1888" t="str">
        <v>-</v>
      </c>
      <c r="F1888" t="str">
        <v>-</v>
      </c>
      <c r="G1888" t="str">
        <v>-</v>
      </c>
    </row>
    <row r="1889">
      <c r="A1889">
        <v>21887</v>
      </c>
      <c r="B1889" t="str">
        <v>Công an xã Hòa Ninh  tỉnh Vĩnh Long</v>
      </c>
      <c r="C1889" t="str">
        <v>-</v>
      </c>
      <c r="D1889" t="str">
        <v>-</v>
      </c>
      <c r="E1889" t="str">
        <v/>
      </c>
      <c r="F1889" t="str">
        <v>-</v>
      </c>
      <c r="G1889" t="str">
        <v>-</v>
      </c>
    </row>
    <row r="1890">
      <c r="A1890">
        <v>21888</v>
      </c>
      <c r="B1890" t="str">
        <v>UBND Ủy ban nhân dân xã Hòa Ninh  tỉnh Vĩnh Long</v>
      </c>
      <c r="C1890" t="str">
        <v>-</v>
      </c>
      <c r="D1890" t="str">
        <v>-</v>
      </c>
      <c r="E1890" t="str">
        <v>-</v>
      </c>
      <c r="F1890" t="str">
        <v>-</v>
      </c>
      <c r="G1890" t="str">
        <v>-</v>
      </c>
    </row>
    <row r="1891">
      <c r="A1891">
        <v>21889</v>
      </c>
      <c r="B1891" t="str">
        <v>Công an xã An Bình  tỉnh Vĩnh Long</v>
      </c>
      <c r="C1891" t="str">
        <v>-</v>
      </c>
      <c r="D1891" t="str">
        <v>-</v>
      </c>
      <c r="E1891" t="str">
        <v/>
      </c>
      <c r="F1891" t="str">
        <v>-</v>
      </c>
      <c r="G1891" t="str">
        <v>-</v>
      </c>
    </row>
    <row r="1892">
      <c r="A1892">
        <v>21890</v>
      </c>
      <c r="B1892" t="str">
        <v>UBND Ủy ban nhân dân xã An Bình  tỉnh Vĩnh Long</v>
      </c>
      <c r="C1892" t="str">
        <v>-</v>
      </c>
      <c r="D1892" t="str">
        <v>-</v>
      </c>
      <c r="E1892" t="str">
        <v>-</v>
      </c>
      <c r="F1892" t="str">
        <v>-</v>
      </c>
      <c r="G1892" t="str">
        <v>-</v>
      </c>
    </row>
    <row r="1893">
      <c r="A1893">
        <v>21891</v>
      </c>
      <c r="B1893" t="str">
        <v>Công an xã Thanh Đức  tỉnh Vĩnh Long</v>
      </c>
      <c r="C1893" t="str">
        <v>-</v>
      </c>
      <c r="D1893" t="str">
        <v>-</v>
      </c>
      <c r="E1893" t="str">
        <v/>
      </c>
      <c r="F1893" t="str">
        <v>-</v>
      </c>
      <c r="G1893" t="str">
        <v>-</v>
      </c>
    </row>
    <row r="1894">
      <c r="A1894">
        <v>21892</v>
      </c>
      <c r="B1894" t="str">
        <v>UBND Ủy ban nhân dân xã Thanh Đức  tỉnh Vĩnh Long</v>
      </c>
      <c r="C1894" t="str">
        <v>-</v>
      </c>
      <c r="D1894" t="str">
        <v>-</v>
      </c>
      <c r="E1894" t="str">
        <v>-</v>
      </c>
      <c r="F1894" t="str">
        <v>-</v>
      </c>
      <c r="G1894" t="str">
        <v>-</v>
      </c>
    </row>
    <row r="1895">
      <c r="A1895">
        <v>21893</v>
      </c>
      <c r="B1895" t="str">
        <v>Công an xã Tân Hạnh  tỉnh Vĩnh Long</v>
      </c>
      <c r="C1895" t="str">
        <v>-</v>
      </c>
      <c r="D1895" t="str">
        <v>-</v>
      </c>
      <c r="E1895" t="str">
        <v/>
      </c>
      <c r="F1895" t="str">
        <v>-</v>
      </c>
      <c r="G1895" t="str">
        <v>-</v>
      </c>
    </row>
    <row r="1896">
      <c r="A1896">
        <v>21894</v>
      </c>
      <c r="B1896" t="str">
        <v>UBND Ủy ban nhân dân xã Tân Hạnh  tỉnh Vĩnh Long</v>
      </c>
      <c r="C1896" t="str">
        <v>-</v>
      </c>
      <c r="D1896" t="str">
        <v>-</v>
      </c>
      <c r="E1896" t="str">
        <v>-</v>
      </c>
      <c r="F1896" t="str">
        <v>-</v>
      </c>
      <c r="G1896" t="str">
        <v>-</v>
      </c>
    </row>
    <row r="1897">
      <c r="A1897">
        <v>21895</v>
      </c>
      <c r="B1897" t="str">
        <v>Công an xã Phước Hậu  tỉnh Vĩnh Long</v>
      </c>
      <c r="C1897" t="str">
        <v>-</v>
      </c>
      <c r="D1897" t="str">
        <v>-</v>
      </c>
      <c r="E1897" t="str">
        <v/>
      </c>
      <c r="F1897" t="str">
        <v>-</v>
      </c>
      <c r="G1897" t="str">
        <v>-</v>
      </c>
    </row>
    <row r="1898">
      <c r="A1898">
        <v>21896</v>
      </c>
      <c r="B1898" t="str">
        <v>UBND Ủy ban nhân dân xã Phước Hậu  tỉnh Vĩnh Long</v>
      </c>
      <c r="C1898" t="str">
        <v>-</v>
      </c>
      <c r="D1898" t="str">
        <v>-</v>
      </c>
      <c r="E1898" t="str">
        <v>-</v>
      </c>
      <c r="F1898" t="str">
        <v>-</v>
      </c>
      <c r="G1898" t="str">
        <v>-</v>
      </c>
    </row>
    <row r="1899">
      <c r="A1899">
        <v>21897</v>
      </c>
      <c r="B1899" t="str">
        <v>Công an xã Long Phước  tỉnh Vĩnh Long</v>
      </c>
      <c r="C1899" t="str">
        <v>-</v>
      </c>
      <c r="D1899" t="str">
        <v>-</v>
      </c>
      <c r="E1899" t="str">
        <v/>
      </c>
      <c r="F1899" t="str">
        <v>-</v>
      </c>
      <c r="G1899" t="str">
        <v>-</v>
      </c>
    </row>
    <row r="1900">
      <c r="A1900">
        <v>21898</v>
      </c>
      <c r="B1900" t="str">
        <v>UBND Ủy ban nhân dân xã Long Phước  tỉnh Vĩnh Long</v>
      </c>
      <c r="C1900" t="str">
        <v>-</v>
      </c>
      <c r="D1900" t="str">
        <v>-</v>
      </c>
      <c r="E1900" t="str">
        <v>-</v>
      </c>
      <c r="F1900" t="str">
        <v>-</v>
      </c>
      <c r="G1900" t="str">
        <v>-</v>
      </c>
    </row>
    <row r="1901">
      <c r="A1901">
        <v>21899</v>
      </c>
      <c r="B1901" t="str">
        <v>Công an xã Phú Đức  tỉnh Vĩnh Long</v>
      </c>
      <c r="C1901" t="str">
        <v>-</v>
      </c>
      <c r="D1901" t="str">
        <v>-</v>
      </c>
      <c r="E1901" t="str">
        <v/>
      </c>
      <c r="F1901" t="str">
        <v>-</v>
      </c>
      <c r="G1901" t="str">
        <v>-</v>
      </c>
    </row>
    <row r="1902">
      <c r="A1902">
        <v>21900</v>
      </c>
      <c r="B1902" t="str">
        <v>UBND Ủy ban nhân dân xã Phú Đức  tỉnh Vĩnh Long</v>
      </c>
      <c r="C1902" t="str">
        <v>-</v>
      </c>
      <c r="D1902" t="str">
        <v>-</v>
      </c>
      <c r="E1902" t="str">
        <v>-</v>
      </c>
      <c r="F1902" t="str">
        <v>-</v>
      </c>
      <c r="G1902" t="str">
        <v>-</v>
      </c>
    </row>
    <row r="1903">
      <c r="A1903">
        <v>21901</v>
      </c>
      <c r="B1903" t="str">
        <v>Công an xã Lộc Hòa  tỉnh Vĩnh Long</v>
      </c>
      <c r="C1903" t="str">
        <v>-</v>
      </c>
      <c r="D1903" t="str">
        <v>-</v>
      </c>
      <c r="E1903" t="str">
        <v/>
      </c>
      <c r="F1903" t="str">
        <v>-</v>
      </c>
      <c r="G1903" t="str">
        <v>-</v>
      </c>
    </row>
    <row r="1904">
      <c r="A1904">
        <v>21902</v>
      </c>
      <c r="B1904" t="str">
        <v>UBND Ủy ban nhân dân xã Lộc Hòa  tỉnh Vĩnh Long</v>
      </c>
      <c r="C1904" t="str">
        <v>-</v>
      </c>
      <c r="D1904" t="str">
        <v>-</v>
      </c>
      <c r="E1904" t="str">
        <v>-</v>
      </c>
      <c r="F1904" t="str">
        <v>-</v>
      </c>
      <c r="G1904" t="str">
        <v>-</v>
      </c>
    </row>
    <row r="1905">
      <c r="A1905">
        <v>21903</v>
      </c>
      <c r="B1905" t="str">
        <v>Công an xã Long An  tỉnh Vĩnh Long</v>
      </c>
      <c r="C1905" t="str">
        <v>-</v>
      </c>
      <c r="D1905" t="str">
        <v>-</v>
      </c>
      <c r="E1905" t="str">
        <v/>
      </c>
      <c r="F1905" t="str">
        <v>-</v>
      </c>
      <c r="G1905" t="str">
        <v>-</v>
      </c>
    </row>
    <row r="1906">
      <c r="A1906">
        <v>21904</v>
      </c>
      <c r="B1906" t="str">
        <v>UBND Ủy ban nhân dân xã Long An  tỉnh Vĩnh Long</v>
      </c>
      <c r="C1906" t="str">
        <v>-</v>
      </c>
      <c r="D1906" t="str">
        <v>-</v>
      </c>
      <c r="E1906" t="str">
        <v>-</v>
      </c>
      <c r="F1906" t="str">
        <v>-</v>
      </c>
      <c r="G1906" t="str">
        <v>-</v>
      </c>
    </row>
    <row r="1907">
      <c r="A1907">
        <v>21905</v>
      </c>
      <c r="B1907" t="str">
        <v>Công an xã Phú Quới  tỉnh Vĩnh Long</v>
      </c>
      <c r="C1907" t="str">
        <v>-</v>
      </c>
      <c r="D1907" t="str">
        <v>-</v>
      </c>
      <c r="E1907" t="str">
        <v/>
      </c>
      <c r="F1907" t="str">
        <v>-</v>
      </c>
      <c r="G1907" t="str">
        <v>-</v>
      </c>
    </row>
    <row r="1908">
      <c r="A1908">
        <v>21906</v>
      </c>
      <c r="B1908" t="str">
        <v>UBND Ủy ban nhân dân xã Phú Quới  tỉnh Vĩnh Long</v>
      </c>
      <c r="C1908" t="str">
        <v>-</v>
      </c>
      <c r="D1908" t="str">
        <v>-</v>
      </c>
      <c r="E1908" t="str">
        <v>-</v>
      </c>
      <c r="F1908" t="str">
        <v>-</v>
      </c>
      <c r="G1908" t="str">
        <v>-</v>
      </c>
    </row>
    <row r="1909">
      <c r="A1909">
        <v>21907</v>
      </c>
      <c r="B1909" t="str">
        <v>Công an xã Thạnh Quới  tỉnh Vĩnh Long</v>
      </c>
      <c r="C1909" t="str">
        <v>-</v>
      </c>
      <c r="D1909" t="str">
        <v>-</v>
      </c>
      <c r="E1909" t="str">
        <v/>
      </c>
      <c r="F1909" t="str">
        <v>-</v>
      </c>
      <c r="G1909" t="str">
        <v>-</v>
      </c>
    </row>
    <row r="1910">
      <c r="A1910">
        <v>21908</v>
      </c>
      <c r="B1910" t="str">
        <v>UBND Ủy ban nhân dân xã Thạnh Quới  tỉnh Vĩnh Long</v>
      </c>
      <c r="C1910" t="str">
        <v>-</v>
      </c>
      <c r="D1910" t="str">
        <v>-</v>
      </c>
      <c r="E1910" t="str">
        <v>-</v>
      </c>
      <c r="F1910" t="str">
        <v>-</v>
      </c>
      <c r="G1910" t="str">
        <v>-</v>
      </c>
    </row>
    <row r="1911">
      <c r="A1911">
        <v>21909</v>
      </c>
      <c r="B1911" t="str">
        <v>Công an xã Hòa Phú  tỉnh Vĩnh Long</v>
      </c>
      <c r="C1911" t="str">
        <v>-</v>
      </c>
      <c r="D1911" t="str">
        <v>-</v>
      </c>
      <c r="E1911" t="str">
        <v/>
      </c>
      <c r="F1911" t="str">
        <v>-</v>
      </c>
      <c r="G1911" t="str">
        <v>-</v>
      </c>
    </row>
    <row r="1912">
      <c r="A1912">
        <v>21910</v>
      </c>
      <c r="B1912" t="str">
        <v>UBND Ủy ban nhân dân xã Hòa Phú  tỉnh Vĩnh Long</v>
      </c>
      <c r="C1912" t="str">
        <v>-</v>
      </c>
      <c r="D1912" t="str">
        <v>-</v>
      </c>
      <c r="E1912" t="str">
        <v>-</v>
      </c>
      <c r="F1912" t="str">
        <v>-</v>
      </c>
      <c r="G1912" t="str">
        <v>-</v>
      </c>
    </row>
    <row r="1913">
      <c r="A1913">
        <v>21911</v>
      </c>
      <c r="B1913" t="str">
        <v>Công an xã Mỹ An  tỉnh Vĩnh Long</v>
      </c>
      <c r="C1913" t="str">
        <v>-</v>
      </c>
      <c r="D1913" t="str">
        <v>-</v>
      </c>
      <c r="E1913" t="str">
        <v/>
      </c>
      <c r="F1913" t="str">
        <v>-</v>
      </c>
      <c r="G1913" t="str">
        <v>-</v>
      </c>
    </row>
    <row r="1914">
      <c r="A1914">
        <v>21912</v>
      </c>
      <c r="B1914" t="str">
        <v>UBND Ủy ban nhân dân xã Mỹ An  tỉnh Vĩnh Long</v>
      </c>
      <c r="C1914" t="str">
        <v>-</v>
      </c>
      <c r="D1914" t="str">
        <v>-</v>
      </c>
      <c r="E1914" t="str">
        <v>-</v>
      </c>
      <c r="F1914" t="str">
        <v>-</v>
      </c>
      <c r="G1914" t="str">
        <v>-</v>
      </c>
    </row>
    <row r="1915">
      <c r="A1915">
        <v>21913</v>
      </c>
      <c r="B1915" t="str">
        <v>Công an xã Mỹ Phước  tỉnh Vĩnh Long</v>
      </c>
      <c r="C1915" t="str">
        <v>-</v>
      </c>
      <c r="D1915" t="str">
        <v>-</v>
      </c>
      <c r="E1915" t="str">
        <v/>
      </c>
      <c r="F1915" t="str">
        <v>-</v>
      </c>
      <c r="G1915" t="str">
        <v>-</v>
      </c>
    </row>
    <row r="1916">
      <c r="A1916">
        <v>21914</v>
      </c>
      <c r="B1916" t="str">
        <v>UBND Ủy ban nhân dân xã Mỹ Phước  tỉnh Vĩnh Long</v>
      </c>
      <c r="C1916" t="str">
        <v>-</v>
      </c>
      <c r="D1916" t="str">
        <v>-</v>
      </c>
      <c r="E1916" t="str">
        <v>-</v>
      </c>
      <c r="F1916" t="str">
        <v>-</v>
      </c>
      <c r="G1916" t="str">
        <v>-</v>
      </c>
    </row>
    <row r="1917">
      <c r="A1917">
        <v>21915</v>
      </c>
      <c r="B1917" t="str">
        <v>Công an xã An Phước  tỉnh Vĩnh Long</v>
      </c>
      <c r="C1917" t="str">
        <v>-</v>
      </c>
      <c r="D1917" t="str">
        <v>-</v>
      </c>
      <c r="E1917" t="str">
        <v/>
      </c>
      <c r="F1917" t="str">
        <v>-</v>
      </c>
      <c r="G1917" t="str">
        <v>-</v>
      </c>
    </row>
    <row r="1918">
      <c r="A1918">
        <v>21916</v>
      </c>
      <c r="B1918" t="str">
        <v>UBND Ủy ban nhân dân xã An Phước  tỉnh Vĩnh Long</v>
      </c>
      <c r="C1918" t="str">
        <v>-</v>
      </c>
      <c r="D1918" t="str">
        <v>-</v>
      </c>
      <c r="E1918" t="str">
        <v>-</v>
      </c>
      <c r="F1918" t="str">
        <v>-</v>
      </c>
      <c r="G1918" t="str">
        <v>-</v>
      </c>
    </row>
    <row r="1919">
      <c r="A1919">
        <v>21917</v>
      </c>
      <c r="B1919" t="str">
        <v>Công an xã Nhơn Phú  tỉnh Vĩnh Long</v>
      </c>
      <c r="C1919" t="str">
        <v>-</v>
      </c>
      <c r="D1919" t="str">
        <v>-</v>
      </c>
      <c r="E1919" t="str">
        <v/>
      </c>
      <c r="F1919" t="str">
        <v>-</v>
      </c>
      <c r="G1919" t="str">
        <v>-</v>
      </c>
    </row>
    <row r="1920">
      <c r="A1920">
        <v>21918</v>
      </c>
      <c r="B1920" t="str">
        <v>UBND Ủy ban nhân dân xã Nhơn Phú  tỉnh Vĩnh Long</v>
      </c>
      <c r="C1920" t="str">
        <v>-</v>
      </c>
      <c r="D1920" t="str">
        <v>-</v>
      </c>
      <c r="E1920" t="str">
        <v>-</v>
      </c>
      <c r="F1920" t="str">
        <v>-</v>
      </c>
      <c r="G1920" t="str">
        <v>-</v>
      </c>
    </row>
    <row r="1921">
      <c r="A1921">
        <v>21919</v>
      </c>
      <c r="B1921" t="str">
        <v>Công an xã Long Mỹ  tỉnh Vĩnh Long</v>
      </c>
      <c r="C1921" t="str">
        <v>-</v>
      </c>
      <c r="D1921" t="str">
        <v>-</v>
      </c>
      <c r="E1921" t="str">
        <v/>
      </c>
      <c r="F1921" t="str">
        <v>-</v>
      </c>
      <c r="G1921" t="str">
        <v>-</v>
      </c>
    </row>
    <row r="1922">
      <c r="A1922">
        <v>21920</v>
      </c>
      <c r="B1922" t="str">
        <v>UBND Ủy ban nhân dân xã Long Mỹ  tỉnh Vĩnh Long</v>
      </c>
      <c r="C1922" t="str">
        <v>-</v>
      </c>
      <c r="D1922" t="str">
        <v>-</v>
      </c>
      <c r="E1922" t="str">
        <v>-</v>
      </c>
      <c r="F1922" t="str">
        <v>-</v>
      </c>
      <c r="G1922" t="str">
        <v>-</v>
      </c>
    </row>
    <row r="1923">
      <c r="A1923">
        <v>21921</v>
      </c>
      <c r="B1923" t="str">
        <v>Công an xã Hòa Tịnh  tỉnh Vĩnh Long</v>
      </c>
      <c r="C1923" t="str">
        <v>-</v>
      </c>
      <c r="D1923" t="str">
        <v>-</v>
      </c>
      <c r="E1923" t="str">
        <v/>
      </c>
      <c r="F1923" t="str">
        <v>-</v>
      </c>
      <c r="G1923" t="str">
        <v>-</v>
      </c>
    </row>
    <row r="1924">
      <c r="A1924">
        <v>21922</v>
      </c>
      <c r="B1924" t="str">
        <v>UBND Ủy ban nhân dân xã Hòa Tịnh  tỉnh Vĩnh Long</v>
      </c>
      <c r="C1924" t="str">
        <v>-</v>
      </c>
      <c r="D1924" t="str">
        <v>-</v>
      </c>
      <c r="E1924" t="str">
        <v>-</v>
      </c>
      <c r="F1924" t="str">
        <v>-</v>
      </c>
      <c r="G1924" t="str">
        <v>-</v>
      </c>
    </row>
    <row r="1925">
      <c r="A1925">
        <v>21923</v>
      </c>
      <c r="B1925" t="str">
        <v>Công an xã Chánh Hội  tỉnh Vĩnh Long</v>
      </c>
      <c r="C1925" t="str">
        <v>-</v>
      </c>
      <c r="D1925" t="str">
        <v>-</v>
      </c>
      <c r="E1925" t="str">
        <v/>
      </c>
      <c r="F1925" t="str">
        <v>-</v>
      </c>
      <c r="G1925" t="str">
        <v>-</v>
      </c>
    </row>
    <row r="1926">
      <c r="A1926">
        <v>21924</v>
      </c>
      <c r="B1926" t="str">
        <v>UBND Ủy ban nhân dân xã Chánh Hội  tỉnh Vĩnh Long</v>
      </c>
      <c r="C1926" t="str">
        <v>-</v>
      </c>
      <c r="D1926" t="str">
        <v>-</v>
      </c>
      <c r="E1926" t="str">
        <v>-</v>
      </c>
      <c r="F1926" t="str">
        <v>-</v>
      </c>
      <c r="G1926" t="str">
        <v>-</v>
      </c>
    </row>
    <row r="1927">
      <c r="A1927">
        <v>21925</v>
      </c>
      <c r="B1927" t="str">
        <v>Công an xã Bình Phước  tỉnh Vĩnh Long</v>
      </c>
      <c r="C1927" t="str">
        <v>-</v>
      </c>
      <c r="D1927" t="str">
        <v>-</v>
      </c>
      <c r="E1927" t="str">
        <v/>
      </c>
      <c r="F1927" t="str">
        <v>-</v>
      </c>
      <c r="G1927" t="str">
        <v>-</v>
      </c>
    </row>
    <row r="1928">
      <c r="A1928">
        <v>21926</v>
      </c>
      <c r="B1928" t="str">
        <v>UBND Ủy ban nhân dân xã Bình Phước  tỉnh Vĩnh Long</v>
      </c>
      <c r="C1928" t="str">
        <v>-</v>
      </c>
      <c r="D1928" t="str">
        <v>-</v>
      </c>
      <c r="E1928" t="str">
        <v>-</v>
      </c>
      <c r="F1928" t="str">
        <v>-</v>
      </c>
      <c r="G1928" t="str">
        <v>-</v>
      </c>
    </row>
    <row r="1929">
      <c r="A1929">
        <v>21927</v>
      </c>
      <c r="B1929" t="str">
        <v>Công an xã Chánh An  tỉnh Vĩnh Long</v>
      </c>
      <c r="C1929" t="str">
        <v>-</v>
      </c>
      <c r="D1929" t="str">
        <v>-</v>
      </c>
      <c r="E1929" t="str">
        <v/>
      </c>
      <c r="F1929" t="str">
        <v>-</v>
      </c>
      <c r="G1929" t="str">
        <v>-</v>
      </c>
    </row>
    <row r="1930">
      <c r="A1930">
        <v>21928</v>
      </c>
      <c r="B1930" t="str">
        <v>UBND Ủy ban nhân dân xã Chánh An  tỉnh Vĩnh Long</v>
      </c>
      <c r="C1930" t="str">
        <v>-</v>
      </c>
      <c r="D1930" t="str">
        <v>-</v>
      </c>
      <c r="E1930" t="str">
        <v>-</v>
      </c>
      <c r="F1930" t="str">
        <v>-</v>
      </c>
      <c r="G1930" t="str">
        <v>-</v>
      </c>
    </row>
    <row r="1931">
      <c r="A1931">
        <v>21929</v>
      </c>
      <c r="B1931" t="str">
        <v>Công an xã Tân An Hội  tỉnh Vĩnh Long</v>
      </c>
      <c r="C1931" t="str">
        <v>-</v>
      </c>
      <c r="D1931" t="str">
        <v>-</v>
      </c>
      <c r="E1931" t="str">
        <v/>
      </c>
      <c r="F1931" t="str">
        <v>-</v>
      </c>
      <c r="G1931" t="str">
        <v>-</v>
      </c>
    </row>
    <row r="1932">
      <c r="A1932">
        <v>21930</v>
      </c>
      <c r="B1932" t="str">
        <v>UBND Ủy ban nhân dân xã Tân An Hội  tỉnh Vĩnh Long</v>
      </c>
      <c r="C1932" t="str">
        <v>-</v>
      </c>
      <c r="D1932" t="str">
        <v>-</v>
      </c>
      <c r="E1932" t="str">
        <v>-</v>
      </c>
      <c r="F1932" t="str">
        <v>-</v>
      </c>
      <c r="G1932" t="str">
        <v>-</v>
      </c>
    </row>
    <row r="1933">
      <c r="A1933">
        <v>21931</v>
      </c>
      <c r="B1933" t="str">
        <v>Công an xã Tân Long  tỉnh Vĩnh Long</v>
      </c>
      <c r="C1933" t="str">
        <v>-</v>
      </c>
      <c r="D1933" t="str">
        <v>-</v>
      </c>
      <c r="E1933" t="str">
        <v/>
      </c>
      <c r="F1933" t="str">
        <v>-</v>
      </c>
      <c r="G1933" t="str">
        <v>-</v>
      </c>
    </row>
    <row r="1934">
      <c r="A1934">
        <v>21932</v>
      </c>
      <c r="B1934" t="str">
        <v>UBND Ủy ban nhân dân xã Tân Long  tỉnh Vĩnh Long</v>
      </c>
      <c r="C1934" t="str">
        <v>-</v>
      </c>
      <c r="D1934" t="str">
        <v>-</v>
      </c>
      <c r="E1934" t="str">
        <v>-</v>
      </c>
      <c r="F1934" t="str">
        <v>-</v>
      </c>
      <c r="G1934" t="str">
        <v>-</v>
      </c>
    </row>
    <row r="1935">
      <c r="A1935">
        <v>21933</v>
      </c>
      <c r="B1935" t="str">
        <v>Công an xã Tân Long Hội  tỉnh Vĩnh Long</v>
      </c>
      <c r="C1935" t="str">
        <v>-</v>
      </c>
      <c r="D1935" t="str">
        <v>-</v>
      </c>
      <c r="E1935" t="str">
        <v/>
      </c>
      <c r="F1935" t="str">
        <v>-</v>
      </c>
      <c r="G1935" t="str">
        <v>-</v>
      </c>
    </row>
    <row r="1936">
      <c r="A1936">
        <v>21934</v>
      </c>
      <c r="B1936" t="str">
        <v>UBND Ủy ban nhân dân xã Tân Long Hội  tỉnh Vĩnh Long</v>
      </c>
      <c r="C1936" t="str">
        <v>-</v>
      </c>
      <c r="D1936" t="str">
        <v>-</v>
      </c>
      <c r="E1936" t="str">
        <v>-</v>
      </c>
      <c r="F1936" t="str">
        <v>-</v>
      </c>
      <c r="G1936" t="str">
        <v>-</v>
      </c>
    </row>
    <row r="1937">
      <c r="A1937">
        <v>21935</v>
      </c>
      <c r="B1937" t="str">
        <v>Công an xã Tân Quới Trung  tỉnh Vĩnh Long</v>
      </c>
      <c r="C1937" t="str">
        <v>-</v>
      </c>
      <c r="D1937" t="str">
        <v>-</v>
      </c>
      <c r="E1937" t="str">
        <v/>
      </c>
      <c r="F1937" t="str">
        <v>-</v>
      </c>
      <c r="G1937" t="str">
        <v>-</v>
      </c>
    </row>
    <row r="1938">
      <c r="A1938">
        <v>21936</v>
      </c>
      <c r="B1938" t="str">
        <v>UBND Ủy ban nhân dân xã Tân Quới Trung  tỉnh Vĩnh Long</v>
      </c>
      <c r="C1938" t="str">
        <v>-</v>
      </c>
      <c r="D1938" t="str">
        <v>-</v>
      </c>
      <c r="E1938" t="str">
        <v>-</v>
      </c>
      <c r="F1938" t="str">
        <v>-</v>
      </c>
      <c r="G1938" t="str">
        <v>-</v>
      </c>
    </row>
    <row r="1939">
      <c r="A1939">
        <v>21937</v>
      </c>
      <c r="B1939" t="str">
        <v>Công an xã Quới Thiện  tỉnh Vĩnh Long</v>
      </c>
      <c r="C1939" t="str">
        <v>-</v>
      </c>
      <c r="D1939" t="str">
        <v>-</v>
      </c>
      <c r="E1939" t="str">
        <v/>
      </c>
      <c r="F1939" t="str">
        <v>-</v>
      </c>
      <c r="G1939" t="str">
        <v>-</v>
      </c>
    </row>
    <row r="1940">
      <c r="A1940">
        <v>21938</v>
      </c>
      <c r="B1940" t="str">
        <v>UBND Ủy ban nhân dân xã Quới Thiện  tỉnh Vĩnh Long</v>
      </c>
      <c r="C1940" t="str">
        <v>-</v>
      </c>
      <c r="D1940" t="str">
        <v>-</v>
      </c>
      <c r="E1940" t="str">
        <v>-</v>
      </c>
      <c r="F1940" t="str">
        <v>-</v>
      </c>
      <c r="G1940" t="str">
        <v>-</v>
      </c>
    </row>
    <row r="1941">
      <c r="A1941">
        <v>21939</v>
      </c>
      <c r="B1941" t="str">
        <v>Công an xã Quới An  tỉnh Vĩnh Long</v>
      </c>
      <c r="C1941" t="str">
        <v>-</v>
      </c>
      <c r="D1941" t="str">
        <v>-</v>
      </c>
      <c r="E1941" t="str">
        <v/>
      </c>
      <c r="F1941" t="str">
        <v>-</v>
      </c>
      <c r="G1941" t="str">
        <v>-</v>
      </c>
    </row>
    <row r="1942">
      <c r="A1942">
        <v>21940</v>
      </c>
      <c r="B1942" t="str">
        <v>UBND Ủy ban nhân dân xã Quới An  tỉnh Vĩnh Long</v>
      </c>
      <c r="C1942" t="str">
        <v>-</v>
      </c>
      <c r="D1942" t="str">
        <v>-</v>
      </c>
      <c r="E1942" t="str">
        <v>-</v>
      </c>
      <c r="F1942" t="str">
        <v>-</v>
      </c>
      <c r="G1942" t="str">
        <v>-</v>
      </c>
    </row>
    <row r="1943">
      <c r="A1943">
        <v>21941</v>
      </c>
      <c r="B1943" t="str">
        <v>Công an xã Trung Chánh  tỉnh Vĩnh Long</v>
      </c>
      <c r="C1943" t="str">
        <v>-</v>
      </c>
      <c r="D1943" t="str">
        <v>-</v>
      </c>
      <c r="E1943" t="str">
        <v/>
      </c>
      <c r="F1943" t="str">
        <v>-</v>
      </c>
      <c r="G1943" t="str">
        <v>-</v>
      </c>
    </row>
    <row r="1944">
      <c r="A1944">
        <v>21942</v>
      </c>
      <c r="B1944" t="str">
        <v>UBND Ủy ban nhân dân xã Trung Chánh  tỉnh Vĩnh Long</v>
      </c>
      <c r="C1944" t="str">
        <v>-</v>
      </c>
      <c r="D1944" t="str">
        <v>-</v>
      </c>
      <c r="E1944" t="str">
        <v>-</v>
      </c>
      <c r="F1944" t="str">
        <v>-</v>
      </c>
      <c r="G1944" t="str">
        <v>-</v>
      </c>
    </row>
    <row r="1945">
      <c r="A1945">
        <v>21943</v>
      </c>
      <c r="B1945" t="str">
        <v>Công an xã Tân An Luông  tỉnh Vĩnh Long</v>
      </c>
      <c r="C1945" t="str">
        <v>-</v>
      </c>
      <c r="D1945" t="str">
        <v>-</v>
      </c>
      <c r="E1945" t="str">
        <v/>
      </c>
      <c r="F1945" t="str">
        <v>-</v>
      </c>
      <c r="G1945" t="str">
        <v>-</v>
      </c>
    </row>
    <row r="1946">
      <c r="A1946">
        <v>21944</v>
      </c>
      <c r="B1946" t="str">
        <v>UBND Ủy ban nhân dân xã Tân An Luông  tỉnh Vĩnh Long</v>
      </c>
      <c r="C1946" t="str">
        <v>-</v>
      </c>
      <c r="D1946" t="str">
        <v>-</v>
      </c>
      <c r="E1946" t="str">
        <v>-</v>
      </c>
      <c r="F1946" t="str">
        <v>-</v>
      </c>
      <c r="G1946" t="str">
        <v>-</v>
      </c>
    </row>
    <row r="1947">
      <c r="A1947">
        <v>21945</v>
      </c>
      <c r="B1947" t="str">
        <v>Công an xã Thanh Bình  tỉnh Vĩnh Long</v>
      </c>
      <c r="C1947" t="str">
        <v>-</v>
      </c>
      <c r="D1947" t="str">
        <v>-</v>
      </c>
      <c r="E1947" t="str">
        <v/>
      </c>
      <c r="F1947" t="str">
        <v>-</v>
      </c>
      <c r="G1947" t="str">
        <v>-</v>
      </c>
    </row>
    <row r="1948">
      <c r="A1948">
        <v>21946</v>
      </c>
      <c r="B1948" t="str">
        <v>UBND Ủy ban nhân dân xã Thanh Bình  tỉnh Vĩnh Long</v>
      </c>
      <c r="C1948" t="str">
        <v>-</v>
      </c>
      <c r="D1948" t="str">
        <v>-</v>
      </c>
      <c r="E1948" t="str">
        <v>-</v>
      </c>
      <c r="F1948" t="str">
        <v>-</v>
      </c>
      <c r="G1948" t="str">
        <v>-</v>
      </c>
    </row>
    <row r="1949">
      <c r="A1949">
        <v>21947</v>
      </c>
      <c r="B1949" t="str">
        <v>Công an xã Trung Thành Tây  tỉnh Vĩnh Long</v>
      </c>
      <c r="C1949" t="str">
        <v>-</v>
      </c>
      <c r="D1949" t="str">
        <v>-</v>
      </c>
      <c r="E1949" t="str">
        <v/>
      </c>
      <c r="F1949" t="str">
        <v>-</v>
      </c>
      <c r="G1949" t="str">
        <v>-</v>
      </c>
    </row>
    <row r="1950">
      <c r="A1950">
        <v>21948</v>
      </c>
      <c r="B1950" t="str">
        <v>UBND Ủy ban nhân dân xã Trung Thành Tây  tỉnh Vĩnh Long</v>
      </c>
      <c r="C1950" t="str">
        <v>-</v>
      </c>
      <c r="D1950" t="str">
        <v>-</v>
      </c>
      <c r="E1950" t="str">
        <v>-</v>
      </c>
      <c r="F1950" t="str">
        <v>-</v>
      </c>
      <c r="G1950" t="str">
        <v>-</v>
      </c>
    </row>
    <row r="1951">
      <c r="A1951">
        <v>21949</v>
      </c>
      <c r="B1951" t="str">
        <v>Công an xã Trung Hiệp  tỉnh Vĩnh Long</v>
      </c>
      <c r="C1951" t="str">
        <v>-</v>
      </c>
      <c r="D1951" t="str">
        <v>-</v>
      </c>
      <c r="E1951" t="str">
        <v/>
      </c>
      <c r="F1951" t="str">
        <v>-</v>
      </c>
      <c r="G1951" t="str">
        <v>-</v>
      </c>
    </row>
    <row r="1952">
      <c r="A1952">
        <v>21950</v>
      </c>
      <c r="B1952" t="str">
        <v>UBND Ủy ban nhân dân xã Trung Hiệp  tỉnh Vĩnh Long</v>
      </c>
      <c r="C1952" t="str">
        <v>-</v>
      </c>
      <c r="D1952" t="str">
        <v>-</v>
      </c>
      <c r="E1952" t="str">
        <v>-</v>
      </c>
      <c r="F1952" t="str">
        <v>-</v>
      </c>
      <c r="G1952" t="str">
        <v>-</v>
      </c>
    </row>
    <row r="1953">
      <c r="A1953">
        <v>21951</v>
      </c>
      <c r="B1953" t="str">
        <v>Công an xã Hiếu Phụng  tỉnh Vĩnh Long</v>
      </c>
      <c r="C1953" t="str">
        <v>-</v>
      </c>
      <c r="D1953" t="str">
        <v>-</v>
      </c>
      <c r="E1953" t="str">
        <v/>
      </c>
      <c r="F1953" t="str">
        <v>-</v>
      </c>
      <c r="G1953" t="str">
        <v>-</v>
      </c>
    </row>
    <row r="1954">
      <c r="A1954">
        <v>21952</v>
      </c>
      <c r="B1954" t="str">
        <v>UBND Ủy ban nhân dân xã Hiếu Phụng  tỉnh Vĩnh Long</v>
      </c>
      <c r="C1954" t="str">
        <v>-</v>
      </c>
      <c r="D1954" t="str">
        <v>-</v>
      </c>
      <c r="E1954" t="str">
        <v>-</v>
      </c>
      <c r="F1954" t="str">
        <v>-</v>
      </c>
      <c r="G1954" t="str">
        <v>-</v>
      </c>
    </row>
    <row r="1955">
      <c r="A1955">
        <v>21953</v>
      </c>
      <c r="B1955" t="str">
        <v>Công an xã Trung Thành Đông  tỉnh Vĩnh Long</v>
      </c>
      <c r="C1955" t="str">
        <v>-</v>
      </c>
      <c r="D1955" t="str">
        <v>-</v>
      </c>
      <c r="E1955" t="str">
        <v/>
      </c>
      <c r="F1955" t="str">
        <v>-</v>
      </c>
      <c r="G1955" t="str">
        <v>-</v>
      </c>
    </row>
    <row r="1956">
      <c r="A1956">
        <v>21954</v>
      </c>
      <c r="B1956" t="str">
        <v>UBND Ủy ban nhân dân xã Trung Thành Đông  tỉnh Vĩnh Long</v>
      </c>
      <c r="C1956" t="str">
        <v>-</v>
      </c>
      <c r="D1956" t="str">
        <v>-</v>
      </c>
      <c r="E1956" t="str">
        <v>-</v>
      </c>
      <c r="F1956" t="str">
        <v>-</v>
      </c>
      <c r="G1956" t="str">
        <v>-</v>
      </c>
    </row>
    <row r="1957">
      <c r="A1957">
        <v>21955</v>
      </c>
      <c r="B1957" t="str">
        <v>Công an xã Trung Thành  tỉnh Vĩnh Long</v>
      </c>
      <c r="C1957" t="str">
        <v>-</v>
      </c>
      <c r="D1957" t="str">
        <v>-</v>
      </c>
      <c r="E1957" t="str">
        <v/>
      </c>
      <c r="F1957" t="str">
        <v>-</v>
      </c>
      <c r="G1957" t="str">
        <v>-</v>
      </c>
    </row>
    <row r="1958">
      <c r="A1958">
        <v>21956</v>
      </c>
      <c r="B1958" t="str">
        <v>UBND Ủy ban nhân dân xã Trung Thành  tỉnh Vĩnh Long</v>
      </c>
      <c r="C1958" t="str">
        <v>-</v>
      </c>
      <c r="D1958" t="str">
        <v>-</v>
      </c>
      <c r="E1958" t="str">
        <v>-</v>
      </c>
      <c r="F1958" t="str">
        <v>-</v>
      </c>
      <c r="G1958" t="str">
        <v>-</v>
      </c>
    </row>
    <row r="1959">
      <c r="A1959">
        <v>21957</v>
      </c>
      <c r="B1959" t="str">
        <v>Công an xã Trung Hiếu  tỉnh Vĩnh Long</v>
      </c>
      <c r="C1959" t="str">
        <v>-</v>
      </c>
      <c r="D1959" t="str">
        <v>-</v>
      </c>
      <c r="E1959" t="str">
        <v/>
      </c>
      <c r="F1959" t="str">
        <v>-</v>
      </c>
      <c r="G1959" t="str">
        <v>-</v>
      </c>
    </row>
    <row r="1960">
      <c r="A1960">
        <v>21958</v>
      </c>
      <c r="B1960" t="str">
        <v>UBND Ủy ban nhân dân xã Trung Hiếu  tỉnh Vĩnh Long</v>
      </c>
      <c r="C1960" t="str">
        <v>-</v>
      </c>
      <c r="D1960" t="str">
        <v>-</v>
      </c>
      <c r="E1960" t="str">
        <v>-</v>
      </c>
      <c r="F1960" t="str">
        <v>-</v>
      </c>
      <c r="G1960" t="str">
        <v>-</v>
      </c>
    </row>
    <row r="1961">
      <c r="A1961">
        <v>21959</v>
      </c>
      <c r="B1961" t="str">
        <v>Công an xã Trung Ngãi  tỉnh Vĩnh Long</v>
      </c>
      <c r="C1961" t="str">
        <v>-</v>
      </c>
      <c r="D1961" t="str">
        <v>-</v>
      </c>
      <c r="E1961" t="str">
        <v/>
      </c>
      <c r="F1961" t="str">
        <v>-</v>
      </c>
      <c r="G1961" t="str">
        <v>-</v>
      </c>
    </row>
    <row r="1962">
      <c r="A1962">
        <v>21960</v>
      </c>
      <c r="B1962" t="str">
        <v>UBND Ủy ban nhân dân xã Trung Ngãi  tỉnh Vĩnh Long</v>
      </c>
      <c r="C1962" t="str">
        <v>-</v>
      </c>
      <c r="D1962" t="str">
        <v>-</v>
      </c>
      <c r="E1962" t="str">
        <v>-</v>
      </c>
      <c r="F1962" t="str">
        <v>-</v>
      </c>
      <c r="G1962" t="str">
        <v>-</v>
      </c>
    </row>
    <row r="1963">
      <c r="A1963">
        <v>21961</v>
      </c>
      <c r="B1963" t="str">
        <v>Công an xã Hiếu Thuận  tỉnh Vĩnh Long</v>
      </c>
      <c r="C1963" t="str">
        <v>-</v>
      </c>
      <c r="D1963" t="str">
        <v>-</v>
      </c>
      <c r="E1963" t="str">
        <v/>
      </c>
      <c r="F1963" t="str">
        <v>-</v>
      </c>
      <c r="G1963" t="str">
        <v>-</v>
      </c>
    </row>
    <row r="1964">
      <c r="A1964">
        <v>21962</v>
      </c>
      <c r="B1964" t="str">
        <v>UBND Ủy ban nhân dân xã Hiếu Thuận  tỉnh Vĩnh Long</v>
      </c>
      <c r="C1964" t="str">
        <v>-</v>
      </c>
      <c r="D1964" t="str">
        <v>-</v>
      </c>
      <c r="E1964" t="str">
        <v>-</v>
      </c>
      <c r="F1964" t="str">
        <v>-</v>
      </c>
      <c r="G1964" t="str">
        <v>-</v>
      </c>
    </row>
    <row r="1965">
      <c r="A1965">
        <v>21963</v>
      </c>
      <c r="B1965" t="str">
        <v>Công an xã Trung Nghĩa  tỉnh Vĩnh Long</v>
      </c>
      <c r="C1965" t="str">
        <v>-</v>
      </c>
      <c r="D1965" t="str">
        <v>-</v>
      </c>
      <c r="E1965" t="str">
        <v/>
      </c>
      <c r="F1965" t="str">
        <v>-</v>
      </c>
      <c r="G1965" t="str">
        <v>-</v>
      </c>
    </row>
    <row r="1966">
      <c r="A1966">
        <v>21964</v>
      </c>
      <c r="B1966" t="str">
        <v>UBND Ủy ban nhân dân xã Trung Nghĩa  tỉnh Vĩnh Long</v>
      </c>
      <c r="C1966" t="str">
        <v>-</v>
      </c>
      <c r="D1966" t="str">
        <v>-</v>
      </c>
      <c r="E1966" t="str">
        <v>-</v>
      </c>
      <c r="F1966" t="str">
        <v>-</v>
      </c>
      <c r="G1966" t="str">
        <v>-</v>
      </c>
    </row>
    <row r="1967">
      <c r="A1967">
        <v>21965</v>
      </c>
      <c r="B1967" t="str">
        <v>Công an xã Trung An  tỉnh Vĩnh Long</v>
      </c>
      <c r="C1967" t="str">
        <v>-</v>
      </c>
      <c r="D1967" t="str">
        <v>-</v>
      </c>
      <c r="E1967" t="str">
        <v/>
      </c>
      <c r="F1967" t="str">
        <v>-</v>
      </c>
      <c r="G1967" t="str">
        <v>-</v>
      </c>
    </row>
    <row r="1968">
      <c r="A1968">
        <v>21966</v>
      </c>
      <c r="B1968" t="str">
        <v>UBND Ủy ban nhân dân xã Trung An  tỉnh Vĩnh Long</v>
      </c>
      <c r="C1968" t="str">
        <v>-</v>
      </c>
      <c r="D1968" t="str">
        <v>-</v>
      </c>
      <c r="E1968" t="str">
        <v>-</v>
      </c>
      <c r="F1968" t="str">
        <v>-</v>
      </c>
      <c r="G1968" t="str">
        <v>-</v>
      </c>
    </row>
    <row r="1969">
      <c r="A1969">
        <v>21967</v>
      </c>
      <c r="B1969" t="str">
        <v>Công an xã Hiếu Nhơn  tỉnh Vĩnh Long</v>
      </c>
      <c r="C1969" t="str">
        <v>-</v>
      </c>
      <c r="D1969" t="str">
        <v>-</v>
      </c>
      <c r="E1969" t="str">
        <v/>
      </c>
      <c r="F1969" t="str">
        <v>-</v>
      </c>
      <c r="G1969" t="str">
        <v>-</v>
      </c>
    </row>
    <row r="1970">
      <c r="A1970">
        <v>21968</v>
      </c>
      <c r="B1970" t="str">
        <v>UBND Ủy ban nhân dân xã Hiếu Nhơn  tỉnh Vĩnh Long</v>
      </c>
      <c r="C1970" t="str">
        <v>-</v>
      </c>
      <c r="D1970" t="str">
        <v>-</v>
      </c>
      <c r="E1970" t="str">
        <v>-</v>
      </c>
      <c r="F1970" t="str">
        <v>-</v>
      </c>
      <c r="G1970" t="str">
        <v>-</v>
      </c>
    </row>
    <row r="1971">
      <c r="A1971">
        <v>21969</v>
      </c>
      <c r="B1971" t="str">
        <v>Công an xã Hiếu Thành  tỉnh Vĩnh Long</v>
      </c>
      <c r="C1971" t="str">
        <v>-</v>
      </c>
      <c r="D1971" t="str">
        <v>-</v>
      </c>
      <c r="E1971" t="str">
        <v/>
      </c>
      <c r="F1971" t="str">
        <v>-</v>
      </c>
      <c r="G1971" t="str">
        <v>-</v>
      </c>
    </row>
    <row r="1972">
      <c r="A1972">
        <v>21970</v>
      </c>
      <c r="B1972" t="str">
        <v>UBND Ủy ban nhân dân xã Hiếu Thành  tỉnh Vĩnh Long</v>
      </c>
      <c r="C1972" t="str">
        <v>-</v>
      </c>
      <c r="D1972" t="str">
        <v>-</v>
      </c>
      <c r="E1972" t="str">
        <v>-</v>
      </c>
      <c r="F1972" t="str">
        <v>-</v>
      </c>
      <c r="G1972" t="str">
        <v>-</v>
      </c>
    </row>
    <row r="1973">
      <c r="A1973">
        <v>21971</v>
      </c>
      <c r="B1973" t="str">
        <v>Công an xã Hiếu Nghĩa  tỉnh Vĩnh Long</v>
      </c>
      <c r="C1973" t="str">
        <v>-</v>
      </c>
      <c r="D1973" t="str">
        <v>-</v>
      </c>
      <c r="E1973" t="str">
        <v/>
      </c>
      <c r="F1973" t="str">
        <v>-</v>
      </c>
      <c r="G1973" t="str">
        <v>-</v>
      </c>
    </row>
    <row r="1974">
      <c r="A1974">
        <v>21972</v>
      </c>
      <c r="B1974" t="str">
        <v>UBND Ủy ban nhân dân xã Hiếu Nghĩa  tỉnh Vĩnh Long</v>
      </c>
      <c r="C1974" t="str">
        <v>-</v>
      </c>
      <c r="D1974" t="str">
        <v>-</v>
      </c>
      <c r="E1974" t="str">
        <v>-</v>
      </c>
      <c r="F1974" t="str">
        <v>-</v>
      </c>
      <c r="G1974" t="str">
        <v>-</v>
      </c>
    </row>
    <row r="1975">
      <c r="A1975">
        <v>21973</v>
      </c>
      <c r="B1975" t="str">
        <v>Công an xã Tân Lộc  tỉnh Vĩnh Long</v>
      </c>
      <c r="C1975" t="str">
        <v>-</v>
      </c>
      <c r="D1975" t="str">
        <v>-</v>
      </c>
      <c r="E1975" t="str">
        <v/>
      </c>
      <c r="F1975" t="str">
        <v>-</v>
      </c>
      <c r="G1975" t="str">
        <v>-</v>
      </c>
    </row>
    <row r="1976">
      <c r="A1976">
        <v>21974</v>
      </c>
      <c r="B1976" t="str">
        <v>UBND Ủy ban nhân dân xã Tân Lộc  tỉnh Vĩnh Long</v>
      </c>
      <c r="C1976" t="str">
        <v>-</v>
      </c>
      <c r="D1976" t="str">
        <v>-</v>
      </c>
      <c r="E1976" t="str">
        <v>-</v>
      </c>
      <c r="F1976" t="str">
        <v>-</v>
      </c>
      <c r="G1976" t="str">
        <v>-</v>
      </c>
    </row>
    <row r="1977">
      <c r="A1977">
        <v>21975</v>
      </c>
      <c r="B1977" t="str">
        <v>Công an xã Phú Thịnh  tỉnh Vĩnh Long</v>
      </c>
      <c r="C1977" t="str">
        <v>-</v>
      </c>
      <c r="D1977" t="str">
        <v>-</v>
      </c>
      <c r="E1977" t="str">
        <v/>
      </c>
      <c r="F1977" t="str">
        <v>-</v>
      </c>
      <c r="G1977" t="str">
        <v>-</v>
      </c>
    </row>
    <row r="1978">
      <c r="A1978">
        <v>21976</v>
      </c>
      <c r="B1978" t="str">
        <v>UBND Ủy ban nhân dân xã Phú Thịnh  tỉnh Vĩnh Long</v>
      </c>
      <c r="C1978" t="str">
        <v>-</v>
      </c>
      <c r="D1978" t="str">
        <v>-</v>
      </c>
      <c r="E1978" t="str">
        <v>-</v>
      </c>
      <c r="F1978" t="str">
        <v>-</v>
      </c>
      <c r="G1978" t="str">
        <v>-</v>
      </c>
    </row>
    <row r="1979">
      <c r="A1979">
        <v>21977</v>
      </c>
      <c r="B1979" t="str">
        <v>Công an xã Hậu Lộc  tỉnh Vĩnh Long</v>
      </c>
      <c r="C1979" t="str">
        <v>-</v>
      </c>
      <c r="D1979" t="str">
        <v>-</v>
      </c>
      <c r="E1979" t="str">
        <v/>
      </c>
      <c r="F1979" t="str">
        <v>-</v>
      </c>
      <c r="G1979" t="str">
        <v>-</v>
      </c>
    </row>
    <row r="1980">
      <c r="A1980">
        <v>21978</v>
      </c>
      <c r="B1980" t="str">
        <v>UBND Ủy ban nhân dân xã Hậu Lộc  tỉnh Vĩnh Long</v>
      </c>
      <c r="C1980" t="str">
        <v>-</v>
      </c>
      <c r="D1980" t="str">
        <v>-</v>
      </c>
      <c r="E1980" t="str">
        <v>-</v>
      </c>
      <c r="F1980" t="str">
        <v>-</v>
      </c>
      <c r="G1980" t="str">
        <v>-</v>
      </c>
    </row>
    <row r="1981">
      <c r="A1981">
        <v>21979</v>
      </c>
      <c r="B1981" t="str">
        <v>Công an xã Hòa Thạnh  tỉnh Vĩnh Long</v>
      </c>
      <c r="C1981" t="str">
        <v>-</v>
      </c>
      <c r="D1981" t="str">
        <v>-</v>
      </c>
      <c r="E1981" t="str">
        <v/>
      </c>
      <c r="F1981" t="str">
        <v>-</v>
      </c>
      <c r="G1981" t="str">
        <v>-</v>
      </c>
    </row>
    <row r="1982">
      <c r="A1982">
        <v>21980</v>
      </c>
      <c r="B1982" t="str">
        <v>UBND Ủy ban nhân dân xã Hòa Thạnh  tỉnh Vĩnh Long</v>
      </c>
      <c r="C1982" t="str">
        <v>-</v>
      </c>
      <c r="D1982" t="str">
        <v>-</v>
      </c>
      <c r="E1982" t="str">
        <v>-</v>
      </c>
      <c r="F1982" t="str">
        <v>-</v>
      </c>
      <c r="G1982" t="str">
        <v>-</v>
      </c>
    </row>
    <row r="1983">
      <c r="A1983">
        <v>21981</v>
      </c>
      <c r="B1983" t="str">
        <v>Công an xã Hoà Lộc  tỉnh Vĩnh Long</v>
      </c>
      <c r="C1983" t="str">
        <v>-</v>
      </c>
      <c r="D1983" t="str">
        <v>-</v>
      </c>
      <c r="E1983" t="str">
        <v/>
      </c>
      <c r="F1983" t="str">
        <v>-</v>
      </c>
      <c r="G1983" t="str">
        <v>-</v>
      </c>
    </row>
    <row r="1984">
      <c r="A1984">
        <v>21982</v>
      </c>
      <c r="B1984" t="str">
        <v>UBND Ủy ban nhân dân xã Hoà Lộc  tỉnh Vĩnh Long</v>
      </c>
      <c r="C1984" t="str">
        <v>-</v>
      </c>
      <c r="D1984" t="str">
        <v>-</v>
      </c>
      <c r="E1984" t="str">
        <v>-</v>
      </c>
      <c r="F1984" t="str">
        <v>-</v>
      </c>
      <c r="G1984" t="str">
        <v>-</v>
      </c>
    </row>
    <row r="1985">
      <c r="A1985">
        <v>21983</v>
      </c>
      <c r="B1985" t="str">
        <v>Công an xã Phú Lộc  tỉnh Vĩnh Long</v>
      </c>
      <c r="C1985" t="str">
        <v>-</v>
      </c>
      <c r="D1985" t="str">
        <v>-</v>
      </c>
      <c r="E1985" t="str">
        <v/>
      </c>
      <c r="F1985" t="str">
        <v>-</v>
      </c>
      <c r="G1985" t="str">
        <v>-</v>
      </c>
    </row>
    <row r="1986">
      <c r="A1986">
        <v>21984</v>
      </c>
      <c r="B1986" t="str">
        <v>UBND Ủy ban nhân dân xã Phú Lộc  tỉnh Vĩnh Long</v>
      </c>
      <c r="C1986" t="str">
        <v>-</v>
      </c>
      <c r="D1986" t="str">
        <v>-</v>
      </c>
      <c r="E1986" t="str">
        <v>-</v>
      </c>
      <c r="F1986" t="str">
        <v>-</v>
      </c>
      <c r="G1986" t="str">
        <v>-</v>
      </c>
    </row>
    <row r="1987">
      <c r="A1987">
        <v>21985</v>
      </c>
      <c r="B1987" t="str">
        <v>Công an xã Song Phú  tỉnh Vĩnh Long</v>
      </c>
      <c r="C1987" t="str">
        <v>-</v>
      </c>
      <c r="D1987" t="str">
        <v>-</v>
      </c>
      <c r="E1987" t="str">
        <v/>
      </c>
      <c r="F1987" t="str">
        <v>-</v>
      </c>
      <c r="G1987" t="str">
        <v>-</v>
      </c>
    </row>
    <row r="1988">
      <c r="A1988">
        <v>21986</v>
      </c>
      <c r="B1988" t="str">
        <v>UBND Ủy ban nhân dân xã Song Phú  tỉnh Vĩnh Long</v>
      </c>
      <c r="C1988" t="str">
        <v>-</v>
      </c>
      <c r="D1988" t="str">
        <v>-</v>
      </c>
      <c r="E1988" t="str">
        <v>-</v>
      </c>
      <c r="F1988" t="str">
        <v>-</v>
      </c>
      <c r="G1988" t="str">
        <v>-</v>
      </c>
    </row>
    <row r="1989">
      <c r="A1989">
        <v>21987</v>
      </c>
      <c r="B1989" t="str">
        <v>Công an xã Hòa Hiệp  tỉnh Vĩnh Long</v>
      </c>
      <c r="C1989" t="str">
        <v>-</v>
      </c>
      <c r="D1989" t="str">
        <v>-</v>
      </c>
      <c r="E1989" t="str">
        <v/>
      </c>
      <c r="F1989" t="str">
        <v>-</v>
      </c>
      <c r="G1989" t="str">
        <v>-</v>
      </c>
    </row>
    <row r="1990">
      <c r="A1990">
        <v>21988</v>
      </c>
      <c r="B1990" t="str">
        <v>UBND Ủy ban nhân dân xã Hòa Hiệp  tỉnh Vĩnh Long</v>
      </c>
      <c r="C1990" t="str">
        <v>-</v>
      </c>
      <c r="D1990" t="str">
        <v>-</v>
      </c>
      <c r="E1990" t="str">
        <v>-</v>
      </c>
      <c r="F1990" t="str">
        <v>-</v>
      </c>
      <c r="G1990" t="str">
        <v>-</v>
      </c>
    </row>
    <row r="1991">
      <c r="A1991">
        <v>21989</v>
      </c>
      <c r="B1991" t="str">
        <v>Công an xã Mỹ Lộc  tỉnh Vĩnh Long</v>
      </c>
      <c r="C1991" t="str">
        <v>-</v>
      </c>
      <c r="D1991" t="str">
        <v>-</v>
      </c>
      <c r="E1991" t="str">
        <v/>
      </c>
      <c r="F1991" t="str">
        <v>-</v>
      </c>
      <c r="G1991" t="str">
        <v>-</v>
      </c>
    </row>
    <row r="1992">
      <c r="A1992">
        <v>21990</v>
      </c>
      <c r="B1992" t="str">
        <v>UBND Ủy ban nhân dân xã Mỹ Lộc  tỉnh Vĩnh Long</v>
      </c>
      <c r="C1992" t="str">
        <v>-</v>
      </c>
      <c r="D1992" t="str">
        <v>-</v>
      </c>
      <c r="E1992" t="str">
        <v>-</v>
      </c>
      <c r="F1992" t="str">
        <v>-</v>
      </c>
      <c r="G1992" t="str">
        <v>-</v>
      </c>
    </row>
    <row r="1993">
      <c r="A1993">
        <v>21991</v>
      </c>
      <c r="B1993" t="str">
        <v>Công an xã Long Phú  tỉnh Vĩnh Long</v>
      </c>
      <c r="C1993" t="str">
        <v>-</v>
      </c>
      <c r="D1993" t="str">
        <v>-</v>
      </c>
      <c r="E1993" t="str">
        <v/>
      </c>
      <c r="F1993" t="str">
        <v>-</v>
      </c>
      <c r="G1993" t="str">
        <v>-</v>
      </c>
    </row>
    <row r="1994">
      <c r="A1994">
        <v>21992</v>
      </c>
      <c r="B1994" t="str">
        <v>UBND Ủy ban nhân dân xã Long Phú  tỉnh Vĩnh Long</v>
      </c>
      <c r="C1994" t="str">
        <v>-</v>
      </c>
      <c r="D1994" t="str">
        <v>-</v>
      </c>
      <c r="E1994" t="str">
        <v>-</v>
      </c>
      <c r="F1994" t="str">
        <v>-</v>
      </c>
      <c r="G1994" t="str">
        <v>-</v>
      </c>
    </row>
    <row r="1995">
      <c r="A1995">
        <v>21993</v>
      </c>
      <c r="B1995" t="str">
        <v>Công an xã Mỹ Thạnh Trung  tỉnh Vĩnh Long</v>
      </c>
      <c r="C1995" t="str">
        <v>-</v>
      </c>
      <c r="D1995" t="str">
        <v>-</v>
      </c>
      <c r="E1995" t="str">
        <v/>
      </c>
      <c r="F1995" t="str">
        <v>-</v>
      </c>
      <c r="G1995" t="str">
        <v>-</v>
      </c>
    </row>
    <row r="1996">
      <c r="A1996">
        <v>21994</v>
      </c>
      <c r="B1996" t="str">
        <v>UBND Ủy ban nhân dân xã Mỹ Thạnh Trung  tỉnh Vĩnh Long</v>
      </c>
      <c r="C1996" t="str">
        <v>-</v>
      </c>
      <c r="D1996" t="str">
        <v>-</v>
      </c>
      <c r="E1996" t="str">
        <v>-</v>
      </c>
      <c r="F1996" t="str">
        <v>-</v>
      </c>
      <c r="G1996" t="str">
        <v>-</v>
      </c>
    </row>
    <row r="1997">
      <c r="A1997">
        <v>21995</v>
      </c>
      <c r="B1997" t="str">
        <v>Công an xã Tường Lộc  tỉnh Vĩnh Long</v>
      </c>
      <c r="C1997" t="str">
        <v>-</v>
      </c>
      <c r="D1997" t="str">
        <v>-</v>
      </c>
      <c r="E1997" t="str">
        <v/>
      </c>
      <c r="F1997" t="str">
        <v>-</v>
      </c>
      <c r="G1997" t="str">
        <v>-</v>
      </c>
    </row>
    <row r="1998">
      <c r="A1998">
        <v>21996</v>
      </c>
      <c r="B1998" t="str">
        <v>UBND Ủy ban nhân dân xã Tường Lộc  tỉnh Vĩnh Long</v>
      </c>
      <c r="C1998" t="str">
        <v>-</v>
      </c>
      <c r="D1998" t="str">
        <v>-</v>
      </c>
      <c r="E1998" t="str">
        <v>-</v>
      </c>
      <c r="F1998" t="str">
        <v>-</v>
      </c>
      <c r="G1998" t="str">
        <v>-</v>
      </c>
    </row>
    <row r="1999">
      <c r="A1999">
        <v>21997</v>
      </c>
      <c r="B1999" t="str">
        <v>Công an xã Loan Mỹ  tỉnh Vĩnh Long</v>
      </c>
      <c r="C1999" t="str">
        <v>-</v>
      </c>
      <c r="D1999" t="str">
        <v>-</v>
      </c>
      <c r="E1999" t="str">
        <v/>
      </c>
      <c r="F1999" t="str">
        <v>-</v>
      </c>
      <c r="G1999" t="str">
        <v>-</v>
      </c>
    </row>
    <row r="2000">
      <c r="A2000">
        <v>21998</v>
      </c>
      <c r="B2000" t="str">
        <v>UBND Ủy ban nhân dân xã Loan Mỹ  tỉnh Vĩnh Long</v>
      </c>
      <c r="C2000" t="str">
        <v>-</v>
      </c>
      <c r="D2000" t="str">
        <v>-</v>
      </c>
      <c r="E2000" t="str">
        <v>-</v>
      </c>
      <c r="F2000" t="str">
        <v>-</v>
      </c>
      <c r="G2000" t="str">
        <v>-</v>
      </c>
    </row>
    <row r="2001">
      <c r="A2001">
        <v>21999</v>
      </c>
      <c r="B2001" t="str">
        <v>Công an xã Ngãi Tứ  tỉnh Vĩnh Long</v>
      </c>
      <c r="C2001" t="str">
        <v>-</v>
      </c>
      <c r="D2001" t="str">
        <v>-</v>
      </c>
      <c r="E2001" t="str">
        <v/>
      </c>
      <c r="F2001" t="str">
        <v>-</v>
      </c>
      <c r="G2001" t="str">
        <v>-</v>
      </c>
    </row>
  </sheetData>
  <ignoredErrors>
    <ignoredError numberStoredAsText="1" sqref="A1:G2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