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1000</v>
      </c>
      <c r="B2" t="str">
        <f>HYPERLINK("https://trungmau.gialam.hanoi.gov.vn/danh-ba-dien-thoai", "UBND Ủy ban nhân dân xã Trung Mầu  thành phố Hà Nội")</f>
        <v>UBND Ủy ban nhân dân xã Trung Mầu  thành phố Hà Nội</v>
      </c>
      <c r="C2" t="str">
        <v>https://trungmau.gialam.hanoi.gov.vn/danh-ba-dien-thoai</v>
      </c>
      <c r="D2" t="str">
        <v>-</v>
      </c>
      <c r="E2" t="str">
        <v>-</v>
      </c>
      <c r="F2" t="str">
        <v>-</v>
      </c>
      <c r="G2" t="str">
        <v>-</v>
      </c>
    </row>
    <row r="3">
      <c r="A3">
        <v>1001</v>
      </c>
      <c r="B3" t="str">
        <f>HYPERLINK("https://www.facebook.com/KimHo113/", "Công an xã Lệ Chi  thành phố Hà Nội")</f>
        <v>Công an xã Lệ Chi  thành phố Hà Nội</v>
      </c>
      <c r="C3" t="str">
        <v>https://www.facebook.com/KimHo113/</v>
      </c>
      <c r="D3" t="str">
        <v>-</v>
      </c>
      <c r="E3" t="str">
        <v/>
      </c>
      <c r="F3" t="str">
        <f>HYPERLINK("mailto:Cuonglm113@gmail.com", "Cuonglm113@gmail.com")</f>
        <v>Cuonglm113@gmail.com</v>
      </c>
      <c r="G3" t="str">
        <v>-</v>
      </c>
    </row>
    <row r="4">
      <c r="A4">
        <v>1002</v>
      </c>
      <c r="B4" t="str">
        <f>HYPERLINK("https://lechi.gialam.hanoi.gov.vn/", "UBND Ủy ban nhân dân xã Lệ Chi  thành phố Hà Nội")</f>
        <v>UBND Ủy ban nhân dân xã Lệ Chi  thành phố Hà Nội</v>
      </c>
      <c r="C4" t="str">
        <v>https://lechi.gialam.hanoi.gov.vn/</v>
      </c>
      <c r="D4" t="str">
        <v>-</v>
      </c>
      <c r="E4" t="str">
        <v>-</v>
      </c>
      <c r="F4" t="str">
        <v>-</v>
      </c>
      <c r="G4" t="str">
        <v>-</v>
      </c>
    </row>
    <row r="5">
      <c r="A5">
        <v>1003</v>
      </c>
      <c r="B5" t="str">
        <v>Công an xã Cổ Bi  thành phố Hà Nội</v>
      </c>
      <c r="C5" t="str">
        <v>-</v>
      </c>
      <c r="D5" t="str">
        <v>-</v>
      </c>
      <c r="E5" t="str">
        <v/>
      </c>
      <c r="F5" t="str">
        <v>-</v>
      </c>
      <c r="G5" t="str">
        <v>-</v>
      </c>
    </row>
    <row r="6">
      <c r="A6">
        <v>1004</v>
      </c>
      <c r="B6" t="str">
        <f>HYPERLINK("https://cobi.gialam.hanoi.gov.vn/", "UBND Ủy ban nhân dân xã Cổ Bi  thành phố Hà Nội")</f>
        <v>UBND Ủy ban nhân dân xã Cổ Bi  thành phố Hà Nội</v>
      </c>
      <c r="C6" t="str">
        <v>https://cobi.gialam.hanoi.gov.vn/</v>
      </c>
      <c r="D6" t="str">
        <v>-</v>
      </c>
      <c r="E6" t="str">
        <v>-</v>
      </c>
      <c r="F6" t="str">
        <v>-</v>
      </c>
      <c r="G6" t="str">
        <v>-</v>
      </c>
    </row>
    <row r="7">
      <c r="A7">
        <v>1005</v>
      </c>
      <c r="B7" t="str">
        <v>Công an xã Đặng Xá  thành phố Hà Nội</v>
      </c>
      <c r="C7" t="str">
        <v>-</v>
      </c>
      <c r="D7" t="str">
        <v>-</v>
      </c>
      <c r="E7" t="str">
        <v/>
      </c>
      <c r="F7" t="str">
        <v>-</v>
      </c>
      <c r="G7" t="str">
        <v>-</v>
      </c>
    </row>
    <row r="8">
      <c r="A8">
        <v>1006</v>
      </c>
      <c r="B8" t="str">
        <f>HYPERLINK("https://dangxa.gialam.hanoi.gov.vn/", "UBND Ủy ban nhân dân xã Đặng Xá  thành phố Hà Nội")</f>
        <v>UBND Ủy ban nhân dân xã Đặng Xá  thành phố Hà Nội</v>
      </c>
      <c r="C8" t="str">
        <v>https://dangxa.gialam.hanoi.gov.vn/</v>
      </c>
      <c r="D8" t="str">
        <v>-</v>
      </c>
      <c r="E8" t="str">
        <v>-</v>
      </c>
      <c r="F8" t="str">
        <v>-</v>
      </c>
      <c r="G8" t="str">
        <v>-</v>
      </c>
    </row>
    <row r="9">
      <c r="A9">
        <v>1007</v>
      </c>
      <c r="B9" t="str">
        <f>HYPERLINK("https://www.facebook.com/groups/toi.yeu.xa.phu.thi.huyen.gia.lam/", "Công an xã Phú Thị  thành phố Hà Nội")</f>
        <v>Công an xã Phú Thị  thành phố Hà Nội</v>
      </c>
      <c r="C9" t="str">
        <v>https://www.facebook.com/groups/toi.yeu.xa.phu.thi.huyen.gia.lam/</v>
      </c>
      <c r="D9" t="str">
        <v>-</v>
      </c>
      <c r="E9" t="str">
        <v/>
      </c>
      <c r="F9" t="str">
        <v>-</v>
      </c>
      <c r="G9" t="str">
        <v>-</v>
      </c>
    </row>
    <row r="10">
      <c r="A10">
        <v>1008</v>
      </c>
      <c r="B10" t="str">
        <f>HYPERLINK("https://phuthi.gialam.hanoi.gov.vn/", "UBND Ủy ban nhân dân xã Phú Thị  thành phố Hà Nội")</f>
        <v>UBND Ủy ban nhân dân xã Phú Thị  thành phố Hà Nội</v>
      </c>
      <c r="C10" t="str">
        <v>https://phuthi.gialam.hanoi.gov.vn/</v>
      </c>
      <c r="D10" t="str">
        <v>-</v>
      </c>
      <c r="E10" t="str">
        <v>-</v>
      </c>
      <c r="F10" t="str">
        <v>-</v>
      </c>
      <c r="G10" t="str">
        <v>-</v>
      </c>
    </row>
    <row r="11">
      <c r="A11">
        <v>1009</v>
      </c>
      <c r="B11" t="str">
        <f>HYPERLINK("https://www.facebook.com/KimSon.SonTay.HaNoi/?locale=vi_VN", "Công an xã Kim Sơn  thành phố Hà Nội")</f>
        <v>Công an xã Kim Sơn  thành phố Hà Nội</v>
      </c>
      <c r="C11" t="str">
        <v>https://www.facebook.com/KimSon.SonTay.HaNoi/?locale=vi_VN</v>
      </c>
      <c r="D11" t="str">
        <v>-</v>
      </c>
      <c r="E11" t="str">
        <v/>
      </c>
      <c r="F11" t="str">
        <f>HYPERLINK("mailto:xks_sontay@hanoi.gov.vn", "xks_sontay@hanoi.gov.vn")</f>
        <v>xks_sontay@hanoi.gov.vn</v>
      </c>
      <c r="G11" t="str">
        <v>UBND Xã Kim Sơn,, Son Tay, Vietnam</v>
      </c>
    </row>
    <row r="12">
      <c r="A12">
        <v>1010</v>
      </c>
      <c r="B12" t="str">
        <f>HYPERLINK("https://kimson.sontay.hanoi.gov.vn/tin-chi-tiet/-/chi-tiet/uy-ban-nhan-dan-xa-kim-son-6047-1307.html", "UBND Ủy ban nhân dân xã Kim Sơn  thành phố Hà Nội")</f>
        <v>UBND Ủy ban nhân dân xã Kim Sơn  thành phố Hà Nội</v>
      </c>
      <c r="C12" t="str">
        <v>https://kimson.sontay.hanoi.gov.vn/tin-chi-tiet/-/chi-tiet/uy-ban-nhan-dan-xa-kim-son-6047-1307.html</v>
      </c>
      <c r="D12" t="str">
        <v>-</v>
      </c>
      <c r="E12" t="str">
        <v>-</v>
      </c>
      <c r="F12" t="str">
        <v>-</v>
      </c>
      <c r="G12" t="str">
        <v>-</v>
      </c>
    </row>
    <row r="13">
      <c r="A13">
        <v>1011</v>
      </c>
      <c r="B13" t="str">
        <v>Công an thị trấn Trâu Quỳ  thành phố Hà Nội</v>
      </c>
      <c r="C13" t="str">
        <v>-</v>
      </c>
      <c r="D13" t="str">
        <v>-</v>
      </c>
      <c r="E13" t="str">
        <v/>
      </c>
      <c r="F13" t="str">
        <v>-</v>
      </c>
      <c r="G13" t="str">
        <v>-</v>
      </c>
    </row>
    <row r="14">
      <c r="A14">
        <v>1012</v>
      </c>
      <c r="B14" t="str">
        <f>HYPERLINK("https://trauquy.gialam.hanoi.gov.vn/", "UBND Ủy ban nhân dân thị trấn Trâu Quỳ  thành phố Hà Nội")</f>
        <v>UBND Ủy ban nhân dân thị trấn Trâu Quỳ  thành phố Hà Nội</v>
      </c>
      <c r="C14" t="str">
        <v>https://trauquy.gialam.hanoi.gov.vn/</v>
      </c>
      <c r="D14" t="str">
        <v>-</v>
      </c>
      <c r="E14" t="str">
        <v>-</v>
      </c>
      <c r="F14" t="str">
        <v>-</v>
      </c>
      <c r="G14" t="str">
        <v>-</v>
      </c>
    </row>
    <row r="15">
      <c r="A15">
        <v>1013</v>
      </c>
      <c r="B15" t="str">
        <f>HYPERLINK("https://www.facebook.com/p/Tu%E1%BB%95i-tr%E1%BA%BB-C%C3%B4ng-an-Th%C3%A0nh-ph%E1%BB%91-V%C4%A9nh-Y%C3%AAn-100066497717181/", "Công an xã Dương Quang  thành phố Hà Nội")</f>
        <v>Công an xã Dương Quang  thành phố Hà Nội</v>
      </c>
      <c r="C15" t="str">
        <v>https://www.facebook.com/p/Tu%E1%BB%95i-tr%E1%BA%BB-C%C3%B4ng-an-Th%C3%A0nh-ph%E1%BB%91-V%C4%A9nh-Y%C3%AAn-100066497717181/</v>
      </c>
      <c r="D15" t="str">
        <v>-</v>
      </c>
      <c r="E15" t="str">
        <v>02113861204</v>
      </c>
      <c r="F15" t="str">
        <v>-</v>
      </c>
      <c r="G15" t="str">
        <v>Lê Xoay - Ngô Quyền - Vĩnh Yên, Yen, Vietnam</v>
      </c>
    </row>
    <row r="16">
      <c r="A16">
        <v>1014</v>
      </c>
      <c r="B16" t="str">
        <f>HYPERLINK("https://backancity.gov.vn/cong-bo-quyet-dinh-thanh-tra-tai-ubnd-xa-duong-quang/", "UBND Ủy ban nhân dân xã Dương Quang  thành phố Hà Nội")</f>
        <v>UBND Ủy ban nhân dân xã Dương Quang  thành phố Hà Nội</v>
      </c>
      <c r="C16" t="str">
        <v>https://backancity.gov.vn/cong-bo-quyet-dinh-thanh-tra-tai-ubnd-xa-duong-quang/</v>
      </c>
      <c r="D16" t="str">
        <v>-</v>
      </c>
      <c r="E16" t="str">
        <v>-</v>
      </c>
      <c r="F16" t="str">
        <v>-</v>
      </c>
      <c r="G16" t="str">
        <v>-</v>
      </c>
    </row>
    <row r="17">
      <c r="A17">
        <v>1015</v>
      </c>
      <c r="B17" t="str">
        <f>HYPERLINK("https://www.facebook.com/groups/toi.yeu.xa.duong.xa.huyen.gia.lam/", "Công an xã Dương Xá  thành phố Hà Nội")</f>
        <v>Công an xã Dương Xá  thành phố Hà Nội</v>
      </c>
      <c r="C17" t="str">
        <v>https://www.facebook.com/groups/toi.yeu.xa.duong.xa.huyen.gia.lam/</v>
      </c>
      <c r="D17" t="str">
        <v>-</v>
      </c>
      <c r="E17" t="str">
        <v/>
      </c>
      <c r="F17" t="str">
        <v>-</v>
      </c>
      <c r="G17" t="str">
        <v>-</v>
      </c>
    </row>
    <row r="18">
      <c r="A18">
        <v>1016</v>
      </c>
      <c r="B18" t="str">
        <f>HYPERLINK("https://duongxa.gialam.hanoi.gov.vn/", "UBND Ủy ban nhân dân xã Dương Xá  thành phố Hà Nội")</f>
        <v>UBND Ủy ban nhân dân xã Dương Xá  thành phố Hà Nội</v>
      </c>
      <c r="C18" t="str">
        <v>https://duongxa.gialam.hanoi.gov.vn/</v>
      </c>
      <c r="D18" t="str">
        <v>-</v>
      </c>
      <c r="E18" t="str">
        <v>-</v>
      </c>
      <c r="F18" t="str">
        <v>-</v>
      </c>
      <c r="G18" t="str">
        <v>-</v>
      </c>
    </row>
    <row r="19">
      <c r="A19">
        <v>1017</v>
      </c>
      <c r="B19" t="str">
        <f>HYPERLINK("https://www.facebook.com/p/UBND-x%C3%A3-%C4%90%C3%B4ng-D%C6%B0-100072336880202/", "Công an xã Đông Dư  thành phố Hà Nội")</f>
        <v>Công an xã Đông Dư  thành phố Hà Nội</v>
      </c>
      <c r="C19" t="str">
        <v>https://www.facebook.com/p/UBND-x%C3%A3-%C4%90%C3%B4ng-D%C6%B0-100072336880202/</v>
      </c>
      <c r="D19" t="str">
        <v>-</v>
      </c>
      <c r="E19" t="str">
        <v/>
      </c>
      <c r="F19" t="str">
        <v>-</v>
      </c>
      <c r="G19" t="str">
        <v>-</v>
      </c>
    </row>
    <row r="20">
      <c r="A20">
        <v>1018</v>
      </c>
      <c r="B20" t="str">
        <f>HYPERLINK("https://dongdu.gialam.hanoi.gov.vn/danh-ba-dien-thoai", "UBND Ủy ban nhân dân xã Đông Dư  thành phố Hà Nội")</f>
        <v>UBND Ủy ban nhân dân xã Đông Dư  thành phố Hà Nội</v>
      </c>
      <c r="C20" t="str">
        <v>https://dongdu.gialam.hanoi.gov.vn/danh-ba-dien-thoai</v>
      </c>
      <c r="D20" t="str">
        <v>-</v>
      </c>
      <c r="E20" t="str">
        <v>-</v>
      </c>
      <c r="F20" t="str">
        <v>-</v>
      </c>
      <c r="G20" t="str">
        <v>-</v>
      </c>
    </row>
    <row r="21">
      <c r="A21">
        <v>1019</v>
      </c>
      <c r="B21" t="str">
        <v>Công an xã Đa Tốn  thành phố Hà Nội</v>
      </c>
      <c r="C21" t="str">
        <v>-</v>
      </c>
      <c r="D21" t="str">
        <v>-</v>
      </c>
      <c r="E21" t="str">
        <v/>
      </c>
      <c r="F21" t="str">
        <v>-</v>
      </c>
      <c r="G21" t="str">
        <v>-</v>
      </c>
    </row>
    <row r="22">
      <c r="A22">
        <v>1020</v>
      </c>
      <c r="B22" t="str">
        <f>HYPERLINK("https://daton.gialam.hanoi.gov.vn/", "UBND Ủy ban nhân dân xã Đa Tốn  thành phố Hà Nội")</f>
        <v>UBND Ủy ban nhân dân xã Đa Tốn  thành phố Hà Nội</v>
      </c>
      <c r="C22" t="str">
        <v>https://daton.gialam.hanoi.gov.vn/</v>
      </c>
      <c r="D22" t="str">
        <v>-</v>
      </c>
      <c r="E22" t="str">
        <v>-</v>
      </c>
      <c r="F22" t="str">
        <v>-</v>
      </c>
      <c r="G22" t="str">
        <v>-</v>
      </c>
    </row>
    <row r="23">
      <c r="A23">
        <v>1021</v>
      </c>
      <c r="B23" t="str">
        <f>HYPERLINK("https://www.facebook.com/groups/toi.yeu.xa.kieu.ky.huyen.gia.lam/", "Công an xã Kiêu Kỵ  thành phố Hà Nội")</f>
        <v>Công an xã Kiêu Kỵ  thành phố Hà Nội</v>
      </c>
      <c r="C23" t="str">
        <v>https://www.facebook.com/groups/toi.yeu.xa.kieu.ky.huyen.gia.lam/</v>
      </c>
      <c r="D23" t="str">
        <v>-</v>
      </c>
      <c r="E23" t="str">
        <v/>
      </c>
      <c r="F23" t="str">
        <v>-</v>
      </c>
      <c r="G23" t="str">
        <v>-</v>
      </c>
    </row>
    <row r="24">
      <c r="A24">
        <v>1022</v>
      </c>
      <c r="B24" t="str">
        <f>HYPERLINK("https://kieuky.gialam.hanoi.gov.vn/", "UBND Ủy ban nhân dân xã Kiêu Kỵ  thành phố Hà Nội")</f>
        <v>UBND Ủy ban nhân dân xã Kiêu Kỵ  thành phố Hà Nội</v>
      </c>
      <c r="C24" t="str">
        <v>https://kieuky.gialam.hanoi.gov.vn/</v>
      </c>
      <c r="D24" t="str">
        <v>-</v>
      </c>
      <c r="E24" t="str">
        <v>-</v>
      </c>
      <c r="F24" t="str">
        <v>-</v>
      </c>
      <c r="G24" t="str">
        <v>-</v>
      </c>
    </row>
    <row r="25">
      <c r="A25">
        <v>1023</v>
      </c>
      <c r="B25" t="str">
        <v>Công an xã Bát Tràng  thành phố Hà Nội</v>
      </c>
      <c r="C25" t="str">
        <v>-</v>
      </c>
      <c r="D25" t="str">
        <v>-</v>
      </c>
      <c r="E25" t="str">
        <v/>
      </c>
      <c r="F25" t="str">
        <v>-</v>
      </c>
      <c r="G25" t="str">
        <v>-</v>
      </c>
    </row>
    <row r="26">
      <c r="A26">
        <v>1024</v>
      </c>
      <c r="B26" t="str">
        <f>HYPERLINK("https://battrang.gialam.hanoi.gov.vn/", "UBND Ủy ban nhân dân xã Bát Tràng  thành phố Hà Nội")</f>
        <v>UBND Ủy ban nhân dân xã Bát Tràng  thành phố Hà Nội</v>
      </c>
      <c r="C26" t="str">
        <v>https://battrang.gialam.hanoi.gov.vn/</v>
      </c>
      <c r="D26" t="str">
        <v>-</v>
      </c>
      <c r="E26" t="str">
        <v>-</v>
      </c>
      <c r="F26" t="str">
        <v>-</v>
      </c>
      <c r="G26" t="str">
        <v>-</v>
      </c>
    </row>
    <row r="27">
      <c r="A27">
        <v>1025</v>
      </c>
      <c r="B27" t="str">
        <f>HYPERLINK("https://www.facebook.com/groups/toi.yeu.xa.kim.lan.huyen.gia.lam/", "Công an xã Kim Lan  thành phố Hà Nội")</f>
        <v>Công an xã Kim Lan  thành phố Hà Nội</v>
      </c>
      <c r="C27" t="str">
        <v>https://www.facebook.com/groups/toi.yeu.xa.kim.lan.huyen.gia.lam/</v>
      </c>
      <c r="D27" t="str">
        <v>-</v>
      </c>
      <c r="E27" t="str">
        <v/>
      </c>
      <c r="F27" t="str">
        <v>-</v>
      </c>
      <c r="G27" t="str">
        <v>-</v>
      </c>
    </row>
    <row r="28">
      <c r="A28">
        <v>1026</v>
      </c>
      <c r="B28" t="str">
        <f>HYPERLINK("http://gialam.hanoi.gov.vn/ubnd-cac-xa-thi-tran/-/view_content/391664-xa-kim-lan.html", "UBND Ủy ban nhân dân xã Kim Lan  thành phố Hà Nội")</f>
        <v>UBND Ủy ban nhân dân xã Kim Lan  thành phố Hà Nội</v>
      </c>
      <c r="C28" t="str">
        <v>http://gialam.hanoi.gov.vn/ubnd-cac-xa-thi-tran/-/view_content/391664-xa-kim-lan.html</v>
      </c>
      <c r="D28" t="str">
        <v>-</v>
      </c>
      <c r="E28" t="str">
        <v>-</v>
      </c>
      <c r="F28" t="str">
        <v>-</v>
      </c>
      <c r="G28" t="str">
        <v>-</v>
      </c>
    </row>
    <row r="29">
      <c r="A29">
        <v>1027</v>
      </c>
      <c r="B29" t="str">
        <f>HYPERLINK("https://www.facebook.com/p/V%C4%83n-%C4%90%E1%BB%A9c-Qu%C3%AA-h%C6%B0%C6%A1ng-%C4%90%E1%BB%A9c-th%C3%A1nh-Ch%E1%BB%AD-%C4%90%E1%BB%93ng-T%E1%BB%AD-100057556295711/", "Công an xã Văn Đức  thành phố Hà Nội")</f>
        <v>Công an xã Văn Đức  thành phố Hà Nội</v>
      </c>
      <c r="C29" t="str">
        <v>https://www.facebook.com/p/V%C4%83n-%C4%90%E1%BB%A9c-Qu%C3%AA-h%C6%B0%C6%A1ng-%C4%90%E1%BB%A9c-th%C3%A1nh-Ch%E1%BB%AD-%C4%90%E1%BB%93ng-T%E1%BB%AD-100057556295711/</v>
      </c>
      <c r="D29" t="str">
        <v>-</v>
      </c>
      <c r="E29" t="str">
        <v/>
      </c>
      <c r="F29" t="str">
        <v>-</v>
      </c>
      <c r="G29" t="str">
        <v>-</v>
      </c>
    </row>
    <row r="30">
      <c r="A30">
        <v>1028</v>
      </c>
      <c r="B30" t="str">
        <f>HYPERLINK("https://vanduc.gialam.hanoi.gov.vn/gioi-thieu", "UBND Ủy ban nhân dân xã Văn Đức  thành phố Hà Nội")</f>
        <v>UBND Ủy ban nhân dân xã Văn Đức  thành phố Hà Nội</v>
      </c>
      <c r="C30" t="str">
        <v>https://vanduc.gialam.hanoi.gov.vn/gioi-thieu</v>
      </c>
      <c r="D30" t="str">
        <v>-</v>
      </c>
      <c r="E30" t="str">
        <v>-</v>
      </c>
      <c r="F30" t="str">
        <v>-</v>
      </c>
      <c r="G30" t="str">
        <v>-</v>
      </c>
    </row>
    <row r="31">
      <c r="A31">
        <v>1029</v>
      </c>
      <c r="B31" t="str">
        <f>HYPERLINK("https://www.facebook.com/doanthanhnien.1956/", "Công an phường Cầu Diễn  thành phố Hà Nội")</f>
        <v>Công an phường Cầu Diễn  thành phố Hà Nội</v>
      </c>
      <c r="C31" t="str">
        <v>https://www.facebook.com/doanthanhnien.1956/</v>
      </c>
      <c r="D31" t="str">
        <v>-</v>
      </c>
      <c r="E31" t="str">
        <v/>
      </c>
      <c r="F31" t="str">
        <f>HYPERLINK("mailto:doanthanhniencatphanoi@gmail.com", "doanthanhniencatphanoi@gmail.com")</f>
        <v>doanthanhniencatphanoi@gmail.com</v>
      </c>
      <c r="G31" t="str">
        <v>87 phố Trần Hưng Đạo, quận Hoàn Kiếm, TP Hà Nội, Hanoi, Vietnam</v>
      </c>
    </row>
    <row r="32">
      <c r="A32">
        <v>1030</v>
      </c>
      <c r="B32" t="str">
        <f>HYPERLINK("https://namtuliem.hanoi.gov.vn/phuong-cau-dien", "UBND Ủy ban nhân dân phường Cầu Diễn  thành phố Hà Nội")</f>
        <v>UBND Ủy ban nhân dân phường Cầu Diễn  thành phố Hà Nội</v>
      </c>
      <c r="C32" t="str">
        <v>https://namtuliem.hanoi.gov.vn/phuong-cau-dien</v>
      </c>
      <c r="D32" t="str">
        <v>-</v>
      </c>
      <c r="E32" t="str">
        <v>-</v>
      </c>
      <c r="F32" t="str">
        <v>-</v>
      </c>
      <c r="G32" t="str">
        <v>-</v>
      </c>
    </row>
    <row r="33">
      <c r="A33">
        <v>1031</v>
      </c>
      <c r="B33" t="str">
        <f>HYPERLINK("https://www.facebook.com/KangoCourier/", "Công an phường Xuân Phương  thành phố Hà Nội")</f>
        <v>Công an phường Xuân Phương  thành phố Hà Nội</v>
      </c>
      <c r="C33" t="str">
        <v>https://www.facebook.com/KangoCourier/</v>
      </c>
      <c r="D33" t="str">
        <v>-</v>
      </c>
      <c r="E33" t="str">
        <v>19009475</v>
      </c>
      <c r="F33" t="str">
        <f>HYPERLINK("mailto:sales@kangoexp.com", "sales@kangoexp.com")</f>
        <v>sales@kangoexp.com</v>
      </c>
      <c r="G33" t="str">
        <v>188 Nguyễn Văn Công, Phường 3, Quận Gò Vấp, Thành Phố Hồ Chí Minh, Việt Nam, Ho Chi Minh City, Vietnam</v>
      </c>
    </row>
    <row r="34">
      <c r="A34">
        <v>1032</v>
      </c>
      <c r="B34" t="str">
        <f>HYPERLINK("https://namtuliem.hanoi.gov.vn/phuong-xuan-phuong", "UBND Ủy ban nhân dân phường Xuân Phương  thành phố Hà Nội")</f>
        <v>UBND Ủy ban nhân dân phường Xuân Phương  thành phố Hà Nội</v>
      </c>
      <c r="C34" t="str">
        <v>https://namtuliem.hanoi.gov.vn/phuong-xuan-phuong</v>
      </c>
      <c r="D34" t="str">
        <v>-</v>
      </c>
      <c r="E34" t="str">
        <v>-</v>
      </c>
      <c r="F34" t="str">
        <v>-</v>
      </c>
      <c r="G34" t="str">
        <v>-</v>
      </c>
    </row>
    <row r="35">
      <c r="A35">
        <v>1033</v>
      </c>
      <c r="B35" t="str">
        <f>HYPERLINK("https://www.facebook.com/groups/1188570108317575/", "Công an phường Phương Canh  thành phố Hà Nội")</f>
        <v>Công an phường Phương Canh  thành phố Hà Nội</v>
      </c>
      <c r="C35" t="str">
        <v>https://www.facebook.com/groups/1188570108317575/</v>
      </c>
      <c r="D35" t="str">
        <v>-</v>
      </c>
      <c r="E35" t="str">
        <v/>
      </c>
      <c r="F35" t="str">
        <v>-</v>
      </c>
      <c r="G35" t="str">
        <v>-</v>
      </c>
    </row>
    <row r="36">
      <c r="A36">
        <v>1034</v>
      </c>
      <c r="B36" t="str">
        <f>HYPERLINK("http://caicachhanhchinh.gov.vn/tin-tuc/le-ra-mat-gioi-thieu-mo-hinh-chuyen-doi-so-trong-cchc-va-gan-bien-cong-trinh-tru-so-dang-uy-ubnd-phuong-phuong-canh-chao-mung-ky-niem-10-nam-thanh-lap-quan", "UBND Ủy ban nhân dân phường Phương Canh  thành phố Hà Nội")</f>
        <v>UBND Ủy ban nhân dân phường Phương Canh  thành phố Hà Nội</v>
      </c>
      <c r="C36" t="str">
        <v>http://caicachhanhchinh.gov.vn/tin-tuc/le-ra-mat-gioi-thieu-mo-hinh-chuyen-doi-so-trong-cchc-va-gan-bien-cong-trinh-tru-so-dang-uy-ubnd-phuong-phuong-canh-chao-mung-ky-niem-10-nam-thanh-lap-quan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1035</v>
      </c>
      <c r="B37" t="str">
        <f>HYPERLINK("https://www.facebook.com/doanthanhnien.1956/", "Công an phường Mỹ Đình 1  thành phố Hà Nội")</f>
        <v>Công an phường Mỹ Đình 1  thành phố Hà Nội</v>
      </c>
      <c r="C37" t="str">
        <v>https://www.facebook.com/doanthanhnien.1956/</v>
      </c>
      <c r="D37" t="str">
        <v>-</v>
      </c>
      <c r="E37" t="str">
        <v/>
      </c>
      <c r="F37" t="str">
        <f>HYPERLINK("mailto:doanthanhniencatphanoi@gmail.com", "doanthanhniencatphanoi@gmail.com")</f>
        <v>doanthanhniencatphanoi@gmail.com</v>
      </c>
      <c r="G37" t="str">
        <v>87 phố Trần Hưng Đạo, quận Hoàn Kiếm, TP Hà Nội, Hanoi, Vietnam</v>
      </c>
    </row>
    <row r="38">
      <c r="A38">
        <v>1036</v>
      </c>
      <c r="B38" t="str">
        <f>HYPERLINK("https://namtuliem.hanoi.gov.vn/phuong-my-dinh-1", "UBND Ủy ban nhân dân phường Mỹ Đình 1  thành phố Hà Nội")</f>
        <v>UBND Ủy ban nhân dân phường Mỹ Đình 1  thành phố Hà Nội</v>
      </c>
      <c r="C38" t="str">
        <v>https://namtuliem.hanoi.gov.vn/phuong-my-dinh-1</v>
      </c>
      <c r="D38" t="str">
        <v>-</v>
      </c>
      <c r="E38" t="str">
        <v>-</v>
      </c>
      <c r="F38" t="str">
        <v>-</v>
      </c>
      <c r="G38" t="str">
        <v>-</v>
      </c>
    </row>
    <row r="39">
      <c r="A39">
        <v>1037</v>
      </c>
      <c r="B39" t="str">
        <f>HYPERLINK("https://www.facebook.com/p/C%C3%B4ng-an-ph%C6%B0%E1%BB%9Dng-M%E1%BB%B9-%C4%90%C3%ACnh-2-100094533320384/", "Công an phường Mỹ Đình 2  thành phố Hà Nội")</f>
        <v>Công an phường Mỹ Đình 2  thành phố Hà Nội</v>
      </c>
      <c r="C39" t="str">
        <v>https://www.facebook.com/p/C%C3%B4ng-an-ph%C6%B0%E1%BB%9Dng-M%E1%BB%B9-%C4%90%C3%ACnh-2-100094533320384/</v>
      </c>
      <c r="D39" t="str">
        <v>-</v>
      </c>
      <c r="E39" t="str">
        <v>02437965179</v>
      </c>
      <c r="F39" t="str">
        <v>-</v>
      </c>
      <c r="G39" t="str">
        <v>250 Mỹ Đình, phường Mỹ Đình 2, quận Nam Từ Liêm</v>
      </c>
    </row>
    <row r="40">
      <c r="A40">
        <v>1038</v>
      </c>
      <c r="B40" t="str">
        <f>HYPERLINK("https://namtuliem.hanoi.gov.vn/phuong-my-dinh-2", "UBND Ủy ban nhân dân phường Mỹ Đình 2  thành phố Hà Nội")</f>
        <v>UBND Ủy ban nhân dân phường Mỹ Đình 2  thành phố Hà Nội</v>
      </c>
      <c r="C40" t="str">
        <v>https://namtuliem.hanoi.gov.vn/phuong-my-dinh-2</v>
      </c>
      <c r="D40" t="str">
        <v>-</v>
      </c>
      <c r="E40" t="str">
        <v>-</v>
      </c>
      <c r="F40" t="str">
        <v>-</v>
      </c>
      <c r="G40" t="str">
        <v>-</v>
      </c>
    </row>
    <row r="41">
      <c r="A41">
        <v>1039</v>
      </c>
      <c r="B41" t="str">
        <v>Công an phường Tây Mỗ  thành phố Hà Nội</v>
      </c>
      <c r="C41" t="str">
        <v>-</v>
      </c>
      <c r="D41" t="str">
        <v>-</v>
      </c>
      <c r="E41" t="str">
        <v/>
      </c>
      <c r="F41" t="str">
        <v>-</v>
      </c>
      <c r="G41" t="str">
        <v>-</v>
      </c>
    </row>
    <row r="42">
      <c r="A42">
        <v>1040</v>
      </c>
      <c r="B42" t="str">
        <f>HYPERLINK("https://namtuliem.hanoi.gov.vn/phuong-tay-mo", "UBND Ủy ban nhân dân phường Tây Mỗ  thành phố Hà Nội")</f>
        <v>UBND Ủy ban nhân dân phường Tây Mỗ  thành phố Hà Nội</v>
      </c>
      <c r="C42" t="str">
        <v>https://namtuliem.hanoi.gov.vn/phuong-tay-mo</v>
      </c>
      <c r="D42" t="str">
        <v>-</v>
      </c>
      <c r="E42" t="str">
        <v>-</v>
      </c>
      <c r="F42" t="str">
        <v>-</v>
      </c>
      <c r="G42" t="str">
        <v>-</v>
      </c>
    </row>
    <row r="43">
      <c r="A43">
        <v>1041</v>
      </c>
      <c r="B43" t="str">
        <f>HYPERLINK("https://www.facebook.com/CONG.AN.PHUONG.ME.TRI/", "Công an phường Mễ Trì  thành phố Hà Nội")</f>
        <v>Công an phường Mễ Trì  thành phố Hà Nội</v>
      </c>
      <c r="C43" t="str">
        <v>https://www.facebook.com/CONG.AN.PHUONG.ME.TRI/</v>
      </c>
      <c r="D43" t="str">
        <v>-</v>
      </c>
      <c r="E43" t="str">
        <v/>
      </c>
      <c r="F43" t="str">
        <v>-</v>
      </c>
      <c r="G43" t="str">
        <v>-</v>
      </c>
    </row>
    <row r="44">
      <c r="A44">
        <v>1042</v>
      </c>
      <c r="B44" t="str">
        <f>HYPERLINK("https://namtuliem.hanoi.gov.vn/phuong-me-tri", "UBND Ủy ban nhân dân phường Mễ Trì  thành phố Hà Nội")</f>
        <v>UBND Ủy ban nhân dân phường Mễ Trì  thành phố Hà Nội</v>
      </c>
      <c r="C44" t="str">
        <v>https://namtuliem.hanoi.gov.vn/phuong-me-tri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1043</v>
      </c>
      <c r="B45" t="str">
        <f>HYPERLINK("https://www.facebook.com/doanthanhnien.1956/", "Công an phường Phú Đô  thành phố Hà Nội")</f>
        <v>Công an phường Phú Đô  thành phố Hà Nội</v>
      </c>
      <c r="C45" t="str">
        <v>https://www.facebook.com/doanthanhnien.1956/</v>
      </c>
      <c r="D45" t="str">
        <v>-</v>
      </c>
      <c r="E45" t="str">
        <v/>
      </c>
      <c r="F45" t="str">
        <f>HYPERLINK("mailto:doanthanhniencatphanoi@gmail.com", "doanthanhniencatphanoi@gmail.com")</f>
        <v>doanthanhniencatphanoi@gmail.com</v>
      </c>
      <c r="G45" t="str">
        <v>87 phố Trần Hưng Đạo, quận Hoàn Kiếm, TP Hà Nội, Hanoi, Vietnam</v>
      </c>
    </row>
    <row r="46">
      <c r="A46">
        <v>1044</v>
      </c>
      <c r="B46" t="str">
        <f>HYPERLINK("https://namtuliem.hanoi.gov.vn/danh-ba-dien-tu/-/asset_publisher/sUFrBHWl8Xfr/content/phuong-phu-o?inheritRedirect=false", "UBND Ủy ban nhân dân phường Phú Đô  thành phố Hà Nội")</f>
        <v>UBND Ủy ban nhân dân phường Phú Đô  thành phố Hà Nội</v>
      </c>
      <c r="C46" t="str">
        <v>https://namtuliem.hanoi.gov.vn/danh-ba-dien-tu/-/asset_publisher/sUFrBHWl8Xfr/content/phuong-phu-o?inheritRedirect=false</v>
      </c>
      <c r="D46" t="str">
        <v>-</v>
      </c>
      <c r="E46" t="str">
        <v>-</v>
      </c>
      <c r="F46" t="str">
        <v>-</v>
      </c>
      <c r="G46" t="str">
        <v>-</v>
      </c>
    </row>
    <row r="47">
      <c r="A47">
        <v>1045</v>
      </c>
      <c r="B47" t="str">
        <f>HYPERLINK("https://www.facebook.com/groups/342345054000036/", "Công an phường Đại Mỗ  thành phố Hà Nội")</f>
        <v>Công an phường Đại Mỗ  thành phố Hà Nội</v>
      </c>
      <c r="C47" t="str">
        <v>https://www.facebook.com/groups/342345054000036/</v>
      </c>
      <c r="D47" t="str">
        <v>-</v>
      </c>
      <c r="E47" t="str">
        <v/>
      </c>
      <c r="F47" t="str">
        <v>-</v>
      </c>
      <c r="G47" t="str">
        <v>-</v>
      </c>
    </row>
    <row r="48">
      <c r="A48">
        <v>1046</v>
      </c>
      <c r="B48" t="str">
        <f>HYPERLINK("https://namtuliem.hanoi.gov.vn/phuong-dai-mo", "UBND Ủy ban nhân dân phường Đại Mỗ  thành phố Hà Nội")</f>
        <v>UBND Ủy ban nhân dân phường Đại Mỗ  thành phố Hà Nội</v>
      </c>
      <c r="C48" t="str">
        <v>https://namtuliem.hanoi.gov.vn/phuong-dai-mo</v>
      </c>
      <c r="D48" t="str">
        <v>-</v>
      </c>
      <c r="E48" t="str">
        <v>-</v>
      </c>
      <c r="F48" t="str">
        <v>-</v>
      </c>
      <c r="G48" t="str">
        <v>-</v>
      </c>
    </row>
    <row r="49">
      <c r="A49">
        <v>1047</v>
      </c>
      <c r="B49" t="str">
        <f>HYPERLINK("https://www.facebook.com/groups/1865761656950803/", "Công an phường Trung Văn  thành phố Hà Nội")</f>
        <v>Công an phường Trung Văn  thành phố Hà Nội</v>
      </c>
      <c r="C49" t="str">
        <v>https://www.facebook.com/groups/1865761656950803/</v>
      </c>
      <c r="D49" t="str">
        <v>-</v>
      </c>
      <c r="E49" t="str">
        <v/>
      </c>
      <c r="F49" t="str">
        <v>-</v>
      </c>
      <c r="G49" t="str">
        <v>-</v>
      </c>
    </row>
    <row r="50">
      <c r="A50">
        <v>1048</v>
      </c>
      <c r="B50" t="str">
        <f>HYPERLINK("https://namtuliem.hanoi.gov.vn/danh-ba-dien-tu/-/asset_publisher/sUFrBHWl8Xfr/content/phuong-trung-van?inheritRedirect=false", "UBND Ủy ban nhân dân phường Trung Văn  thành phố Hà Nội")</f>
        <v>UBND Ủy ban nhân dân phường Trung Văn  thành phố Hà Nội</v>
      </c>
      <c r="C50" t="str">
        <v>https://namtuliem.hanoi.gov.vn/danh-ba-dien-tu/-/asset_publisher/sUFrBHWl8Xfr/content/phuong-trung-van?inheritRedirect=false</v>
      </c>
      <c r="D50" t="str">
        <v>-</v>
      </c>
      <c r="E50" t="str">
        <v>-</v>
      </c>
      <c r="F50" t="str">
        <v>-</v>
      </c>
      <c r="G50" t="str">
        <v>-</v>
      </c>
    </row>
    <row r="51">
      <c r="A51">
        <v>1049</v>
      </c>
      <c r="B51" t="str">
        <f>HYPERLINK("https://www.facebook.com/2866237956972833", "Công an thị trấn Văn Điển  thành phố Hà Nội")</f>
        <v>Công an thị trấn Văn Điển  thành phố Hà Nội</v>
      </c>
      <c r="C51" t="str">
        <v>https://www.facebook.com/2866237956972833</v>
      </c>
      <c r="D51" t="str">
        <v>-</v>
      </c>
      <c r="E51" t="str">
        <v/>
      </c>
      <c r="F51" t="str">
        <v>-</v>
      </c>
      <c r="G51" t="str">
        <v>-</v>
      </c>
    </row>
    <row r="52">
      <c r="A52">
        <v>1050</v>
      </c>
      <c r="B52" t="str">
        <f>HYPERLINK("https://vandien.thanhtri.hanoi.gov.vn/", "UBND Ủy ban nhân dân thị trấn Văn Điển  thành phố Hà Nội")</f>
        <v>UBND Ủy ban nhân dân thị trấn Văn Điển  thành phố Hà Nội</v>
      </c>
      <c r="C52" t="str">
        <v>https://vandien.thanhtri.hanoi.gov.vn/</v>
      </c>
      <c r="D52" t="str">
        <v>-</v>
      </c>
      <c r="E52" t="str">
        <v>-</v>
      </c>
      <c r="F52" t="str">
        <v>-</v>
      </c>
      <c r="G52" t="str">
        <v>-</v>
      </c>
    </row>
    <row r="53">
      <c r="A53">
        <v>1051</v>
      </c>
      <c r="B53" t="str">
        <v>Công an xã Tân Triều  thành phố Hà Nội</v>
      </c>
      <c r="C53" t="str">
        <v>-</v>
      </c>
      <c r="D53" t="str">
        <v>-</v>
      </c>
      <c r="E53" t="str">
        <v/>
      </c>
      <c r="F53" t="str">
        <v>-</v>
      </c>
      <c r="G53" t="str">
        <v>-</v>
      </c>
    </row>
    <row r="54">
      <c r="A54">
        <v>1052</v>
      </c>
      <c r="B54" t="str">
        <f>HYPERLINK("https://tantrieu.thanhtri.hanoi.gov.vn/", "UBND Ủy ban nhân dân xã Tân Triều  thành phố Hà Nội")</f>
        <v>UBND Ủy ban nhân dân xã Tân Triều  thành phố Hà Nội</v>
      </c>
      <c r="C54" t="str">
        <v>https://tantrieu.thanhtri.hanoi.gov.vn/</v>
      </c>
      <c r="D54" t="str">
        <v>-</v>
      </c>
      <c r="E54" t="str">
        <v>-</v>
      </c>
      <c r="F54" t="str">
        <v>-</v>
      </c>
      <c r="G54" t="str">
        <v>-</v>
      </c>
    </row>
    <row r="55">
      <c r="A55">
        <v>1053</v>
      </c>
      <c r="B55" t="str">
        <v>Công an xã Thanh Liệt  thành phố Hà Nội</v>
      </c>
      <c r="C55" t="str">
        <v>-</v>
      </c>
      <c r="D55" t="str">
        <v>-</v>
      </c>
      <c r="E55" t="str">
        <v/>
      </c>
      <c r="F55" t="str">
        <v>-</v>
      </c>
      <c r="G55" t="str">
        <v>-</v>
      </c>
    </row>
    <row r="56">
      <c r="A56">
        <v>1054</v>
      </c>
      <c r="B56" t="str">
        <f>HYPERLINK("https://thanhliet.thanhtri.hanoi.gov.vn/", "UBND Ủy ban nhân dân xã Thanh Liệt  thành phố Hà Nội")</f>
        <v>UBND Ủy ban nhân dân xã Thanh Liệt  thành phố Hà Nội</v>
      </c>
      <c r="C56" t="str">
        <v>https://thanhliet.thanhtri.hanoi.gov.vn/</v>
      </c>
      <c r="D56" t="str">
        <v>-</v>
      </c>
      <c r="E56" t="str">
        <v>-</v>
      </c>
      <c r="F56" t="str">
        <v>-</v>
      </c>
      <c r="G56" t="str">
        <v>-</v>
      </c>
    </row>
    <row r="57">
      <c r="A57">
        <v>1055</v>
      </c>
      <c r="B57" t="str">
        <f>HYPERLINK("https://www.facebook.com/groups/toi.yeu.xa.ta.thanh.oai.huyen.thanh.tri/", "Công an xã Tả Thanh Oai  thành phố Hà Nội")</f>
        <v>Công an xã Tả Thanh Oai  thành phố Hà Nội</v>
      </c>
      <c r="C57" t="str">
        <v>https://www.facebook.com/groups/toi.yeu.xa.ta.thanh.oai.huyen.thanh.tri/</v>
      </c>
      <c r="D57" t="str">
        <v>-</v>
      </c>
      <c r="E57" t="str">
        <v/>
      </c>
      <c r="F57" t="str">
        <v>-</v>
      </c>
      <c r="G57" t="str">
        <v>-</v>
      </c>
    </row>
    <row r="58">
      <c r="A58">
        <v>1056</v>
      </c>
      <c r="B58" t="str">
        <f>HYPERLINK("https://tathanhoai.thanhtri.hanoi.gov.vn/", "UBND Ủy ban nhân dân xã Tả Thanh Oai  thành phố Hà Nội")</f>
        <v>UBND Ủy ban nhân dân xã Tả Thanh Oai  thành phố Hà Nội</v>
      </c>
      <c r="C58" t="str">
        <v>https://tathanhoai.thanhtri.hanoi.gov.vn/</v>
      </c>
      <c r="D58" t="str">
        <v>-</v>
      </c>
      <c r="E58" t="str">
        <v>-</v>
      </c>
      <c r="F58" t="str">
        <v>-</v>
      </c>
      <c r="G58" t="str">
        <v>-</v>
      </c>
    </row>
    <row r="59">
      <c r="A59">
        <v>1057</v>
      </c>
      <c r="B59" t="str">
        <f>HYPERLINK("https://www.facebook.com/doanthanhnien.1956/", "Công an xã Hữu Hoà  thành phố Hà Nội")</f>
        <v>Công an xã Hữu Hoà  thành phố Hà Nội</v>
      </c>
      <c r="C59" t="str">
        <v>https://www.facebook.com/doanthanhnien.1956/</v>
      </c>
      <c r="D59" t="str">
        <v>-</v>
      </c>
      <c r="E59" t="str">
        <v/>
      </c>
      <c r="F59" t="str">
        <f>HYPERLINK("mailto:doanthanhniencatphanoi@gmail.com", "doanthanhniencatphanoi@gmail.com")</f>
        <v>doanthanhniencatphanoi@gmail.com</v>
      </c>
      <c r="G59" t="str">
        <v>87 phố Trần Hưng Đạo, quận Hoàn Kiếm, TP Hà Nội, Hanoi, Vietnam</v>
      </c>
    </row>
    <row r="60">
      <c r="A60">
        <v>1058</v>
      </c>
      <c r="B60" t="str">
        <f>HYPERLINK("https://huuhoa.thanhtri.hanoi.gov.vn/bo-may-to-chuc", "UBND Ủy ban nhân dân xã Hữu Hoà  thành phố Hà Nội")</f>
        <v>UBND Ủy ban nhân dân xã Hữu Hoà  thành phố Hà Nội</v>
      </c>
      <c r="C60" t="str">
        <v>https://huuhoa.thanhtri.hanoi.gov.vn/bo-may-to-chuc</v>
      </c>
      <c r="D60" t="str">
        <v>-</v>
      </c>
      <c r="E60" t="str">
        <v>-</v>
      </c>
      <c r="F60" t="str">
        <v>-</v>
      </c>
      <c r="G60" t="str">
        <v>-</v>
      </c>
    </row>
    <row r="61">
      <c r="A61">
        <v>1059</v>
      </c>
      <c r="B61" t="str">
        <f>HYPERLINK("https://www.facebook.com/p/Tr%C6%B0%E1%BB%9Dng-THCS-Tam-Hi%E1%BB%87p-100070619213908/", "Công an xã Tam Hiệp  thành phố Hà Nội")</f>
        <v>Công an xã Tam Hiệp  thành phố Hà Nội</v>
      </c>
      <c r="C61" t="str">
        <v>https://www.facebook.com/p/Tr%C6%B0%E1%BB%9Dng-THCS-Tam-Hi%E1%BB%87p-100070619213908/</v>
      </c>
      <c r="D61" t="str">
        <v>-</v>
      </c>
      <c r="E61" t="str">
        <v/>
      </c>
      <c r="F61" t="str">
        <v>-</v>
      </c>
      <c r="G61" t="str">
        <v>-</v>
      </c>
    </row>
    <row r="62">
      <c r="A62">
        <v>1060</v>
      </c>
      <c r="B62" t="str">
        <f>HYPERLINK("https://tamhiep.thanhtri.hanoi.gov.vn/", "UBND Ủy ban nhân dân xã Tam Hiệp  thành phố Hà Nội")</f>
        <v>UBND Ủy ban nhân dân xã Tam Hiệp  thành phố Hà Nội</v>
      </c>
      <c r="C62" t="str">
        <v>https://tamhiep.thanhtri.hanoi.gov.vn/</v>
      </c>
      <c r="D62" t="str">
        <v>-</v>
      </c>
      <c r="E62" t="str">
        <v>-</v>
      </c>
      <c r="F62" t="str">
        <v>-</v>
      </c>
      <c r="G62" t="str">
        <v>-</v>
      </c>
    </row>
    <row r="63">
      <c r="A63">
        <v>1061</v>
      </c>
      <c r="B63" t="str">
        <f>HYPERLINK("https://www.facebook.com/p/Tr%C6%B0%E1%BB%9Dng-M%E1%BA%A7m-Non-C-X%C3%A3-T%E1%BB%A9-Hi%E1%BB%87p-100072325905206/", "Công an xã Tứ Hiệp  thành phố Hà Nội")</f>
        <v>Công an xã Tứ Hiệp  thành phố Hà Nội</v>
      </c>
      <c r="C63" t="str">
        <v>https://www.facebook.com/p/Tr%C6%B0%E1%BB%9Dng-M%E1%BA%A7m-Non-C-X%C3%A3-T%E1%BB%A9-Hi%E1%BB%87p-100072325905206/</v>
      </c>
      <c r="D63" t="str">
        <v>-</v>
      </c>
      <c r="E63" t="str">
        <v/>
      </c>
      <c r="F63" t="str">
        <v>-</v>
      </c>
      <c r="G63" t="str">
        <v>Hanoi, Vietnam</v>
      </c>
    </row>
    <row r="64">
      <c r="A64">
        <v>1062</v>
      </c>
      <c r="B64" t="str">
        <f>HYPERLINK("https://tuhiep.thanhtri.hanoi.gov.vn/", "UBND Ủy ban nhân dân xã Tứ Hiệp  thành phố Hà Nội")</f>
        <v>UBND Ủy ban nhân dân xã Tứ Hiệp  thành phố Hà Nội</v>
      </c>
      <c r="C64" t="str">
        <v>https://tuhiep.thanhtri.hanoi.gov.vn/</v>
      </c>
      <c r="D64" t="str">
        <v>-</v>
      </c>
      <c r="E64" t="str">
        <v>-</v>
      </c>
      <c r="F64" t="str">
        <v>-</v>
      </c>
      <c r="G64" t="str">
        <v>-</v>
      </c>
    </row>
    <row r="65">
      <c r="A65">
        <v>1063</v>
      </c>
      <c r="B65" t="str">
        <f>HYPERLINK("https://www.facebook.com/p/Tu%E1%BB%95i-Tr%E1%BA%BB-C%C3%B4ng-An-Huy%E1%BB%87n-Ch%C6%B0%C6%A1ng-M%E1%BB%B9-100028578047777/", "Công an xã Yên Mỹ  thành phố Hà Nội")</f>
        <v>Công an xã Yên Mỹ  thành phố Hà Nội</v>
      </c>
      <c r="C65" t="str">
        <v>https://www.facebook.com/p/Tu%E1%BB%95i-Tr%E1%BA%BB-C%C3%B4ng-An-Huy%E1%BB%87n-Ch%C6%B0%C6%A1ng-M%E1%BB%B9-100028578047777/</v>
      </c>
      <c r="D65" t="str">
        <v>-</v>
      </c>
      <c r="E65" t="str">
        <v/>
      </c>
      <c r="F65" t="str">
        <f>HYPERLINK("mailto:doantncahchuongmy@gmail.com", "doantncahchuongmy@gmail.com")</f>
        <v>doantncahchuongmy@gmail.com</v>
      </c>
      <c r="G65" t="str">
        <v>Số 29A, Tổ dân phố Ninh Kiều, huyện Chương Mỹ, thành phố Hà Nội, Hanoi, Vietnam</v>
      </c>
    </row>
    <row r="66">
      <c r="A66">
        <v>1064</v>
      </c>
      <c r="B66" t="str">
        <f>HYPERLINK("https://yenmy.thanhtri.hanoi.gov.vn/", "UBND Ủy ban nhân dân xã Yên Mỹ  thành phố Hà Nội")</f>
        <v>UBND Ủy ban nhân dân xã Yên Mỹ  thành phố Hà Nội</v>
      </c>
      <c r="C66" t="str">
        <v>https://yenmy.thanhtri.hanoi.gov.vn/</v>
      </c>
      <c r="D66" t="str">
        <v>-</v>
      </c>
      <c r="E66" t="str">
        <v>-</v>
      </c>
      <c r="F66" t="str">
        <v>-</v>
      </c>
      <c r="G66" t="str">
        <v>-</v>
      </c>
    </row>
    <row r="67">
      <c r="A67">
        <v>1065</v>
      </c>
      <c r="B67" t="str">
        <f>HYPERLINK("https://www.facebook.com/groups/toi.yeu.xa.vinh.quynh.huyen.thanh.tri/", "Công an xã Vĩnh Quỳnh  thành phố Hà Nội")</f>
        <v>Công an xã Vĩnh Quỳnh  thành phố Hà Nội</v>
      </c>
      <c r="C67" t="str">
        <v>https://www.facebook.com/groups/toi.yeu.xa.vinh.quynh.huyen.thanh.tri/</v>
      </c>
      <c r="D67" t="str">
        <v>-</v>
      </c>
      <c r="E67" t="str">
        <v/>
      </c>
      <c r="F67" t="str">
        <v>-</v>
      </c>
      <c r="G67" t="str">
        <v>-</v>
      </c>
    </row>
    <row r="68">
      <c r="A68">
        <v>1066</v>
      </c>
      <c r="B68" t="str">
        <f>HYPERLINK("https://vinhquynh.thanhtri.hanoi.gov.vn/", "UBND Ủy ban nhân dân xã Vĩnh Quỳnh  thành phố Hà Nội")</f>
        <v>UBND Ủy ban nhân dân xã Vĩnh Quỳnh  thành phố Hà Nội</v>
      </c>
      <c r="C68" t="str">
        <v>https://vinhquynh.thanhtri.hanoi.gov.vn/</v>
      </c>
      <c r="D68" t="str">
        <v>-</v>
      </c>
      <c r="E68" t="str">
        <v>-</v>
      </c>
      <c r="F68" t="str">
        <v>-</v>
      </c>
      <c r="G68" t="str">
        <v>-</v>
      </c>
    </row>
    <row r="69">
      <c r="A69">
        <v>1067</v>
      </c>
      <c r="B69" t="str">
        <v>Công an xã Ngũ Hiệp  thành phố Hà Nội</v>
      </c>
      <c r="C69" t="str">
        <v>-</v>
      </c>
      <c r="D69" t="str">
        <v>-</v>
      </c>
      <c r="E69" t="str">
        <v/>
      </c>
      <c r="F69" t="str">
        <v>-</v>
      </c>
      <c r="G69" t="str">
        <v>-</v>
      </c>
    </row>
    <row r="70">
      <c r="A70">
        <v>1068</v>
      </c>
      <c r="B70" t="str">
        <f>HYPERLINK("https://nguhiep.thanhtri.hanoi.gov.vn/", "UBND Ủy ban nhân dân xã Ngũ Hiệp  thành phố Hà Nội")</f>
        <v>UBND Ủy ban nhân dân xã Ngũ Hiệp  thành phố Hà Nội</v>
      </c>
      <c r="C70" t="str">
        <v>https://nguhiep.thanhtri.hanoi.gov.vn/</v>
      </c>
      <c r="D70" t="str">
        <v>-</v>
      </c>
      <c r="E70" t="str">
        <v>-</v>
      </c>
      <c r="F70" t="str">
        <v>-</v>
      </c>
      <c r="G70" t="str">
        <v>-</v>
      </c>
    </row>
    <row r="71">
      <c r="A71">
        <v>1069</v>
      </c>
      <c r="B71" t="str">
        <f>HYPERLINK("https://www.facebook.com/p/X%C3%83-DUY%C3%8AN-H%C3%80-huy%E1%BB%87n-Thanh-Tr%C3%AC-H%C3%A0-n%E1%BB%99i-100075944622277/?locale=sq_AL", "Công an xã Duyên Hà  thành phố Hà Nội")</f>
        <v>Công an xã Duyên Hà  thành phố Hà Nội</v>
      </c>
      <c r="C71" t="str">
        <v>https://www.facebook.com/p/X%C3%83-DUY%C3%8AN-H%C3%80-huy%E1%BB%87n-Thanh-Tr%C3%AC-H%C3%A0-n%E1%BB%99i-100075944622277/?locale=sq_AL</v>
      </c>
      <c r="D71" t="str">
        <v>-</v>
      </c>
      <c r="E71" t="str">
        <v/>
      </c>
      <c r="F71" t="str">
        <f>HYPERLINK("mailto:nhanvhtt77@gmail.com", "nhanvhtt77@gmail.com")</f>
        <v>nhanvhtt77@gmail.com</v>
      </c>
      <c r="G71" t="str">
        <v>-</v>
      </c>
    </row>
    <row r="72">
      <c r="A72">
        <v>1070</v>
      </c>
      <c r="B72" t="str">
        <f>HYPERLINK("https://duyenha.thanhtri.hanoi.gov.vn/bo-may-to-chuc", "UBND Ủy ban nhân dân xã Duyên Hà  thành phố Hà Nội")</f>
        <v>UBND Ủy ban nhân dân xã Duyên Hà  thành phố Hà Nội</v>
      </c>
      <c r="C72" t="str">
        <v>https://duyenha.thanhtri.hanoi.gov.vn/bo-may-to-chuc</v>
      </c>
      <c r="D72" t="str">
        <v>-</v>
      </c>
      <c r="E72" t="str">
        <v>-</v>
      </c>
      <c r="F72" t="str">
        <v>-</v>
      </c>
      <c r="G72" t="str">
        <v>-</v>
      </c>
    </row>
    <row r="73">
      <c r="A73">
        <v>1071</v>
      </c>
      <c r="B73" t="str">
        <f>HYPERLINK("https://www.facebook.com/p/Tr%C6%B0%E1%BB%9Dng-THPT-Ng%E1%BB%8Dc-H%E1%BB%93i-100064880132907/?locale=pa_IN", "Công an xã Ngọc Hồi  thành phố Hà Nội")</f>
        <v>Công an xã Ngọc Hồi  thành phố Hà Nội</v>
      </c>
      <c r="C73" t="str">
        <v>https://www.facebook.com/p/Tr%C6%B0%E1%BB%9Dng-THPT-Ng%E1%BB%8Dc-H%E1%BB%93i-100064880132907/?locale=pa_IN</v>
      </c>
      <c r="D73" t="str">
        <v>-</v>
      </c>
      <c r="E73" t="str">
        <v/>
      </c>
      <c r="F73" t="str">
        <v>-</v>
      </c>
      <c r="G73" t="str">
        <v>-</v>
      </c>
    </row>
    <row r="74">
      <c r="A74">
        <v>1072</v>
      </c>
      <c r="B74" t="str">
        <f>HYPERLINK("https://ngochoi.thanhtri.hanoi.gov.vn/", "UBND Ủy ban nhân dân xã Ngọc Hồi  thành phố Hà Nội")</f>
        <v>UBND Ủy ban nhân dân xã Ngọc Hồi  thành phố Hà Nội</v>
      </c>
      <c r="C74" t="str">
        <v>https://ngochoi.thanhtri.hanoi.gov.vn/</v>
      </c>
      <c r="D74" t="str">
        <v>-</v>
      </c>
      <c r="E74" t="str">
        <v>-</v>
      </c>
      <c r="F74" t="str">
        <v>-</v>
      </c>
      <c r="G74" t="str">
        <v>-</v>
      </c>
    </row>
    <row r="75">
      <c r="A75">
        <v>1073</v>
      </c>
      <c r="B75" t="str">
        <f>HYPERLINK("https://www.facebook.com/groups/toi.yeu.xa.van.phuc.huyen.thanh.tri/", "Công an xã Vạn Phúc  thành phố Hà Nội")</f>
        <v>Công an xã Vạn Phúc  thành phố Hà Nội</v>
      </c>
      <c r="C75" t="str">
        <v>https://www.facebook.com/groups/toi.yeu.xa.van.phuc.huyen.thanh.tri/</v>
      </c>
      <c r="D75" t="str">
        <v>-</v>
      </c>
      <c r="E75" t="str">
        <v/>
      </c>
      <c r="F75" t="str">
        <v>-</v>
      </c>
      <c r="G75" t="str">
        <v>-</v>
      </c>
    </row>
    <row r="76">
      <c r="A76">
        <v>1074</v>
      </c>
      <c r="B76" t="str">
        <f>HYPERLINK("https://vanphuc.thanhtri.hanoi.gov.vn/", "UBND Ủy ban nhân dân xã Vạn Phúc  thành phố Hà Nội")</f>
        <v>UBND Ủy ban nhân dân xã Vạn Phúc  thành phố Hà Nội</v>
      </c>
      <c r="C76" t="str">
        <v>https://vanphuc.thanhtri.hanoi.gov.vn/</v>
      </c>
      <c r="D76" t="str">
        <v>-</v>
      </c>
      <c r="E76" t="str">
        <v>-</v>
      </c>
      <c r="F76" t="str">
        <v>-</v>
      </c>
      <c r="G76" t="str">
        <v>-</v>
      </c>
    </row>
    <row r="77">
      <c r="A77">
        <v>1075</v>
      </c>
      <c r="B77" t="str">
        <f>HYPERLINK("https://www.facebook.com/groups/toi.yeu.xa.dai.ang.huyen.thanh.tri/", "Công an xã Đại áng  thành phố Hà Nội")</f>
        <v>Công an xã Đại áng  thành phố Hà Nội</v>
      </c>
      <c r="C77" t="str">
        <v>https://www.facebook.com/groups/toi.yeu.xa.dai.ang.huyen.thanh.tri/</v>
      </c>
      <c r="D77" t="str">
        <v>-</v>
      </c>
      <c r="E77" t="str">
        <v/>
      </c>
      <c r="F77" t="str">
        <v>-</v>
      </c>
      <c r="G77" t="str">
        <v>-</v>
      </c>
    </row>
    <row r="78">
      <c r="A78">
        <v>1076</v>
      </c>
      <c r="B78" t="str">
        <f>HYPERLINK("https://thanhtri.hanoi.gov.vn/tin-tuc-hoat-dong/-/asset_publisher/HgNzlI7sMGQj/content/-ong-chi-nguyen-xuan-tho-uoc-bau-giu-chuc-danh-chu-tich-ubnd-xa-ai-ang-nhiem-ky-2021-2026", "UBND Ủy ban nhân dân xã Đại áng  thành phố Hà Nội")</f>
        <v>UBND Ủy ban nhân dân xã Đại áng  thành phố Hà Nội</v>
      </c>
      <c r="C78" t="str">
        <v>https://thanhtri.hanoi.gov.vn/tin-tuc-hoat-dong/-/asset_publisher/HgNzlI7sMGQj/content/-ong-chi-nguyen-xuan-tho-uoc-bau-giu-chuc-danh-chu-tich-ubnd-xa-ai-ang-nhiem-ky-2021-2026</v>
      </c>
      <c r="D78" t="str">
        <v>-</v>
      </c>
      <c r="E78" t="str">
        <v>-</v>
      </c>
      <c r="F78" t="str">
        <v>-</v>
      </c>
      <c r="G78" t="str">
        <v>-</v>
      </c>
    </row>
    <row r="79">
      <c r="A79">
        <v>1077</v>
      </c>
      <c r="B79" t="str">
        <f>HYPERLINK("https://www.facebook.com/groups/toi.yeu.xa.lien.ninh.huyen.thanh.tri/", "Công an xã Liên Ninh  thành phố Hà Nội")</f>
        <v>Công an xã Liên Ninh  thành phố Hà Nội</v>
      </c>
      <c r="C79" t="str">
        <v>https://www.facebook.com/groups/toi.yeu.xa.lien.ninh.huyen.thanh.tri/</v>
      </c>
      <c r="D79" t="str">
        <v>-</v>
      </c>
      <c r="E79" t="str">
        <v/>
      </c>
      <c r="F79" t="str">
        <v>-</v>
      </c>
      <c r="G79" t="str">
        <v>-</v>
      </c>
    </row>
    <row r="80">
      <c r="A80">
        <v>1078</v>
      </c>
      <c r="B80" t="str">
        <f>HYPERLINK("https://lienninh.thanhtri.hanoi.gov.vn/", "UBND Ủy ban nhân dân xã Liên Ninh  thành phố Hà Nội")</f>
        <v>UBND Ủy ban nhân dân xã Liên Ninh  thành phố Hà Nội</v>
      </c>
      <c r="C80" t="str">
        <v>https://lienninh.thanhtri.hanoi.gov.vn/</v>
      </c>
      <c r="D80" t="str">
        <v>-</v>
      </c>
      <c r="E80" t="str">
        <v>-</v>
      </c>
      <c r="F80" t="str">
        <v>-</v>
      </c>
      <c r="G80" t="str">
        <v>-</v>
      </c>
    </row>
    <row r="81">
      <c r="A81">
        <v>1079</v>
      </c>
      <c r="B81" t="str">
        <f>HYPERLINK("https://www.facebook.com/p/Tu%E1%BB%95i-Tr%E1%BA%BB-C%C3%B4ng-An-Huy%E1%BB%87n-Ch%C6%B0%C6%A1ng-M%E1%BB%B9-100028578047777/", "Công an xã Đông Mỹ  thành phố Hà Nội")</f>
        <v>Công an xã Đông Mỹ  thành phố Hà Nội</v>
      </c>
      <c r="C81" t="str">
        <v>https://www.facebook.com/p/Tu%E1%BB%95i-Tr%E1%BA%BB-C%C3%B4ng-An-Huy%E1%BB%87n-Ch%C6%B0%C6%A1ng-M%E1%BB%B9-100028578047777/</v>
      </c>
      <c r="D81" t="str">
        <v>-</v>
      </c>
      <c r="E81" t="str">
        <v/>
      </c>
      <c r="F81" t="str">
        <f>HYPERLINK("mailto:doantncahchuongmy@gmail.com", "doantncahchuongmy@gmail.com")</f>
        <v>doantncahchuongmy@gmail.com</v>
      </c>
      <c r="G81" t="str">
        <v>Số 29A, Tổ dân phố Ninh Kiều, huyện Chương Mỹ, thành phố Hà Nội, Hanoi, Vietnam</v>
      </c>
    </row>
    <row r="82">
      <c r="A82">
        <v>1080</v>
      </c>
      <c r="B82" t="str">
        <f>HYPERLINK("https://dongmy.thanhtri.hanoi.gov.vn/", "UBND Ủy ban nhân dân xã Đông Mỹ  thành phố Hà Nội")</f>
        <v>UBND Ủy ban nhân dân xã Đông Mỹ  thành phố Hà Nội</v>
      </c>
      <c r="C82" t="str">
        <v>https://dongmy.thanhtri.hanoi.gov.vn/</v>
      </c>
      <c r="D82" t="str">
        <v>-</v>
      </c>
      <c r="E82" t="str">
        <v>-</v>
      </c>
      <c r="F82" t="str">
        <v>-</v>
      </c>
      <c r="G82" t="str">
        <v>-</v>
      </c>
    </row>
    <row r="83">
      <c r="A83">
        <v>1081</v>
      </c>
      <c r="B83" t="str">
        <f>HYPERLINK("https://www.facebook.com/p/Thuong-Cat-High-School-100064127701586/", "Công an phường Thượng Cát  thành phố Hà Nội")</f>
        <v>Công an phường Thượng Cát  thành phố Hà Nội</v>
      </c>
      <c r="C83" t="str">
        <v>https://www.facebook.com/p/Thuong-Cat-High-School-100064127701586/</v>
      </c>
      <c r="D83" t="str">
        <v>-</v>
      </c>
      <c r="E83" t="str">
        <v>02437511480</v>
      </c>
      <c r="F83" t="str">
        <v>-</v>
      </c>
      <c r="G83" t="str">
        <v>Thuong Cat, Ha Noi, Vietnam, Thuong Cat, Vietnam</v>
      </c>
    </row>
    <row r="84">
      <c r="A84">
        <v>1082</v>
      </c>
      <c r="B84" t="str">
        <f>HYPERLINK("https://bactuliem.hanoi.gov.vn/phuong-thuong-cat", "UBND Ủy ban nhân dân phường Thượng Cát  thành phố Hà Nội")</f>
        <v>UBND Ủy ban nhân dân phường Thượng Cát  thành phố Hà Nội</v>
      </c>
      <c r="C84" t="str">
        <v>https://bactuliem.hanoi.gov.vn/phuong-thuong-cat</v>
      </c>
      <c r="D84" t="str">
        <v>-</v>
      </c>
      <c r="E84" t="str">
        <v>-</v>
      </c>
      <c r="F84" t="str">
        <v>-</v>
      </c>
      <c r="G84" t="str">
        <v>-</v>
      </c>
    </row>
    <row r="85">
      <c r="A85">
        <v>1083</v>
      </c>
      <c r="B85" t="str">
        <f>HYPERLINK("https://www.facebook.com/people/%C4%90o%C3%A0n-TNCS-H%E1%BB%93-Ch%C3%AD-Minh-Ph%C6%B0%E1%BB%9Dng-Li%C3%AAn-M%E1%BA%A1c-Qu%E1%BA%ADn-B%E1%BA%AFc-T%E1%BB%AB-Li%C3%AAm-TP-H%C3%A0-N%E1%BB%99i/100080598338127/?locale=ka_GE", "Công an phường Liên Mạc  thành phố Hà Nội")</f>
        <v>Công an phường Liên Mạc  thành phố Hà Nội</v>
      </c>
      <c r="C85" t="str">
        <v>https://www.facebook.com/people/%C4%90o%C3%A0n-TNCS-H%E1%BB%93-Ch%C3%AD-Minh-Ph%C6%B0%E1%BB%9Dng-Li%C3%AAn-M%E1%BA%A1c-Qu%E1%BA%ADn-B%E1%BA%AFc-T%E1%BB%AB-Li%C3%AAm-TP-H%C3%A0-N%E1%BB%99i/100080598338127/?locale=ka_GE</v>
      </c>
      <c r="D85" t="str">
        <v>-</v>
      </c>
      <c r="E85" t="str">
        <v/>
      </c>
      <c r="F85" t="str">
        <v>-</v>
      </c>
      <c r="G85" t="str">
        <v>Số 55 đường Yên Nội</v>
      </c>
    </row>
    <row r="86">
      <c r="A86">
        <v>1084</v>
      </c>
      <c r="B86" t="str">
        <f>HYPERLINK("https://bactuliem.hanoi.gov.vn/phuong-lien-mac", "UBND Ủy ban nhân dân phường Liên Mạc  thành phố Hà Nội")</f>
        <v>UBND Ủy ban nhân dân phường Liên Mạc  thành phố Hà Nội</v>
      </c>
      <c r="C86" t="str">
        <v>https://bactuliem.hanoi.gov.vn/phuong-lien-mac</v>
      </c>
      <c r="D86" t="str">
        <v>-</v>
      </c>
      <c r="E86" t="str">
        <v>-</v>
      </c>
      <c r="F86" t="str">
        <v>-</v>
      </c>
      <c r="G86" t="str">
        <v>-</v>
      </c>
    </row>
    <row r="87">
      <c r="A87">
        <v>1085</v>
      </c>
      <c r="B87" t="str">
        <v>Công an phường Đông Ngạc  thành phố Hà Nội</v>
      </c>
      <c r="C87" t="str">
        <v>-</v>
      </c>
      <c r="D87" t="str">
        <v>-</v>
      </c>
      <c r="E87" t="str">
        <v/>
      </c>
      <c r="F87" t="str">
        <v>-</v>
      </c>
      <c r="G87" t="str">
        <v>-</v>
      </c>
    </row>
    <row r="88">
      <c r="A88">
        <v>1086</v>
      </c>
      <c r="B88" t="str">
        <f>HYPERLINK("https://bactuliem.hanoi.gov.vn/thong-tin-du-an-dau-thau-mua-sam-cong", "UBND Ủy ban nhân dân phường Đông Ngạc  thành phố Hà Nội")</f>
        <v>UBND Ủy ban nhân dân phường Đông Ngạc  thành phố Hà Nội</v>
      </c>
      <c r="C88" t="str">
        <v>https://bactuliem.hanoi.gov.vn/thong-tin-du-an-dau-thau-mua-sam-cong</v>
      </c>
      <c r="D88" t="str">
        <v>-</v>
      </c>
      <c r="E88" t="str">
        <v>-</v>
      </c>
      <c r="F88" t="str">
        <v>-</v>
      </c>
      <c r="G88" t="str">
        <v>-</v>
      </c>
    </row>
    <row r="89">
      <c r="A89">
        <v>1087</v>
      </c>
      <c r="B89" t="str">
        <f>HYPERLINK("https://www.facebook.com/groups/559157175465390/", "Công an phường Đức Thắng  thành phố Hà Nội")</f>
        <v>Công an phường Đức Thắng  thành phố Hà Nội</v>
      </c>
      <c r="C89" t="str">
        <v>https://www.facebook.com/groups/559157175465390/</v>
      </c>
      <c r="D89" t="str">
        <v>-</v>
      </c>
      <c r="E89" t="str">
        <v/>
      </c>
      <c r="F89" t="str">
        <v>-</v>
      </c>
      <c r="G89" t="str">
        <v>-</v>
      </c>
    </row>
    <row r="90">
      <c r="A90">
        <v>1088</v>
      </c>
      <c r="B90" t="str">
        <f>HYPERLINK("https://bactuliem.hanoi.gov.vn/phuong-duc-thang", "UBND Ủy ban nhân dân phường Đức Thắng  thành phố Hà Nội")</f>
        <v>UBND Ủy ban nhân dân phường Đức Thắng  thành phố Hà Nội</v>
      </c>
      <c r="C90" t="str">
        <v>https://bactuliem.hanoi.gov.vn/phuong-duc-thang</v>
      </c>
      <c r="D90" t="str">
        <v>-</v>
      </c>
      <c r="E90" t="str">
        <v>-</v>
      </c>
      <c r="F90" t="str">
        <v>-</v>
      </c>
      <c r="G90" t="str">
        <v>-</v>
      </c>
    </row>
    <row r="91">
      <c r="A91">
        <v>1089</v>
      </c>
      <c r="B91" t="str">
        <f>HYPERLINK("https://www.facebook.com/p/Tu%E1%BB%95i-Tr%E1%BA%BB-C%C3%B4ng-An-Qu%E1%BA%ADn-T%C3%A2y-H%E1%BB%93-100080140217978/?locale=vi_VN", "Công an phường Thụy Phương  thành phố Hà Nội")</f>
        <v>Công an phường Thụy Phương  thành phố Hà Nội</v>
      </c>
      <c r="C91" t="str">
        <v>https://www.facebook.com/p/Tu%E1%BB%95i-Tr%E1%BA%BB-C%C3%B4ng-An-Qu%E1%BA%ADn-T%C3%A2y-H%E1%BB%93-100080140217978/?locale=vi_VN</v>
      </c>
      <c r="D91" t="str">
        <v>-</v>
      </c>
      <c r="E91" t="str">
        <v/>
      </c>
      <c r="F91" t="str">
        <f>HYPERLINK("mailto:dtncaqtayho.hn@gmail.com", "dtncaqtayho.hn@gmail.com")</f>
        <v>dtncaqtayho.hn@gmail.com</v>
      </c>
      <c r="G91" t="str">
        <v>693 Lạc Long Quân, phường Phú Thượng, quận Tây Hồ</v>
      </c>
    </row>
    <row r="92">
      <c r="A92">
        <v>1090</v>
      </c>
      <c r="B92" t="str">
        <f>HYPERLINK("https://bactuliem.hanoi.gov.vn/phuong-thuy-phuong", "UBND Ủy ban nhân dân phường Thụy Phương  thành phố Hà Nội")</f>
        <v>UBND Ủy ban nhân dân phường Thụy Phương  thành phố Hà Nội</v>
      </c>
      <c r="C92" t="str">
        <v>https://bactuliem.hanoi.gov.vn/phuong-thuy-phuong</v>
      </c>
      <c r="D92" t="str">
        <v>-</v>
      </c>
      <c r="E92" t="str">
        <v>-</v>
      </c>
      <c r="F92" t="str">
        <v>-</v>
      </c>
      <c r="G92" t="str">
        <v>-</v>
      </c>
    </row>
    <row r="93">
      <c r="A93">
        <v>1091</v>
      </c>
      <c r="B93" t="str">
        <v>Công an phường Tây Tựu  thành phố Hà Nội</v>
      </c>
      <c r="C93" t="str">
        <v>-</v>
      </c>
      <c r="D93" t="str">
        <v>-</v>
      </c>
      <c r="E93" t="str">
        <v/>
      </c>
      <c r="F93" t="str">
        <v>-</v>
      </c>
      <c r="G93" t="str">
        <v>-</v>
      </c>
    </row>
    <row r="94">
      <c r="A94">
        <v>1092</v>
      </c>
      <c r="B94" t="str">
        <f>HYPERLINK("https://bactuliem.hanoi.gov.vn/phuong-tay-tuu", "UBND Ủy ban nhân dân phường Tây Tựu  thành phố Hà Nội")</f>
        <v>UBND Ủy ban nhân dân phường Tây Tựu  thành phố Hà Nội</v>
      </c>
      <c r="C94" t="str">
        <v>https://bactuliem.hanoi.gov.vn/phuong-tay-tuu</v>
      </c>
      <c r="D94" t="str">
        <v>-</v>
      </c>
      <c r="E94" t="str">
        <v>-</v>
      </c>
      <c r="F94" t="str">
        <v>-</v>
      </c>
      <c r="G94" t="str">
        <v>-</v>
      </c>
    </row>
    <row r="95">
      <c r="A95">
        <v>1093</v>
      </c>
      <c r="B95" t="str">
        <f>HYPERLINK("https://www.facebook.com/ubndphuongxuandinh/", "Công an phường Xuân Đỉnh  thành phố Hà Nội")</f>
        <v>Công an phường Xuân Đỉnh  thành phố Hà Nội</v>
      </c>
      <c r="C95" t="str">
        <v>https://www.facebook.com/ubndphuongxuandinh/</v>
      </c>
      <c r="D95" t="str">
        <v>-</v>
      </c>
      <c r="E95" t="str">
        <v>02437509035</v>
      </c>
      <c r="F95" t="str">
        <v>-</v>
      </c>
      <c r="G95" t="str">
        <v>418 đường Xuân Đỉnh, quận Bắc Từ Liêm, Hà Nội, Hanoi, Vietnam</v>
      </c>
    </row>
    <row r="96">
      <c r="A96">
        <v>1094</v>
      </c>
      <c r="B96" t="str">
        <f>HYPERLINK("https://bactuliem.hanoi.gov.vn/phuong-xuan-dinh", "UBND Ủy ban nhân dân phường Xuân Đỉnh  thành phố Hà Nội")</f>
        <v>UBND Ủy ban nhân dân phường Xuân Đỉnh  thành phố Hà Nội</v>
      </c>
      <c r="C96" t="str">
        <v>https://bactuliem.hanoi.gov.vn/phuong-xuan-dinh</v>
      </c>
      <c r="D96" t="str">
        <v>-</v>
      </c>
      <c r="E96" t="str">
        <v>-</v>
      </c>
      <c r="F96" t="str">
        <v>-</v>
      </c>
      <c r="G96" t="str">
        <v>-</v>
      </c>
    </row>
    <row r="97">
      <c r="A97">
        <v>1095</v>
      </c>
      <c r="B97" t="str">
        <f>HYPERLINK("https://www.facebook.com/groups/conganphuongxuantao/", "Công an phường Xuân Tảo  thành phố Hà Nội")</f>
        <v>Công an phường Xuân Tảo  thành phố Hà Nội</v>
      </c>
      <c r="C97" t="str">
        <v>https://www.facebook.com/groups/conganphuongxuantao/</v>
      </c>
      <c r="D97" t="str">
        <v>-</v>
      </c>
      <c r="E97" t="str">
        <v/>
      </c>
      <c r="F97" t="str">
        <v>-</v>
      </c>
      <c r="G97" t="str">
        <v>-</v>
      </c>
    </row>
    <row r="98">
      <c r="A98">
        <v>1096</v>
      </c>
      <c r="B98" t="str">
        <f>HYPERLINK("https://bactuliem.hanoi.gov.vn/phuong-xuan-tao", "UBND Ủy ban nhân dân phường Xuân Tảo  thành phố Hà Nội")</f>
        <v>UBND Ủy ban nhân dân phường Xuân Tảo  thành phố Hà Nội</v>
      </c>
      <c r="C98" t="str">
        <v>https://bactuliem.hanoi.gov.vn/phuong-xuan-tao</v>
      </c>
      <c r="D98" t="str">
        <v>-</v>
      </c>
      <c r="E98" t="str">
        <v>-</v>
      </c>
      <c r="F98" t="str">
        <v>-</v>
      </c>
      <c r="G98" t="str">
        <v>-</v>
      </c>
    </row>
    <row r="99">
      <c r="A99">
        <v>1097</v>
      </c>
      <c r="B99" t="str">
        <v>Công an phường Minh Khai  thành phố Hà Nội</v>
      </c>
      <c r="C99" t="str">
        <v>-</v>
      </c>
      <c r="D99" t="str">
        <v>-</v>
      </c>
      <c r="E99" t="str">
        <v/>
      </c>
      <c r="F99" t="str">
        <v>-</v>
      </c>
      <c r="G99" t="str">
        <v>-</v>
      </c>
    </row>
    <row r="100">
      <c r="A100">
        <v>1098</v>
      </c>
      <c r="B100" t="str">
        <f>HYPERLINK("https://minhkhai.haibatrung.hanoi.gov.vn/", "UBND Ủy ban nhân dân phường Minh Khai  thành phố Hà Nội")</f>
        <v>UBND Ủy ban nhân dân phường Minh Khai  thành phố Hà Nội</v>
      </c>
      <c r="C100" t="str">
        <v>https://minhkhai.haibatrung.hanoi.gov.vn/</v>
      </c>
      <c r="D100" t="str">
        <v>-</v>
      </c>
      <c r="E100" t="str">
        <v>-</v>
      </c>
      <c r="F100" t="str">
        <v>-</v>
      </c>
      <c r="G100" t="str">
        <v>-</v>
      </c>
    </row>
    <row r="101">
      <c r="A101">
        <v>1099</v>
      </c>
      <c r="B101" t="str">
        <v>Công an phường Cổ Nhuế 1  thành phố Hà Nội</v>
      </c>
      <c r="C101" t="str">
        <v>-</v>
      </c>
      <c r="D101" t="str">
        <v>-</v>
      </c>
      <c r="E101" t="str">
        <v/>
      </c>
      <c r="F101" t="str">
        <v>-</v>
      </c>
      <c r="G101" t="str">
        <v>-</v>
      </c>
    </row>
    <row r="102">
      <c r="A102">
        <v>1100</v>
      </c>
      <c r="B102" t="str">
        <f>HYPERLINK("https://bactuliem.hanoi.gov.vn/phuong-co-nhue-1", "UBND Ủy ban nhân dân phường Cổ Nhuế 1  thành phố Hà Nội")</f>
        <v>UBND Ủy ban nhân dân phường Cổ Nhuế 1  thành phố Hà Nội</v>
      </c>
      <c r="C102" t="str">
        <v>https://bactuliem.hanoi.gov.vn/phuong-co-nhue-1</v>
      </c>
      <c r="D102" t="str">
        <v>-</v>
      </c>
      <c r="E102" t="str">
        <v>-</v>
      </c>
      <c r="F102" t="str">
        <v>-</v>
      </c>
      <c r="G102" t="str">
        <v>-</v>
      </c>
    </row>
    <row r="103">
      <c r="A103">
        <v>1101</v>
      </c>
      <c r="B103" t="str">
        <f>HYPERLINK("https://www.facebook.com/groups/996848967717626/", "Công an phường Cổ Nhuế 2  thành phố Hà Nội")</f>
        <v>Công an phường Cổ Nhuế 2  thành phố Hà Nội</v>
      </c>
      <c r="C103" t="str">
        <v>https://www.facebook.com/groups/996848967717626/</v>
      </c>
      <c r="D103" t="str">
        <v>-</v>
      </c>
      <c r="E103" t="str">
        <v/>
      </c>
      <c r="F103" t="str">
        <v>-</v>
      </c>
      <c r="G103" t="str">
        <v>-</v>
      </c>
    </row>
    <row r="104">
      <c r="A104">
        <v>1102</v>
      </c>
      <c r="B104" t="str">
        <f>HYPERLINK("https://bactuliem.hanoi.gov.vn/phuong-co-nhue-2", "UBND Ủy ban nhân dân phường Cổ Nhuế 2  thành phố Hà Nội")</f>
        <v>UBND Ủy ban nhân dân phường Cổ Nhuế 2  thành phố Hà Nội</v>
      </c>
      <c r="C104" t="str">
        <v>https://bactuliem.hanoi.gov.vn/phuong-co-nhue-2</v>
      </c>
      <c r="D104" t="str">
        <v>-</v>
      </c>
      <c r="E104" t="str">
        <v>-</v>
      </c>
      <c r="F104" t="str">
        <v>-</v>
      </c>
      <c r="G104" t="str">
        <v>-</v>
      </c>
    </row>
    <row r="105">
      <c r="A105">
        <v>1103</v>
      </c>
      <c r="B105" t="str">
        <v>Công an phường Phú Diễn  thành phố Hà Nội</v>
      </c>
      <c r="C105" t="str">
        <v>-</v>
      </c>
      <c r="D105" t="str">
        <v>-</v>
      </c>
      <c r="E105" t="str">
        <v/>
      </c>
      <c r="F105" t="str">
        <v>-</v>
      </c>
      <c r="G105" t="str">
        <v>-</v>
      </c>
    </row>
    <row r="106">
      <c r="A106">
        <v>1104</v>
      </c>
      <c r="B106" t="str">
        <f>HYPERLINK("https://bactuliem.hanoi.gov.vn/phuong-phu-dien", "UBND Ủy ban nhân dân phường Phú Diễn  thành phố Hà Nội")</f>
        <v>UBND Ủy ban nhân dân phường Phú Diễn  thành phố Hà Nội</v>
      </c>
      <c r="C106" t="str">
        <v>https://bactuliem.hanoi.gov.vn/phuong-phu-dien</v>
      </c>
      <c r="D106" t="str">
        <v>-</v>
      </c>
      <c r="E106" t="str">
        <v>-</v>
      </c>
      <c r="F106" t="str">
        <v>-</v>
      </c>
      <c r="G106" t="str">
        <v>-</v>
      </c>
    </row>
    <row r="107">
      <c r="A107">
        <v>1105</v>
      </c>
      <c r="B107" t="str">
        <f>HYPERLINK("https://www.facebook.com/doanthanhnien.1956/", "Công an phường Phúc Diễn  thành phố Hà Nội")</f>
        <v>Công an phường Phúc Diễn  thành phố Hà Nội</v>
      </c>
      <c r="C107" t="str">
        <v>https://www.facebook.com/doanthanhnien.1956/</v>
      </c>
      <c r="D107" t="str">
        <v>-</v>
      </c>
      <c r="E107" t="str">
        <v/>
      </c>
      <c r="F107" t="str">
        <f>HYPERLINK("mailto:doanthanhniencatphanoi@gmail.com", "doanthanhniencatphanoi@gmail.com")</f>
        <v>doanthanhniencatphanoi@gmail.com</v>
      </c>
      <c r="G107" t="str">
        <v>87 phố Trần Hưng Đạo, quận Hoàn Kiếm, TP Hà Nội, Hanoi, Vietnam</v>
      </c>
    </row>
    <row r="108">
      <c r="A108">
        <v>1106</v>
      </c>
      <c r="B108" t="str">
        <f>HYPERLINK("https://bactuliem.hanoi.gov.vn/phuong-phuc-dien", "UBND Ủy ban nhân dân phường Phúc Diễn  thành phố Hà Nội")</f>
        <v>UBND Ủy ban nhân dân phường Phúc Diễn  thành phố Hà Nội</v>
      </c>
      <c r="C108" t="str">
        <v>https://bactuliem.hanoi.gov.vn/phuong-phuc-dien</v>
      </c>
      <c r="D108" t="str">
        <v>-</v>
      </c>
      <c r="E108" t="str">
        <v>-</v>
      </c>
      <c r="F108" t="str">
        <v>-</v>
      </c>
      <c r="G108" t="str">
        <v>-</v>
      </c>
    </row>
    <row r="109">
      <c r="A109">
        <v>1107</v>
      </c>
      <c r="B109" t="str">
        <f>HYPERLINK("https://www.facebook.com/p/Tu%E1%BB%95i-tr%E1%BA%BB-C%C3%B4ng-an-th%E1%BB%8B-x%C3%A3-S%C6%A1n-T%C3%A2y-100040884909606/", "Công an thị trấn Chi Đông  thành phố Hà Nội")</f>
        <v>Công an thị trấn Chi Đông  thành phố Hà Nội</v>
      </c>
      <c r="C109" t="str">
        <v>https://www.facebook.com/p/Tu%E1%BB%95i-tr%E1%BA%BB-C%C3%B4ng-an-th%E1%BB%8B-x%C3%A3-S%C6%A1n-T%C3%A2y-100040884909606/</v>
      </c>
      <c r="D109" t="str">
        <v>-</v>
      </c>
      <c r="E109" t="str">
        <v/>
      </c>
      <c r="F109" t="str">
        <f>HYPERLINK("mailto:tuoitrecatxsontay@gmail.com", "tuoitrecatxsontay@gmail.com")</f>
        <v>tuoitrecatxsontay@gmail.com</v>
      </c>
      <c r="G109" t="str">
        <v>-</v>
      </c>
    </row>
    <row r="110">
      <c r="A110">
        <v>1108</v>
      </c>
      <c r="B110" t="str">
        <f>HYPERLINK("https://melinh.hanoi.gov.vn/thi-tran-chi-dong.htm", "UBND Ủy ban nhân dân thị trấn Chi Đông  thành phố Hà Nội")</f>
        <v>UBND Ủy ban nhân dân thị trấn Chi Đông  thành phố Hà Nội</v>
      </c>
      <c r="C110" t="str">
        <v>https://melinh.hanoi.gov.vn/thi-tran-chi-dong.htm</v>
      </c>
      <c r="D110" t="str">
        <v>-</v>
      </c>
      <c r="E110" t="str">
        <v>-</v>
      </c>
      <c r="F110" t="str">
        <v>-</v>
      </c>
      <c r="G110" t="str">
        <v>-</v>
      </c>
    </row>
    <row r="111">
      <c r="A111">
        <v>1109</v>
      </c>
      <c r="B111" t="str">
        <f>HYPERLINK("https://www.facebook.com/groups/toi.yeu.xa.dai.thinh.huyen.me.linh/", "Công an xã Đại Thịnh  thành phố Hà Nội")</f>
        <v>Công an xã Đại Thịnh  thành phố Hà Nội</v>
      </c>
      <c r="C111" t="str">
        <v>https://www.facebook.com/groups/toi.yeu.xa.dai.thinh.huyen.me.linh/</v>
      </c>
      <c r="D111" t="str">
        <v>-</v>
      </c>
      <c r="E111" t="str">
        <v/>
      </c>
      <c r="F111" t="str">
        <v>-</v>
      </c>
      <c r="G111" t="str">
        <v>-</v>
      </c>
    </row>
    <row r="112">
      <c r="A112">
        <v>1110</v>
      </c>
      <c r="B112" t="str">
        <f>HYPERLINK("https://melinh.hanoi.gov.vn/xa-dai-thinh-1732851487.htm", "UBND Ủy ban nhân dân xã Đại Thịnh  thành phố Hà Nội")</f>
        <v>UBND Ủy ban nhân dân xã Đại Thịnh  thành phố Hà Nội</v>
      </c>
      <c r="C112" t="str">
        <v>https://melinh.hanoi.gov.vn/xa-dai-thinh-1732851487.htm</v>
      </c>
      <c r="D112" t="str">
        <v>-</v>
      </c>
      <c r="E112" t="str">
        <v>-</v>
      </c>
      <c r="F112" t="str">
        <v>-</v>
      </c>
      <c r="G112" t="str">
        <v>-</v>
      </c>
    </row>
    <row r="113">
      <c r="A113">
        <v>1111</v>
      </c>
      <c r="B113" t="str">
        <f>HYPERLINK("https://www.facebook.com/groups/toi.yeu.xa.kim.hoa.huyen.me.linh/", "Công an xã Kim Hoa  thành phố Hà Nội")</f>
        <v>Công an xã Kim Hoa  thành phố Hà Nội</v>
      </c>
      <c r="C113" t="str">
        <v>https://www.facebook.com/groups/toi.yeu.xa.kim.hoa.huyen.me.linh/</v>
      </c>
      <c r="D113" t="str">
        <v>-</v>
      </c>
      <c r="E113" t="str">
        <v/>
      </c>
      <c r="F113" t="str">
        <v>-</v>
      </c>
      <c r="G113" t="str">
        <v>-</v>
      </c>
    </row>
    <row r="114">
      <c r="A114">
        <v>1112</v>
      </c>
      <c r="B114" t="str">
        <f>HYPERLINK("https://melinh.hanoi.gov.vn/xa-kim-hoa/gioi-thieu.htm", "UBND Ủy ban nhân dân xã Kim Hoa  thành phố Hà Nội")</f>
        <v>UBND Ủy ban nhân dân xã Kim Hoa  thành phố Hà Nội</v>
      </c>
      <c r="C114" t="str">
        <v>https://melinh.hanoi.gov.vn/xa-kim-hoa/gioi-thieu.htm</v>
      </c>
      <c r="D114" t="str">
        <v>-</v>
      </c>
      <c r="E114" t="str">
        <v>-</v>
      </c>
      <c r="F114" t="str">
        <v>-</v>
      </c>
      <c r="G114" t="str">
        <v>-</v>
      </c>
    </row>
    <row r="115">
      <c r="A115">
        <v>1113</v>
      </c>
      <c r="B115" t="str">
        <v>Công an xã Thạch Đà  thành phố Hà Nội</v>
      </c>
      <c r="C115" t="str">
        <v>-</v>
      </c>
      <c r="D115" t="str">
        <v>-</v>
      </c>
      <c r="E115" t="str">
        <v/>
      </c>
      <c r="F115" t="str">
        <v>-</v>
      </c>
      <c r="G115" t="str">
        <v>-</v>
      </c>
    </row>
    <row r="116">
      <c r="A116">
        <v>1114</v>
      </c>
      <c r="B116" t="str">
        <f>HYPERLINK("https://melinh.hanoi.gov.vn/xa-thach-da-1732723305.htm", "UBND Ủy ban nhân dân xã Thạch Đà  thành phố Hà Nội")</f>
        <v>UBND Ủy ban nhân dân xã Thạch Đà  thành phố Hà Nội</v>
      </c>
      <c r="C116" t="str">
        <v>https://melinh.hanoi.gov.vn/xa-thach-da-1732723305.htm</v>
      </c>
      <c r="D116" t="str">
        <v>-</v>
      </c>
      <c r="E116" t="str">
        <v>-</v>
      </c>
      <c r="F116" t="str">
        <v>-</v>
      </c>
      <c r="G116" t="str">
        <v>-</v>
      </c>
    </row>
    <row r="117">
      <c r="A117">
        <v>1115</v>
      </c>
      <c r="B117" t="str">
        <f>HYPERLINK("https://www.facebook.com/doanthanhnien.1956/?locale=vi_VN", "Công an xã Tiến Thắng  thành phố Hà Nội")</f>
        <v>Công an xã Tiến Thắng  thành phố Hà Nội</v>
      </c>
      <c r="C117" t="str">
        <v>https://www.facebook.com/doanthanhnien.1956/?locale=vi_VN</v>
      </c>
      <c r="D117" t="str">
        <v>-</v>
      </c>
      <c r="E117" t="str">
        <v/>
      </c>
      <c r="F117" t="str">
        <f>HYPERLINK("mailto:doanthanhniencatphanoi@gmail.com", "doanthanhniencatphanoi@gmail.com")</f>
        <v>doanthanhniencatphanoi@gmail.com</v>
      </c>
      <c r="G117" t="str">
        <v>87 phố Trần Hưng Đạo, quận Hoàn Kiếm, TP Hà Nội, Hanoi, Vietnam</v>
      </c>
    </row>
    <row r="118">
      <c r="A118">
        <v>1116</v>
      </c>
      <c r="B118" t="str">
        <f>HYPERLINK("https://melinh.hanoi.gov.vn/xa-tien-thang.htm", "UBND Ủy ban nhân dân xã Tiến Thắng  thành phố Hà Nội")</f>
        <v>UBND Ủy ban nhân dân xã Tiến Thắng  thành phố Hà Nội</v>
      </c>
      <c r="C118" t="str">
        <v>https://melinh.hanoi.gov.vn/xa-tien-thang.htm</v>
      </c>
      <c r="D118" t="str">
        <v>-</v>
      </c>
      <c r="E118" t="str">
        <v>-</v>
      </c>
      <c r="F118" t="str">
        <v>-</v>
      </c>
      <c r="G118" t="str">
        <v>-</v>
      </c>
    </row>
    <row r="119">
      <c r="A119">
        <v>1117</v>
      </c>
      <c r="B119" t="str">
        <f>HYPERLINK("https://www.facebook.com/p/UBND-x%C3%A3-T%E1%BB%B1-L%E1%BA%ADp-huy%E1%BB%87n-M%C3%AA-Linh-Th%C3%A0nh-ph%E1%BB%91-H%C3%A0-N%E1%BB%99i-100070815645541/", "Công an xã Tự Lập  thành phố Hà Nội")</f>
        <v>Công an xã Tự Lập  thành phố Hà Nội</v>
      </c>
      <c r="C119" t="str">
        <v>https://www.facebook.com/p/UBND-x%C3%A3-T%E1%BB%B1-L%E1%BA%ADp-huy%E1%BB%87n-M%C3%AA-Linh-Th%C3%A0nh-ph%E1%BB%91-H%C3%A0-N%E1%BB%99i-100070815645541/</v>
      </c>
      <c r="D119" t="str">
        <v>0396787342</v>
      </c>
      <c r="E119" t="str">
        <v>-</v>
      </c>
      <c r="F119" t="str">
        <v>-</v>
      </c>
      <c r="G119" t="str">
        <v>-</v>
      </c>
    </row>
    <row r="120">
      <c r="A120">
        <v>1118</v>
      </c>
      <c r="B120" t="str">
        <f>HYPERLINK("https://melinh.hanoi.gov.vn/xa-tu-lap.htm", "UBND Ủy ban nhân dân xã Tự Lập  thành phố Hà Nội")</f>
        <v>UBND Ủy ban nhân dân xã Tự Lập  thành phố Hà Nội</v>
      </c>
      <c r="C120" t="str">
        <v>https://melinh.hanoi.gov.vn/xa-tu-lap.htm</v>
      </c>
      <c r="D120" t="str">
        <v>-</v>
      </c>
      <c r="E120" t="str">
        <v>-</v>
      </c>
      <c r="F120" t="str">
        <v>-</v>
      </c>
      <c r="G120" t="str">
        <v>-</v>
      </c>
    </row>
    <row r="121">
      <c r="A121">
        <v>1119</v>
      </c>
      <c r="B121" t="str">
        <f>HYPERLINK("https://www.facebook.com/p/UBND-th%E1%BB%8B-tr%E1%BA%A5n-Quang-Minh-100064366135613/", "Công an thị trấn Quang Minh  thành phố Hà Nội")</f>
        <v>Công an thị trấn Quang Minh  thành phố Hà Nội</v>
      </c>
      <c r="C121" t="str">
        <v>https://www.facebook.com/p/UBND-th%E1%BB%8B-tr%E1%BA%A5n-Quang-Minh-100064366135613/</v>
      </c>
      <c r="D121" t="str">
        <v>-</v>
      </c>
      <c r="E121" t="str">
        <v>02438134010</v>
      </c>
      <c r="F121" t="str">
        <f>HYPERLINK("mailto:ttqm_melinh@hanoi.gov.vn", "ttqm_melinh@hanoi.gov.vn")</f>
        <v>ttqm_melinh@hanoi.gov.vn</v>
      </c>
      <c r="G121" t="str">
        <v>Đường Quang Minh, Tổ 3, thị trấn Quang Minh, Mê Linh, Hanoi, Vietnam</v>
      </c>
    </row>
    <row r="122">
      <c r="A122">
        <v>1120</v>
      </c>
      <c r="B122" t="str">
        <f>HYPERLINK("https://melinh.hanoi.gov.vn/thi-tran-quang-minh.htm", "UBND Ủy ban nhân dân thị trấn Quang Minh  thành phố Hà Nội")</f>
        <v>UBND Ủy ban nhân dân thị trấn Quang Minh  thành phố Hà Nội</v>
      </c>
      <c r="C122" t="str">
        <v>https://melinh.hanoi.gov.vn/thi-tran-quang-minh.htm</v>
      </c>
      <c r="D122" t="str">
        <v>-</v>
      </c>
      <c r="E122" t="str">
        <v>-</v>
      </c>
      <c r="F122" t="str">
        <v>-</v>
      </c>
      <c r="G122" t="str">
        <v>-</v>
      </c>
    </row>
    <row r="123">
      <c r="A123">
        <v>1121</v>
      </c>
      <c r="B123" t="str">
        <f>HYPERLINK("https://www.facebook.com/doanthanhnien.1956/?locale=vi_VN", "Công an xã Thanh Lâm  thành phố Hà Nội")</f>
        <v>Công an xã Thanh Lâm  thành phố Hà Nội</v>
      </c>
      <c r="C123" t="str">
        <v>https://www.facebook.com/doanthanhnien.1956/?locale=vi_VN</v>
      </c>
      <c r="D123" t="str">
        <v>-</v>
      </c>
      <c r="E123" t="str">
        <v/>
      </c>
      <c r="F123" t="str">
        <v>-</v>
      </c>
      <c r="G123" t="str">
        <v>-</v>
      </c>
    </row>
    <row r="124">
      <c r="A124">
        <v>1122</v>
      </c>
      <c r="B124" t="str">
        <f>HYPERLINK("https://melinh.hanoi.gov.vn/xa-thanh-lam/gioi-thieu.htm", "UBND Ủy ban nhân dân xã Thanh Lâm  thành phố Hà Nội")</f>
        <v>UBND Ủy ban nhân dân xã Thanh Lâm  thành phố Hà Nội</v>
      </c>
      <c r="C124" t="str">
        <v>https://melinh.hanoi.gov.vn/xa-thanh-lam/gioi-thieu.htm</v>
      </c>
      <c r="D124" t="str">
        <v>-</v>
      </c>
      <c r="E124" t="str">
        <v>-</v>
      </c>
      <c r="F124" t="str">
        <v>-</v>
      </c>
      <c r="G124" t="str">
        <v>-</v>
      </c>
    </row>
    <row r="125">
      <c r="A125">
        <v>1123</v>
      </c>
      <c r="B125" t="str">
        <f>HYPERLINK("https://www.facebook.com/p/Tu%E1%BB%95i-Tr%E1%BA%BB-C%C3%B4ng-An-Qu%E1%BA%ADn-T%C3%A2y-H%E1%BB%93-100080140217978/", "Công an xã Tam Đồng  thành phố Hà Nội")</f>
        <v>Công an xã Tam Đồng  thành phố Hà Nội</v>
      </c>
      <c r="C125" t="str">
        <v>https://www.facebook.com/p/Tu%E1%BB%95i-Tr%E1%BA%BB-C%C3%B4ng-An-Qu%E1%BA%ADn-T%C3%A2y-H%E1%BB%93-100080140217978/</v>
      </c>
      <c r="D125" t="str">
        <v>-</v>
      </c>
      <c r="E125" t="str">
        <v/>
      </c>
      <c r="F125" t="str">
        <v>-</v>
      </c>
      <c r="G125" t="str">
        <v>-</v>
      </c>
    </row>
    <row r="126">
      <c r="A126">
        <v>1124</v>
      </c>
      <c r="B126" t="str">
        <f>HYPERLINK("https://melinh.hanoi.gov.vn/xa-tam-dong.htm", "UBND Ủy ban nhân dân xã Tam Đồng  thành phố Hà Nội")</f>
        <v>UBND Ủy ban nhân dân xã Tam Đồng  thành phố Hà Nội</v>
      </c>
      <c r="C126" t="str">
        <v>https://melinh.hanoi.gov.vn/xa-tam-dong.htm</v>
      </c>
      <c r="D126" t="str">
        <v>-</v>
      </c>
      <c r="E126" t="str">
        <v>-</v>
      </c>
      <c r="F126" t="str">
        <v>-</v>
      </c>
      <c r="G126" t="str">
        <v>-</v>
      </c>
    </row>
    <row r="127">
      <c r="A127">
        <v>1125</v>
      </c>
      <c r="B127" t="str">
        <f>HYPERLINK("https://www.facebook.com/p/Tu%E1%BB%95i-tr%E1%BA%BB-C%C3%B4ng-an-huy%E1%BB%87n-M%C3%AA-Linh-100072183319533/", "Công an xã Liên Mạc  thành phố Hà Nội")</f>
        <v>Công an xã Liên Mạc  thành phố Hà Nội</v>
      </c>
      <c r="C127" t="str">
        <v>https://www.facebook.com/p/Tu%E1%BB%95i-tr%E1%BA%BB-C%C3%B4ng-an-huy%E1%BB%87n-M%C3%AA-Linh-100072183319533/</v>
      </c>
      <c r="D127" t="str">
        <v>-</v>
      </c>
      <c r="E127" t="str">
        <v/>
      </c>
      <c r="F127" t="str">
        <v>-</v>
      </c>
      <c r="G127" t="str">
        <v>-</v>
      </c>
    </row>
    <row r="128">
      <c r="A128">
        <v>1126</v>
      </c>
      <c r="B128" t="str">
        <f>HYPERLINK("https://melinh.hanoi.gov.vn/xa-lien-mac.htm", "UBND Ủy ban nhân dân xã Liên Mạc  thành phố Hà Nội")</f>
        <v>UBND Ủy ban nhân dân xã Liên Mạc  thành phố Hà Nội</v>
      </c>
      <c r="C128" t="str">
        <v>https://melinh.hanoi.gov.vn/xa-lien-mac.htm</v>
      </c>
      <c r="D128" t="str">
        <v>-</v>
      </c>
      <c r="E128" t="str">
        <v>-</v>
      </c>
      <c r="F128" t="str">
        <v>-</v>
      </c>
      <c r="G128" t="str">
        <v>-</v>
      </c>
    </row>
    <row r="129">
      <c r="A129">
        <v>1127</v>
      </c>
      <c r="B129" t="str">
        <f>HYPERLINK("https://www.facebook.com/p/Tu%E1%BB%95i-tr%E1%BA%BB-C%C3%B4ng-an-Th%C3%A0nh-ph%E1%BB%91-V%C4%A9nh-Y%C3%AAn-100066497717181/?locale=nl_BE", "Công an xã Vạn Yên  thành phố Hà Nội")</f>
        <v>Công an xã Vạn Yên  thành phố Hà Nội</v>
      </c>
      <c r="C129" t="str">
        <v>https://www.facebook.com/p/Tu%E1%BB%95i-tr%E1%BA%BB-C%C3%B4ng-an-Th%C3%A0nh-ph%E1%BB%91-V%C4%A9nh-Y%C3%AAn-100066497717181/?locale=nl_BE</v>
      </c>
      <c r="D129" t="str">
        <v>-</v>
      </c>
      <c r="E129" t="str">
        <v/>
      </c>
      <c r="F129" t="str">
        <v>-</v>
      </c>
      <c r="G129" t="str">
        <v>-</v>
      </c>
    </row>
    <row r="130">
      <c r="A130">
        <v>1128</v>
      </c>
      <c r="B130" t="str">
        <f>HYPERLINK("https://melinh.hanoi.gov.vn/xa-van-yen.htm", "UBND Ủy ban nhân dân xã Vạn Yên  thành phố Hà Nội")</f>
        <v>UBND Ủy ban nhân dân xã Vạn Yên  thành phố Hà Nội</v>
      </c>
      <c r="C130" t="str">
        <v>https://melinh.hanoi.gov.vn/xa-van-yen.htm</v>
      </c>
      <c r="D130" t="str">
        <v>-</v>
      </c>
      <c r="E130" t="str">
        <v>-</v>
      </c>
      <c r="F130" t="str">
        <v>-</v>
      </c>
      <c r="G130" t="str">
        <v>-</v>
      </c>
    </row>
    <row r="131">
      <c r="A131">
        <v>1129</v>
      </c>
      <c r="B131" t="str">
        <f>HYPERLINK("https://www.facebook.com/doanthanhnien.1956/", "Công an xã Chu Phan  thành phố Hà Nội")</f>
        <v>Công an xã Chu Phan  thành phố Hà Nội</v>
      </c>
      <c r="C131" t="str">
        <v>https://www.facebook.com/doanthanhnien.1956/</v>
      </c>
      <c r="D131" t="str">
        <v>-</v>
      </c>
      <c r="E131" t="str">
        <v/>
      </c>
      <c r="F131" t="str">
        <v>-</v>
      </c>
      <c r="G131" t="str">
        <v>-</v>
      </c>
    </row>
    <row r="132">
      <c r="A132">
        <v>1130</v>
      </c>
      <c r="B132" t="str">
        <f>HYPERLINK("https://melinh.hanoi.gov.vn/hdnd-xa-chu-phan-thuc-hien-bau-chuc-danh-pho-chu-tich-ubnd-xa-nhiem-ky-2021-2026-173241107211832851.htm", "UBND Ủy ban nhân dân xã Chu Phan  thành phố Hà Nội")</f>
        <v>UBND Ủy ban nhân dân xã Chu Phan  thành phố Hà Nội</v>
      </c>
      <c r="C132" t="str">
        <v>https://melinh.hanoi.gov.vn/hdnd-xa-chu-phan-thuc-hien-bau-chuc-danh-pho-chu-tich-ubnd-xa-nhiem-ky-2021-2026-173241107211832851.htm</v>
      </c>
      <c r="D132" t="str">
        <v>-</v>
      </c>
      <c r="E132" t="str">
        <v>-</v>
      </c>
      <c r="F132" t="str">
        <v>-</v>
      </c>
      <c r="G132" t="str">
        <v>-</v>
      </c>
    </row>
    <row r="133">
      <c r="A133">
        <v>1131</v>
      </c>
      <c r="B133" t="str">
        <f>HYPERLINK("https://www.facebook.com/doanxatienthinh.vn/", "Công an xã Tiến Thịnh  thành phố Hà Nội")</f>
        <v>Công an xã Tiến Thịnh  thành phố Hà Nội</v>
      </c>
      <c r="C133" t="str">
        <v>https://www.facebook.com/doanxatienthinh.vn/</v>
      </c>
      <c r="D133" t="str">
        <v>-</v>
      </c>
      <c r="E133" t="str">
        <v/>
      </c>
      <c r="F133" t="str">
        <v>-</v>
      </c>
      <c r="G133" t="str">
        <v>-</v>
      </c>
    </row>
    <row r="134">
      <c r="A134">
        <v>1132</v>
      </c>
      <c r="B134" t="str">
        <f>HYPERLINK("https://melinh.hanoi.gov.vn/xa-tien-thinh-1732851390.htm", "UBND Ủy ban nhân dân xã Tiến Thịnh  thành phố Hà Nội")</f>
        <v>UBND Ủy ban nhân dân xã Tiến Thịnh  thành phố Hà Nội</v>
      </c>
      <c r="C134" t="str">
        <v>https://melinh.hanoi.gov.vn/xa-tien-thinh-1732851390.htm</v>
      </c>
      <c r="D134" t="str">
        <v>-</v>
      </c>
      <c r="E134" t="str">
        <v>-</v>
      </c>
      <c r="F134" t="str">
        <v>-</v>
      </c>
      <c r="G134" t="str">
        <v>-</v>
      </c>
    </row>
    <row r="135">
      <c r="A135">
        <v>1133</v>
      </c>
      <c r="B135" t="str">
        <v>Công an xã Mê Linh  thành phố Hà Nội</v>
      </c>
      <c r="C135" t="str">
        <v>-</v>
      </c>
      <c r="D135" t="str">
        <v>-</v>
      </c>
      <c r="E135" t="str">
        <v/>
      </c>
      <c r="F135" t="str">
        <v>-</v>
      </c>
      <c r="G135" t="str">
        <v>-</v>
      </c>
    </row>
    <row r="136">
      <c r="A136">
        <v>1134</v>
      </c>
      <c r="B136" t="str">
        <f>HYPERLINK("https://melinh.hanoi.gov.vn/xa-me-linh.htm", "UBND Ủy ban nhân dân xã Mê Linh  thành phố Hà Nội")</f>
        <v>UBND Ủy ban nhân dân xã Mê Linh  thành phố Hà Nội</v>
      </c>
      <c r="C136" t="str">
        <v>https://melinh.hanoi.gov.vn/xa-me-linh.htm</v>
      </c>
      <c r="D136" t="str">
        <v>-</v>
      </c>
      <c r="E136" t="str">
        <v>-</v>
      </c>
      <c r="F136" t="str">
        <v>-</v>
      </c>
      <c r="G136" t="str">
        <v>-</v>
      </c>
    </row>
    <row r="137">
      <c r="A137">
        <v>1135</v>
      </c>
      <c r="B137" t="str">
        <f>HYPERLINK("https://www.facebook.com/322827476213987", "Công an xã Văn Khê  thành phố Hà Nội")</f>
        <v>Công an xã Văn Khê  thành phố Hà Nội</v>
      </c>
      <c r="C137" t="str">
        <v>https://www.facebook.com/322827476213987</v>
      </c>
      <c r="D137" t="str">
        <v>-</v>
      </c>
      <c r="E137" t="str">
        <v/>
      </c>
      <c r="F137" t="str">
        <v>-</v>
      </c>
      <c r="G137" t="str">
        <v>-</v>
      </c>
    </row>
    <row r="138">
      <c r="A138">
        <v>1136</v>
      </c>
      <c r="B138" t="str">
        <f>HYPERLINK("https://melinh.hanoi.gov.vn/xa-van-khe/gioi-thieu.htm", "UBND Ủy ban nhân dân xã Văn Khê  thành phố Hà Nội")</f>
        <v>UBND Ủy ban nhân dân xã Văn Khê  thành phố Hà Nội</v>
      </c>
      <c r="C138" t="str">
        <v>https://melinh.hanoi.gov.vn/xa-van-khe/gioi-thieu.htm</v>
      </c>
      <c r="D138" t="str">
        <v>-</v>
      </c>
      <c r="E138" t="str">
        <v>-</v>
      </c>
      <c r="F138" t="str">
        <v>-</v>
      </c>
      <c r="G138" t="str">
        <v>-</v>
      </c>
    </row>
    <row r="139">
      <c r="A139">
        <v>1137</v>
      </c>
      <c r="B139" t="str">
        <f>HYPERLINK("https://www.facebook.com/p/Tu%E1%BB%95i-tr%E1%BA%BB-C%C3%B4ng-an-Th%C3%A0nh-ph%E1%BB%91-V%C4%A9nh-Y%C3%AAn-100066497717181/", "Công an xã Hoàng Kim  thành phố Hà Nội")</f>
        <v>Công an xã Hoàng Kim  thành phố Hà Nội</v>
      </c>
      <c r="C139" t="str">
        <v>https://www.facebook.com/p/Tu%E1%BB%95i-tr%E1%BA%BB-C%C3%B4ng-an-Th%C3%A0nh-ph%E1%BB%91-V%C4%A9nh-Y%C3%AAn-100066497717181/</v>
      </c>
      <c r="D139" t="str">
        <v>-</v>
      </c>
      <c r="E139" t="str">
        <v/>
      </c>
      <c r="F139" t="str">
        <v>-</v>
      </c>
      <c r="G139" t="str">
        <v>-</v>
      </c>
    </row>
    <row r="140">
      <c r="A140">
        <v>1138</v>
      </c>
      <c r="B140" t="str">
        <f>HYPERLINK("https://melinh.hanoi.gov.vn/xa-hoang-kim.htm", "UBND Ủy ban nhân dân xã Hoàng Kim  thành phố Hà Nội")</f>
        <v>UBND Ủy ban nhân dân xã Hoàng Kim  thành phố Hà Nội</v>
      </c>
      <c r="C140" t="str">
        <v>https://melinh.hanoi.gov.vn/xa-hoang-kim.htm</v>
      </c>
      <c r="D140" t="str">
        <v>-</v>
      </c>
      <c r="E140" t="str">
        <v>-</v>
      </c>
      <c r="F140" t="str">
        <v>-</v>
      </c>
      <c r="G140" t="str">
        <v>-</v>
      </c>
    </row>
    <row r="141">
      <c r="A141">
        <v>1139</v>
      </c>
      <c r="B141" t="str">
        <f>HYPERLINK("https://www.facebook.com/1625067657681016", "Công an xã Tiền Phong  thành phố Hà Nội")</f>
        <v>Công an xã Tiền Phong  thành phố Hà Nội</v>
      </c>
      <c r="C141" t="str">
        <v>https://www.facebook.com/1625067657681016</v>
      </c>
      <c r="D141" t="str">
        <v>-</v>
      </c>
      <c r="E141" t="str">
        <v/>
      </c>
      <c r="F141" t="str">
        <v>-</v>
      </c>
      <c r="G141" t="str">
        <v>-</v>
      </c>
    </row>
    <row r="142">
      <c r="A142">
        <v>1140</v>
      </c>
      <c r="B142" t="str">
        <f>HYPERLINK("https://melinh.hanoi.gov.vn/xa-tien-phong.htm", "UBND Ủy ban nhân dân xã Tiền Phong  thành phố Hà Nội")</f>
        <v>UBND Ủy ban nhân dân xã Tiền Phong  thành phố Hà Nội</v>
      </c>
      <c r="C142" t="str">
        <v>https://melinh.hanoi.gov.vn/xa-tien-phong.htm</v>
      </c>
      <c r="D142" t="str">
        <v>-</v>
      </c>
      <c r="E142" t="str">
        <v>-</v>
      </c>
      <c r="F142" t="str">
        <v>-</v>
      </c>
      <c r="G142" t="str">
        <v>-</v>
      </c>
    </row>
    <row r="143">
      <c r="A143">
        <v>1141</v>
      </c>
      <c r="B143" t="str">
        <v>Công an xã Tráng Việt  thành phố Hà Nội</v>
      </c>
      <c r="C143" t="str">
        <v>-</v>
      </c>
      <c r="D143" t="str">
        <v>-</v>
      </c>
      <c r="E143" t="str">
        <v/>
      </c>
      <c r="F143" t="str">
        <v>-</v>
      </c>
      <c r="G143" t="str">
        <v>-</v>
      </c>
    </row>
    <row r="144">
      <c r="A144">
        <v>1142</v>
      </c>
      <c r="B144" t="str">
        <f>HYPERLINK("https://melinh.hanoi.gov.vn/xa-trang-viet-1732851323.htm", "UBND Ủy ban nhân dân xã Tráng Việt  thành phố Hà Nội")</f>
        <v>UBND Ủy ban nhân dân xã Tráng Việt  thành phố Hà Nội</v>
      </c>
      <c r="C144" t="str">
        <v>https://melinh.hanoi.gov.vn/xa-trang-viet-1732851323.htm</v>
      </c>
      <c r="D144" t="str">
        <v>-</v>
      </c>
      <c r="E144" t="str">
        <v>-</v>
      </c>
      <c r="F144" t="str">
        <v>-</v>
      </c>
      <c r="G144" t="str">
        <v>-</v>
      </c>
    </row>
    <row r="145">
      <c r="A145">
        <v>1143</v>
      </c>
      <c r="B145" t="str">
        <f>HYPERLINK("https://www.facebook.com/doanthanhnien.1956/", "Công an phường Nguyễn Trãi  thành phố Hà Nội")</f>
        <v>Công an phường Nguyễn Trãi  thành phố Hà Nội</v>
      </c>
      <c r="C145" t="str">
        <v>https://www.facebook.com/doanthanhnien.1956/</v>
      </c>
      <c r="D145" t="str">
        <v>-</v>
      </c>
      <c r="E145" t="str">
        <v/>
      </c>
      <c r="F145" t="str">
        <v>-</v>
      </c>
      <c r="G145" t="str">
        <v>-</v>
      </c>
    </row>
    <row r="146">
      <c r="A146">
        <v>1144</v>
      </c>
      <c r="B146" t="str">
        <f>HYPERLINK("http://nguyentrai.hadong.hanoi.gov.vn/", "UBND Ủy ban nhân dân phường Nguyễn Trãi  thành phố Hà Nội")</f>
        <v>UBND Ủy ban nhân dân phường Nguyễn Trãi  thành phố Hà Nội</v>
      </c>
      <c r="C146" t="str">
        <v>http://nguyentrai.hadong.hanoi.gov.vn/</v>
      </c>
      <c r="D146" t="str">
        <v>-</v>
      </c>
      <c r="E146" t="str">
        <v>-</v>
      </c>
      <c r="F146" t="str">
        <v>-</v>
      </c>
      <c r="G146" t="str">
        <v>-</v>
      </c>
    </row>
    <row r="147">
      <c r="A147">
        <v>1145</v>
      </c>
      <c r="B147" t="str">
        <f>HYPERLINK("https://www.facebook.com/294313925556712", "Công an phường Mộ Lao  thành phố Hà Nội")</f>
        <v>Công an phường Mộ Lao  thành phố Hà Nội</v>
      </c>
      <c r="C147" t="str">
        <v>https://www.facebook.com/294313925556712</v>
      </c>
      <c r="D147" t="str">
        <v>-</v>
      </c>
      <c r="E147" t="str">
        <v/>
      </c>
      <c r="F147" t="str">
        <v>-</v>
      </c>
      <c r="G147" t="str">
        <v>-</v>
      </c>
    </row>
    <row r="148">
      <c r="A148">
        <v>1146</v>
      </c>
      <c r="B148" t="str">
        <f>HYPERLINK("http://molao.hadong.hanoi.gov.vn/", "UBND Ủy ban nhân dân phường Mộ Lao  thành phố Hà Nội")</f>
        <v>UBND Ủy ban nhân dân phường Mộ Lao  thành phố Hà Nội</v>
      </c>
      <c r="C148" t="str">
        <v>http://molao.hadong.hanoi.gov.vn/</v>
      </c>
      <c r="D148" t="str">
        <v>-</v>
      </c>
      <c r="E148" t="str">
        <v>-</v>
      </c>
      <c r="F148" t="str">
        <v>-</v>
      </c>
      <c r="G148" t="str">
        <v>-</v>
      </c>
    </row>
    <row r="149">
      <c r="A149">
        <v>1147</v>
      </c>
      <c r="B149" t="str">
        <f>HYPERLINK("https://www.facebook.com/doanthanhnien.1956/", "Công an phường Văn Quán  thành phố Hà Nội")</f>
        <v>Công an phường Văn Quán  thành phố Hà Nội</v>
      </c>
      <c r="C149" t="str">
        <v>https://www.facebook.com/doanthanhnien.1956/</v>
      </c>
      <c r="D149" t="str">
        <v>-</v>
      </c>
      <c r="E149" t="str">
        <v/>
      </c>
      <c r="F149" t="str">
        <v>-</v>
      </c>
      <c r="G149" t="str">
        <v>-</v>
      </c>
    </row>
    <row r="150">
      <c r="A150">
        <v>1148</v>
      </c>
      <c r="B150" t="str">
        <f>HYPERLINK("http://vanquan.hadong.hanoi.gov.vn/", "UBND Ủy ban nhân dân phường Văn Quán  thành phố Hà Nội")</f>
        <v>UBND Ủy ban nhân dân phường Văn Quán  thành phố Hà Nội</v>
      </c>
      <c r="C150" t="str">
        <v>http://vanquan.hadong.hanoi.gov.vn/</v>
      </c>
      <c r="D150" t="str">
        <v>-</v>
      </c>
      <c r="E150" t="str">
        <v>-</v>
      </c>
      <c r="F150" t="str">
        <v>-</v>
      </c>
      <c r="G150" t="str">
        <v>-</v>
      </c>
    </row>
    <row r="151">
      <c r="A151">
        <v>1149</v>
      </c>
      <c r="B151" t="str">
        <f>HYPERLINK("https://www.facebook.com/people/TU%E1%BB%94I-TR%E1%BA%BA-V%E1%BA%A0N-PH%C3%9AC/100066503377007/", "Công an phường Vạn Phúc  thành phố Hà Nội")</f>
        <v>Công an phường Vạn Phúc  thành phố Hà Nội</v>
      </c>
      <c r="C151" t="str">
        <v>https://www.facebook.com/people/TU%E1%BB%94I-TR%E1%BA%BA-V%E1%BA%A0N-PH%C3%9AC/100066503377007/</v>
      </c>
      <c r="D151" t="str">
        <v>-</v>
      </c>
      <c r="E151" t="str">
        <v/>
      </c>
      <c r="F151" t="str">
        <f>HYPERLINK("mailto:doanphuongvanphuc@gmail.com", "doanphuongvanphuc@gmail.com")</f>
        <v>doanphuongvanphuc@gmail.com</v>
      </c>
      <c r="G151" t="str">
        <v>Số 18 Phố Lụa , Phường Vạn Phúc , Quận Hà Đông, Hanoi, Vietnam</v>
      </c>
    </row>
    <row r="152">
      <c r="A152">
        <v>1150</v>
      </c>
      <c r="B152" t="str">
        <f>HYPERLINK("http://vanphuc.hadong.hanoi.gov.vn/", "UBND Ủy ban nhân dân phường Vạn Phúc  thành phố Hà Nội")</f>
        <v>UBND Ủy ban nhân dân phường Vạn Phúc  thành phố Hà Nội</v>
      </c>
      <c r="C152" t="str">
        <v>http://vanphuc.hadong.hanoi.gov.vn/</v>
      </c>
      <c r="D152" t="str">
        <v>-</v>
      </c>
      <c r="E152" t="str">
        <v>-</v>
      </c>
      <c r="F152" t="str">
        <v>-</v>
      </c>
      <c r="G152" t="str">
        <v>-</v>
      </c>
    </row>
    <row r="153">
      <c r="A153">
        <v>1151</v>
      </c>
      <c r="B153" t="str">
        <v>Công an phường Yết Kiêu  thành phố Hà Nội</v>
      </c>
      <c r="C153" t="str">
        <v>-</v>
      </c>
      <c r="D153" t="str">
        <v>-</v>
      </c>
      <c r="E153" t="str">
        <v/>
      </c>
      <c r="F153" t="str">
        <v>-</v>
      </c>
      <c r="G153" t="str">
        <v>-</v>
      </c>
    </row>
    <row r="154">
      <c r="A154">
        <v>1152</v>
      </c>
      <c r="B154" t="str">
        <f>HYPERLINK("http://yetkieu.hadong.hanoi.gov.vn/", "UBND Ủy ban nhân dân phường Yết Kiêu  thành phố Hà Nội")</f>
        <v>UBND Ủy ban nhân dân phường Yết Kiêu  thành phố Hà Nội</v>
      </c>
      <c r="C154" t="str">
        <v>http://yetkieu.hadong.hanoi.gov.vn/</v>
      </c>
      <c r="D154" t="str">
        <v>-</v>
      </c>
      <c r="E154" t="str">
        <v>-</v>
      </c>
      <c r="F154" t="str">
        <v>-</v>
      </c>
      <c r="G154" t="str">
        <v>-</v>
      </c>
    </row>
    <row r="155">
      <c r="A155">
        <v>1153</v>
      </c>
      <c r="B155" t="str">
        <v>Công an phường Quang Trung  thành phố Hà Nội</v>
      </c>
      <c r="C155" t="str">
        <v>-</v>
      </c>
      <c r="D155" t="str">
        <v>-</v>
      </c>
      <c r="E155" t="str">
        <v/>
      </c>
      <c r="F155" t="str">
        <v>-</v>
      </c>
      <c r="G155" t="str">
        <v>-</v>
      </c>
    </row>
    <row r="156">
      <c r="A156">
        <v>1154</v>
      </c>
      <c r="B156" t="str">
        <f>HYPERLINK("http://quangtrung.hadong.hanoi.gov.vn/lien-he-phuong", "UBND Ủy ban nhân dân phường Quang Trung  thành phố Hà Nội")</f>
        <v>UBND Ủy ban nhân dân phường Quang Trung  thành phố Hà Nội</v>
      </c>
      <c r="C156" t="str">
        <v>http://quangtrung.hadong.hanoi.gov.vn/lien-he-phuong</v>
      </c>
      <c r="D156" t="str">
        <v>-</v>
      </c>
      <c r="E156" t="str">
        <v>-</v>
      </c>
      <c r="F156" t="str">
        <v>-</v>
      </c>
      <c r="G156" t="str">
        <v>-</v>
      </c>
    </row>
    <row r="157">
      <c r="A157">
        <v>1155</v>
      </c>
      <c r="B157" t="str">
        <v>Công an phường La Khê  thành phố Hà Nội</v>
      </c>
      <c r="C157" t="str">
        <v>-</v>
      </c>
      <c r="D157" t="str">
        <v>-</v>
      </c>
      <c r="E157" t="str">
        <v/>
      </c>
      <c r="F157" t="str">
        <v>-</v>
      </c>
      <c r="G157" t="str">
        <v>-</v>
      </c>
    </row>
    <row r="158">
      <c r="A158">
        <v>1156</v>
      </c>
      <c r="B158" t="str">
        <f>HYPERLINK("http://lakhe.hadong.hanoi.gov.vn/", "UBND Ủy ban nhân dân phường La Khê  thành phố Hà Nội")</f>
        <v>UBND Ủy ban nhân dân phường La Khê  thành phố Hà Nội</v>
      </c>
      <c r="C158" t="str">
        <v>http://lakhe.hadong.hanoi.gov.vn/</v>
      </c>
      <c r="D158" t="str">
        <v>-</v>
      </c>
      <c r="E158" t="str">
        <v>-</v>
      </c>
      <c r="F158" t="str">
        <v>-</v>
      </c>
      <c r="G158" t="str">
        <v>-</v>
      </c>
    </row>
    <row r="159">
      <c r="A159">
        <v>1157</v>
      </c>
      <c r="B159" t="str">
        <f>HYPERLINK("https://www.facebook.com/tuoitreconganquanhadong/", "Công an phường Phú La  thành phố Hà Nội")</f>
        <v>Công an phường Phú La  thành phố Hà Nội</v>
      </c>
      <c r="C159" t="str">
        <v>https://www.facebook.com/tuoitreconganquanhadong/</v>
      </c>
      <c r="D159" t="str">
        <v>-</v>
      </c>
      <c r="E159" t="str">
        <v/>
      </c>
      <c r="F159" t="str">
        <v>-</v>
      </c>
      <c r="G159" t="str">
        <v>-</v>
      </c>
    </row>
    <row r="160">
      <c r="A160">
        <v>1158</v>
      </c>
      <c r="B160" t="str">
        <f>HYPERLINK("http://phula.hadong.hanoi.gov.vn/", "UBND Ủy ban nhân dân phường Phú La  thành phố Hà Nội")</f>
        <v>UBND Ủy ban nhân dân phường Phú La  thành phố Hà Nội</v>
      </c>
      <c r="C160" t="str">
        <v>http://phula.hadong.hanoi.gov.vn/</v>
      </c>
      <c r="D160" t="str">
        <v>-</v>
      </c>
      <c r="E160" t="str">
        <v>-</v>
      </c>
      <c r="F160" t="str">
        <v>-</v>
      </c>
      <c r="G160" t="str">
        <v>-</v>
      </c>
    </row>
    <row r="161">
      <c r="A161">
        <v>1159</v>
      </c>
      <c r="B161" t="str">
        <f>HYPERLINK("https://www.facebook.com/tuoitrephucla/", "Công an phường Phúc La  thành phố Hà Nội")</f>
        <v>Công an phường Phúc La  thành phố Hà Nội</v>
      </c>
      <c r="C161" t="str">
        <v>https://www.facebook.com/tuoitrephucla/</v>
      </c>
      <c r="D161" t="str">
        <v>-</v>
      </c>
      <c r="E161" t="str">
        <v/>
      </c>
      <c r="F161" t="str">
        <v>-</v>
      </c>
      <c r="G161" t="str">
        <v>-</v>
      </c>
    </row>
    <row r="162">
      <c r="A162">
        <v>1160</v>
      </c>
      <c r="B162" t="str">
        <f>HYPERLINK("http://phucla.hadong.hanoi.gov.vn/", "UBND Ủy ban nhân dân phường Phúc La  thành phố Hà Nội")</f>
        <v>UBND Ủy ban nhân dân phường Phúc La  thành phố Hà Nội</v>
      </c>
      <c r="C162" t="str">
        <v>http://phucla.hadong.hanoi.gov.vn/</v>
      </c>
      <c r="D162" t="str">
        <v>-</v>
      </c>
      <c r="E162" t="str">
        <v>-</v>
      </c>
      <c r="F162" t="str">
        <v>-</v>
      </c>
      <c r="G162" t="str">
        <v>-</v>
      </c>
    </row>
    <row r="163">
      <c r="A163">
        <v>1161</v>
      </c>
      <c r="B163" t="str">
        <f>HYPERLINK("https://www.facebook.com/HaCauPho/", "Công an phường Hà Cầu  thành phố Hà Nội")</f>
        <v>Công an phường Hà Cầu  thành phố Hà Nội</v>
      </c>
      <c r="C163" t="str">
        <v>https://www.facebook.com/HaCauPho/</v>
      </c>
      <c r="D163" t="str">
        <v>-</v>
      </c>
      <c r="E163" t="str">
        <v/>
      </c>
      <c r="F163" t="str">
        <v>-</v>
      </c>
      <c r="G163" t="str">
        <v>-</v>
      </c>
    </row>
    <row r="164">
      <c r="A164">
        <v>1162</v>
      </c>
      <c r="B164" t="str">
        <f>HYPERLINK("http://hacau.hadong.hanoi.gov.vn/", "UBND Ủy ban nhân dân phường Hà Cầu  thành phố Hà Nội")</f>
        <v>UBND Ủy ban nhân dân phường Hà Cầu  thành phố Hà Nội</v>
      </c>
      <c r="C164" t="str">
        <v>http://hacau.hadong.hanoi.gov.vn/</v>
      </c>
      <c r="D164" t="str">
        <v>-</v>
      </c>
      <c r="E164" t="str">
        <v>-</v>
      </c>
      <c r="F164" t="str">
        <v>-</v>
      </c>
      <c r="G164" t="str">
        <v>-</v>
      </c>
    </row>
    <row r="165">
      <c r="A165">
        <v>1163</v>
      </c>
      <c r="B165" t="str">
        <v>Công an phường Yên Nghĩa  thành phố Hà Nội</v>
      </c>
      <c r="C165" t="str">
        <v>-</v>
      </c>
      <c r="D165" t="str">
        <v>-</v>
      </c>
      <c r="E165" t="str">
        <v/>
      </c>
      <c r="F165" t="str">
        <v>-</v>
      </c>
      <c r="G165" t="str">
        <v>-</v>
      </c>
    </row>
    <row r="166">
      <c r="A166">
        <v>1164</v>
      </c>
      <c r="B166" t="str">
        <f>HYPERLINK("http://yennghia.hadong.hanoi.gov.vn/", "UBND Ủy ban nhân dân phường Yên Nghĩa  thành phố Hà Nội")</f>
        <v>UBND Ủy ban nhân dân phường Yên Nghĩa  thành phố Hà Nội</v>
      </c>
      <c r="C166" t="str">
        <v>http://yennghia.hadong.hanoi.gov.vn/</v>
      </c>
      <c r="D166" t="str">
        <v>-</v>
      </c>
      <c r="E166" t="str">
        <v>-</v>
      </c>
      <c r="F166" t="str">
        <v>-</v>
      </c>
      <c r="G166" t="str">
        <v>-</v>
      </c>
    </row>
    <row r="167">
      <c r="A167">
        <v>1165</v>
      </c>
      <c r="B167" t="str">
        <v>Công an phường Kiến Hưng  thành phố Hà Nội</v>
      </c>
      <c r="C167" t="str">
        <v>-</v>
      </c>
      <c r="D167" t="str">
        <v>-</v>
      </c>
      <c r="E167" t="str">
        <v/>
      </c>
      <c r="F167" t="str">
        <v>-</v>
      </c>
      <c r="G167" t="str">
        <v>-</v>
      </c>
    </row>
    <row r="168">
      <c r="A168">
        <v>1166</v>
      </c>
      <c r="B168" t="str">
        <f>HYPERLINK("http://kienhung.hadong.hanoi.gov.vn/", "UBND Ủy ban nhân dân phường Kiến Hưng  thành phố Hà Nội")</f>
        <v>UBND Ủy ban nhân dân phường Kiến Hưng  thành phố Hà Nội</v>
      </c>
      <c r="C168" t="str">
        <v>http://kienhung.hadong.hanoi.gov.vn/</v>
      </c>
      <c r="D168" t="str">
        <v>-</v>
      </c>
      <c r="E168" t="str">
        <v>-</v>
      </c>
      <c r="F168" t="str">
        <v>-</v>
      </c>
      <c r="G168" t="str">
        <v>-</v>
      </c>
    </row>
    <row r="169">
      <c r="A169">
        <v>1167</v>
      </c>
      <c r="B169" t="str">
        <f>HYPERLINK("https://www.facebook.com/tuoitreconganquanhadong/", "Công an phường Phú Lãm  thành phố Hà Nội")</f>
        <v>Công an phường Phú Lãm  thành phố Hà Nội</v>
      </c>
      <c r="C169" t="str">
        <v>https://www.facebook.com/tuoitreconganquanhadong/</v>
      </c>
      <c r="D169" t="str">
        <v>-</v>
      </c>
      <c r="E169" t="str">
        <v/>
      </c>
      <c r="F169" t="str">
        <v>-</v>
      </c>
      <c r="G169" t="str">
        <v>-</v>
      </c>
    </row>
    <row r="170">
      <c r="A170">
        <v>1168</v>
      </c>
      <c r="B170" t="str">
        <f>HYPERLINK("http://phulam.hadong.hanoi.gov.vn/", "UBND Ủy ban nhân dân phường Phú Lãm  thành phố Hà Nội")</f>
        <v>UBND Ủy ban nhân dân phường Phú Lãm  thành phố Hà Nội</v>
      </c>
      <c r="C170" t="str">
        <v>http://phulam.hadong.hanoi.gov.vn/</v>
      </c>
      <c r="D170" t="str">
        <v>-</v>
      </c>
      <c r="E170" t="str">
        <v>-</v>
      </c>
      <c r="F170" t="str">
        <v>-</v>
      </c>
      <c r="G170" t="str">
        <v>-</v>
      </c>
    </row>
    <row r="171">
      <c r="A171">
        <v>1169</v>
      </c>
      <c r="B171" t="str">
        <v>Công an phường Phú Lương  thành phố Hà Nội</v>
      </c>
      <c r="C171" t="str">
        <v>-</v>
      </c>
      <c r="D171" t="str">
        <v>-</v>
      </c>
      <c r="E171" t="str">
        <v/>
      </c>
      <c r="F171" t="str">
        <v>-</v>
      </c>
      <c r="G171" t="str">
        <v>-</v>
      </c>
    </row>
    <row r="172">
      <c r="A172">
        <v>1170</v>
      </c>
      <c r="B172" t="str">
        <f>HYPERLINK("http://phuluong.hadong.hanoi.gov.vn/", "UBND Ủy ban nhân dân phường Phú Lương  thành phố Hà Nội")</f>
        <v>UBND Ủy ban nhân dân phường Phú Lương  thành phố Hà Nội</v>
      </c>
      <c r="C172" t="str">
        <v>http://phuluong.hadong.hanoi.gov.vn/</v>
      </c>
      <c r="D172" t="str">
        <v>-</v>
      </c>
      <c r="E172" t="str">
        <v>-</v>
      </c>
      <c r="F172" t="str">
        <v>-</v>
      </c>
      <c r="G172" t="str">
        <v>-</v>
      </c>
    </row>
    <row r="173">
      <c r="A173">
        <v>1171</v>
      </c>
      <c r="B173" t="str">
        <f>HYPERLINK("https://www.facebook.com/groups/1151655321979143/", "Công an phường Dương Nội  thành phố Hà Nội")</f>
        <v>Công an phường Dương Nội  thành phố Hà Nội</v>
      </c>
      <c r="C173" t="str">
        <v>https://www.facebook.com/groups/1151655321979143/</v>
      </c>
      <c r="D173" t="str">
        <v>-</v>
      </c>
      <c r="E173" t="str">
        <v/>
      </c>
      <c r="F173" t="str">
        <v>-</v>
      </c>
      <c r="G173" t="str">
        <v>-</v>
      </c>
    </row>
    <row r="174">
      <c r="A174">
        <v>1172</v>
      </c>
      <c r="B174" t="str">
        <f>HYPERLINK("http://duongnoi.hadong.hanoi.gov.vn/uy-ban-nhan-dan", "UBND Ủy ban nhân dân phường Dương Nội  thành phố Hà Nội")</f>
        <v>UBND Ủy ban nhân dân phường Dương Nội  thành phố Hà Nội</v>
      </c>
      <c r="C174" t="str">
        <v>http://duongnoi.hadong.hanoi.gov.vn/uy-ban-nhan-dan</v>
      </c>
      <c r="D174" t="str">
        <v>-</v>
      </c>
      <c r="E174" t="str">
        <v>-</v>
      </c>
      <c r="F174" t="str">
        <v>-</v>
      </c>
      <c r="G174" t="str">
        <v>-</v>
      </c>
    </row>
    <row r="175">
      <c r="A175">
        <v>1173</v>
      </c>
      <c r="B175" t="str">
        <v>Công an phường Đồng Mai  thành phố Hà Nội</v>
      </c>
      <c r="C175" t="str">
        <v>-</v>
      </c>
      <c r="D175" t="str">
        <v>-</v>
      </c>
      <c r="E175" t="str">
        <v/>
      </c>
      <c r="F175" t="str">
        <v>-</v>
      </c>
      <c r="G175" t="str">
        <v>-</v>
      </c>
    </row>
    <row r="176">
      <c r="A176">
        <v>1174</v>
      </c>
      <c r="B176" t="str">
        <f>HYPERLINK("http://dongmai.hadong.hanoi.gov.vn/", "UBND Ủy ban nhân dân phường Đồng Mai  thành phố Hà Nội")</f>
        <v>UBND Ủy ban nhân dân phường Đồng Mai  thành phố Hà Nội</v>
      </c>
      <c r="C176" t="str">
        <v>http://dongmai.hadong.hanoi.gov.vn/</v>
      </c>
      <c r="D176" t="str">
        <v>-</v>
      </c>
      <c r="E176" t="str">
        <v>-</v>
      </c>
      <c r="F176" t="str">
        <v>-</v>
      </c>
      <c r="G176" t="str">
        <v>-</v>
      </c>
    </row>
    <row r="177">
      <c r="A177">
        <v>1175</v>
      </c>
      <c r="B177" t="str">
        <v>Công an phường Biên Giang  thành phố Hà Nội</v>
      </c>
      <c r="C177" t="str">
        <v>-</v>
      </c>
      <c r="D177" t="str">
        <v>-</v>
      </c>
      <c r="E177" t="str">
        <v/>
      </c>
      <c r="F177" t="str">
        <v>-</v>
      </c>
      <c r="G177" t="str">
        <v>-</v>
      </c>
    </row>
    <row r="178">
      <c r="A178">
        <v>1176</v>
      </c>
      <c r="B178" t="str">
        <f>HYPERLINK("http://biengiang.hadong.hanoi.gov.vn/", "UBND Ủy ban nhân dân phường Biên Giang  thành phố Hà Nội")</f>
        <v>UBND Ủy ban nhân dân phường Biên Giang  thành phố Hà Nội</v>
      </c>
      <c r="C178" t="str">
        <v>http://biengiang.hadong.hanoi.gov.vn/</v>
      </c>
      <c r="D178" t="str">
        <v>-</v>
      </c>
      <c r="E178" t="str">
        <v>-</v>
      </c>
      <c r="F178" t="str">
        <v>-</v>
      </c>
      <c r="G178" t="str">
        <v>-</v>
      </c>
    </row>
    <row r="179">
      <c r="A179">
        <v>1177</v>
      </c>
      <c r="B179" t="str">
        <v>Công an phường Lê Lợi  thành phố Hà Nội</v>
      </c>
      <c r="C179" t="str">
        <v>-</v>
      </c>
      <c r="D179" t="str">
        <v>-</v>
      </c>
      <c r="E179" t="str">
        <v/>
      </c>
      <c r="F179" t="str">
        <v>-</v>
      </c>
      <c r="G179" t="str">
        <v>-</v>
      </c>
    </row>
    <row r="180">
      <c r="A180">
        <v>1178</v>
      </c>
      <c r="B180" t="str">
        <f>HYPERLINK("https://leloi.sontay.hanoi.gov.vn/", "UBND Ủy ban nhân dân phường Lê Lợi  thành phố Hà Nội")</f>
        <v>UBND Ủy ban nhân dân phường Lê Lợi  thành phố Hà Nội</v>
      </c>
      <c r="C180" t="str">
        <v>https://leloi.sontay.hanoi.gov.vn/</v>
      </c>
      <c r="D180" t="str">
        <v>-</v>
      </c>
      <c r="E180" t="str">
        <v>-</v>
      </c>
      <c r="F180" t="str">
        <v>-</v>
      </c>
      <c r="G180" t="str">
        <v>-</v>
      </c>
    </row>
    <row r="181">
      <c r="A181">
        <v>1179</v>
      </c>
      <c r="B181" t="str">
        <v>Công an phường Phú Thịnh  thành phố Hà Nội</v>
      </c>
      <c r="C181" t="str">
        <v>-</v>
      </c>
      <c r="D181" t="str">
        <v>-</v>
      </c>
      <c r="E181" t="str">
        <v/>
      </c>
      <c r="F181" t="str">
        <v>-</v>
      </c>
      <c r="G181" t="str">
        <v>-</v>
      </c>
    </row>
    <row r="182">
      <c r="A182">
        <v>1180</v>
      </c>
      <c r="B182" t="str">
        <f>HYPERLINK("http://sontay.hanoi.gov.vn/vi/chi-tiet-tim-kiem/-/view_content/496649-phuong-phu-thinh.html", "UBND Ủy ban nhân dân phường Phú Thịnh  thành phố Hà Nội")</f>
        <v>UBND Ủy ban nhân dân phường Phú Thịnh  thành phố Hà Nội</v>
      </c>
      <c r="C182" t="str">
        <v>http://sontay.hanoi.gov.vn/vi/chi-tiet-tim-kiem/-/view_content/496649-phuong-phu-thinh.html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1181</v>
      </c>
      <c r="B183" t="str">
        <v>Công an phường Ngô Quyền  thành phố Hà Nội</v>
      </c>
      <c r="C183" t="str">
        <v>-</v>
      </c>
      <c r="D183" t="str">
        <v>-</v>
      </c>
      <c r="E183" t="str">
        <v/>
      </c>
      <c r="F183" t="str">
        <v>-</v>
      </c>
      <c r="G183" t="str">
        <v>-</v>
      </c>
    </row>
    <row r="184">
      <c r="A184">
        <v>1182</v>
      </c>
      <c r="B184" t="str">
        <f>HYPERLINK("https://ngoquyen.sontay.hanoi.gov.vn/so-o-bo-may", "UBND Ủy ban nhân dân phường Ngô Quyền  thành phố Hà Nội")</f>
        <v>UBND Ủy ban nhân dân phường Ngô Quyền  thành phố Hà Nội</v>
      </c>
      <c r="C184" t="str">
        <v>https://ngoquyen.sontay.hanoi.gov.vn/so-o-bo-may</v>
      </c>
      <c r="D184" t="str">
        <v>-</v>
      </c>
      <c r="E184" t="str">
        <v>-</v>
      </c>
      <c r="F184" t="str">
        <v>-</v>
      </c>
      <c r="G184" t="str">
        <v>-</v>
      </c>
    </row>
    <row r="185">
      <c r="A185">
        <v>1183</v>
      </c>
      <c r="B185" t="str">
        <v>Công an phường Quang Trung  thành phố Hà Nội</v>
      </c>
      <c r="C185" t="str">
        <v>-</v>
      </c>
      <c r="D185" t="str">
        <v>-</v>
      </c>
      <c r="E185" t="str">
        <v/>
      </c>
      <c r="F185" t="str">
        <v>-</v>
      </c>
      <c r="G185" t="str">
        <v>-</v>
      </c>
    </row>
    <row r="186">
      <c r="A186">
        <v>1184</v>
      </c>
      <c r="B186" t="str">
        <f>HYPERLINK("http://quangtrung.hadong.hanoi.gov.vn/lien-he-phuong", "UBND Ủy ban nhân dân phường Quang Trung  thành phố Hà Nội")</f>
        <v>UBND Ủy ban nhân dân phường Quang Trung  thành phố Hà Nội</v>
      </c>
      <c r="C186" t="str">
        <v>http://quangtrung.hadong.hanoi.gov.vn/lien-he-phuong</v>
      </c>
      <c r="D186" t="str">
        <v>-</v>
      </c>
      <c r="E186" t="str">
        <v>-</v>
      </c>
      <c r="F186" t="str">
        <v>-</v>
      </c>
      <c r="G186" t="str">
        <v>-</v>
      </c>
    </row>
    <row r="187">
      <c r="A187">
        <v>1185</v>
      </c>
      <c r="B187" t="str">
        <v>Công an phường Sơn Lộc  thành phố Hà Nội</v>
      </c>
      <c r="C187" t="str">
        <v>-</v>
      </c>
      <c r="D187" t="str">
        <v>-</v>
      </c>
      <c r="E187" t="str">
        <v/>
      </c>
      <c r="F187" t="str">
        <v>-</v>
      </c>
      <c r="G187" t="str">
        <v>-</v>
      </c>
    </row>
    <row r="188">
      <c r="A188">
        <v>1186</v>
      </c>
      <c r="B188" t="str">
        <f>HYPERLINK("https://sonloc.sontay.hanoi.gov.vn/gioi-thieu", "UBND Ủy ban nhân dân phường Sơn Lộc  thành phố Hà Nội")</f>
        <v>UBND Ủy ban nhân dân phường Sơn Lộc  thành phố Hà Nội</v>
      </c>
      <c r="C188" t="str">
        <v>https://sonloc.sontay.hanoi.gov.vn/gioi-thieu</v>
      </c>
      <c r="D188" t="str">
        <v>-</v>
      </c>
      <c r="E188" t="str">
        <v>-</v>
      </c>
      <c r="F188" t="str">
        <v>-</v>
      </c>
      <c r="G188" t="str">
        <v>-</v>
      </c>
    </row>
    <row r="189">
      <c r="A189">
        <v>1187</v>
      </c>
      <c r="B189" t="str">
        <f>HYPERLINK("https://www.facebook.com/pxuankhanh/", "Công an phường Xuân Khanh  thành phố Hà Nội")</f>
        <v>Công an phường Xuân Khanh  thành phố Hà Nội</v>
      </c>
      <c r="C189" t="str">
        <v>https://www.facebook.com/pxuankhanh/</v>
      </c>
      <c r="D189" t="str">
        <v>-</v>
      </c>
      <c r="E189" t="str">
        <v/>
      </c>
      <c r="F189" t="str">
        <v>-</v>
      </c>
      <c r="G189" t="str">
        <v>-</v>
      </c>
    </row>
    <row r="190">
      <c r="A190">
        <v>1188</v>
      </c>
      <c r="B190" t="str">
        <f>HYPERLINK("https://xuankhanh.sontay.hanoi.gov.vn/so-o-bo-may", "UBND Ủy ban nhân dân phường Xuân Khanh  thành phố Hà Nội")</f>
        <v>UBND Ủy ban nhân dân phường Xuân Khanh  thành phố Hà Nội</v>
      </c>
      <c r="C190" t="str">
        <v>https://xuankhanh.sontay.hanoi.gov.vn/so-o-bo-may</v>
      </c>
      <c r="D190" t="str">
        <v>-</v>
      </c>
      <c r="E190" t="str">
        <v>-</v>
      </c>
      <c r="F190" t="str">
        <v>-</v>
      </c>
      <c r="G190" t="str">
        <v>-</v>
      </c>
    </row>
    <row r="191">
      <c r="A191">
        <v>1189</v>
      </c>
      <c r="B191" t="str">
        <f>HYPERLINK("https://www.facebook.com/doanthanhnien.1956/?locale=vi_VN", "Công an xã Đường Lâm  thành phố Hà Nội")</f>
        <v>Công an xã Đường Lâm  thành phố Hà Nội</v>
      </c>
      <c r="C191" t="str">
        <v>https://www.facebook.com/doanthanhnien.1956/?locale=vi_VN</v>
      </c>
      <c r="D191" t="str">
        <v>-</v>
      </c>
      <c r="E191" t="str">
        <v/>
      </c>
      <c r="F191" t="str">
        <v>-</v>
      </c>
      <c r="G191" t="str">
        <v>-</v>
      </c>
    </row>
    <row r="192">
      <c r="A192">
        <v>1190</v>
      </c>
      <c r="B192" t="str">
        <f>HYPERLINK("https://duonglam.sontay.hanoi.gov.vn/", "UBND Ủy ban nhân dân xã Đường Lâm  thành phố Hà Nội")</f>
        <v>UBND Ủy ban nhân dân xã Đường Lâm  thành phố Hà Nội</v>
      </c>
      <c r="C192" t="str">
        <v>https://duonglam.sontay.hanoi.gov.vn/</v>
      </c>
      <c r="D192" t="str">
        <v>-</v>
      </c>
      <c r="E192" t="str">
        <v>-</v>
      </c>
      <c r="F192" t="str">
        <v>-</v>
      </c>
      <c r="G192" t="str">
        <v>-</v>
      </c>
    </row>
    <row r="193">
      <c r="A193">
        <v>1191</v>
      </c>
      <c r="B193" t="str">
        <f>HYPERLINK("https://www.facebook.com/p/%C4%90%E1%BA%A3ng-b%E1%BB%99-ph%C6%B0%E1%BB%9Dng-Vi%C3%AAn-S%C6%A1n-100069423120314/", "Công an phường Viên Sơn  thành phố Hà Nội")</f>
        <v>Công an phường Viên Sơn  thành phố Hà Nội</v>
      </c>
      <c r="C193" t="str">
        <v>https://www.facebook.com/p/%C4%90%E1%BA%A3ng-b%E1%BB%99-ph%C6%B0%E1%BB%9Dng-Vi%C3%AAn-S%C6%A1n-100069423120314/</v>
      </c>
      <c r="D193" t="str">
        <v>-</v>
      </c>
      <c r="E193" t="str">
        <v/>
      </c>
      <c r="F193" t="str">
        <v>-</v>
      </c>
      <c r="G193" t="str">
        <v>-</v>
      </c>
    </row>
    <row r="194">
      <c r="A194">
        <v>1192</v>
      </c>
      <c r="B194" t="str">
        <f>HYPERLINK("https://vienson.sontay.hanoi.gov.vn/", "UBND Ủy ban nhân dân phường Viên Sơn  thành phố Hà Nội")</f>
        <v>UBND Ủy ban nhân dân phường Viên Sơn  thành phố Hà Nội</v>
      </c>
      <c r="C194" t="str">
        <v>https://vienson.sontay.hanoi.gov.vn/</v>
      </c>
      <c r="D194" t="str">
        <v>-</v>
      </c>
      <c r="E194" t="str">
        <v>-</v>
      </c>
      <c r="F194" t="str">
        <v>-</v>
      </c>
      <c r="G194" t="str">
        <v>-</v>
      </c>
    </row>
    <row r="195">
      <c r="A195">
        <v>1193</v>
      </c>
      <c r="B195" t="str">
        <v>Công an xã Xuân Sơn  thành phố Hà Nội</v>
      </c>
      <c r="C195" t="str">
        <v>-</v>
      </c>
      <c r="D195" t="str">
        <v>-</v>
      </c>
      <c r="E195" t="str">
        <v/>
      </c>
      <c r="F195" t="str">
        <v>-</v>
      </c>
      <c r="G195" t="str">
        <v>-</v>
      </c>
    </row>
    <row r="196">
      <c r="A196">
        <v>1194</v>
      </c>
      <c r="B196" t="str">
        <f>HYPERLINK("https://xuanson.sontay.hanoi.gov.vn/tin-chi-tiet/-/chi-tiet/cong-khai-so-%C4%91ien-thoai-cua-lanh-%C4%91ao-ubnd-xa-xuan-son-6810-1515.html", "UBND Ủy ban nhân dân xã Xuân Sơn  thành phố Hà Nội")</f>
        <v>UBND Ủy ban nhân dân xã Xuân Sơn  thành phố Hà Nội</v>
      </c>
      <c r="C196" t="str">
        <v>https://xuanson.sontay.hanoi.gov.vn/tin-chi-tiet/-/chi-tiet/cong-khai-so-%C4%91ien-thoai-cua-lanh-%C4%91ao-ubnd-xa-xuan-son-6810-1515.html</v>
      </c>
      <c r="D196" t="str">
        <v>-</v>
      </c>
      <c r="E196" t="str">
        <v>-</v>
      </c>
      <c r="F196" t="str">
        <v>-</v>
      </c>
      <c r="G196" t="str">
        <v>-</v>
      </c>
    </row>
    <row r="197">
      <c r="A197">
        <v>1195</v>
      </c>
      <c r="B197" t="str">
        <f>HYPERLINK("https://www.facebook.com/p/Ph%C6%B0%E1%BB%9Dng-Trung-H%C6%B0ng-100064816207409/", "Công an phường Trung Hưng  thành phố Hà Nội")</f>
        <v>Công an phường Trung Hưng  thành phố Hà Nội</v>
      </c>
      <c r="C197" t="str">
        <v>https://www.facebook.com/p/Ph%C6%B0%E1%BB%9Dng-Trung-H%C6%B0ng-100064816207409/</v>
      </c>
      <c r="D197" t="str">
        <v>-</v>
      </c>
      <c r="E197" t="str">
        <v/>
      </c>
      <c r="F197" t="str">
        <v>-</v>
      </c>
      <c r="G197" t="str">
        <v>-</v>
      </c>
    </row>
    <row r="198">
      <c r="A198">
        <v>1196</v>
      </c>
      <c r="B198" t="str">
        <f>HYPERLINK("http://sontay.hanoi.gov.vn/gioi-thieu1/-/view_content/496805-phuong-trung-hung.html", "UBND Ủy ban nhân dân phường Trung Hưng  thành phố Hà Nội")</f>
        <v>UBND Ủy ban nhân dân phường Trung Hưng  thành phố Hà Nội</v>
      </c>
      <c r="C198" t="str">
        <v>http://sontay.hanoi.gov.vn/gioi-thieu1/-/view_content/496805-phuong-trung-hung.html</v>
      </c>
      <c r="D198" t="str">
        <v>-</v>
      </c>
      <c r="E198" t="str">
        <v>-</v>
      </c>
      <c r="F198" t="str">
        <v>-</v>
      </c>
      <c r="G198" t="str">
        <v>-</v>
      </c>
    </row>
    <row r="199">
      <c r="A199">
        <v>1197</v>
      </c>
      <c r="B199" t="str">
        <f>HYPERLINK("https://www.facebook.com/p/Tu%E1%BB%95i-Tr%E1%BA%BB-C%C3%B4ng-An-Huy%E1%BB%87n-Ch%C6%B0%C6%A1ng-M%E1%BB%B9-100028578047777/", "Công an xã Thanh Mỹ  thành phố Hà Nội")</f>
        <v>Công an xã Thanh Mỹ  thành phố Hà Nội</v>
      </c>
      <c r="C199" t="str">
        <v>https://www.facebook.com/p/Tu%E1%BB%95i-Tr%E1%BA%BB-C%C3%B4ng-An-Huy%E1%BB%87n-Ch%C6%B0%C6%A1ng-M%E1%BB%B9-100028578047777/</v>
      </c>
      <c r="D199" t="str">
        <v>-</v>
      </c>
      <c r="E199" t="str">
        <v/>
      </c>
      <c r="F199" t="str">
        <v>-</v>
      </c>
      <c r="G199" t="str">
        <v>-</v>
      </c>
    </row>
    <row r="200">
      <c r="A200">
        <v>1198</v>
      </c>
      <c r="B200" t="str">
        <f>HYPERLINK("https://thanhmy.sontay.hanoi.gov.vn/", "UBND Ủy ban nhân dân xã Thanh Mỹ  thành phố Hà Nội")</f>
        <v>UBND Ủy ban nhân dân xã Thanh Mỹ  thành phố Hà Nội</v>
      </c>
      <c r="C200" t="str">
        <v>https://thanhmy.sontay.hanoi.gov.vn/</v>
      </c>
      <c r="D200" t="str">
        <v>-</v>
      </c>
      <c r="E200" t="str">
        <v>-</v>
      </c>
      <c r="F200" t="str">
        <v>-</v>
      </c>
      <c r="G200" t="str">
        <v>-</v>
      </c>
    </row>
    <row r="201">
      <c r="A201">
        <v>1199</v>
      </c>
      <c r="B201" t="str">
        <v>Công an phường Trung Sơn Trầm  thành phố Hà Nội</v>
      </c>
      <c r="C201" t="str">
        <v>-</v>
      </c>
      <c r="D201" t="str">
        <v>-</v>
      </c>
      <c r="E201" t="str">
        <v/>
      </c>
      <c r="F201" t="str">
        <v>-</v>
      </c>
      <c r="G201" t="str">
        <v>-</v>
      </c>
    </row>
    <row r="202">
      <c r="A202">
        <v>1200</v>
      </c>
      <c r="B202" t="str">
        <f>HYPERLINK("https://trungsontram.sontay.hanoi.gov.vn/gioi-thieu", "UBND Ủy ban nhân dân phường Trung Sơn Trầm  thành phố Hà Nội")</f>
        <v>UBND Ủy ban nhân dân phường Trung Sơn Trầm  thành phố Hà Nội</v>
      </c>
      <c r="C202" t="str">
        <v>https://trungsontram.sontay.hanoi.gov.vn/gioi-thieu</v>
      </c>
      <c r="D202" t="str">
        <v>-</v>
      </c>
      <c r="E202" t="str">
        <v>-</v>
      </c>
      <c r="F202" t="str">
        <v>-</v>
      </c>
      <c r="G202" t="str">
        <v>-</v>
      </c>
    </row>
    <row r="203">
      <c r="A203">
        <v>1201</v>
      </c>
      <c r="B203" t="str">
        <f>HYPERLINK("https://www.facebook.com/KimSon.SonTay.HaNoi/?locale=vi_VN", "Công an xã Kim Sơn  thành phố Hà Nội")</f>
        <v>Công an xã Kim Sơn  thành phố Hà Nội</v>
      </c>
      <c r="C203" t="str">
        <v>https://www.facebook.com/KimSon.SonTay.HaNoi/?locale=vi_VN</v>
      </c>
      <c r="D203" t="str">
        <v>-</v>
      </c>
      <c r="E203" t="str">
        <v/>
      </c>
      <c r="F203" t="str">
        <v>-</v>
      </c>
      <c r="G203" t="str">
        <v>-</v>
      </c>
    </row>
    <row r="204">
      <c r="A204">
        <v>1202</v>
      </c>
      <c r="B204" t="str">
        <f>HYPERLINK("https://kimson.sontay.hanoi.gov.vn/tin-chi-tiet/-/chi-tiet/uy-ban-nhan-dan-xa-kim-son-6047-1307.html", "UBND Ủy ban nhân dân xã Kim Sơn  thành phố Hà Nội")</f>
        <v>UBND Ủy ban nhân dân xã Kim Sơn  thành phố Hà Nội</v>
      </c>
      <c r="C204" t="str">
        <v>https://kimson.sontay.hanoi.gov.vn/tin-chi-tiet/-/chi-tiet/uy-ban-nhan-dan-xa-kim-son-6047-1307.html</v>
      </c>
      <c r="D204" t="str">
        <v>-</v>
      </c>
      <c r="E204" t="str">
        <v>-</v>
      </c>
      <c r="F204" t="str">
        <v>-</v>
      </c>
      <c r="G204" t="str">
        <v>-</v>
      </c>
    </row>
    <row r="205">
      <c r="A205">
        <v>1203</v>
      </c>
      <c r="B205" t="str">
        <v>Công an xã Sơn Đông  thành phố Hà Nội</v>
      </c>
      <c r="C205" t="str">
        <v>-</v>
      </c>
      <c r="D205" t="str">
        <v>-</v>
      </c>
      <c r="E205" t="str">
        <v/>
      </c>
      <c r="F205" t="str">
        <v>-</v>
      </c>
      <c r="G205" t="str">
        <v>-</v>
      </c>
    </row>
    <row r="206">
      <c r="A206">
        <v>1204</v>
      </c>
      <c r="B206" t="str">
        <f>HYPERLINK("https://sondong.sontay.hanoi.gov.vn/", "UBND Ủy ban nhân dân xã Sơn Đông  thành phố Hà Nội")</f>
        <v>UBND Ủy ban nhân dân xã Sơn Đông  thành phố Hà Nội</v>
      </c>
      <c r="C206" t="str">
        <v>https://sondong.sontay.hanoi.gov.vn/</v>
      </c>
      <c r="D206" t="str">
        <v>-</v>
      </c>
      <c r="E206" t="str">
        <v>-</v>
      </c>
      <c r="F206" t="str">
        <v>-</v>
      </c>
      <c r="G206" t="str">
        <v>-</v>
      </c>
    </row>
    <row r="207">
      <c r="A207">
        <v>1205</v>
      </c>
      <c r="B207" t="str">
        <f>HYPERLINK("https://www.facebook.com/Xacodong123/?locale=vi_VN", "Công an xã Cổ Đông  thành phố Hà Nội")</f>
        <v>Công an xã Cổ Đông  thành phố Hà Nội</v>
      </c>
      <c r="C207" t="str">
        <v>https://www.facebook.com/Xacodong123/?locale=vi_VN</v>
      </c>
      <c r="D207" t="str">
        <v>-</v>
      </c>
      <c r="E207" t="str">
        <v/>
      </c>
      <c r="F207" t="str">
        <v>-</v>
      </c>
      <c r="G207" t="str">
        <v>-</v>
      </c>
    </row>
    <row r="208">
      <c r="A208">
        <v>1206</v>
      </c>
      <c r="B208" t="str">
        <f>HYPERLINK("https://codong.sontay.hanoi.gov.vn/", "UBND Ủy ban nhân dân xã Cổ Đông  thành phố Hà Nội")</f>
        <v>UBND Ủy ban nhân dân xã Cổ Đông  thành phố Hà Nội</v>
      </c>
      <c r="C208" t="str">
        <v>https://codong.sontay.hanoi.gov.vn/</v>
      </c>
      <c r="D208" t="str">
        <v>-</v>
      </c>
      <c r="E208" t="str">
        <v>-</v>
      </c>
      <c r="F208" t="str">
        <v>-</v>
      </c>
      <c r="G208" t="str">
        <v>-</v>
      </c>
    </row>
    <row r="209">
      <c r="A209">
        <v>1207</v>
      </c>
      <c r="B209" t="str">
        <f>HYPERLINK("https://www.facebook.com/groups/toi.yeu.thi.tran.tay.dang.huyen.ba.vi/", "Công an thị trấn Tây Đằng  thành phố Hà Nội")</f>
        <v>Công an thị trấn Tây Đằng  thành phố Hà Nội</v>
      </c>
      <c r="C209" t="str">
        <v>https://www.facebook.com/groups/toi.yeu.thi.tran.tay.dang.huyen.ba.vi/</v>
      </c>
      <c r="D209" t="str">
        <v>-</v>
      </c>
      <c r="E209" t="str">
        <v/>
      </c>
      <c r="F209" t="str">
        <v>-</v>
      </c>
      <c r="G209" t="str">
        <v>-</v>
      </c>
    </row>
    <row r="210">
      <c r="A210">
        <v>1208</v>
      </c>
      <c r="B210" t="str">
        <f>HYPERLINK("https://bavi.hanoi.gov.vn/uy-ban-nhan-dan-xa-thi-tran", "UBND Ủy ban nhân dân thị trấn Tây Đằng  thành phố Hà Nội")</f>
        <v>UBND Ủy ban nhân dân thị trấn Tây Đằng  thành phố Hà Nội</v>
      </c>
      <c r="C210" t="str">
        <v>https://bavi.hanoi.gov.vn/uy-ban-nhan-dan-xa-thi-tran</v>
      </c>
      <c r="D210" t="str">
        <v>-</v>
      </c>
      <c r="E210" t="str">
        <v>-</v>
      </c>
      <c r="F210" t="str">
        <v>-</v>
      </c>
      <c r="G210" t="str">
        <v>-</v>
      </c>
    </row>
    <row r="211">
      <c r="A211">
        <v>1209</v>
      </c>
      <c r="B211" t="str">
        <v>Công an xã Phú Cường  thành phố Hà Nội</v>
      </c>
      <c r="C211" t="str">
        <v>-</v>
      </c>
      <c r="D211" t="str">
        <v>-</v>
      </c>
      <c r="E211" t="str">
        <v/>
      </c>
      <c r="F211" t="str">
        <v>-</v>
      </c>
      <c r="G211" t="str">
        <v>-</v>
      </c>
    </row>
    <row r="212">
      <c r="A212">
        <v>1210</v>
      </c>
      <c r="B212" t="str">
        <f>HYPERLINK("https://bavi.hanoi.gov.vn/uy-ban-nhan-dan-xa-thi-tran/-/asset_publisher/BXvxOA8eYieu/content/xa-phu-cuong", "UBND Ủy ban nhân dân xã Phú Cường  thành phố Hà Nội")</f>
        <v>UBND Ủy ban nhân dân xã Phú Cường  thành phố Hà Nội</v>
      </c>
      <c r="C212" t="str">
        <v>https://bavi.hanoi.gov.vn/uy-ban-nhan-dan-xa-thi-tran/-/asset_publisher/BXvxOA8eYieu/content/xa-phu-cuong</v>
      </c>
      <c r="D212" t="str">
        <v>-</v>
      </c>
      <c r="E212" t="str">
        <v>-</v>
      </c>
      <c r="F212" t="str">
        <v>-</v>
      </c>
      <c r="G212" t="str">
        <v>-</v>
      </c>
    </row>
    <row r="213">
      <c r="A213">
        <v>1211</v>
      </c>
      <c r="B213" t="str">
        <f>HYPERLINK("https://www.facebook.com/doanthanhnien.1956/", "Công an xã Cổ Đô  thành phố Hà Nội")</f>
        <v>Công an xã Cổ Đô  thành phố Hà Nội</v>
      </c>
      <c r="C213" t="str">
        <v>https://www.facebook.com/doanthanhnien.1956/</v>
      </c>
      <c r="D213" t="str">
        <v>-</v>
      </c>
      <c r="E213" t="str">
        <v/>
      </c>
      <c r="F213" t="str">
        <v>-</v>
      </c>
      <c r="G213" t="str">
        <v>-</v>
      </c>
    </row>
    <row r="214">
      <c r="A214">
        <v>1212</v>
      </c>
      <c r="B214" t="str">
        <f>HYPERLINK("https://bavi.hanoi.gov.vn/uy-ban-nhan-dan-xa-thi-tran/-/asset_publisher/BXvxOA8eYieu/content/xa-co-o", "UBND Ủy ban nhân dân xã Cổ Đô  thành phố Hà Nội")</f>
        <v>UBND Ủy ban nhân dân xã Cổ Đô  thành phố Hà Nội</v>
      </c>
      <c r="C214" t="str">
        <v>https://bavi.hanoi.gov.vn/uy-ban-nhan-dan-xa-thi-tran/-/asset_publisher/BXvxOA8eYieu/content/xa-co-o</v>
      </c>
      <c r="D214" t="str">
        <v>-</v>
      </c>
      <c r="E214" t="str">
        <v>-</v>
      </c>
      <c r="F214" t="str">
        <v>-</v>
      </c>
      <c r="G214" t="str">
        <v>-</v>
      </c>
    </row>
    <row r="215">
      <c r="A215">
        <v>1213</v>
      </c>
      <c r="B215" t="str">
        <f>HYPERLINK("https://www.facebook.com/daiphatthanhtruyenhinhbavi/?locale=ms_MY", "Công an xã Tản Hồng  thành phố Hà Nội")</f>
        <v>Công an xã Tản Hồng  thành phố Hà Nội</v>
      </c>
      <c r="C215" t="str">
        <v>https://www.facebook.com/daiphatthanhtruyenhinhbavi/?locale=ms_MY</v>
      </c>
      <c r="D215" t="str">
        <v>-</v>
      </c>
      <c r="E215" t="str">
        <v/>
      </c>
      <c r="F215" t="str">
        <v>-</v>
      </c>
      <c r="G215" t="str">
        <v>-</v>
      </c>
    </row>
    <row r="216">
      <c r="A216">
        <v>1214</v>
      </c>
      <c r="B216" t="str">
        <f>HYPERLINK("https://bavi.hanoi.gov.vn/xa-tan-hong", "UBND Ủy ban nhân dân xã Tản Hồng  thành phố Hà Nội")</f>
        <v>UBND Ủy ban nhân dân xã Tản Hồng  thành phố Hà Nội</v>
      </c>
      <c r="C216" t="str">
        <v>https://bavi.hanoi.gov.vn/xa-tan-hong</v>
      </c>
      <c r="D216" t="str">
        <v>-</v>
      </c>
      <c r="E216" t="str">
        <v>-</v>
      </c>
      <c r="F216" t="str">
        <v>-</v>
      </c>
      <c r="G216" t="str">
        <v>-</v>
      </c>
    </row>
    <row r="217">
      <c r="A217">
        <v>1215</v>
      </c>
      <c r="B217" t="str">
        <f>HYPERLINK("https://www.facebook.com/groups/toi.yeu.xa.van.thang.huyen.ba.vi/", "Công an xã Vạn Thắng  thành phố Hà Nội")</f>
        <v>Công an xã Vạn Thắng  thành phố Hà Nội</v>
      </c>
      <c r="C217" t="str">
        <v>https://www.facebook.com/groups/toi.yeu.xa.van.thang.huyen.ba.vi/</v>
      </c>
      <c r="D217" t="str">
        <v>-</v>
      </c>
      <c r="E217" t="str">
        <v/>
      </c>
      <c r="F217" t="str">
        <v>-</v>
      </c>
      <c r="G217" t="str">
        <v>-</v>
      </c>
    </row>
    <row r="218">
      <c r="A218">
        <v>1216</v>
      </c>
      <c r="B218" t="str">
        <f>HYPERLINK("https://bavi.hanoi.gov.vn/uy-ban-nhan-dan-xa-thi-tran/-/asset_publisher/BXvxOA8eYieu/content/xa-van-thang", "UBND Ủy ban nhân dân xã Vạn Thắng  thành phố Hà Nội")</f>
        <v>UBND Ủy ban nhân dân xã Vạn Thắng  thành phố Hà Nội</v>
      </c>
      <c r="C218" t="str">
        <v>https://bavi.hanoi.gov.vn/uy-ban-nhan-dan-xa-thi-tran/-/asset_publisher/BXvxOA8eYieu/content/xa-van-thang</v>
      </c>
      <c r="D218" t="str">
        <v>-</v>
      </c>
      <c r="E218" t="str">
        <v>-</v>
      </c>
      <c r="F218" t="str">
        <v>-</v>
      </c>
      <c r="G218" t="str">
        <v>-</v>
      </c>
    </row>
    <row r="219">
      <c r="A219">
        <v>1217</v>
      </c>
      <c r="B219" t="str">
        <f>HYPERLINK("https://www.facebook.com/daiphatthanhtruyenhinhbavi/?locale=ms_MY", "Công an xã Châu Sơn  thành phố Hà Nội")</f>
        <v>Công an xã Châu Sơn  thành phố Hà Nội</v>
      </c>
      <c r="C219" t="str">
        <v>https://www.facebook.com/daiphatthanhtruyenhinhbavi/?locale=ms_MY</v>
      </c>
      <c r="D219" t="str">
        <v>-</v>
      </c>
      <c r="E219" t="str">
        <v/>
      </c>
      <c r="F219" t="str">
        <v>-</v>
      </c>
      <c r="G219" t="str">
        <v>-</v>
      </c>
    </row>
    <row r="220">
      <c r="A220">
        <v>1218</v>
      </c>
      <c r="B220" t="str">
        <f>HYPERLINK("https://bavi.hanoi.gov.vn/uy-ban-nhan-dan-xa-thi-tran/-/asset_publisher/BXvxOA8eYieu/content/xa-chau-son", "UBND Ủy ban nhân dân xã Châu Sơn  thành phố Hà Nội")</f>
        <v>UBND Ủy ban nhân dân xã Châu Sơn  thành phố Hà Nội</v>
      </c>
      <c r="C220" t="str">
        <v>https://bavi.hanoi.gov.vn/uy-ban-nhan-dan-xa-thi-tran/-/asset_publisher/BXvxOA8eYieu/content/xa-chau-son</v>
      </c>
      <c r="D220" t="str">
        <v>-</v>
      </c>
      <c r="E220" t="str">
        <v>-</v>
      </c>
      <c r="F220" t="str">
        <v>-</v>
      </c>
      <c r="G220" t="str">
        <v>-</v>
      </c>
    </row>
    <row r="221">
      <c r="A221">
        <v>1219</v>
      </c>
      <c r="B221" t="str">
        <f>HYPERLINK("https://www.facebook.com/groups/toi.yeu.xa.phong.van.huyen.ba.vi/", "Công an xã Phong Vân  thành phố Hà Nội")</f>
        <v>Công an xã Phong Vân  thành phố Hà Nội</v>
      </c>
      <c r="C221" t="str">
        <v>https://www.facebook.com/groups/toi.yeu.xa.phong.van.huyen.ba.vi/</v>
      </c>
      <c r="D221" t="str">
        <v>-</v>
      </c>
      <c r="E221" t="str">
        <v/>
      </c>
      <c r="F221" t="str">
        <v>-</v>
      </c>
      <c r="G221" t="str">
        <v>-</v>
      </c>
    </row>
    <row r="222">
      <c r="A222">
        <v>1220</v>
      </c>
      <c r="B222" t="str">
        <f>HYPERLINK("https://bavi.hanoi.gov.vn/kinh-te-do-thi/-/asset_publisher/jf5ueQPST2g6/content/ubnd-huyen-ba-vi-to-chuc-hoi-nghi-tham-tra-ket-qua-cham-iem-thuc-hien-cac-tieu-chi-xa-at-chuan-nong-thon-moi-kieu-mau-oi-voi-cac-xa-phong-van-van-than", "UBND Ủy ban nhân dân xã Phong Vân  thành phố Hà Nội")</f>
        <v>UBND Ủy ban nhân dân xã Phong Vân  thành phố Hà Nội</v>
      </c>
      <c r="C222" t="str">
        <v>https://bavi.hanoi.gov.vn/kinh-te-do-thi/-/asset_publisher/jf5ueQPST2g6/content/ubnd-huyen-ba-vi-to-chuc-hoi-nghi-tham-tra-ket-qua-cham-iem-thuc-hien-cac-tieu-chi-xa-at-chuan-nong-thon-moi-kieu-mau-oi-voi-cac-xa-phong-van-van-than</v>
      </c>
      <c r="D222" t="str">
        <v>-</v>
      </c>
      <c r="E222" t="str">
        <v>-</v>
      </c>
      <c r="F222" t="str">
        <v>-</v>
      </c>
      <c r="G222" t="str">
        <v>-</v>
      </c>
    </row>
    <row r="223">
      <c r="A223">
        <v>1221</v>
      </c>
      <c r="B223" t="str">
        <f>HYPERLINK("https://www.facebook.com/tuoitreconganquanhadong/", "Công an xã Phú Đông  thành phố Hà Nội")</f>
        <v>Công an xã Phú Đông  thành phố Hà Nội</v>
      </c>
      <c r="C223" t="str">
        <v>https://www.facebook.com/tuoitreconganquanhadong/</v>
      </c>
      <c r="D223" t="str">
        <v>-</v>
      </c>
      <c r="E223" t="str">
        <v/>
      </c>
      <c r="F223" t="str">
        <v>-</v>
      </c>
      <c r="G223" t="str">
        <v>-</v>
      </c>
    </row>
    <row r="224">
      <c r="A224">
        <v>1222</v>
      </c>
      <c r="B224" t="str">
        <f>HYPERLINK("https://bavi.hanoi.gov.vn/xa-phu-ong?p_p_auth=Tc2OyjVe&amp;p_p_id=49&amp;p_p_lifecycle=1&amp;p_p_state=normal&amp;p_p_mode=view&amp;_49_struts_action=%2Fmy_sites%2Fview&amp;_49_groupId=3676906&amp;_49_privateLayout=false", "UBND Ủy ban nhân dân xã Phú Đông  thành phố Hà Nội")</f>
        <v>UBND Ủy ban nhân dân xã Phú Đông  thành phố Hà Nội</v>
      </c>
      <c r="C224" t="str">
        <v>https://bavi.hanoi.gov.vn/xa-phu-ong?p_p_auth=Tc2OyjVe&amp;p_p_id=49&amp;p_p_lifecycle=1&amp;p_p_state=normal&amp;p_p_mode=view&amp;_49_struts_action=%2Fmy_sites%2Fview&amp;_49_groupId=3676906&amp;_49_privateLayout=false</v>
      </c>
      <c r="D224" t="str">
        <v>-</v>
      </c>
      <c r="E224" t="str">
        <v>-</v>
      </c>
      <c r="F224" t="str">
        <v>-</v>
      </c>
      <c r="G224" t="str">
        <v>-</v>
      </c>
    </row>
    <row r="225">
      <c r="A225">
        <v>1223</v>
      </c>
      <c r="B225" t="str">
        <f>HYPERLINK("https://www.facebook.com/p/Tr%C6%B0%E1%BB%9Dng-Ti%E1%BB%83u-h%E1%BB%8Dc-Ph%C3%BA-Ph%C6%B0%C6%A1ng-100076291355718/", "Công an xã Phú Phương  thành phố Hà Nội")</f>
        <v>Công an xã Phú Phương  thành phố Hà Nội</v>
      </c>
      <c r="C225" t="str">
        <v>https://www.facebook.com/p/Tr%C6%B0%E1%BB%9Dng-Ti%E1%BB%83u-h%E1%BB%8Dc-Ph%C3%BA-Ph%C6%B0%C6%A1ng-100076291355718/</v>
      </c>
      <c r="D225" t="str">
        <v>-</v>
      </c>
      <c r="E225" t="str">
        <v/>
      </c>
      <c r="F225" t="str">
        <v>-</v>
      </c>
      <c r="G225" t="str">
        <v>-</v>
      </c>
    </row>
    <row r="226">
      <c r="A226">
        <v>1224</v>
      </c>
      <c r="B226" t="str">
        <f>HYPERLINK("https://bavi.hanoi.gov.vn/xa-phu-phuong", "UBND Ủy ban nhân dân xã Phú Phương  thành phố Hà Nội")</f>
        <v>UBND Ủy ban nhân dân xã Phú Phương  thành phố Hà Nội</v>
      </c>
      <c r="C226" t="str">
        <v>https://bavi.hanoi.gov.vn/xa-phu-phuong</v>
      </c>
      <c r="D226" t="str">
        <v>-</v>
      </c>
      <c r="E226" t="str">
        <v>-</v>
      </c>
      <c r="F226" t="str">
        <v>-</v>
      </c>
      <c r="G226" t="str">
        <v>-</v>
      </c>
    </row>
    <row r="227">
      <c r="A227">
        <v>1225</v>
      </c>
      <c r="B227" t="str">
        <v>Công an xã Phú Châu  thành phố Hà Nội</v>
      </c>
      <c r="C227" t="str">
        <v>-</v>
      </c>
      <c r="D227" t="str">
        <v>-</v>
      </c>
      <c r="E227" t="str">
        <v/>
      </c>
      <c r="F227" t="str">
        <v>-</v>
      </c>
      <c r="G227" t="str">
        <v>-</v>
      </c>
    </row>
    <row r="228">
      <c r="A228">
        <v>1226</v>
      </c>
      <c r="B228" t="str">
        <f>HYPERLINK("https://bavi.hanoi.gov.vn/xa-phu-chau", "UBND Ủy ban nhân dân xã Phú Châu  thành phố Hà Nội")</f>
        <v>UBND Ủy ban nhân dân xã Phú Châu  thành phố Hà Nội</v>
      </c>
      <c r="C228" t="str">
        <v>https://bavi.hanoi.gov.vn/xa-phu-chau</v>
      </c>
      <c r="D228" t="str">
        <v>-</v>
      </c>
      <c r="E228" t="str">
        <v>-</v>
      </c>
      <c r="F228" t="str">
        <v>-</v>
      </c>
      <c r="G228" t="str">
        <v>-</v>
      </c>
    </row>
    <row r="229">
      <c r="A229">
        <v>1227</v>
      </c>
      <c r="B229" t="str">
        <f>HYPERLINK("https://www.facebook.com/2545213479113505", "Công an xã Thái Hòa  thành phố Hà Nội")</f>
        <v>Công an xã Thái Hòa  thành phố Hà Nội</v>
      </c>
      <c r="C229" t="str">
        <v>https://www.facebook.com/2545213479113505</v>
      </c>
      <c r="D229" t="str">
        <v>-</v>
      </c>
      <c r="E229" t="str">
        <v/>
      </c>
      <c r="F229" t="str">
        <v>-</v>
      </c>
      <c r="G229" t="str">
        <v>-</v>
      </c>
    </row>
    <row r="230">
      <c r="A230">
        <v>1228</v>
      </c>
      <c r="B230" t="str">
        <f>HYPERLINK("https://bavi.hanoi.gov.vn/xa-thai-hoa", "UBND Ủy ban nhân dân xã Thái Hòa  thành phố Hà Nội")</f>
        <v>UBND Ủy ban nhân dân xã Thái Hòa  thành phố Hà Nội</v>
      </c>
      <c r="C230" t="str">
        <v>https://bavi.hanoi.gov.vn/xa-thai-hoa</v>
      </c>
      <c r="D230" t="str">
        <v>-</v>
      </c>
      <c r="E230" t="str">
        <v>-</v>
      </c>
      <c r="F230" t="str">
        <v>-</v>
      </c>
      <c r="G230" t="str">
        <v>-</v>
      </c>
    </row>
    <row r="231">
      <c r="A231">
        <v>1229</v>
      </c>
      <c r="B231" t="str">
        <v>Công an xã Đồng Thái  thành phố Hà Nội</v>
      </c>
      <c r="C231" t="str">
        <v>-</v>
      </c>
      <c r="D231" t="str">
        <v>-</v>
      </c>
      <c r="E231" t="str">
        <v/>
      </c>
      <c r="F231" t="str">
        <v>-</v>
      </c>
      <c r="G231" t="str">
        <v>-</v>
      </c>
    </row>
    <row r="232">
      <c r="A232">
        <v>1230</v>
      </c>
      <c r="B232" t="str">
        <f>HYPERLINK("https://bavi.hanoi.gov.vn/xa-ong-thai", "UBND Ủy ban nhân dân xã Đồng Thái  thành phố Hà Nội")</f>
        <v>UBND Ủy ban nhân dân xã Đồng Thái  thành phố Hà Nội</v>
      </c>
      <c r="C232" t="str">
        <v>https://bavi.hanoi.gov.vn/xa-ong-thai</v>
      </c>
      <c r="D232" t="str">
        <v>-</v>
      </c>
      <c r="E232" t="str">
        <v>-</v>
      </c>
      <c r="F232" t="str">
        <v>-</v>
      </c>
      <c r="G232" t="str">
        <v>-</v>
      </c>
    </row>
    <row r="233">
      <c r="A233">
        <v>1231</v>
      </c>
      <c r="B233" t="str">
        <f>HYPERLINK("https://www.facebook.com/CAXPSTX.NS/", "Công an xã Phú Sơn  thành phố Hà Nội")</f>
        <v>Công an xã Phú Sơn  thành phố Hà Nội</v>
      </c>
      <c r="C233" t="str">
        <v>https://www.facebook.com/CAXPSTX.NS/</v>
      </c>
      <c r="D233" t="str">
        <v>-</v>
      </c>
      <c r="E233" t="str">
        <v/>
      </c>
      <c r="F233" t="str">
        <v>-</v>
      </c>
      <c r="G233" t="str">
        <v>-</v>
      </c>
    </row>
    <row r="234">
      <c r="A234">
        <v>1232</v>
      </c>
      <c r="B234" t="str">
        <f>HYPERLINK("https://bavi.hanoi.gov.vn/xa-phu-phuong", "UBND Ủy ban nhân dân xã Phú Sơn  thành phố Hà Nội")</f>
        <v>UBND Ủy ban nhân dân xã Phú Sơn  thành phố Hà Nội</v>
      </c>
      <c r="C234" t="str">
        <v>https://bavi.hanoi.gov.vn/xa-phu-phuong</v>
      </c>
      <c r="D234" t="str">
        <v>-</v>
      </c>
      <c r="E234" t="str">
        <v>-</v>
      </c>
      <c r="F234" t="str">
        <v>-</v>
      </c>
      <c r="G234" t="str">
        <v>-</v>
      </c>
    </row>
    <row r="235">
      <c r="A235">
        <v>1233</v>
      </c>
      <c r="B235" t="str">
        <f>HYPERLINK("https://www.facebook.com/p/Tu%E1%BB%95i-Tr%E1%BA%BB-C%C3%B4ng-An-Huy%E1%BB%87n-Ch%C6%B0%C6%A1ng-M%E1%BB%B9-100028578047777/", "Công an xã Minh Châu  thành phố Hà Nội")</f>
        <v>Công an xã Minh Châu  thành phố Hà Nội</v>
      </c>
      <c r="C235" t="str">
        <v>https://www.facebook.com/p/Tu%E1%BB%95i-Tr%E1%BA%BB-C%C3%B4ng-An-Huy%E1%BB%87n-Ch%C6%B0%C6%A1ng-M%E1%BB%B9-100028578047777/</v>
      </c>
      <c r="D235" t="str">
        <v>-</v>
      </c>
      <c r="E235" t="str">
        <v/>
      </c>
      <c r="F235" t="str">
        <v>-</v>
      </c>
      <c r="G235" t="str">
        <v>-</v>
      </c>
    </row>
    <row r="236">
      <c r="A236">
        <v>1234</v>
      </c>
      <c r="B236" t="str">
        <f>HYPERLINK("https://bavi.hanoi.gov.vn/xa-minh-chau", "UBND Ủy ban nhân dân xã Minh Châu  thành phố Hà Nội")</f>
        <v>UBND Ủy ban nhân dân xã Minh Châu  thành phố Hà Nội</v>
      </c>
      <c r="C236" t="str">
        <v>https://bavi.hanoi.gov.vn/xa-minh-chau</v>
      </c>
      <c r="D236" t="str">
        <v>-</v>
      </c>
      <c r="E236" t="str">
        <v>-</v>
      </c>
      <c r="F236" t="str">
        <v>-</v>
      </c>
      <c r="G236" t="str">
        <v>-</v>
      </c>
    </row>
    <row r="237">
      <c r="A237">
        <v>1235</v>
      </c>
      <c r="B237" t="str">
        <f>HYPERLINK("https://www.facebook.com/p/Tu%E1%BB%95i-Tr%E1%BA%BB-C%C3%B4ng-An-Huy%E1%BB%87n-Ch%C6%B0%C6%A1ng-M%E1%BB%B9-100028578047777/", "Công an xã Vật Lại  thành phố Hà Nội")</f>
        <v>Công an xã Vật Lại  thành phố Hà Nội</v>
      </c>
      <c r="C237" t="str">
        <v>https://www.facebook.com/p/Tu%E1%BB%95i-Tr%E1%BA%BB-C%C3%B4ng-An-Huy%E1%BB%87n-Ch%C6%B0%C6%A1ng-M%E1%BB%B9-100028578047777/</v>
      </c>
      <c r="D237" t="str">
        <v>-</v>
      </c>
      <c r="E237" t="str">
        <v/>
      </c>
      <c r="F237" t="str">
        <v>-</v>
      </c>
      <c r="G237" t="str">
        <v>-</v>
      </c>
    </row>
    <row r="238">
      <c r="A238">
        <v>1236</v>
      </c>
      <c r="B238" t="str">
        <f>HYPERLINK("https://bavi.hanoi.gov.vn/", "UBND Ủy ban nhân dân xã Vật Lại  thành phố Hà Nội")</f>
        <v>UBND Ủy ban nhân dân xã Vật Lại  thành phố Hà Nội</v>
      </c>
      <c r="C238" t="str">
        <v>https://bavi.hanoi.gov.vn/</v>
      </c>
      <c r="D238" t="str">
        <v>-</v>
      </c>
      <c r="E238" t="str">
        <v>-</v>
      </c>
      <c r="F238" t="str">
        <v>-</v>
      </c>
      <c r="G238" t="str">
        <v>-</v>
      </c>
    </row>
    <row r="239">
      <c r="A239">
        <v>1237</v>
      </c>
      <c r="B239" t="str">
        <f>HYPERLINK("https://www.facebook.com/doanthanhnien.1956/?locale=vi_VN", "Công an xã Chu Minh  thành phố Hà Nội")</f>
        <v>Công an xã Chu Minh  thành phố Hà Nội</v>
      </c>
      <c r="C239" t="str">
        <v>https://www.facebook.com/doanthanhnien.1956/?locale=vi_VN</v>
      </c>
      <c r="D239" t="str">
        <v>-</v>
      </c>
      <c r="E239" t="str">
        <v/>
      </c>
      <c r="F239" t="str">
        <v>-</v>
      </c>
      <c r="G239" t="str">
        <v>-</v>
      </c>
    </row>
    <row r="240">
      <c r="A240">
        <v>1238</v>
      </c>
      <c r="B240" t="str">
        <f>HYPERLINK("https://bavi.hanoi.gov.vn/xa-chu-minh", "UBND Ủy ban nhân dân xã Chu Minh  thành phố Hà Nội")</f>
        <v>UBND Ủy ban nhân dân xã Chu Minh  thành phố Hà Nội</v>
      </c>
      <c r="C240" t="str">
        <v>https://bavi.hanoi.gov.vn/xa-chu-minh</v>
      </c>
      <c r="D240" t="str">
        <v>-</v>
      </c>
      <c r="E240" t="str">
        <v>-</v>
      </c>
      <c r="F240" t="str">
        <v>-</v>
      </c>
      <c r="G240" t="str">
        <v>-</v>
      </c>
    </row>
    <row r="241">
      <c r="A241">
        <v>1239</v>
      </c>
      <c r="B241" t="str">
        <f>HYPERLINK("https://www.facebook.com/groups/toi.yeu.xa.tong.bat.huyen.ba.vi/", "Công an xã Tòng Bạt  thành phố Hà Nội")</f>
        <v>Công an xã Tòng Bạt  thành phố Hà Nội</v>
      </c>
      <c r="C241" t="str">
        <v>https://www.facebook.com/groups/toi.yeu.xa.tong.bat.huyen.ba.vi/</v>
      </c>
      <c r="D241" t="str">
        <v>-</v>
      </c>
      <c r="E241" t="str">
        <v/>
      </c>
      <c r="F241" t="str">
        <v>-</v>
      </c>
      <c r="G241" t="str">
        <v>-</v>
      </c>
    </row>
    <row r="242">
      <c r="A242">
        <v>1240</v>
      </c>
      <c r="B242" t="str">
        <f>HYPERLINK("https://bavi.hanoi.gov.vn/xa-tong-bat?p_p_auth=VSSEb4Jk&amp;p_p_id=49&amp;p_p_lifecycle=1&amp;p_p_state=normal&amp;p_p_mode=view&amp;_49_struts_action=%2Fmy_sites%2Fview&amp;_49_groupId=3676906&amp;_49_privateLayout=false", "UBND Ủy ban nhân dân xã Tòng Bạt  thành phố Hà Nội")</f>
        <v>UBND Ủy ban nhân dân xã Tòng Bạt  thành phố Hà Nội</v>
      </c>
      <c r="C242" t="str">
        <v>https://bavi.hanoi.gov.vn/xa-tong-bat?p_p_auth=VSSEb4Jk&amp;p_p_id=49&amp;p_p_lifecycle=1&amp;p_p_state=normal&amp;p_p_mode=view&amp;_49_struts_action=%2Fmy_sites%2Fview&amp;_49_groupId=3676906&amp;_49_privateLayout=false</v>
      </c>
      <c r="D242" t="str">
        <v>-</v>
      </c>
      <c r="E242" t="str">
        <v>-</v>
      </c>
      <c r="F242" t="str">
        <v>-</v>
      </c>
      <c r="G242" t="str">
        <v>-</v>
      </c>
    </row>
    <row r="243">
      <c r="A243">
        <v>1241</v>
      </c>
      <c r="B243" t="str">
        <f>HYPERLINK("https://www.facebook.com/p/UBND-x%C3%A3-C%E1%BA%A9m-L%C4%A9nh-Ba-V%C3%AC-H%C3%A0-N%E1%BB%99i-100069128203276/", "Công an xã Cẩm Lĩnh  thành phố Hà Nội")</f>
        <v>Công an xã Cẩm Lĩnh  thành phố Hà Nội</v>
      </c>
      <c r="C243" t="str">
        <v>https://www.facebook.com/p/UBND-x%C3%A3-C%E1%BA%A9m-L%C4%A9nh-Ba-V%C3%AC-H%C3%A0-N%E1%BB%99i-100069128203276/</v>
      </c>
      <c r="D243" t="str">
        <v>-</v>
      </c>
      <c r="E243" t="str">
        <v/>
      </c>
      <c r="F243" t="str">
        <v>-</v>
      </c>
      <c r="G243" t="str">
        <v>-</v>
      </c>
    </row>
    <row r="244">
      <c r="A244">
        <v>1242</v>
      </c>
      <c r="B244" t="str">
        <f>HYPERLINK("https://camlinh.camxuyen.hatinh.gov.vn/", "UBND Ủy ban nhân dân xã Cẩm Lĩnh  thành phố Hà Nội")</f>
        <v>UBND Ủy ban nhân dân xã Cẩm Lĩnh  thành phố Hà Nội</v>
      </c>
      <c r="C244" t="str">
        <v>https://camlinh.camxuyen.hatinh.gov.vn/</v>
      </c>
      <c r="D244" t="str">
        <v>-</v>
      </c>
      <c r="E244" t="str">
        <v>-</v>
      </c>
      <c r="F244" t="str">
        <v>-</v>
      </c>
      <c r="G244" t="str">
        <v>-</v>
      </c>
    </row>
    <row r="245">
      <c r="A245">
        <v>1243</v>
      </c>
      <c r="B245" t="str">
        <f>HYPERLINK("https://www.facebook.com/p/Tu%E1%BB%95i-tr%E1%BA%BB-C%C3%B4ng-an-th%E1%BB%8B-x%C3%A3-S%C6%A1n-T%C3%A2y-100040884909606/", "Công an xã Sơn Đà  thành phố Hà Nội")</f>
        <v>Công an xã Sơn Đà  thành phố Hà Nội</v>
      </c>
      <c r="C245" t="str">
        <v>https://www.facebook.com/p/Tu%E1%BB%95i-tr%E1%BA%BB-C%C3%B4ng-an-th%E1%BB%8B-x%C3%A3-S%C6%A1n-T%C3%A2y-100040884909606/</v>
      </c>
      <c r="D245" t="str">
        <v>-</v>
      </c>
      <c r="E245" t="str">
        <v/>
      </c>
      <c r="F245" t="str">
        <v>-</v>
      </c>
      <c r="G245" t="str">
        <v>-</v>
      </c>
    </row>
    <row r="246">
      <c r="A246">
        <v>1244</v>
      </c>
      <c r="B246" t="str">
        <f>HYPERLINK("https://sonda.bavi.hanoi.gov.vn/", "UBND Ủy ban nhân dân xã Sơn Đà  thành phố Hà Nội")</f>
        <v>UBND Ủy ban nhân dân xã Sơn Đà  thành phố Hà Nội</v>
      </c>
      <c r="C246" t="str">
        <v>https://sonda.bavi.hanoi.gov.vn/</v>
      </c>
      <c r="D246" t="str">
        <v>-</v>
      </c>
      <c r="E246" t="str">
        <v>-</v>
      </c>
      <c r="F246" t="str">
        <v>-</v>
      </c>
      <c r="G246" t="str">
        <v>-</v>
      </c>
    </row>
    <row r="247">
      <c r="A247">
        <v>1245</v>
      </c>
      <c r="B247" t="str">
        <v>Công an xã Đông Quang  thành phố Hà Nội</v>
      </c>
      <c r="C247" t="str">
        <v>-</v>
      </c>
      <c r="D247" t="str">
        <v>-</v>
      </c>
      <c r="E247" t="str">
        <v/>
      </c>
      <c r="F247" t="str">
        <v>-</v>
      </c>
      <c r="G247" t="str">
        <v>-</v>
      </c>
    </row>
    <row r="248">
      <c r="A248">
        <v>1246</v>
      </c>
      <c r="B248" t="str">
        <f>HYPERLINK("https://bavi.hanoi.gov.vn/xa-ong-quang", "UBND Ủy ban nhân dân xã Đông Quang  thành phố Hà Nội")</f>
        <v>UBND Ủy ban nhân dân xã Đông Quang  thành phố Hà Nội</v>
      </c>
      <c r="C248" t="str">
        <v>https://bavi.hanoi.gov.vn/xa-ong-quang</v>
      </c>
      <c r="D248" t="str">
        <v>-</v>
      </c>
      <c r="E248" t="str">
        <v>-</v>
      </c>
      <c r="F248" t="str">
        <v>-</v>
      </c>
      <c r="G248" t="str">
        <v>-</v>
      </c>
    </row>
    <row r="249">
      <c r="A249">
        <v>1247</v>
      </c>
      <c r="B249" t="str">
        <f>HYPERLINK("https://www.facebook.com/1181134665614608", "Công an xã Tiên Phong  thành phố Hà Nội")</f>
        <v>Công an xã Tiên Phong  thành phố Hà Nội</v>
      </c>
      <c r="C249" t="str">
        <v>https://www.facebook.com/1181134665614608</v>
      </c>
      <c r="D249" t="str">
        <v>-</v>
      </c>
      <c r="E249" t="str">
        <v/>
      </c>
      <c r="F249" t="str">
        <v>-</v>
      </c>
      <c r="G249" t="str">
        <v>-</v>
      </c>
    </row>
    <row r="250">
      <c r="A250">
        <v>1248</v>
      </c>
      <c r="B250" t="str">
        <f>HYPERLINK("https://bavi.hanoi.gov.vn/xa-tien-phong", "UBND Ủy ban nhân dân xã Tiên Phong  thành phố Hà Nội")</f>
        <v>UBND Ủy ban nhân dân xã Tiên Phong  thành phố Hà Nội</v>
      </c>
      <c r="C250" t="str">
        <v>https://bavi.hanoi.gov.vn/xa-tien-phong</v>
      </c>
      <c r="D250" t="str">
        <v>-</v>
      </c>
      <c r="E250" t="str">
        <v>-</v>
      </c>
      <c r="F250" t="str">
        <v>-</v>
      </c>
      <c r="G250" t="str">
        <v>-</v>
      </c>
    </row>
    <row r="251">
      <c r="A251">
        <v>1249</v>
      </c>
      <c r="B251" t="str">
        <f>HYPERLINK("https://www.facebook.com/p/Tu%E1%BB%95i-Tr%E1%BA%BB-C%C3%B4ng-An-Qu%E1%BA%ADn-T%C3%A2y-H%E1%BB%93-100080140217978/", "Công an xã Thụy An  thành phố Hà Nội")</f>
        <v>Công an xã Thụy An  thành phố Hà Nội</v>
      </c>
      <c r="C251" t="str">
        <v>https://www.facebook.com/p/Tu%E1%BB%95i-Tr%E1%BA%BB-C%C3%B4ng-An-Qu%E1%BA%ADn-T%C3%A2y-H%E1%BB%93-100080140217978/</v>
      </c>
      <c r="D251" t="str">
        <v>-</v>
      </c>
      <c r="E251" t="str">
        <v/>
      </c>
      <c r="F251" t="str">
        <v>-</v>
      </c>
      <c r="G251" t="str">
        <v>-</v>
      </c>
    </row>
    <row r="252">
      <c r="A252">
        <v>1250</v>
      </c>
      <c r="B252" t="str">
        <f>HYPERLINK("https://bavi.hanoi.gov.vn/uy-ban-nhan-dan-xa-thi-tran/-/asset_publisher/BXvxOA8eYieu/content/xa-thuy-an", "UBND Ủy ban nhân dân xã Thụy An  thành phố Hà Nội")</f>
        <v>UBND Ủy ban nhân dân xã Thụy An  thành phố Hà Nội</v>
      </c>
      <c r="C252" t="str">
        <v>https://bavi.hanoi.gov.vn/uy-ban-nhan-dan-xa-thi-tran/-/asset_publisher/BXvxOA8eYieu/content/xa-thuy-an</v>
      </c>
      <c r="D252" t="str">
        <v>-</v>
      </c>
      <c r="E252" t="str">
        <v>-</v>
      </c>
      <c r="F252" t="str">
        <v>-</v>
      </c>
      <c r="G252" t="str">
        <v>-</v>
      </c>
    </row>
    <row r="253">
      <c r="A253">
        <v>1251</v>
      </c>
      <c r="B253" t="str">
        <f>HYPERLINK("https://www.facebook.com/camthuongxa/", "Công an xã Cam Thượng  thành phố Hà Nội")</f>
        <v>Công an xã Cam Thượng  thành phố Hà Nội</v>
      </c>
      <c r="C253" t="str">
        <v>https://www.facebook.com/camthuongxa/</v>
      </c>
      <c r="D253" t="str">
        <v>-</v>
      </c>
      <c r="E253" t="str">
        <v/>
      </c>
      <c r="F253" t="str">
        <v>-</v>
      </c>
      <c r="G253" t="str">
        <v>-</v>
      </c>
    </row>
    <row r="254">
      <c r="A254">
        <v>1252</v>
      </c>
      <c r="B254" t="str">
        <f>HYPERLINK("https://bavi.hanoi.gov.vn/uy-ban-nhan-dan-xa-thi-tran/-/asset_publisher/BXvxOA8eYieu/content/xa-cam-thuong", "UBND Ủy ban nhân dân xã Cam Thượng  thành phố Hà Nội")</f>
        <v>UBND Ủy ban nhân dân xã Cam Thượng  thành phố Hà Nội</v>
      </c>
      <c r="C254" t="str">
        <v>https://bavi.hanoi.gov.vn/uy-ban-nhan-dan-xa-thi-tran/-/asset_publisher/BXvxOA8eYieu/content/xa-cam-thuong</v>
      </c>
      <c r="D254" t="str">
        <v>-</v>
      </c>
      <c r="E254" t="str">
        <v>-</v>
      </c>
      <c r="F254" t="str">
        <v>-</v>
      </c>
      <c r="G254" t="str">
        <v>-</v>
      </c>
    </row>
    <row r="255">
      <c r="A255">
        <v>1253</v>
      </c>
      <c r="B255" t="str">
        <v>Công an xã Thuần Mỹ  thành phố Hà Nội</v>
      </c>
      <c r="C255" t="str">
        <v>-</v>
      </c>
      <c r="D255" t="str">
        <v>-</v>
      </c>
      <c r="E255" t="str">
        <v/>
      </c>
      <c r="F255" t="str">
        <v>-</v>
      </c>
      <c r="G255" t="str">
        <v>-</v>
      </c>
    </row>
    <row r="256">
      <c r="A256">
        <v>1254</v>
      </c>
      <c r="B256" t="str">
        <f>HYPERLINK("https://bavi.hanoi.gov.vn/xa-thuan-my", "UBND Ủy ban nhân dân xã Thuần Mỹ  thành phố Hà Nội")</f>
        <v>UBND Ủy ban nhân dân xã Thuần Mỹ  thành phố Hà Nội</v>
      </c>
      <c r="C256" t="str">
        <v>https://bavi.hanoi.gov.vn/xa-thuan-my</v>
      </c>
      <c r="D256" t="str">
        <v>-</v>
      </c>
      <c r="E256" t="str">
        <v>-</v>
      </c>
      <c r="F256" t="str">
        <v>-</v>
      </c>
      <c r="G256" t="str">
        <v>-</v>
      </c>
    </row>
    <row r="257">
      <c r="A257">
        <v>1255</v>
      </c>
      <c r="B257" t="str">
        <f>HYPERLINK("https://www.facebook.com/1181134665614608", "Công an xã Tản Lĩnh  thành phố Hà Nội")</f>
        <v>Công an xã Tản Lĩnh  thành phố Hà Nội</v>
      </c>
      <c r="C257" t="str">
        <v>https://www.facebook.com/1181134665614608</v>
      </c>
      <c r="D257" t="str">
        <v>-</v>
      </c>
      <c r="E257" t="str">
        <v/>
      </c>
      <c r="F257" t="str">
        <v>-</v>
      </c>
      <c r="G257" t="str">
        <v>-</v>
      </c>
    </row>
    <row r="258">
      <c r="A258">
        <v>1256</v>
      </c>
      <c r="B258" t="str">
        <f>HYPERLINK("https://bavi.hanoi.gov.vn/xa-tan-linh", "UBND Ủy ban nhân dân xã Tản Lĩnh  thành phố Hà Nội")</f>
        <v>UBND Ủy ban nhân dân xã Tản Lĩnh  thành phố Hà Nội</v>
      </c>
      <c r="C258" t="str">
        <v>https://bavi.hanoi.gov.vn/xa-tan-linh</v>
      </c>
      <c r="D258" t="str">
        <v>-</v>
      </c>
      <c r="E258" t="str">
        <v>-</v>
      </c>
      <c r="F258" t="str">
        <v>-</v>
      </c>
      <c r="G258" t="str">
        <v>-</v>
      </c>
    </row>
    <row r="259">
      <c r="A259">
        <v>1257</v>
      </c>
      <c r="B259" t="str">
        <v>Công an xã Ba Trại  thành phố Hà Nội</v>
      </c>
      <c r="C259" t="str">
        <v>-</v>
      </c>
      <c r="D259" t="str">
        <v>-</v>
      </c>
      <c r="E259" t="str">
        <v/>
      </c>
      <c r="F259" t="str">
        <v>-</v>
      </c>
      <c r="G259" t="str">
        <v>-</v>
      </c>
    </row>
    <row r="260">
      <c r="A260">
        <v>1258</v>
      </c>
      <c r="B260" t="str">
        <f>HYPERLINK("https://bavi.hanoi.gov.vn/uy-ban-nhan-dan-xa-thi-tran/-/asset_publisher/BXvxOA8eYieu/content/xa-ba-trai", "UBND Ủy ban nhân dân xã Ba Trại  thành phố Hà Nội")</f>
        <v>UBND Ủy ban nhân dân xã Ba Trại  thành phố Hà Nội</v>
      </c>
      <c r="C260" t="str">
        <v>https://bavi.hanoi.gov.vn/uy-ban-nhan-dan-xa-thi-tran/-/asset_publisher/BXvxOA8eYieu/content/xa-ba-trai</v>
      </c>
      <c r="D260" t="str">
        <v>-</v>
      </c>
      <c r="E260" t="str">
        <v>-</v>
      </c>
      <c r="F260" t="str">
        <v>-</v>
      </c>
      <c r="G260" t="str">
        <v>-</v>
      </c>
    </row>
    <row r="261">
      <c r="A261">
        <v>1259</v>
      </c>
      <c r="B261" t="str">
        <v>Công an xã Minh Quang  thành phố Hà Nội</v>
      </c>
      <c r="C261" t="str">
        <v>-</v>
      </c>
      <c r="D261" t="str">
        <v>-</v>
      </c>
      <c r="E261" t="str">
        <v/>
      </c>
      <c r="F261" t="str">
        <v>-</v>
      </c>
      <c r="G261" t="str">
        <v>-</v>
      </c>
    </row>
    <row r="262">
      <c r="A262">
        <v>1260</v>
      </c>
      <c r="B262" t="str">
        <f>HYPERLINK("https://bavi.hanoi.gov.vn/xa-minh-quang", "UBND Ủy ban nhân dân xã Minh Quang  thành phố Hà Nội")</f>
        <v>UBND Ủy ban nhân dân xã Minh Quang  thành phố Hà Nội</v>
      </c>
      <c r="C262" t="str">
        <v>https://bavi.hanoi.gov.vn/xa-minh-quang</v>
      </c>
      <c r="D262" t="str">
        <v>-</v>
      </c>
      <c r="E262" t="str">
        <v>-</v>
      </c>
      <c r="F262" t="str">
        <v>-</v>
      </c>
      <c r="G262" t="str">
        <v>-</v>
      </c>
    </row>
    <row r="263">
      <c r="A263">
        <v>1261</v>
      </c>
      <c r="B263" t="str">
        <f>HYPERLINK("https://www.facebook.com/tuoitreconganBaVi/", "Công an xã Ba Vì  thành phố Hà Nội")</f>
        <v>Công an xã Ba Vì  thành phố Hà Nội</v>
      </c>
      <c r="C263" t="str">
        <v>https://www.facebook.com/tuoitreconganBaVi/</v>
      </c>
      <c r="D263" t="str">
        <v>-</v>
      </c>
      <c r="E263" t="str">
        <v/>
      </c>
      <c r="F263" t="str">
        <v>-</v>
      </c>
      <c r="G263" t="str">
        <v>-</v>
      </c>
    </row>
    <row r="264">
      <c r="A264">
        <v>1262</v>
      </c>
      <c r="B264" t="str">
        <f>HYPERLINK("https://bavi.hanoi.gov.vn/uy-ban-nhan-dan-xa-thi-tran/-/asset_publisher/BXvxOA8eYieu/content/xa-ba-vi", "UBND Ủy ban nhân dân xã Ba Vì  thành phố Hà Nội")</f>
        <v>UBND Ủy ban nhân dân xã Ba Vì  thành phố Hà Nội</v>
      </c>
      <c r="C264" t="str">
        <v>https://bavi.hanoi.gov.vn/uy-ban-nhan-dan-xa-thi-tran/-/asset_publisher/BXvxOA8eYieu/content/xa-ba-vi</v>
      </c>
      <c r="D264" t="str">
        <v>-</v>
      </c>
      <c r="E264" t="str">
        <v>-</v>
      </c>
      <c r="F264" t="str">
        <v>-</v>
      </c>
      <c r="G264" t="str">
        <v>-</v>
      </c>
    </row>
    <row r="265">
      <c r="A265">
        <v>1263</v>
      </c>
      <c r="B265" t="str">
        <v>Công an xã Vân Hòa  thành phố Hà Nội</v>
      </c>
      <c r="C265" t="str">
        <v>-</v>
      </c>
      <c r="D265" t="str">
        <v>-</v>
      </c>
      <c r="E265" t="str">
        <v/>
      </c>
      <c r="F265" t="str">
        <v>-</v>
      </c>
      <c r="G265" t="str">
        <v>-</v>
      </c>
    </row>
    <row r="266">
      <c r="A266">
        <v>1264</v>
      </c>
      <c r="B266" t="str">
        <f>HYPERLINK("https://bavi.hanoi.gov.vn/uy-ban-nhan-dan-xa-thi-tran/-/asset_publisher/BXvxOA8eYieu/content/xa-van-hoa", "UBND Ủy ban nhân dân xã Vân Hòa  thành phố Hà Nội")</f>
        <v>UBND Ủy ban nhân dân xã Vân Hòa  thành phố Hà Nội</v>
      </c>
      <c r="C266" t="str">
        <v>https://bavi.hanoi.gov.vn/uy-ban-nhan-dan-xa-thi-tran/-/asset_publisher/BXvxOA8eYieu/content/xa-van-hoa</v>
      </c>
      <c r="D266" t="str">
        <v>-</v>
      </c>
      <c r="E266" t="str">
        <v>-</v>
      </c>
      <c r="F266" t="str">
        <v>-</v>
      </c>
      <c r="G266" t="str">
        <v>-</v>
      </c>
    </row>
    <row r="267">
      <c r="A267">
        <v>1265</v>
      </c>
      <c r="B267" t="str">
        <v>Công an xã Yên Bài  thành phố Hà Nội</v>
      </c>
      <c r="C267" t="str">
        <v>-</v>
      </c>
      <c r="D267" t="str">
        <v>-</v>
      </c>
      <c r="E267" t="str">
        <v/>
      </c>
      <c r="F267" t="str">
        <v>-</v>
      </c>
      <c r="G267" t="str">
        <v>-</v>
      </c>
    </row>
    <row r="268">
      <c r="A268">
        <v>1266</v>
      </c>
      <c r="B268" t="str">
        <f>HYPERLINK("https://bavi.hanoi.gov.vn/uy-ban-nhan-dan-xa-thi-tran/-/asset_publisher/BXvxOA8eYieu/content/xa-yen-bai", "UBND Ủy ban nhân dân xã Yên Bài  thành phố Hà Nội")</f>
        <v>UBND Ủy ban nhân dân xã Yên Bài  thành phố Hà Nội</v>
      </c>
      <c r="C268" t="str">
        <v>https://bavi.hanoi.gov.vn/uy-ban-nhan-dan-xa-thi-tran/-/asset_publisher/BXvxOA8eYieu/content/xa-yen-bai</v>
      </c>
      <c r="D268" t="str">
        <v>-</v>
      </c>
      <c r="E268" t="str">
        <v>-</v>
      </c>
      <c r="F268" t="str">
        <v>-</v>
      </c>
      <c r="G268" t="str">
        <v>-</v>
      </c>
    </row>
    <row r="269">
      <c r="A269">
        <v>1267</v>
      </c>
      <c r="B269" t="str">
        <v>Công an xã Khánh Thượng  thành phố Hà Nội</v>
      </c>
      <c r="C269" t="str">
        <v>-</v>
      </c>
      <c r="D269" t="str">
        <v>-</v>
      </c>
      <c r="E269" t="str">
        <v/>
      </c>
      <c r="F269" t="str">
        <v>-</v>
      </c>
      <c r="G269" t="str">
        <v>-</v>
      </c>
    </row>
    <row r="270">
      <c r="A270">
        <v>1268</v>
      </c>
      <c r="B270" t="str">
        <f>HYPERLINK("https://khanhthuong.bavi.hanoi.gov.vn/", "UBND Ủy ban nhân dân xã Khánh Thượng  thành phố Hà Nội")</f>
        <v>UBND Ủy ban nhân dân xã Khánh Thượng  thành phố Hà Nội</v>
      </c>
      <c r="C270" t="str">
        <v>https://khanhthuong.bavi.hanoi.gov.vn/</v>
      </c>
      <c r="D270" t="str">
        <v>-</v>
      </c>
      <c r="E270" t="str">
        <v>-</v>
      </c>
      <c r="F270" t="str">
        <v>-</v>
      </c>
      <c r="G270" t="str">
        <v>-</v>
      </c>
    </row>
    <row r="271">
      <c r="A271">
        <v>1269</v>
      </c>
      <c r="B271" t="str">
        <f>HYPERLINK("https://www.facebook.com/p/Tu%E1%BB%95i-tr%E1%BA%BB-C%C3%B4ng-an-huy%E1%BB%87n-Ph%C3%BAc-Th%E1%BB%8D-100066934373551/", "Công an thị trấn Phúc Thọ  thành phố Hà Nội")</f>
        <v>Công an thị trấn Phúc Thọ  thành phố Hà Nội</v>
      </c>
      <c r="C271" t="str">
        <v>https://www.facebook.com/p/Tu%E1%BB%95i-tr%E1%BA%BB-C%C3%B4ng-an-huy%E1%BB%87n-Ph%C3%BAc-Th%E1%BB%8D-100066934373551/</v>
      </c>
      <c r="D271" t="str">
        <v>-</v>
      </c>
      <c r="E271" t="str">
        <v/>
      </c>
      <c r="F271" t="str">
        <v>-</v>
      </c>
      <c r="G271" t="str">
        <v>-</v>
      </c>
    </row>
    <row r="272">
      <c r="A272">
        <v>1270</v>
      </c>
      <c r="B272" t="str">
        <f>HYPERLINK("https://phuctho.hanoi.gov.vn/", "UBND Ủy ban nhân dân thị trấn Phúc Thọ  thành phố Hà Nội")</f>
        <v>UBND Ủy ban nhân dân thị trấn Phúc Thọ  thành phố Hà Nội</v>
      </c>
      <c r="C272" t="str">
        <v>https://phuctho.hanoi.gov.vn/</v>
      </c>
      <c r="D272" t="str">
        <v>-</v>
      </c>
      <c r="E272" t="str">
        <v>-</v>
      </c>
      <c r="F272" t="str">
        <v>-</v>
      </c>
      <c r="G272" t="str">
        <v>-</v>
      </c>
    </row>
    <row r="273">
      <c r="A273">
        <v>1271</v>
      </c>
      <c r="B273" t="str">
        <f>HYPERLINK("https://www.facebook.com/CAxVanHa/", "Công an xã Vân Hà  thành phố Hà Nội")</f>
        <v>Công an xã Vân Hà  thành phố Hà Nội</v>
      </c>
      <c r="C273" t="str">
        <v>https://www.facebook.com/CAxVanHa/</v>
      </c>
      <c r="D273" t="str">
        <v>-</v>
      </c>
      <c r="E273" t="str">
        <v/>
      </c>
      <c r="F273" t="str">
        <v>-</v>
      </c>
      <c r="G273" t="str">
        <v>-</v>
      </c>
    </row>
    <row r="274">
      <c r="A274">
        <v>1272</v>
      </c>
      <c r="B274" t="str">
        <f>HYPERLINK("https://vanha.donganh.hanoi.gov.vn/", "UBND Ủy ban nhân dân xã Vân Hà  thành phố Hà Nội")</f>
        <v>UBND Ủy ban nhân dân xã Vân Hà  thành phố Hà Nội</v>
      </c>
      <c r="C274" t="str">
        <v>https://vanha.donganh.hanoi.gov.vn/</v>
      </c>
      <c r="D274" t="str">
        <v>-</v>
      </c>
      <c r="E274" t="str">
        <v>-</v>
      </c>
      <c r="F274" t="str">
        <v>-</v>
      </c>
      <c r="G274" t="str">
        <v>-</v>
      </c>
    </row>
    <row r="275">
      <c r="A275">
        <v>1273</v>
      </c>
      <c r="B275" t="str">
        <f>HYPERLINK("https://www.facebook.com/p/Tu%E1%BB%95i-tr%E1%BA%BB-C%C3%B4ng-an-huy%E1%BB%87n-Ph%C3%BAc-Th%E1%BB%8D-100066934373551/", "Công an xã Vân Phúc  thành phố Hà Nội")</f>
        <v>Công an xã Vân Phúc  thành phố Hà Nội</v>
      </c>
      <c r="C275" t="str">
        <v>https://www.facebook.com/p/Tu%E1%BB%95i-tr%E1%BA%BB-C%C3%B4ng-an-huy%E1%BB%87n-Ph%C3%BAc-Th%E1%BB%8D-100066934373551/</v>
      </c>
      <c r="D275" t="str">
        <v>-</v>
      </c>
      <c r="E275" t="str">
        <v/>
      </c>
      <c r="F275" t="str">
        <v>-</v>
      </c>
      <c r="G275" t="str">
        <v>-</v>
      </c>
    </row>
    <row r="276">
      <c r="A276">
        <v>1274</v>
      </c>
      <c r="B276" t="str">
        <f>HYPERLINK("https://vanphuc.phuctho.hanoi.gov.vn/", "UBND Ủy ban nhân dân xã Vân Phúc  thành phố Hà Nội")</f>
        <v>UBND Ủy ban nhân dân xã Vân Phúc  thành phố Hà Nội</v>
      </c>
      <c r="C276" t="str">
        <v>https://vanphuc.phuctho.hanoi.gov.vn/</v>
      </c>
      <c r="D276" t="str">
        <v>-</v>
      </c>
      <c r="E276" t="str">
        <v>-</v>
      </c>
      <c r="F276" t="str">
        <v>-</v>
      </c>
      <c r="G276" t="str">
        <v>-</v>
      </c>
    </row>
    <row r="277">
      <c r="A277">
        <v>1275</v>
      </c>
      <c r="B277" t="str">
        <f>HYPERLINK("https://www.facebook.com/groups/296773761098953/", "Công an xã Vân Nam  thành phố Hà Nội")</f>
        <v>Công an xã Vân Nam  thành phố Hà Nội</v>
      </c>
      <c r="C277" t="str">
        <v>https://www.facebook.com/groups/296773761098953/</v>
      </c>
      <c r="D277" t="str">
        <v>-</v>
      </c>
      <c r="E277" t="str">
        <v/>
      </c>
      <c r="F277" t="str">
        <v>-</v>
      </c>
      <c r="G277" t="str">
        <v>-</v>
      </c>
    </row>
    <row r="278">
      <c r="A278">
        <v>1276</v>
      </c>
      <c r="B278" t="str">
        <f>HYPERLINK("https://vanphuc.phuctho.hanoi.gov.vn/", "UBND Ủy ban nhân dân xã Vân Nam  thành phố Hà Nội")</f>
        <v>UBND Ủy ban nhân dân xã Vân Nam  thành phố Hà Nội</v>
      </c>
      <c r="C278" t="str">
        <v>https://vanphuc.phuctho.hanoi.gov.vn/</v>
      </c>
      <c r="D278" t="str">
        <v>-</v>
      </c>
      <c r="E278" t="str">
        <v>-</v>
      </c>
      <c r="F278" t="str">
        <v>-</v>
      </c>
      <c r="G278" t="str">
        <v>-</v>
      </c>
    </row>
    <row r="279">
      <c r="A279">
        <v>1277</v>
      </c>
      <c r="B279" t="str">
        <v>Công an xã Xuân Phú  thành phố Hà Nội</v>
      </c>
      <c r="C279" t="str">
        <v>-</v>
      </c>
      <c r="D279" t="str">
        <v>-</v>
      </c>
      <c r="E279" t="str">
        <v/>
      </c>
      <c r="F279" t="str">
        <v>-</v>
      </c>
      <c r="G279" t="str">
        <v>-</v>
      </c>
    </row>
    <row r="280">
      <c r="A280">
        <v>1278</v>
      </c>
      <c r="B280" t="str">
        <f>HYPERLINK("https://xuanphu-xuantruong.namdinh.gov.vn/uy-ban-nhan-dan/uy-ban-nhan-dan-xa-xuan-phu-289181", "UBND Ủy ban nhân dân xã Xuân Phú  thành phố Hà Nội")</f>
        <v>UBND Ủy ban nhân dân xã Xuân Phú  thành phố Hà Nội</v>
      </c>
      <c r="C280" t="str">
        <v>https://xuanphu-xuantruong.namdinh.gov.vn/uy-ban-nhan-dan/uy-ban-nhan-dan-xa-xuan-phu-289181</v>
      </c>
      <c r="D280" t="str">
        <v>-</v>
      </c>
      <c r="E280" t="str">
        <v>-</v>
      </c>
      <c r="F280" t="str">
        <v>-</v>
      </c>
      <c r="G280" t="str">
        <v>-</v>
      </c>
    </row>
    <row r="281">
      <c r="A281">
        <v>1279</v>
      </c>
      <c r="B281" t="str">
        <v>Công an xã Phương Độ  thành phố Hà Nội</v>
      </c>
      <c r="C281" t="str">
        <v>-</v>
      </c>
      <c r="D281" t="str">
        <v>-</v>
      </c>
      <c r="E281" t="str">
        <v/>
      </c>
      <c r="F281" t="str">
        <v>-</v>
      </c>
      <c r="G281" t="str">
        <v>-</v>
      </c>
    </row>
    <row r="282">
      <c r="A282">
        <v>1280</v>
      </c>
      <c r="B282" t="str">
        <f>HYPERLINK("https://danphuong.hanoi.gov.vn/", "UBND Ủy ban nhân dân xã Phương Độ  thành phố Hà Nội")</f>
        <v>UBND Ủy ban nhân dân xã Phương Độ  thành phố Hà Nội</v>
      </c>
      <c r="C282" t="str">
        <v>https://danphuong.hanoi.gov.vn/</v>
      </c>
      <c r="D282" t="str">
        <v>-</v>
      </c>
      <c r="E282" t="str">
        <v>-</v>
      </c>
      <c r="F282" t="str">
        <v>-</v>
      </c>
      <c r="G282" t="str">
        <v>-</v>
      </c>
    </row>
    <row r="283">
      <c r="A283">
        <v>1281</v>
      </c>
      <c r="B283" t="str">
        <f>HYPERLINK("https://www.facebook.com/groups/212129662793821/", "Công an xã Sen Chiểu  thành phố Hà Nội")</f>
        <v>Công an xã Sen Chiểu  thành phố Hà Nội</v>
      </c>
      <c r="C283" t="str">
        <v>https://www.facebook.com/groups/212129662793821/</v>
      </c>
      <c r="D283" t="str">
        <v>-</v>
      </c>
      <c r="E283" t="str">
        <v/>
      </c>
      <c r="F283" t="str">
        <v>-</v>
      </c>
      <c r="G283" t="str">
        <v>-</v>
      </c>
    </row>
    <row r="284">
      <c r="A284">
        <v>1282</v>
      </c>
      <c r="B284" t="str">
        <f>HYPERLINK("https://phuctho.hanoi.gov.vn/nl/chi-dao-dieu-hanh/-/news/0epP85PlRoOp/1/660010.html;jsessionid=J6c-mGqXgeFhMN6tGz65JL9F.undefined", "UBND Ủy ban nhân dân xã Sen Chiểu  thành phố Hà Nội")</f>
        <v>UBND Ủy ban nhân dân xã Sen Chiểu  thành phố Hà Nội</v>
      </c>
      <c r="C284" t="str">
        <v>https://phuctho.hanoi.gov.vn/nl/chi-dao-dieu-hanh/-/news/0epP85PlRoOp/1/660010.html;jsessionid=J6c-mGqXgeFhMN6tGz65JL9F.undefined</v>
      </c>
      <c r="D284" t="str">
        <v>-</v>
      </c>
      <c r="E284" t="str">
        <v>-</v>
      </c>
      <c r="F284" t="str">
        <v>-</v>
      </c>
      <c r="G284" t="str">
        <v>-</v>
      </c>
    </row>
    <row r="285">
      <c r="A285">
        <v>1283</v>
      </c>
      <c r="B285" t="str">
        <v>Công an xã Cẩm Đình  thành phố Hà Nội</v>
      </c>
      <c r="C285" t="str">
        <v>-</v>
      </c>
      <c r="D285" t="str">
        <v>-</v>
      </c>
      <c r="E285" t="str">
        <v/>
      </c>
      <c r="F285" t="str">
        <v>-</v>
      </c>
      <c r="G285" t="str">
        <v>-</v>
      </c>
    </row>
    <row r="286">
      <c r="A286">
        <v>1284</v>
      </c>
      <c r="B286" t="str">
        <f>HYPERLINK("https://phuctho.hanoi.gov.vn/it/tin-noi-bat/-/news/KkhcXEagK6vu/557457.html;jsessionid=lKaiGbXfXOpK1JkiG9PI177j.undefined", "UBND Ủy ban nhân dân xã Cẩm Đình  thành phố Hà Nội")</f>
        <v>UBND Ủy ban nhân dân xã Cẩm Đình  thành phố Hà Nội</v>
      </c>
      <c r="C286" t="str">
        <v>https://phuctho.hanoi.gov.vn/it/tin-noi-bat/-/news/KkhcXEagK6vu/557457.html;jsessionid=lKaiGbXfXOpK1JkiG9PI177j.undefined</v>
      </c>
      <c r="D286" t="str">
        <v>-</v>
      </c>
      <c r="E286" t="str">
        <v>-</v>
      </c>
      <c r="F286" t="str">
        <v>-</v>
      </c>
      <c r="G286" t="str">
        <v>-</v>
      </c>
    </row>
    <row r="287">
      <c r="A287">
        <v>1285</v>
      </c>
      <c r="B287" t="str">
        <f>HYPERLINK("https://www.facebook.com/groups/2031129377197819/_join_/?locale=fi_FI", "Công an xã Võng Xuyên  thành phố Hà Nội")</f>
        <v>Công an xã Võng Xuyên  thành phố Hà Nội</v>
      </c>
      <c r="C287" t="str">
        <v>https://www.facebook.com/groups/2031129377197819/_join_/?locale=fi_FI</v>
      </c>
      <c r="D287" t="str">
        <v>-</v>
      </c>
      <c r="E287" t="str">
        <v/>
      </c>
      <c r="F287" t="str">
        <v>-</v>
      </c>
      <c r="G287" t="str">
        <v>-</v>
      </c>
    </row>
    <row r="288">
      <c r="A288">
        <v>1286</v>
      </c>
      <c r="B288" t="str">
        <f>HYPERLINK("https://vongxuyen.phuctho.hanoi.gov.vn/", "UBND Ủy ban nhân dân xã Võng Xuyên  thành phố Hà Nội")</f>
        <v>UBND Ủy ban nhân dân xã Võng Xuyên  thành phố Hà Nội</v>
      </c>
      <c r="C288" t="str">
        <v>https://vongxuyen.phuctho.hanoi.gov.vn/</v>
      </c>
      <c r="D288" t="str">
        <v>-</v>
      </c>
      <c r="E288" t="str">
        <v>-</v>
      </c>
      <c r="F288" t="str">
        <v>-</v>
      </c>
      <c r="G288" t="str">
        <v>-</v>
      </c>
    </row>
    <row r="289">
      <c r="A289">
        <v>1287</v>
      </c>
      <c r="B289" t="str">
        <f>HYPERLINK("https://www.facebook.com/groups/875178792678941/", "Công an xã Thọ Lộc  thành phố Hà Nội")</f>
        <v>Công an xã Thọ Lộc  thành phố Hà Nội</v>
      </c>
      <c r="C289" t="str">
        <v>https://www.facebook.com/groups/875178792678941/</v>
      </c>
      <c r="D289" t="str">
        <v>-</v>
      </c>
      <c r="E289" t="str">
        <v/>
      </c>
      <c r="F289" t="str">
        <v>-</v>
      </c>
      <c r="G289" t="str">
        <v>-</v>
      </c>
    </row>
    <row r="290">
      <c r="A290">
        <v>1288</v>
      </c>
      <c r="B290" t="str">
        <f>HYPERLINK("https://phuctho.hanoi.gov.vn/bg/hoat-dong-doan-the/-/news/KkhcXEagK6vu/656180.html;jsessionid=E1Ri1PcGW0V49KO7R6-pSup1.undefined", "UBND Ủy ban nhân dân xã Thọ Lộc  thành phố Hà Nội")</f>
        <v>UBND Ủy ban nhân dân xã Thọ Lộc  thành phố Hà Nội</v>
      </c>
      <c r="C290" t="str">
        <v>https://phuctho.hanoi.gov.vn/bg/hoat-dong-doan-the/-/news/KkhcXEagK6vu/656180.html;jsessionid=E1Ri1PcGW0V49KO7R6-pSup1.undefined</v>
      </c>
      <c r="D290" t="str">
        <v>-</v>
      </c>
      <c r="E290" t="str">
        <v>-</v>
      </c>
      <c r="F290" t="str">
        <v>-</v>
      </c>
      <c r="G290" t="str">
        <v>-</v>
      </c>
    </row>
    <row r="291">
      <c r="A291">
        <v>1289</v>
      </c>
      <c r="B291" t="str">
        <f>HYPERLINK("https://www.facebook.com/265963428377240", "Công an xã Long Xuyên  thành phố Hà Nội")</f>
        <v>Công an xã Long Xuyên  thành phố Hà Nội</v>
      </c>
      <c r="C291" t="str">
        <v>https://www.facebook.com/265963428377240</v>
      </c>
      <c r="D291" t="str">
        <v>-</v>
      </c>
      <c r="E291" t="str">
        <v/>
      </c>
      <c r="F291" t="str">
        <v>-</v>
      </c>
      <c r="G291" t="str">
        <v>-</v>
      </c>
    </row>
    <row r="292">
      <c r="A292">
        <v>1290</v>
      </c>
      <c r="B292" t="str">
        <f>HYPERLINK("https://longxuyen.phuctho.hanoi.gov.vn/", "UBND Ủy ban nhân dân xã Long Xuyên  thành phố Hà Nội")</f>
        <v>UBND Ủy ban nhân dân xã Long Xuyên  thành phố Hà Nội</v>
      </c>
      <c r="C292" t="str">
        <v>https://longxuyen.phuctho.hanoi.gov.vn/</v>
      </c>
      <c r="D292" t="str">
        <v>-</v>
      </c>
      <c r="E292" t="str">
        <v>-</v>
      </c>
      <c r="F292" t="str">
        <v>-</v>
      </c>
      <c r="G292" t="str">
        <v>-</v>
      </c>
    </row>
    <row r="293">
      <c r="A293">
        <v>1291</v>
      </c>
      <c r="B293" t="str">
        <f>HYPERLINK("https://www.facebook.com/Vinhandanphucv/", "Công an xã Thượng Cốc  thành phố Hà Nội")</f>
        <v>Công an xã Thượng Cốc  thành phố Hà Nội</v>
      </c>
      <c r="C293" t="str">
        <v>https://www.facebook.com/Vinhandanphucv/</v>
      </c>
      <c r="D293" t="str">
        <v>-</v>
      </c>
      <c r="E293" t="str">
        <v/>
      </c>
      <c r="F293" t="str">
        <v>-</v>
      </c>
      <c r="G293" t="str">
        <v>-</v>
      </c>
    </row>
    <row r="294">
      <c r="A294">
        <v>1292</v>
      </c>
      <c r="B294" t="str">
        <f>HYPERLINK("https://thuongcoc.phuctho.hanoi.gov.vn/", "UBND Ủy ban nhân dân xã Thượng Cốc  thành phố Hà Nội")</f>
        <v>UBND Ủy ban nhân dân xã Thượng Cốc  thành phố Hà Nội</v>
      </c>
      <c r="C294" t="str">
        <v>https://thuongcoc.phuctho.hanoi.gov.vn/</v>
      </c>
      <c r="D294" t="str">
        <v>-</v>
      </c>
      <c r="E294" t="str">
        <v>-</v>
      </c>
      <c r="F294" t="str">
        <v>-</v>
      </c>
      <c r="G294" t="str">
        <v>-</v>
      </c>
    </row>
    <row r="295">
      <c r="A295">
        <v>1293</v>
      </c>
      <c r="B295" t="str">
        <f>HYPERLINK("https://www.facebook.com/groups/toi.yeu.xa.hat.mon.huyen.phuc.tho/", "Công an xã Hát Môn  thành phố Hà Nội")</f>
        <v>Công an xã Hát Môn  thành phố Hà Nội</v>
      </c>
      <c r="C295" t="str">
        <v>https://www.facebook.com/groups/toi.yeu.xa.hat.mon.huyen.phuc.tho/</v>
      </c>
      <c r="D295" t="str">
        <v>-</v>
      </c>
      <c r="E295" t="str">
        <v/>
      </c>
      <c r="F295" t="str">
        <v>-</v>
      </c>
      <c r="G295" t="str">
        <v>-</v>
      </c>
    </row>
    <row r="296">
      <c r="A296">
        <v>1294</v>
      </c>
      <c r="B296" t="str">
        <f>HYPERLINK("https://hatmon.phuctho.hanoi.gov.vn/", "UBND Ủy ban nhân dân xã Hát Môn  thành phố Hà Nội")</f>
        <v>UBND Ủy ban nhân dân xã Hát Môn  thành phố Hà Nội</v>
      </c>
      <c r="C296" t="str">
        <v>https://hatmon.phuctho.hanoi.gov.vn/</v>
      </c>
      <c r="D296" t="str">
        <v>-</v>
      </c>
      <c r="E296" t="str">
        <v>-</v>
      </c>
      <c r="F296" t="str">
        <v>-</v>
      </c>
      <c r="G296" t="str">
        <v>-</v>
      </c>
    </row>
    <row r="297">
      <c r="A297">
        <v>1295</v>
      </c>
      <c r="B297" t="str">
        <f>HYPERLINK("https://www.facebook.com/tuoitreconganhagiang/", "Công an xã Tích Giang  thành phố Hà Nội")</f>
        <v>Công an xã Tích Giang  thành phố Hà Nội</v>
      </c>
      <c r="C297" t="str">
        <v>https://www.facebook.com/tuoitreconganhagiang/</v>
      </c>
      <c r="D297" t="str">
        <v>-</v>
      </c>
      <c r="E297" t="str">
        <v/>
      </c>
      <c r="F297" t="str">
        <v>-</v>
      </c>
      <c r="G297" t="str">
        <v>-</v>
      </c>
    </row>
    <row r="298">
      <c r="A298">
        <v>1296</v>
      </c>
      <c r="B298" t="str">
        <f>HYPERLINK("https://tichgiang.phuctho.hanoi.gov.vn/", "UBND Ủy ban nhân dân xã Tích Giang  thành phố Hà Nội")</f>
        <v>UBND Ủy ban nhân dân xã Tích Giang  thành phố Hà Nội</v>
      </c>
      <c r="C298" t="str">
        <v>https://tichgiang.phuctho.hanoi.gov.vn/</v>
      </c>
      <c r="D298" t="str">
        <v>-</v>
      </c>
      <c r="E298" t="str">
        <v>-</v>
      </c>
      <c r="F298" t="str">
        <v>-</v>
      </c>
      <c r="G298" t="str">
        <v>-</v>
      </c>
    </row>
    <row r="299">
      <c r="A299">
        <v>1297</v>
      </c>
      <c r="B299" t="str">
        <v>Công an xã Thanh Đa  thành phố Hà Nội</v>
      </c>
      <c r="C299" t="str">
        <v>-</v>
      </c>
      <c r="D299" t="str">
        <v>-</v>
      </c>
      <c r="E299" t="str">
        <v/>
      </c>
      <c r="F299" t="str">
        <v>-</v>
      </c>
      <c r="G299" t="str">
        <v>-</v>
      </c>
    </row>
    <row r="300">
      <c r="A300">
        <v>1298</v>
      </c>
      <c r="B300" t="str">
        <f>HYPERLINK("https://thanhda.phuctho.hanoi.gov.vn/", "UBND Ủy ban nhân dân xã Thanh Đa  thành phố Hà Nội")</f>
        <v>UBND Ủy ban nhân dân xã Thanh Đa  thành phố Hà Nội</v>
      </c>
      <c r="C300" t="str">
        <v>https://thanhda.phuctho.hanoi.gov.vn/</v>
      </c>
      <c r="D300" t="str">
        <v>-</v>
      </c>
      <c r="E300" t="str">
        <v>-</v>
      </c>
      <c r="F300" t="str">
        <v>-</v>
      </c>
      <c r="G300" t="str">
        <v>-</v>
      </c>
    </row>
    <row r="301">
      <c r="A301">
        <v>1299</v>
      </c>
      <c r="B301" t="str">
        <f>HYPERLINK("https://www.facebook.com/groups/381758619025801/?locale=vi_VN", "Công an xã Trạch Mỹ Lộc  thành phố Hà Nội")</f>
        <v>Công an xã Trạch Mỹ Lộc  thành phố Hà Nội</v>
      </c>
      <c r="C301" t="str">
        <v>https://www.facebook.com/groups/381758619025801/?locale=vi_VN</v>
      </c>
      <c r="D301" t="str">
        <v>-</v>
      </c>
      <c r="E301" t="str">
        <v/>
      </c>
      <c r="F301" t="str">
        <v>-</v>
      </c>
      <c r="G301" t="str">
        <v>-</v>
      </c>
    </row>
    <row r="302">
      <c r="A302">
        <v>1300</v>
      </c>
      <c r="B302" t="str">
        <f>HYPERLINK("https://trachmyloc.phuctho.hanoi.gov.vn/", "UBND Ủy ban nhân dân xã Trạch Mỹ Lộc  thành phố Hà Nội")</f>
        <v>UBND Ủy ban nhân dân xã Trạch Mỹ Lộc  thành phố Hà Nội</v>
      </c>
      <c r="C302" t="str">
        <v>https://trachmyloc.phuctho.hanoi.gov.vn/</v>
      </c>
      <c r="D302" t="str">
        <v>-</v>
      </c>
      <c r="E302" t="str">
        <v>-</v>
      </c>
      <c r="F302" t="str">
        <v>-</v>
      </c>
      <c r="G302" t="str">
        <v>-</v>
      </c>
    </row>
    <row r="303">
      <c r="A303">
        <v>1301</v>
      </c>
      <c r="B303" t="str">
        <f>HYPERLINK("https://www.facebook.com/doanthanhnien.1956/", "Công an xã Phúc Hòa  thành phố Hà Nội")</f>
        <v>Công an xã Phúc Hòa  thành phố Hà Nội</v>
      </c>
      <c r="C303" t="str">
        <v>https://www.facebook.com/doanthanhnien.1956/</v>
      </c>
      <c r="D303" t="str">
        <v>-</v>
      </c>
      <c r="E303" t="str">
        <v/>
      </c>
      <c r="F303" t="str">
        <v>-</v>
      </c>
      <c r="G303" t="str">
        <v>-</v>
      </c>
    </row>
    <row r="304">
      <c r="A304">
        <v>1302</v>
      </c>
      <c r="B304" t="str">
        <f>HYPERLINK("https://phuchoa.phuctho.hanoi.gov.vn/c%E1%BA%A3i-c%C3%A1ch-h%C3%A0nh-ch%C3%ADnh-t%C6%B0-ph%C3%A1p", "UBND Ủy ban nhân dân xã Phúc Hòa  thành phố Hà Nội")</f>
        <v>UBND Ủy ban nhân dân xã Phúc Hòa  thành phố Hà Nội</v>
      </c>
      <c r="C304" t="str">
        <v>https://phuchoa.phuctho.hanoi.gov.vn/c%E1%BA%A3i-c%C3%A1ch-h%C3%A0nh-ch%C3%ADnh-t%C6%B0-ph%C3%A1p</v>
      </c>
      <c r="D304" t="str">
        <v>-</v>
      </c>
      <c r="E304" t="str">
        <v>-</v>
      </c>
      <c r="F304" t="str">
        <v>-</v>
      </c>
      <c r="G304" t="str">
        <v>-</v>
      </c>
    </row>
    <row r="305">
      <c r="A305">
        <v>1303</v>
      </c>
      <c r="B305" t="str">
        <v>Công an xã Ngọc Tảo  thành phố Hà Nội</v>
      </c>
      <c r="C305" t="str">
        <v>-</v>
      </c>
      <c r="D305" t="str">
        <v>-</v>
      </c>
      <c r="E305" t="str">
        <v/>
      </c>
      <c r="F305" t="str">
        <v>-</v>
      </c>
      <c r="G305" t="str">
        <v>-</v>
      </c>
    </row>
    <row r="306">
      <c r="A306">
        <v>1304</v>
      </c>
      <c r="B306" t="str">
        <f>HYPERLINK("https://ngoctao.phuctho.hanoi.gov.vn/", "UBND Ủy ban nhân dân xã Ngọc Tảo  thành phố Hà Nội")</f>
        <v>UBND Ủy ban nhân dân xã Ngọc Tảo  thành phố Hà Nội</v>
      </c>
      <c r="C306" t="str">
        <v>https://ngoctao.phuctho.hanoi.gov.vn/</v>
      </c>
      <c r="D306" t="str">
        <v>-</v>
      </c>
      <c r="E306" t="str">
        <v>-</v>
      </c>
      <c r="F306" t="str">
        <v>-</v>
      </c>
      <c r="G306" t="str">
        <v>-</v>
      </c>
    </row>
    <row r="307">
      <c r="A307">
        <v>1305</v>
      </c>
      <c r="B307" t="str">
        <f>HYPERLINK("https://www.facebook.com/groups/toi.yeu.xa.phung.thuong.huyen.phuc.tho/", "Công an xã Phụng Thượng  thành phố Hà Nội")</f>
        <v>Công an xã Phụng Thượng  thành phố Hà Nội</v>
      </c>
      <c r="C307" t="str">
        <v>https://www.facebook.com/groups/toi.yeu.xa.phung.thuong.huyen.phuc.tho/</v>
      </c>
      <c r="D307" t="str">
        <v>-</v>
      </c>
      <c r="E307" t="str">
        <v/>
      </c>
      <c r="F307" t="str">
        <v>-</v>
      </c>
      <c r="G307" t="str">
        <v>-</v>
      </c>
    </row>
    <row r="308">
      <c r="A308">
        <v>1306</v>
      </c>
      <c r="B308" t="str">
        <f>HYPERLINK("https://phungthuong.phuctho.hanoi.gov.vn/", "UBND Ủy ban nhân dân xã Phụng Thượng  thành phố Hà Nội")</f>
        <v>UBND Ủy ban nhân dân xã Phụng Thượng  thành phố Hà Nội</v>
      </c>
      <c r="C308" t="str">
        <v>https://phungthuong.phuctho.hanoi.gov.vn/</v>
      </c>
      <c r="D308" t="str">
        <v>-</v>
      </c>
      <c r="E308" t="str">
        <v>-</v>
      </c>
      <c r="F308" t="str">
        <v>-</v>
      </c>
      <c r="G308" t="str">
        <v>-</v>
      </c>
    </row>
    <row r="309">
      <c r="A309">
        <v>1307</v>
      </c>
      <c r="B309" t="str">
        <f>HYPERLINK("https://www.facebook.com/groups/toi.yeu.xa.tam.thuan.huyen.phuc.tho/", "Công an xã Tam Thuấn  thành phố Hà Nội")</f>
        <v>Công an xã Tam Thuấn  thành phố Hà Nội</v>
      </c>
      <c r="C309" t="str">
        <v>https://www.facebook.com/groups/toi.yeu.xa.tam.thuan.huyen.phuc.tho/</v>
      </c>
      <c r="D309" t="str">
        <v>-</v>
      </c>
      <c r="E309" t="str">
        <v/>
      </c>
      <c r="F309" t="str">
        <v>-</v>
      </c>
      <c r="G309" t="str">
        <v>-</v>
      </c>
    </row>
    <row r="310">
      <c r="A310">
        <v>1308</v>
      </c>
      <c r="B310" t="str">
        <f>HYPERLINK("https://tamthuan.phuctho.hanoi.gov.vn/", "UBND Ủy ban nhân dân xã Tam Thuấn  thành phố Hà Nội")</f>
        <v>UBND Ủy ban nhân dân xã Tam Thuấn  thành phố Hà Nội</v>
      </c>
      <c r="C310" t="str">
        <v>https://tamthuan.phuctho.hanoi.gov.vn/</v>
      </c>
      <c r="D310" t="str">
        <v>-</v>
      </c>
      <c r="E310" t="str">
        <v>-</v>
      </c>
      <c r="F310" t="str">
        <v>-</v>
      </c>
      <c r="G310" t="str">
        <v>-</v>
      </c>
    </row>
    <row r="311">
      <c r="A311">
        <v>1309</v>
      </c>
      <c r="B311" t="str">
        <f>HYPERLINK("https://www.facebook.com/p/Tr%C6%B0%E1%BB%9Dng-THCS-Tam-Hi%E1%BB%87p-100070619213908/", "Công an xã Tam Hiệp  thành phố Hà Nội")</f>
        <v>Công an xã Tam Hiệp  thành phố Hà Nội</v>
      </c>
      <c r="C311" t="str">
        <v>https://www.facebook.com/p/Tr%C6%B0%E1%BB%9Dng-THCS-Tam-Hi%E1%BB%87p-100070619213908/</v>
      </c>
      <c r="D311" t="str">
        <v>-</v>
      </c>
      <c r="E311" t="str">
        <v/>
      </c>
      <c r="F311" t="str">
        <v>-</v>
      </c>
      <c r="G311" t="str">
        <v>-</v>
      </c>
    </row>
    <row r="312">
      <c r="A312">
        <v>1310</v>
      </c>
      <c r="B312" t="str">
        <f>HYPERLINK("https://tamhiep.thanhtri.hanoi.gov.vn/", "UBND Ủy ban nhân dân xã Tam Hiệp  thành phố Hà Nội")</f>
        <v>UBND Ủy ban nhân dân xã Tam Hiệp  thành phố Hà Nội</v>
      </c>
      <c r="C312" t="str">
        <v>https://tamhiep.thanhtri.hanoi.gov.vn/</v>
      </c>
      <c r="D312" t="str">
        <v>-</v>
      </c>
      <c r="E312" t="str">
        <v>-</v>
      </c>
      <c r="F312" t="str">
        <v>-</v>
      </c>
      <c r="G312" t="str">
        <v>-</v>
      </c>
    </row>
    <row r="313">
      <c r="A313">
        <v>1311</v>
      </c>
      <c r="B313" t="str">
        <f>HYPERLINK("https://www.facebook.com/groups/1091618164327711/", "Công an xã Hiệp Thuận  thành phố Hà Nội")</f>
        <v>Công an xã Hiệp Thuận  thành phố Hà Nội</v>
      </c>
      <c r="C313" t="str">
        <v>https://www.facebook.com/groups/1091618164327711/</v>
      </c>
      <c r="D313" t="str">
        <v>-</v>
      </c>
      <c r="E313" t="str">
        <v/>
      </c>
      <c r="F313" t="str">
        <v>-</v>
      </c>
      <c r="G313" t="str">
        <v>-</v>
      </c>
    </row>
    <row r="314">
      <c r="A314">
        <v>1312</v>
      </c>
      <c r="B314" t="str">
        <f>HYPERLINK("https://hiepthuan.phuctho.hanoi.gov.vn/", "UBND Ủy ban nhân dân xã Hiệp Thuận  thành phố Hà Nội")</f>
        <v>UBND Ủy ban nhân dân xã Hiệp Thuận  thành phố Hà Nội</v>
      </c>
      <c r="C314" t="str">
        <v>https://hiepthuan.phuctho.hanoi.gov.vn/</v>
      </c>
      <c r="D314" t="str">
        <v>-</v>
      </c>
      <c r="E314" t="str">
        <v>-</v>
      </c>
      <c r="F314" t="str">
        <v>-</v>
      </c>
      <c r="G314" t="str">
        <v>-</v>
      </c>
    </row>
    <row r="315">
      <c r="A315">
        <v>1313</v>
      </c>
      <c r="B315" t="str">
        <v>Công an xã Liên Hiệp  thành phố Hà Nội</v>
      </c>
      <c r="C315" t="str">
        <v>-</v>
      </c>
      <c r="D315" t="str">
        <v>-</v>
      </c>
      <c r="E315" t="str">
        <v/>
      </c>
      <c r="F315" t="str">
        <v>-</v>
      </c>
      <c r="G315" t="str">
        <v>-</v>
      </c>
    </row>
    <row r="316">
      <c r="A316">
        <v>1314</v>
      </c>
      <c r="B316" t="str">
        <f>HYPERLINK("https://danphuong.hanoi.gov.vn/", "UBND Ủy ban nhân dân xã Liên Hiệp  thành phố Hà Nội")</f>
        <v>UBND Ủy ban nhân dân xã Liên Hiệp  thành phố Hà Nội</v>
      </c>
      <c r="C316" t="str">
        <v>https://danphuong.hanoi.gov.vn/</v>
      </c>
      <c r="D316" t="str">
        <v>-</v>
      </c>
      <c r="E316" t="str">
        <v>-</v>
      </c>
      <c r="F316" t="str">
        <v>-</v>
      </c>
      <c r="G316" t="str">
        <v>-</v>
      </c>
    </row>
    <row r="317">
      <c r="A317">
        <v>1315</v>
      </c>
      <c r="B317" t="str">
        <f>HYPERLINK("https://www.facebook.com/p/Tu%E1%BB%95i-Tr%E1%BA%BB-C%C3%B4ng-An-Huy%E1%BB%87n-Ch%C6%B0%C6%A1ng-M%E1%BB%B9-100028578047777/", "Công an thị trấn Phùng  thành phố Hà Nội")</f>
        <v>Công an thị trấn Phùng  thành phố Hà Nội</v>
      </c>
      <c r="C317" t="str">
        <v>https://www.facebook.com/p/Tu%E1%BB%95i-Tr%E1%BA%BB-C%C3%B4ng-An-Huy%E1%BB%87n-Ch%C6%B0%C6%A1ng-M%E1%BB%B9-100028578047777/</v>
      </c>
      <c r="D317" t="str">
        <v>-</v>
      </c>
      <c r="E317" t="str">
        <v/>
      </c>
      <c r="F317" t="str">
        <v>-</v>
      </c>
      <c r="G317" t="str">
        <v>-</v>
      </c>
    </row>
    <row r="318">
      <c r="A318">
        <v>1316</v>
      </c>
      <c r="B318" t="str">
        <f>HYPERLINK("https://danphuong.hanoi.gov.vn/", "UBND Ủy ban nhân dân thị trấn Phùng  thành phố Hà Nội")</f>
        <v>UBND Ủy ban nhân dân thị trấn Phùng  thành phố Hà Nội</v>
      </c>
      <c r="C318" t="str">
        <v>https://danphuong.hanoi.gov.vn/</v>
      </c>
      <c r="D318" t="str">
        <v>-</v>
      </c>
      <c r="E318" t="str">
        <v>-</v>
      </c>
      <c r="F318" t="str">
        <v>-</v>
      </c>
      <c r="G318" t="str">
        <v>-</v>
      </c>
    </row>
    <row r="319">
      <c r="A319">
        <v>1317</v>
      </c>
      <c r="B319" t="str">
        <f>HYPERLINK("https://www.facebook.com/p/Tu%E1%BB%95i-Tr%E1%BA%BB-C%C3%B4ng-An-Huy%E1%BB%87n-Ch%C6%B0%C6%A1ng-M%E1%BB%B9-100028578047777/", "Công an xã Trung Châu  thành phố Hà Nội")</f>
        <v>Công an xã Trung Châu  thành phố Hà Nội</v>
      </c>
      <c r="C319" t="str">
        <v>https://www.facebook.com/p/Tu%E1%BB%95i-Tr%E1%BA%BB-C%C3%B4ng-An-Huy%E1%BB%87n-Ch%C6%B0%C6%A1ng-M%E1%BB%B9-100028578047777/</v>
      </c>
      <c r="D319" t="str">
        <v>-</v>
      </c>
      <c r="E319" t="str">
        <v/>
      </c>
      <c r="F319" t="str">
        <v>-</v>
      </c>
      <c r="G319" t="str">
        <v>-</v>
      </c>
    </row>
    <row r="320">
      <c r="A320">
        <v>1318</v>
      </c>
      <c r="B320" t="str">
        <f>HYPERLINK("https://danphuong.hanoi.gov.vn/", "UBND Ủy ban nhân dân xã Trung Châu  thành phố Hà Nội")</f>
        <v>UBND Ủy ban nhân dân xã Trung Châu  thành phố Hà Nội</v>
      </c>
      <c r="C320" t="str">
        <v>https://danphuong.hanoi.gov.vn/</v>
      </c>
      <c r="D320" t="str">
        <v>-</v>
      </c>
      <c r="E320" t="str">
        <v>-</v>
      </c>
      <c r="F320" t="str">
        <v>-</v>
      </c>
      <c r="G320" t="str">
        <v>-</v>
      </c>
    </row>
    <row r="321">
      <c r="A321">
        <v>1319</v>
      </c>
      <c r="B321" t="str">
        <f>HYPERLINK("https://www.facebook.com/doanthanhnien.1956/", "Công an xã Thọ An  thành phố Hà Nội")</f>
        <v>Công an xã Thọ An  thành phố Hà Nội</v>
      </c>
      <c r="C321" t="str">
        <v>https://www.facebook.com/doanthanhnien.1956/</v>
      </c>
      <c r="D321" t="str">
        <v>-</v>
      </c>
      <c r="E321" t="str">
        <v/>
      </c>
      <c r="F321" t="str">
        <v>-</v>
      </c>
      <c r="G321" t="str">
        <v>-</v>
      </c>
    </row>
    <row r="322">
      <c r="A322">
        <v>1320</v>
      </c>
      <c r="B322" t="str">
        <f>HYPERLINK("https://thoan.danphuong.hanoi.gov.vn/", "UBND Ủy ban nhân dân xã Thọ An  thành phố Hà Nội")</f>
        <v>UBND Ủy ban nhân dân xã Thọ An  thành phố Hà Nội</v>
      </c>
      <c r="C322" t="str">
        <v>https://thoan.danphuong.hanoi.gov.vn/</v>
      </c>
      <c r="D322" t="str">
        <v>-</v>
      </c>
      <c r="E322" t="str">
        <v>-</v>
      </c>
      <c r="F322" t="str">
        <v>-</v>
      </c>
      <c r="G322" t="str">
        <v>-</v>
      </c>
    </row>
    <row r="323">
      <c r="A323">
        <v>1321</v>
      </c>
      <c r="B323" t="str">
        <f>HYPERLINK("https://www.facebook.com/p/Tu%E1%BB%95i-tr%E1%BA%BB-C%C3%B4ng-an-huy%E1%BB%87n-Ph%C3%BAc-Th%E1%BB%8D-100066934373551/", "Công an xã Thọ Xuân  thành phố Hà Nội")</f>
        <v>Công an xã Thọ Xuân  thành phố Hà Nội</v>
      </c>
      <c r="C323" t="str">
        <v>https://www.facebook.com/p/Tu%E1%BB%95i-tr%E1%BA%BB-C%C3%B4ng-an-huy%E1%BB%87n-Ph%C3%BAc-Th%E1%BB%8D-100066934373551/</v>
      </c>
      <c r="D323" t="str">
        <v>-</v>
      </c>
      <c r="E323" t="str">
        <v/>
      </c>
      <c r="F323" t="str">
        <v>-</v>
      </c>
      <c r="G323" t="str">
        <v>-</v>
      </c>
    </row>
    <row r="324">
      <c r="A324">
        <v>1322</v>
      </c>
      <c r="B324" t="str">
        <f>HYPERLINK("https://danphuong.hanoi.gov.vn/", "UBND Ủy ban nhân dân xã Thọ Xuân  thành phố Hà Nội")</f>
        <v>UBND Ủy ban nhân dân xã Thọ Xuân  thành phố Hà Nội</v>
      </c>
      <c r="C324" t="str">
        <v>https://danphuong.hanoi.gov.vn/</v>
      </c>
      <c r="D324" t="str">
        <v>-</v>
      </c>
      <c r="E324" t="str">
        <v>-</v>
      </c>
      <c r="F324" t="str">
        <v>-</v>
      </c>
      <c r="G324" t="str">
        <v>-</v>
      </c>
    </row>
    <row r="325">
      <c r="A325">
        <v>1323</v>
      </c>
      <c r="B325" t="str">
        <f>HYPERLINK("https://www.facebook.com/doanthanhnien.1956/", "Công an xã Hồng Hà  thành phố Hà Nội")</f>
        <v>Công an xã Hồng Hà  thành phố Hà Nội</v>
      </c>
      <c r="C325" t="str">
        <v>https://www.facebook.com/doanthanhnien.1956/</v>
      </c>
      <c r="D325" t="str">
        <v>-</v>
      </c>
      <c r="E325" t="str">
        <v/>
      </c>
      <c r="F325" t="str">
        <v>-</v>
      </c>
      <c r="G325" t="str">
        <v>-</v>
      </c>
    </row>
    <row r="326">
      <c r="A326">
        <v>1324</v>
      </c>
      <c r="B326" t="str">
        <f>HYPERLINK("https://danphuong.hanoi.gov.vn/", "UBND Ủy ban nhân dân xã Hồng Hà  thành phố Hà Nội")</f>
        <v>UBND Ủy ban nhân dân xã Hồng Hà  thành phố Hà Nội</v>
      </c>
      <c r="C326" t="str">
        <v>https://danphuong.hanoi.gov.vn/</v>
      </c>
      <c r="D326" t="str">
        <v>-</v>
      </c>
      <c r="E326" t="str">
        <v>-</v>
      </c>
      <c r="F326" t="str">
        <v>-</v>
      </c>
      <c r="G326" t="str">
        <v>-</v>
      </c>
    </row>
    <row r="327">
      <c r="A327">
        <v>1325</v>
      </c>
      <c r="B327" t="str">
        <f>HYPERLINK("https://www.facebook.com/groups/toi.yeu.xa.lien.hong.huyen.dan.phuong/", "Công an xã Liên Hồng  thành phố Hà Nội")</f>
        <v>Công an xã Liên Hồng  thành phố Hà Nội</v>
      </c>
      <c r="C327" t="str">
        <v>https://www.facebook.com/groups/toi.yeu.xa.lien.hong.huyen.dan.phuong/</v>
      </c>
      <c r="D327" t="str">
        <v>-</v>
      </c>
      <c r="E327" t="str">
        <v/>
      </c>
      <c r="F327" t="str">
        <v>-</v>
      </c>
      <c r="G327" t="str">
        <v>-</v>
      </c>
    </row>
    <row r="328">
      <c r="A328">
        <v>1326</v>
      </c>
      <c r="B328" t="str">
        <f>HYPERLINK("https://lienhong.danphuong.hanoi.gov.vn/", "UBND Ủy ban nhân dân xã Liên Hồng  thành phố Hà Nội")</f>
        <v>UBND Ủy ban nhân dân xã Liên Hồng  thành phố Hà Nội</v>
      </c>
      <c r="C328" t="str">
        <v>https://lienhong.danphuong.hanoi.gov.vn/</v>
      </c>
      <c r="D328" t="str">
        <v>-</v>
      </c>
      <c r="E328" t="str">
        <v>-</v>
      </c>
      <c r="F328" t="str">
        <v>-</v>
      </c>
      <c r="G328" t="str">
        <v>-</v>
      </c>
    </row>
    <row r="329">
      <c r="A329">
        <v>1327</v>
      </c>
      <c r="B329" t="str">
        <v>Công an xã Liên Hà  thành phố Hà Nội</v>
      </c>
      <c r="C329" t="str">
        <v>-</v>
      </c>
      <c r="D329" t="str">
        <v>-</v>
      </c>
      <c r="E329" t="str">
        <v/>
      </c>
      <c r="F329" t="str">
        <v>-</v>
      </c>
      <c r="G329" t="str">
        <v>-</v>
      </c>
    </row>
    <row r="330">
      <c r="A330">
        <v>1328</v>
      </c>
      <c r="B330" t="str">
        <f>HYPERLINK("https://lienha.donganh.hanoi.gov.vn/", "UBND Ủy ban nhân dân xã Liên Hà  thành phố Hà Nội")</f>
        <v>UBND Ủy ban nhân dân xã Liên Hà  thành phố Hà Nội</v>
      </c>
      <c r="C330" t="str">
        <v>https://lienha.donganh.hanoi.gov.vn/</v>
      </c>
      <c r="D330" t="str">
        <v>-</v>
      </c>
      <c r="E330" t="str">
        <v>-</v>
      </c>
      <c r="F330" t="str">
        <v>-</v>
      </c>
      <c r="G330" t="str">
        <v>-</v>
      </c>
    </row>
    <row r="331">
      <c r="A331">
        <v>1329</v>
      </c>
      <c r="B331" t="str">
        <v>Công an xã Hạ Mỗ  thành phố Hà Nội</v>
      </c>
      <c r="C331" t="str">
        <v>-</v>
      </c>
      <c r="D331" t="str">
        <v>-</v>
      </c>
      <c r="E331" t="str">
        <v/>
      </c>
      <c r="F331" t="str">
        <v>-</v>
      </c>
      <c r="G331" t="str">
        <v>-</v>
      </c>
    </row>
    <row r="332">
      <c r="A332">
        <v>1330</v>
      </c>
      <c r="B332" t="str">
        <f>HYPERLINK("https://danphuong.hanoi.gov.vn/", "UBND Ủy ban nhân dân xã Hạ Mỗ  thành phố Hà Nội")</f>
        <v>UBND Ủy ban nhân dân xã Hạ Mỗ  thành phố Hà Nội</v>
      </c>
      <c r="C332" t="str">
        <v>https://danphuong.hanoi.gov.vn/</v>
      </c>
      <c r="D332" t="str">
        <v>-</v>
      </c>
      <c r="E332" t="str">
        <v>-</v>
      </c>
      <c r="F332" t="str">
        <v>-</v>
      </c>
      <c r="G332" t="str">
        <v>-</v>
      </c>
    </row>
    <row r="333">
      <c r="A333">
        <v>1331</v>
      </c>
      <c r="B333" t="str">
        <v>Công an xã Liên Trung  thành phố Hà Nội</v>
      </c>
      <c r="C333" t="str">
        <v>-</v>
      </c>
      <c r="D333" t="str">
        <v>-</v>
      </c>
      <c r="E333" t="str">
        <v/>
      </c>
      <c r="F333" t="str">
        <v>-</v>
      </c>
      <c r="G333" t="str">
        <v>-</v>
      </c>
    </row>
    <row r="334">
      <c r="A334">
        <v>1332</v>
      </c>
      <c r="B334" t="str">
        <f>HYPERLINK("https://danphuong.hanoi.gov.vn/", "UBND Ủy ban nhân dân xã Liên Trung  thành phố Hà Nội")</f>
        <v>UBND Ủy ban nhân dân xã Liên Trung  thành phố Hà Nội</v>
      </c>
      <c r="C334" t="str">
        <v>https://danphuong.hanoi.gov.vn/</v>
      </c>
      <c r="D334" t="str">
        <v>-</v>
      </c>
      <c r="E334" t="str">
        <v>-</v>
      </c>
      <c r="F334" t="str">
        <v>-</v>
      </c>
      <c r="G334" t="str">
        <v>-</v>
      </c>
    </row>
    <row r="335">
      <c r="A335">
        <v>1333</v>
      </c>
      <c r="B335" t="str">
        <f>HYPERLINK("https://www.facebook.com/p/%C4%90o%C3%A0n-x%C3%A3-Ph%C6%B0%C6%A1ng-%C4%90%C3%ACnh-61553709044561/", "Công an xã Phương Đình  thành phố Hà Nội")</f>
        <v>Công an xã Phương Đình  thành phố Hà Nội</v>
      </c>
      <c r="C335" t="str">
        <v>https://www.facebook.com/p/%C4%90o%C3%A0n-x%C3%A3-Ph%C6%B0%C6%A1ng-%C4%90%C3%ACnh-61553709044561/</v>
      </c>
      <c r="D335" t="str">
        <v>-</v>
      </c>
      <c r="E335" t="str">
        <v/>
      </c>
      <c r="F335" t="str">
        <v>-</v>
      </c>
      <c r="G335" t="str">
        <v>-</v>
      </c>
    </row>
    <row r="336">
      <c r="A336">
        <v>1334</v>
      </c>
      <c r="B336" t="str">
        <f>HYPERLINK("https://phuongdinh.danphuong.hanoi.gov.vn/", "UBND Ủy ban nhân dân xã Phương Đình  thành phố Hà Nội")</f>
        <v>UBND Ủy ban nhân dân xã Phương Đình  thành phố Hà Nội</v>
      </c>
      <c r="C336" t="str">
        <v>https://phuongdinh.danphuong.hanoi.gov.vn/</v>
      </c>
      <c r="D336" t="str">
        <v>-</v>
      </c>
      <c r="E336" t="str">
        <v>-</v>
      </c>
      <c r="F336" t="str">
        <v>-</v>
      </c>
      <c r="G336" t="str">
        <v>-</v>
      </c>
    </row>
    <row r="337">
      <c r="A337">
        <v>1335</v>
      </c>
      <c r="B337" t="str">
        <f>HYPERLINK("https://www.facebook.com/thcsthuongmo/", "Công an xã Thượng Mỗ  thành phố Hà Nội")</f>
        <v>Công an xã Thượng Mỗ  thành phố Hà Nội</v>
      </c>
      <c r="C337" t="str">
        <v>https://www.facebook.com/thcsthuongmo/</v>
      </c>
      <c r="D337" t="str">
        <v>-</v>
      </c>
      <c r="E337" t="str">
        <v/>
      </c>
      <c r="F337" t="str">
        <v>-</v>
      </c>
      <c r="G337" t="str">
        <v>-</v>
      </c>
    </row>
    <row r="338">
      <c r="A338">
        <v>1336</v>
      </c>
      <c r="B338" t="str">
        <f>HYPERLINK("https://thuongmo.danphuong.hanoi.gov.vn/", "UBND Ủy ban nhân dân xã Thượng Mỗ  thành phố Hà Nội")</f>
        <v>UBND Ủy ban nhân dân xã Thượng Mỗ  thành phố Hà Nội</v>
      </c>
      <c r="C338" t="str">
        <v>https://thuongmo.danphuong.hanoi.gov.vn/</v>
      </c>
      <c r="D338" t="str">
        <v>-</v>
      </c>
      <c r="E338" t="str">
        <v>-</v>
      </c>
      <c r="F338" t="str">
        <v>-</v>
      </c>
      <c r="G338" t="str">
        <v>-</v>
      </c>
    </row>
    <row r="339">
      <c r="A339">
        <v>1337</v>
      </c>
      <c r="B339" t="str">
        <f>HYPERLINK("https://www.facebook.com/p/Tr%C6%B0%E1%BB%9Dng-THCS-T%C3%A2n-H%E1%BB%99i-100075757241971/", "Công an xã Tân Hội  thành phố Hà Nội")</f>
        <v>Công an xã Tân Hội  thành phố Hà Nội</v>
      </c>
      <c r="C339" t="str">
        <v>https://www.facebook.com/p/Tr%C6%B0%E1%BB%9Dng-THCS-T%C3%A2n-H%E1%BB%99i-100075757241971/</v>
      </c>
      <c r="D339" t="str">
        <v>-</v>
      </c>
      <c r="E339" t="str">
        <v/>
      </c>
      <c r="F339" t="str">
        <v>-</v>
      </c>
      <c r="G339" t="str">
        <v>-</v>
      </c>
    </row>
    <row r="340">
      <c r="A340">
        <v>1338</v>
      </c>
      <c r="B340" t="str">
        <f>HYPERLINK("https://tanhoi.danphuong.hanoi.gov.vn/so-do-trang", "UBND Ủy ban nhân dân xã Tân Hội  thành phố Hà Nội")</f>
        <v>UBND Ủy ban nhân dân xã Tân Hội  thành phố Hà Nội</v>
      </c>
      <c r="C340" t="str">
        <v>https://tanhoi.danphuong.hanoi.gov.vn/so-do-trang</v>
      </c>
      <c r="D340" t="str">
        <v>-</v>
      </c>
      <c r="E340" t="str">
        <v>-</v>
      </c>
      <c r="F340" t="str">
        <v>-</v>
      </c>
      <c r="G340" t="str">
        <v>-</v>
      </c>
    </row>
    <row r="341">
      <c r="A341">
        <v>1339</v>
      </c>
      <c r="B341" t="str">
        <v>Công an xã Tân Lập  thành phố Hà Nội</v>
      </c>
      <c r="C341" t="str">
        <v>-</v>
      </c>
      <c r="D341" t="str">
        <v>-</v>
      </c>
      <c r="E341" t="str">
        <v/>
      </c>
      <c r="F341" t="str">
        <v>-</v>
      </c>
      <c r="G341" t="str">
        <v>-</v>
      </c>
    </row>
    <row r="342">
      <c r="A342">
        <v>1340</v>
      </c>
      <c r="B342" t="str">
        <f>HYPERLINK("https://tanlap.danphuong.hanoi.gov.vn/", "UBND Ủy ban nhân dân xã Tân Lập  thành phố Hà Nội")</f>
        <v>UBND Ủy ban nhân dân xã Tân Lập  thành phố Hà Nội</v>
      </c>
      <c r="C342" t="str">
        <v>https://tanlap.danphuong.hanoi.gov.vn/</v>
      </c>
      <c r="D342" t="str">
        <v>-</v>
      </c>
      <c r="E342" t="str">
        <v>-</v>
      </c>
      <c r="F342" t="str">
        <v>-</v>
      </c>
      <c r="G342" t="str">
        <v>-</v>
      </c>
    </row>
    <row r="343">
      <c r="A343">
        <v>1341</v>
      </c>
      <c r="B343" t="str">
        <f>HYPERLINK("https://www.facebook.com/dtncahdanphuong/?locale=vi_VN", "Công an xã Đan Phượng  thành phố Hà Nội")</f>
        <v>Công an xã Đan Phượng  thành phố Hà Nội</v>
      </c>
      <c r="C343" t="str">
        <v>https://www.facebook.com/dtncahdanphuong/?locale=vi_VN</v>
      </c>
      <c r="D343" t="str">
        <v>-</v>
      </c>
      <c r="E343" t="str">
        <v/>
      </c>
      <c r="F343" t="str">
        <v>-</v>
      </c>
      <c r="G343" t="str">
        <v>-</v>
      </c>
    </row>
    <row r="344">
      <c r="A344">
        <v>1342</v>
      </c>
      <c r="B344" t="str">
        <f>HYPERLINK("https://danphuong.hanoi.gov.vn/", "UBND Ủy ban nhân dân xã Đan Phượng  thành phố Hà Nội")</f>
        <v>UBND Ủy ban nhân dân xã Đan Phượng  thành phố Hà Nội</v>
      </c>
      <c r="C344" t="str">
        <v>https://danphuong.hanoi.gov.vn/</v>
      </c>
      <c r="D344" t="str">
        <v>-</v>
      </c>
      <c r="E344" t="str">
        <v>-</v>
      </c>
      <c r="F344" t="str">
        <v>-</v>
      </c>
      <c r="G344" t="str">
        <v>-</v>
      </c>
    </row>
    <row r="345">
      <c r="A345">
        <v>1343</v>
      </c>
      <c r="B345" t="str">
        <f>HYPERLINK("https://www.facebook.com/tuoitreconganquanhadong/", "Công an xã Đồng Tháp  thành phố Hà Nội")</f>
        <v>Công an xã Đồng Tháp  thành phố Hà Nội</v>
      </c>
      <c r="C345" t="str">
        <v>https://www.facebook.com/tuoitreconganquanhadong/</v>
      </c>
      <c r="D345" t="str">
        <v>-</v>
      </c>
      <c r="E345" t="str">
        <v/>
      </c>
      <c r="F345" t="str">
        <v>-</v>
      </c>
      <c r="G345" t="str">
        <v>-</v>
      </c>
    </row>
    <row r="346">
      <c r="A346">
        <v>1344</v>
      </c>
      <c r="B346" t="str">
        <f>HYPERLINK("https://danphuong.hanoi.gov.vn/", "UBND Ủy ban nhân dân xã Đồng Tháp  thành phố Hà Nội")</f>
        <v>UBND Ủy ban nhân dân xã Đồng Tháp  thành phố Hà Nội</v>
      </c>
      <c r="C346" t="str">
        <v>https://danphuong.hanoi.gov.vn/</v>
      </c>
      <c r="D346" t="str">
        <v>-</v>
      </c>
      <c r="E346" t="str">
        <v>-</v>
      </c>
      <c r="F346" t="str">
        <v>-</v>
      </c>
      <c r="G346" t="str">
        <v>-</v>
      </c>
    </row>
    <row r="347">
      <c r="A347">
        <v>1345</v>
      </c>
      <c r="B347" t="str">
        <v>Công an xã Song Phượng  thành phố Hà Nội</v>
      </c>
      <c r="C347" t="str">
        <v>-</v>
      </c>
      <c r="D347" t="str">
        <v>-</v>
      </c>
      <c r="E347" t="str">
        <v/>
      </c>
      <c r="F347" t="str">
        <v>-</v>
      </c>
      <c r="G347" t="str">
        <v>-</v>
      </c>
    </row>
    <row r="348">
      <c r="A348">
        <v>1346</v>
      </c>
      <c r="B348" t="str">
        <f>HYPERLINK("https://songphuong.danphuong.hanoi.gov.vn/", "UBND Ủy ban nhân dân xã Song Phượng  thành phố Hà Nội")</f>
        <v>UBND Ủy ban nhân dân xã Song Phượng  thành phố Hà Nội</v>
      </c>
      <c r="C348" t="str">
        <v>https://songphuong.danphuong.hanoi.gov.vn/</v>
      </c>
      <c r="D348" t="str">
        <v>-</v>
      </c>
      <c r="E348" t="str">
        <v>-</v>
      </c>
      <c r="F348" t="str">
        <v>-</v>
      </c>
      <c r="G348" t="str">
        <v>-</v>
      </c>
    </row>
    <row r="349">
      <c r="A349">
        <v>1347</v>
      </c>
      <c r="B349" t="str">
        <f>HYPERLINK("https://www.facebook.com/1755479254662307", "Công an thị trấn Trạm Trôi  thành phố Hà Nội")</f>
        <v>Công an thị trấn Trạm Trôi  thành phố Hà Nội</v>
      </c>
      <c r="C349" t="str">
        <v>https://www.facebook.com/1755479254662307</v>
      </c>
      <c r="D349" t="str">
        <v>-</v>
      </c>
      <c r="E349" t="str">
        <v/>
      </c>
      <c r="F349" t="str">
        <v>-</v>
      </c>
      <c r="G349" t="str">
        <v>-</v>
      </c>
    </row>
    <row r="350">
      <c r="A350">
        <v>1348</v>
      </c>
      <c r="B350" t="str">
        <f>HYPERLINK("http://hoaiduc.hanoi.gov.vn/ubnd-cac-xa-thi-tran", "UBND Ủy ban nhân dân thị trấn Trạm Trôi  thành phố Hà Nội")</f>
        <v>UBND Ủy ban nhân dân thị trấn Trạm Trôi  thành phố Hà Nội</v>
      </c>
      <c r="C350" t="str">
        <v>http://hoaiduc.hanoi.gov.vn/ubnd-cac-xa-thi-tran</v>
      </c>
      <c r="D350" t="str">
        <v>-</v>
      </c>
      <c r="E350" t="str">
        <v>-</v>
      </c>
      <c r="F350" t="str">
        <v>-</v>
      </c>
      <c r="G350" t="str">
        <v>-</v>
      </c>
    </row>
    <row r="351">
      <c r="A351">
        <v>1349</v>
      </c>
      <c r="B351" t="str">
        <f>HYPERLINK("https://www.facebook.com/p/C%C3%B4ng-an-th%C3%A0nh-ph%E1%BB%91-Th%E1%BB%A7-%C4%90%E1%BB%A9c-100066442031973/?locale=be_BY", "Công an xã Đức Thượng  thành phố Hà Nội")</f>
        <v>Công an xã Đức Thượng  thành phố Hà Nội</v>
      </c>
      <c r="C351" t="str">
        <v>https://www.facebook.com/p/C%C3%B4ng-an-th%C3%A0nh-ph%E1%BB%91-Th%E1%BB%A7-%C4%90%E1%BB%A9c-100066442031973/?locale=be_BY</v>
      </c>
      <c r="D351" t="str">
        <v>-</v>
      </c>
      <c r="E351" t="str">
        <v/>
      </c>
      <c r="F351" t="str">
        <v>-</v>
      </c>
      <c r="G351" t="str">
        <v>-</v>
      </c>
    </row>
    <row r="352">
      <c r="A352">
        <v>1350</v>
      </c>
      <c r="B352" t="str">
        <f>HYPERLINK("http://hoaiduc.hanoi.gov.vn/ubnd-cac-xa-thi-tran", "UBND Ủy ban nhân dân xã Đức Thượng  thành phố Hà Nội")</f>
        <v>UBND Ủy ban nhân dân xã Đức Thượng  thành phố Hà Nội</v>
      </c>
      <c r="C352" t="str">
        <v>http://hoaiduc.hanoi.gov.vn/ubnd-cac-xa-thi-tran</v>
      </c>
      <c r="D352" t="str">
        <v>-</v>
      </c>
      <c r="E352" t="str">
        <v>-</v>
      </c>
      <c r="F352" t="str">
        <v>-</v>
      </c>
      <c r="G352" t="str">
        <v>-</v>
      </c>
    </row>
    <row r="353">
      <c r="A353">
        <v>1351</v>
      </c>
      <c r="B353" t="str">
        <v>Công an xã Minh Khai  thành phố Hà Nội</v>
      </c>
      <c r="C353" t="str">
        <v>-</v>
      </c>
      <c r="D353" t="str">
        <v>-</v>
      </c>
      <c r="E353" t="str">
        <v/>
      </c>
      <c r="F353" t="str">
        <v>-</v>
      </c>
      <c r="G353" t="str">
        <v>-</v>
      </c>
    </row>
    <row r="354">
      <c r="A354">
        <v>1352</v>
      </c>
      <c r="B354" t="str">
        <f>HYPERLINK("https://vanban.hanoi.gov.vn/pl/giaiquyetkhieunaitocao/-/hn/uxPHaGQkvD8x/7801/177141/13/13/0.html;jsessionid=s9+5OAk9QRSAot8f1K1t1kuu.undefined", "UBND Ủy ban nhân dân xã Minh Khai  thành phố Hà Nội")</f>
        <v>UBND Ủy ban nhân dân xã Minh Khai  thành phố Hà Nội</v>
      </c>
      <c r="C354" t="str">
        <v>https://vanban.hanoi.gov.vn/pl/giaiquyetkhieunaitocao/-/hn/uxPHaGQkvD8x/7801/177141/13/13/0.html;jsessionid=s9+5OAk9QRSAot8f1K1t1kuu.undefined</v>
      </c>
      <c r="D354" t="str">
        <v>-</v>
      </c>
      <c r="E354" t="str">
        <v>-</v>
      </c>
      <c r="F354" t="str">
        <v>-</v>
      </c>
      <c r="G354" t="str">
        <v>-</v>
      </c>
    </row>
    <row r="355">
      <c r="A355">
        <v>1353</v>
      </c>
      <c r="B355" t="str">
        <f>HYPERLINK("https://www.facebook.com/doanxaduonglieuhduc/?locale=ms_MY", "Công an xã Dương Liễu  thành phố Hà Nội")</f>
        <v>Công an xã Dương Liễu  thành phố Hà Nội</v>
      </c>
      <c r="C355" t="str">
        <v>https://www.facebook.com/doanxaduonglieuhduc/?locale=ms_MY</v>
      </c>
      <c r="D355" t="str">
        <v>-</v>
      </c>
      <c r="E355" t="str">
        <v/>
      </c>
      <c r="F355" t="str">
        <v>-</v>
      </c>
      <c r="G355" t="str">
        <v>-</v>
      </c>
    </row>
    <row r="356">
      <c r="A356">
        <v>1354</v>
      </c>
      <c r="B356" t="str">
        <f>HYPERLINK("http://hoaiduc.hanoi.gov.vn/ubnd-cac-xa-thi-tran", "UBND Ủy ban nhân dân xã Dương Liễu  thành phố Hà Nội")</f>
        <v>UBND Ủy ban nhân dân xã Dương Liễu  thành phố Hà Nội</v>
      </c>
      <c r="C356" t="str">
        <v>http://hoaiduc.hanoi.gov.vn/ubnd-cac-xa-thi-tran</v>
      </c>
      <c r="D356" t="str">
        <v>-</v>
      </c>
      <c r="E356" t="str">
        <v>-</v>
      </c>
      <c r="F356" t="str">
        <v>-</v>
      </c>
      <c r="G356" t="str">
        <v>-</v>
      </c>
    </row>
    <row r="357">
      <c r="A357">
        <v>1355</v>
      </c>
      <c r="B357" t="str">
        <f>HYPERLINK("https://www.facebook.com/groups/toi.yeu.xa.di.trach.huyen.hoai.duc/", "Công an xã Di Trạch  thành phố Hà Nội")</f>
        <v>Công an xã Di Trạch  thành phố Hà Nội</v>
      </c>
      <c r="C357" t="str">
        <v>https://www.facebook.com/groups/toi.yeu.xa.di.trach.huyen.hoai.duc/</v>
      </c>
      <c r="D357" t="str">
        <v>-</v>
      </c>
      <c r="E357" t="str">
        <v/>
      </c>
      <c r="F357" t="str">
        <v>-</v>
      </c>
      <c r="G357" t="str">
        <v>-</v>
      </c>
    </row>
    <row r="358">
      <c r="A358">
        <v>1356</v>
      </c>
      <c r="B358" t="str">
        <f>HYPERLINK("http://hoaiduc.hanoi.gov.vn/ubnd-cac-xa-thi-tran", "UBND Ủy ban nhân dân xã Di Trạch  thành phố Hà Nội")</f>
        <v>UBND Ủy ban nhân dân xã Di Trạch  thành phố Hà Nội</v>
      </c>
      <c r="C358" t="str">
        <v>http://hoaiduc.hanoi.gov.vn/ubnd-cac-xa-thi-tran</v>
      </c>
      <c r="D358" t="str">
        <v>-</v>
      </c>
      <c r="E358" t="str">
        <v>-</v>
      </c>
      <c r="F358" t="str">
        <v>-</v>
      </c>
      <c r="G358" t="str">
        <v>-</v>
      </c>
    </row>
    <row r="359">
      <c r="A359">
        <v>1357</v>
      </c>
      <c r="B359" t="str">
        <f>HYPERLINK("https://www.facebook.com/322827476213987", "Công an xã Đức Giang  thành phố Hà Nội")</f>
        <v>Công an xã Đức Giang  thành phố Hà Nội</v>
      </c>
      <c r="C359" t="str">
        <v>https://www.facebook.com/322827476213987</v>
      </c>
      <c r="D359" t="str">
        <v>-</v>
      </c>
      <c r="E359" t="str">
        <v/>
      </c>
      <c r="F359" t="str">
        <v>-</v>
      </c>
      <c r="G359" t="str">
        <v>-</v>
      </c>
    </row>
    <row r="360">
      <c r="A360">
        <v>1358</v>
      </c>
      <c r="B360" t="str">
        <f>HYPERLINK("http://hoaiduc.hanoi.gov.vn/ubnd-cac-xa-thi-tran", "UBND Ủy ban nhân dân xã Đức Giang  thành phố Hà Nội")</f>
        <v>UBND Ủy ban nhân dân xã Đức Giang  thành phố Hà Nội</v>
      </c>
      <c r="C360" t="str">
        <v>http://hoaiduc.hanoi.gov.vn/ubnd-cac-xa-thi-tran</v>
      </c>
      <c r="D360" t="str">
        <v>-</v>
      </c>
      <c r="E360" t="str">
        <v>-</v>
      </c>
      <c r="F360" t="str">
        <v>-</v>
      </c>
      <c r="G360" t="str">
        <v>-</v>
      </c>
    </row>
    <row r="361">
      <c r="A361">
        <v>1359</v>
      </c>
      <c r="B361" t="str">
        <f>HYPERLINK("https://www.facebook.com/groups/toi.yeu.xa.cat.que.huyen.hoai.duc/", "Công an xã Cát Quế  thành phố Hà Nội")</f>
        <v>Công an xã Cát Quế  thành phố Hà Nội</v>
      </c>
      <c r="C361" t="str">
        <v>https://www.facebook.com/groups/toi.yeu.xa.cat.que.huyen.hoai.duc/</v>
      </c>
      <c r="D361" t="str">
        <v>-</v>
      </c>
      <c r="E361" t="str">
        <v/>
      </c>
      <c r="F361" t="str">
        <v>-</v>
      </c>
      <c r="G361" t="str">
        <v>-</v>
      </c>
    </row>
    <row r="362">
      <c r="A362">
        <v>1360</v>
      </c>
      <c r="B362" t="str">
        <f>HYPERLINK("http://hoaiduc.hanoi.gov.vn/", "UBND Ủy ban nhân dân xã Cát Quế  thành phố Hà Nội")</f>
        <v>UBND Ủy ban nhân dân xã Cát Quế  thành phố Hà Nội</v>
      </c>
      <c r="C362" t="str">
        <v>http://hoaiduc.hanoi.gov.vn/</v>
      </c>
      <c r="D362" t="str">
        <v>-</v>
      </c>
      <c r="E362" t="str">
        <v>-</v>
      </c>
      <c r="F362" t="str">
        <v>-</v>
      </c>
      <c r="G362" t="str">
        <v>-</v>
      </c>
    </row>
    <row r="363">
      <c r="A363">
        <v>1361</v>
      </c>
      <c r="B363" t="str">
        <v>Công an xã Kim Chung  thành phố Hà Nội</v>
      </c>
      <c r="C363" t="str">
        <v>-</v>
      </c>
      <c r="D363" t="str">
        <v>-</v>
      </c>
      <c r="E363" t="str">
        <v/>
      </c>
      <c r="F363" t="str">
        <v>-</v>
      </c>
      <c r="G363" t="str">
        <v>-</v>
      </c>
    </row>
    <row r="364">
      <c r="A364">
        <v>1362</v>
      </c>
      <c r="B364" t="str">
        <f>HYPERLINK("https://kimchung.donganh.hanoi.gov.vn/uy-ban-nhan-dan-xa-kim-chung", "UBND Ủy ban nhân dân xã Kim Chung  thành phố Hà Nội")</f>
        <v>UBND Ủy ban nhân dân xã Kim Chung  thành phố Hà Nội</v>
      </c>
      <c r="C364" t="str">
        <v>https://kimchung.donganh.hanoi.gov.vn/uy-ban-nhan-dan-xa-kim-chung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1363</v>
      </c>
      <c r="B365" t="str">
        <f>HYPERLINK("https://www.facebook.com/p/Tu%E1%BB%95i-tr%E1%BA%BB-C%C3%B4ng-an-Th%C3%A0nh-ph%E1%BB%91-V%C4%A9nh-Y%C3%AAn-100066497717181/", "Công an xã Yên Sở  thành phố Hà Nội")</f>
        <v>Công an xã Yên Sở  thành phố Hà Nội</v>
      </c>
      <c r="C365" t="str">
        <v>https://www.facebook.com/p/Tu%E1%BB%95i-tr%E1%BA%BB-C%C3%B4ng-an-Th%C3%A0nh-ph%E1%BB%91-V%C4%A9nh-Y%C3%AAn-100066497717181/</v>
      </c>
      <c r="D365" t="str">
        <v>-</v>
      </c>
      <c r="E365" t="str">
        <v/>
      </c>
      <c r="F365" t="str">
        <v>-</v>
      </c>
      <c r="G365" t="str">
        <v>-</v>
      </c>
    </row>
    <row r="366">
      <c r="A366">
        <v>1364</v>
      </c>
      <c r="B366" t="str">
        <f>HYPERLINK("http://hoaiduc.hanoi.gov.vn/ubnd-cac-xa-thi-tran", "UBND Ủy ban nhân dân xã Yên Sở  thành phố Hà Nội")</f>
        <v>UBND Ủy ban nhân dân xã Yên Sở  thành phố Hà Nội</v>
      </c>
      <c r="C366" t="str">
        <v>http://hoaiduc.hanoi.gov.vn/ubnd-cac-xa-thi-tran</v>
      </c>
      <c r="D366" t="str">
        <v>-</v>
      </c>
      <c r="E366" t="str">
        <v>-</v>
      </c>
      <c r="F366" t="str">
        <v>-</v>
      </c>
      <c r="G366" t="str">
        <v>-</v>
      </c>
    </row>
    <row r="367">
      <c r="A367">
        <v>1365</v>
      </c>
      <c r="B367" t="str">
        <f>HYPERLINK("https://www.facebook.com/p/Tu%E1%BB%95i-tr%E1%BA%BB-C%C3%B4ng-an-th%E1%BB%8B-x%C3%A3-S%C6%A1n-T%C3%A2y-100040884909606/", "Công an xã Sơn Đồng  thành phố Hà Nội")</f>
        <v>Công an xã Sơn Đồng  thành phố Hà Nội</v>
      </c>
      <c r="C367" t="str">
        <v>https://www.facebook.com/p/Tu%E1%BB%95i-tr%E1%BA%BB-C%C3%B4ng-an-th%E1%BB%8B-x%C3%A3-S%C6%A1n-T%C3%A2y-100040884909606/</v>
      </c>
      <c r="D367" t="str">
        <v>-</v>
      </c>
      <c r="E367" t="str">
        <v/>
      </c>
      <c r="F367" t="str">
        <v>-</v>
      </c>
      <c r="G367" t="str">
        <v>-</v>
      </c>
    </row>
    <row r="368">
      <c r="A368">
        <v>1366</v>
      </c>
      <c r="B368" t="str">
        <f>HYPERLINK("http://hoaiduc.hanoi.gov.vn/ubnd-cac-xa-thi-tran", "UBND Ủy ban nhân dân xã Sơn Đồng  thành phố Hà Nội")</f>
        <v>UBND Ủy ban nhân dân xã Sơn Đồng  thành phố Hà Nội</v>
      </c>
      <c r="C368" t="str">
        <v>http://hoaiduc.hanoi.gov.vn/ubnd-cac-xa-thi-tran</v>
      </c>
      <c r="D368" t="str">
        <v>-</v>
      </c>
      <c r="E368" t="str">
        <v>-</v>
      </c>
      <c r="F368" t="str">
        <v>-</v>
      </c>
      <c r="G368" t="str">
        <v>-</v>
      </c>
    </row>
    <row r="369">
      <c r="A369">
        <v>1367</v>
      </c>
      <c r="B369" t="str">
        <f>HYPERLINK("https://www.facebook.com/truyenthanhvancanh/", "Công an xã Vân Canh  thành phố Hà Nội")</f>
        <v>Công an xã Vân Canh  thành phố Hà Nội</v>
      </c>
      <c r="C369" t="str">
        <v>https://www.facebook.com/truyenthanhvancanh/</v>
      </c>
      <c r="D369" t="str">
        <v>-</v>
      </c>
      <c r="E369" t="str">
        <v/>
      </c>
      <c r="F369" t="str">
        <v>-</v>
      </c>
      <c r="G369" t="str">
        <v>-</v>
      </c>
    </row>
    <row r="370">
      <c r="A370">
        <v>1368</v>
      </c>
      <c r="B370" t="str">
        <f>HYPERLINK("http://hoaiduc.hanoi.gov.vn/ubnd-cac-xa-thi-tran", "UBND Ủy ban nhân dân xã Vân Canh  thành phố Hà Nội")</f>
        <v>UBND Ủy ban nhân dân xã Vân Canh  thành phố Hà Nội</v>
      </c>
      <c r="C370" t="str">
        <v>http://hoaiduc.hanoi.gov.vn/ubnd-cac-xa-thi-tran</v>
      </c>
      <c r="D370" t="str">
        <v>-</v>
      </c>
      <c r="E370" t="str">
        <v>-</v>
      </c>
      <c r="F370" t="str">
        <v>-</v>
      </c>
      <c r="G370" t="str">
        <v>-</v>
      </c>
    </row>
    <row r="371">
      <c r="A371">
        <v>1369</v>
      </c>
      <c r="B371" t="str">
        <f>HYPERLINK("https://www.facebook.com/p/Tu%E1%BB%95i-tr%E1%BA%BB-C%C3%B4ng-an-Th%C3%A0nh-ph%E1%BB%91-V%C4%A9nh-Y%C3%AAn-100066497717181/?locale=nl_BE", "Công an xã Đắc Sở  thành phố Hà Nội")</f>
        <v>Công an xã Đắc Sở  thành phố Hà Nội</v>
      </c>
      <c r="C371" t="str">
        <v>https://www.facebook.com/p/Tu%E1%BB%95i-tr%E1%BA%BB-C%C3%B4ng-an-Th%C3%A0nh-ph%E1%BB%91-V%C4%A9nh-Y%C3%AAn-100066497717181/?locale=nl_BE</v>
      </c>
      <c r="D371" t="str">
        <v>-</v>
      </c>
      <c r="E371" t="str">
        <v/>
      </c>
      <c r="F371" t="str">
        <v>-</v>
      </c>
      <c r="G371" t="str">
        <v>-</v>
      </c>
    </row>
    <row r="372">
      <c r="A372">
        <v>1370</v>
      </c>
      <c r="B372" t="str">
        <f>HYPERLINK("http://hoaiduc.hanoi.gov.vn/ubnd-cac-xa-thi-tran", "UBND Ủy ban nhân dân xã Đắc Sở  thành phố Hà Nội")</f>
        <v>UBND Ủy ban nhân dân xã Đắc Sở  thành phố Hà Nội</v>
      </c>
      <c r="C372" t="str">
        <v>http://hoaiduc.hanoi.gov.vn/ubnd-cac-xa-thi-tran</v>
      </c>
      <c r="D372" t="str">
        <v>-</v>
      </c>
      <c r="E372" t="str">
        <v>-</v>
      </c>
      <c r="F372" t="str">
        <v>-</v>
      </c>
      <c r="G372" t="str">
        <v>-</v>
      </c>
    </row>
    <row r="373">
      <c r="A373">
        <v>1371</v>
      </c>
      <c r="B373" t="str">
        <f>HYPERLINK("https://www.facebook.com/p/Tu%E1%BB%95i-tr%E1%BA%BB-C%C3%B4ng-an-Th%C3%A0nh-ph%E1%BB%91-V%C4%A9nh-Y%C3%AAn-100066497717181/", "Công an xã Lại Yên  thành phố Hà Nội")</f>
        <v>Công an xã Lại Yên  thành phố Hà Nội</v>
      </c>
      <c r="C373" t="str">
        <v>https://www.facebook.com/p/Tu%E1%BB%95i-tr%E1%BA%BB-C%C3%B4ng-an-Th%C3%A0nh-ph%E1%BB%91-V%C4%A9nh-Y%C3%AAn-100066497717181/</v>
      </c>
      <c r="D373" t="str">
        <v>-</v>
      </c>
      <c r="E373" t="str">
        <v/>
      </c>
      <c r="F373" t="str">
        <v>-</v>
      </c>
      <c r="G373" t="str">
        <v>-</v>
      </c>
    </row>
    <row r="374">
      <c r="A374">
        <v>1372</v>
      </c>
      <c r="B374" t="str">
        <f>HYPERLINK("http://hoaiduc.hanoi.gov.vn/", "UBND Ủy ban nhân dân xã Lại Yên  thành phố Hà Nội")</f>
        <v>UBND Ủy ban nhân dân xã Lại Yên  thành phố Hà Nội</v>
      </c>
      <c r="C374" t="str">
        <v>http://hoaiduc.hanoi.gov.vn/</v>
      </c>
      <c r="D374" t="str">
        <v>-</v>
      </c>
      <c r="E374" t="str">
        <v>-</v>
      </c>
      <c r="F374" t="str">
        <v>-</v>
      </c>
      <c r="G374" t="str">
        <v>-</v>
      </c>
    </row>
    <row r="375">
      <c r="A375">
        <v>1373</v>
      </c>
      <c r="B375" t="str">
        <v>Công an xã Tiền Yên  thành phố Hà Nội</v>
      </c>
      <c r="C375" t="str">
        <v>-</v>
      </c>
      <c r="D375" t="str">
        <v>-</v>
      </c>
      <c r="E375" t="str">
        <v/>
      </c>
      <c r="F375" t="str">
        <v>-</v>
      </c>
      <c r="G375" t="str">
        <v>-</v>
      </c>
    </row>
    <row r="376">
      <c r="A376">
        <v>1374</v>
      </c>
      <c r="B376" t="str">
        <f>HYPERLINK("http://hoaiduc.hanoi.gov.vn/", "UBND Ủy ban nhân dân xã Tiền Yên  thành phố Hà Nội")</f>
        <v>UBND Ủy ban nhân dân xã Tiền Yên  thành phố Hà Nội</v>
      </c>
      <c r="C376" t="str">
        <v>http://hoaiduc.hanoi.gov.vn/</v>
      </c>
      <c r="D376" t="str">
        <v>-</v>
      </c>
      <c r="E376" t="str">
        <v>-</v>
      </c>
      <c r="F376" t="str">
        <v>-</v>
      </c>
      <c r="G376" t="str">
        <v>-</v>
      </c>
    </row>
    <row r="377">
      <c r="A377">
        <v>1375</v>
      </c>
      <c r="B377" t="str">
        <f>HYPERLINK("https://www.facebook.com/p/Tu%E1%BB%95i-tr%E1%BA%BB-C%C3%B4ng-an-Th%C3%A0nh-ph%E1%BB%91-V%C4%A9nh-Y%C3%AAn-100066497717181/", "Công an xã Song Phương  thành phố Hà Nội")</f>
        <v>Công an xã Song Phương  thành phố Hà Nội</v>
      </c>
      <c r="C377" t="str">
        <v>https://www.facebook.com/p/Tu%E1%BB%95i-tr%E1%BA%BB-C%C3%B4ng-an-Th%C3%A0nh-ph%E1%BB%91-V%C4%A9nh-Y%C3%AAn-100066497717181/</v>
      </c>
      <c r="D377" t="str">
        <v>-</v>
      </c>
      <c r="E377" t="str">
        <v/>
      </c>
      <c r="F377" t="str">
        <v>-</v>
      </c>
      <c r="G377" t="str">
        <v>-</v>
      </c>
    </row>
    <row r="378">
      <c r="A378">
        <v>1376</v>
      </c>
      <c r="B378" t="str">
        <f>HYPERLINK("https://songphuong.danphuong.hanoi.gov.vn/", "UBND Ủy ban nhân dân xã Song Phương  thành phố Hà Nội")</f>
        <v>UBND Ủy ban nhân dân xã Song Phương  thành phố Hà Nội</v>
      </c>
      <c r="C378" t="str">
        <v>https://songphuong.danphuong.hanoi.gov.vn/</v>
      </c>
      <c r="D378" t="str">
        <v>-</v>
      </c>
      <c r="E378" t="str">
        <v>-</v>
      </c>
      <c r="F378" t="str">
        <v>-</v>
      </c>
      <c r="G378" t="str">
        <v>-</v>
      </c>
    </row>
    <row r="379">
      <c r="A379">
        <v>1377</v>
      </c>
      <c r="B379" t="str">
        <f>HYPERLINK("https://www.facebook.com/p/Tu%E1%BB%95i-Tr%E1%BA%BB-C%C3%B4ng-An-Qu%E1%BA%ADn-T%C3%A2y-H%E1%BB%93-100080140217978/", "Công an xã An Khánh  thành phố Hà Nội")</f>
        <v>Công an xã An Khánh  thành phố Hà Nội</v>
      </c>
      <c r="C379" t="str">
        <v>https://www.facebook.com/p/Tu%E1%BB%95i-Tr%E1%BA%BB-C%C3%B4ng-An-Qu%E1%BA%ADn-T%C3%A2y-H%E1%BB%93-100080140217978/</v>
      </c>
      <c r="D379" t="str">
        <v>-</v>
      </c>
      <c r="E379" t="str">
        <v/>
      </c>
      <c r="F379" t="str">
        <v>-</v>
      </c>
      <c r="G379" t="str">
        <v>-</v>
      </c>
    </row>
    <row r="380">
      <c r="A380">
        <v>1378</v>
      </c>
      <c r="B380" t="str">
        <f>HYPERLINK("https://chuongmy.hanoi.gov.vn/", "UBND Ủy ban nhân dân xã An Khánh  thành phố Hà Nội")</f>
        <v>UBND Ủy ban nhân dân xã An Khánh  thành phố Hà Nội</v>
      </c>
      <c r="C380" t="str">
        <v>https://chuongmy.hanoi.gov.vn/</v>
      </c>
      <c r="D380" t="str">
        <v>-</v>
      </c>
      <c r="E380" t="str">
        <v>-</v>
      </c>
      <c r="F380" t="str">
        <v>-</v>
      </c>
      <c r="G380" t="str">
        <v>-</v>
      </c>
    </row>
    <row r="381">
      <c r="A381">
        <v>1379</v>
      </c>
      <c r="B381" t="str">
        <f>HYPERLINK("https://www.facebook.com/p/U%E1%BB%B7-ban-nh%C3%A2n-d%C3%A2n-x%C3%A3-An-Th%C6%B0%E1%BB%A3ng-100067641978949/", "Công an xã An Thượng  thành phố Hà Nội")</f>
        <v>Công an xã An Thượng  thành phố Hà Nội</v>
      </c>
      <c r="C381" t="str">
        <v>https://www.facebook.com/p/U%E1%BB%B7-ban-nh%C3%A2n-d%C3%A2n-x%C3%A3-An-Th%C6%B0%E1%BB%A3ng-100067641978949/</v>
      </c>
      <c r="D381" t="str">
        <v>-</v>
      </c>
      <c r="E381" t="str">
        <v/>
      </c>
      <c r="F381" t="str">
        <v>-</v>
      </c>
      <c r="G381" t="str">
        <v>-</v>
      </c>
    </row>
    <row r="382">
      <c r="A382">
        <v>1380</v>
      </c>
      <c r="B382" t="str">
        <f>HYPERLINK("http://hoaiduc.hanoi.gov.vn/ubnd-cac-xa-thi-tran", "UBND Ủy ban nhân dân xã An Thượng  thành phố Hà Nội")</f>
        <v>UBND Ủy ban nhân dân xã An Thượng  thành phố Hà Nội</v>
      </c>
      <c r="C382" t="str">
        <v>http://hoaiduc.hanoi.gov.vn/ubnd-cac-xa-thi-tran</v>
      </c>
      <c r="D382" t="str">
        <v>-</v>
      </c>
      <c r="E382" t="str">
        <v>-</v>
      </c>
      <c r="F382" t="str">
        <v>-</v>
      </c>
      <c r="G382" t="str">
        <v>-</v>
      </c>
    </row>
    <row r="383">
      <c r="A383">
        <v>1381</v>
      </c>
      <c r="B383" t="str">
        <v>Công an xã Vân Côn  thành phố Hà Nội</v>
      </c>
      <c r="C383" t="str">
        <v>-</v>
      </c>
      <c r="D383" t="str">
        <v>-</v>
      </c>
      <c r="E383" t="str">
        <v/>
      </c>
      <c r="F383" t="str">
        <v>-</v>
      </c>
      <c r="G383" t="str">
        <v>-</v>
      </c>
    </row>
    <row r="384">
      <c r="A384">
        <v>1382</v>
      </c>
      <c r="B384" t="str">
        <f>HYPERLINK("http://hoaiduc.hanoi.gov.vn/ubnd-cac-xa-thi-tran", "UBND Ủy ban nhân dân xã Vân Côn  thành phố Hà Nội")</f>
        <v>UBND Ủy ban nhân dân xã Vân Côn  thành phố Hà Nội</v>
      </c>
      <c r="C384" t="str">
        <v>http://hoaiduc.hanoi.gov.vn/ubnd-cac-xa-thi-tran</v>
      </c>
      <c r="D384" t="str">
        <v>-</v>
      </c>
      <c r="E384" t="str">
        <v>-</v>
      </c>
      <c r="F384" t="str">
        <v>-</v>
      </c>
      <c r="G384" t="str">
        <v>-</v>
      </c>
    </row>
    <row r="385">
      <c r="A385">
        <v>1383</v>
      </c>
      <c r="B385" t="str">
        <f>HYPERLINK("https://www.facebook.com/groups/toi.yeu.xa.la.phu.huyen.hoai.duc/", "Công an xã La Phù  thành phố Hà Nội")</f>
        <v>Công an xã La Phù  thành phố Hà Nội</v>
      </c>
      <c r="C385" t="str">
        <v>https://www.facebook.com/groups/toi.yeu.xa.la.phu.huyen.hoai.duc/</v>
      </c>
      <c r="D385" t="str">
        <v>-</v>
      </c>
      <c r="E385" t="str">
        <v/>
      </c>
      <c r="F385" t="str">
        <v>-</v>
      </c>
      <c r="G385" t="str">
        <v>-</v>
      </c>
    </row>
    <row r="386">
      <c r="A386">
        <v>1384</v>
      </c>
      <c r="B386" t="str">
        <f>HYPERLINK("http://hoaiduc.hanoi.gov.vn/ubnd-cac-xa-thi-tran", "UBND Ủy ban nhân dân xã La Phù  thành phố Hà Nội")</f>
        <v>UBND Ủy ban nhân dân xã La Phù  thành phố Hà Nội</v>
      </c>
      <c r="C386" t="str">
        <v>http://hoaiduc.hanoi.gov.vn/ubnd-cac-xa-thi-tran</v>
      </c>
      <c r="D386" t="str">
        <v>-</v>
      </c>
      <c r="E386" t="str">
        <v>-</v>
      </c>
      <c r="F386" t="str">
        <v>-</v>
      </c>
      <c r="G386" t="str">
        <v>-</v>
      </c>
    </row>
    <row r="387">
      <c r="A387">
        <v>1385</v>
      </c>
      <c r="B387" t="str">
        <f>HYPERLINK("https://www.facebook.com/tuoitreconganquanhadong/?locale=vi_VN", "Công an xã Đông La  thành phố Hà Nội")</f>
        <v>Công an xã Đông La  thành phố Hà Nội</v>
      </c>
      <c r="C387" t="str">
        <v>https://www.facebook.com/tuoitreconganquanhadong/?locale=vi_VN</v>
      </c>
      <c r="D387" t="str">
        <v>-</v>
      </c>
      <c r="E387" t="str">
        <v/>
      </c>
      <c r="F387" t="str">
        <v>-</v>
      </c>
      <c r="G387" t="str">
        <v>-</v>
      </c>
    </row>
    <row r="388">
      <c r="A388">
        <v>1386</v>
      </c>
      <c r="B388" t="str">
        <f>HYPERLINK("http://hoaiduc.hanoi.gov.vn/ubnd-cac-xa-thi-tran/-/view_content/1760299-ubnd-xa-dong-la.html", "UBND Ủy ban nhân dân xã Đông La  thành phố Hà Nội")</f>
        <v>UBND Ủy ban nhân dân xã Đông La  thành phố Hà Nội</v>
      </c>
      <c r="C388" t="str">
        <v>http://hoaiduc.hanoi.gov.vn/ubnd-cac-xa-thi-tran/-/view_content/1760299-ubnd-xa-dong-la.html</v>
      </c>
      <c r="D388" t="str">
        <v>-</v>
      </c>
      <c r="E388" t="str">
        <v>-</v>
      </c>
      <c r="F388" t="str">
        <v>-</v>
      </c>
      <c r="G388" t="str">
        <v>-</v>
      </c>
    </row>
    <row r="389">
      <c r="A389">
        <v>1387</v>
      </c>
      <c r="B389" t="str">
        <f>HYPERLINK("https://www.facebook.com/CAQTX/", "Công an xã Đông Xuân  thành phố Hà Nội")</f>
        <v>Công an xã Đông Xuân  thành phố Hà Nội</v>
      </c>
      <c r="C389" t="str">
        <v>https://www.facebook.com/CAQTX/</v>
      </c>
      <c r="D389" t="str">
        <v>-</v>
      </c>
      <c r="E389" t="str">
        <v/>
      </c>
      <c r="F389" t="str">
        <v>-</v>
      </c>
      <c r="G389" t="str">
        <v>-</v>
      </c>
    </row>
    <row r="390">
      <c r="A390">
        <v>1388</v>
      </c>
      <c r="B390" t="str">
        <f>HYPERLINK("https://chuongmy.hanoi.gov.vn/", "UBND Ủy ban nhân dân xã Đông Xuân  thành phố Hà Nội")</f>
        <v>UBND Ủy ban nhân dân xã Đông Xuân  thành phố Hà Nội</v>
      </c>
      <c r="C390" t="str">
        <v>https://chuongmy.hanoi.gov.vn/</v>
      </c>
      <c r="D390" t="str">
        <v>-</v>
      </c>
      <c r="E390" t="str">
        <v>-</v>
      </c>
      <c r="F390" t="str">
        <v>-</v>
      </c>
      <c r="G390" t="str">
        <v>-</v>
      </c>
    </row>
    <row r="391">
      <c r="A391">
        <v>1389</v>
      </c>
      <c r="B391" t="str">
        <f>HYPERLINK("https://www.facebook.com/tuoitreconganhuyenQuocOai/?locale=fy_NL", "Công an thị trấn Quốc Oai  thành phố Hà Nội")</f>
        <v>Công an thị trấn Quốc Oai  thành phố Hà Nội</v>
      </c>
      <c r="C391" t="str">
        <v>https://www.facebook.com/tuoitreconganhuyenQuocOai/?locale=fy_NL</v>
      </c>
      <c r="D391" t="str">
        <v>-</v>
      </c>
      <c r="E391" t="str">
        <v/>
      </c>
      <c r="F391" t="str">
        <v>-</v>
      </c>
      <c r="G391" t="str">
        <v>-</v>
      </c>
    </row>
    <row r="392">
      <c r="A392">
        <v>1390</v>
      </c>
      <c r="B392" t="str">
        <f>HYPERLINK("https://quocoai.hanoi.gov.vn/", "UBND Ủy ban nhân dân thị trấn Quốc Oai  thành phố Hà Nội")</f>
        <v>UBND Ủy ban nhân dân thị trấn Quốc Oai  thành phố Hà Nội</v>
      </c>
      <c r="C392" t="str">
        <v>https://quocoai.hanoi.gov.vn/</v>
      </c>
      <c r="D392" t="str">
        <v>-</v>
      </c>
      <c r="E392" t="str">
        <v>-</v>
      </c>
      <c r="F392" t="str">
        <v>-</v>
      </c>
      <c r="G392" t="str">
        <v>-</v>
      </c>
    </row>
    <row r="393">
      <c r="A393">
        <v>1391</v>
      </c>
      <c r="B393" t="str">
        <f>HYPERLINK("https://www.facebook.com/p/C%E1%BB%95ng-th%C3%B4ng-tin-UBND-x%C3%A3-S%C3%A0i-S%C6%A1n-huy%E1%BB%87n-Qu%E1%BB%91c-Oai-100064643113835/", "Công an xã Sài Sơn  thành phố Hà Nội")</f>
        <v>Công an xã Sài Sơn  thành phố Hà Nội</v>
      </c>
      <c r="C393" t="str">
        <v>https://www.facebook.com/p/C%E1%BB%95ng-th%C3%B4ng-tin-UBND-x%C3%A3-S%C3%A0i-S%C6%A1n-huy%E1%BB%87n-Qu%E1%BB%91c-Oai-100064643113835/</v>
      </c>
      <c r="D393" t="str">
        <v>-</v>
      </c>
      <c r="E393" t="str">
        <v/>
      </c>
      <c r="F393" t="str">
        <v>-</v>
      </c>
      <c r="G393" t="str">
        <v>-</v>
      </c>
    </row>
    <row r="394">
      <c r="A394">
        <v>1392</v>
      </c>
      <c r="B394" t="str">
        <f>HYPERLINK("https://quocoai.hanoi.gov.vn/", "UBND Ủy ban nhân dân xã Sài Sơn  thành phố Hà Nội")</f>
        <v>UBND Ủy ban nhân dân xã Sài Sơn  thành phố Hà Nội</v>
      </c>
      <c r="C394" t="str">
        <v>https://quocoai.hanoi.gov.vn/</v>
      </c>
      <c r="D394" t="str">
        <v>-</v>
      </c>
      <c r="E394" t="str">
        <v>-</v>
      </c>
      <c r="F394" t="str">
        <v>-</v>
      </c>
      <c r="G394" t="str">
        <v>-</v>
      </c>
    </row>
    <row r="395">
      <c r="A395">
        <v>1393</v>
      </c>
      <c r="B395" t="str">
        <f>HYPERLINK("https://www.facebook.com/p/Tu%E1%BB%95i-Tr%E1%BA%BB-C%C3%B4ng-An-Huy%E1%BB%87n-Ch%C6%B0%C6%A1ng-M%E1%BB%B9-100028578047777/", "Công an xã Phượng Cách  thành phố Hà Nội")</f>
        <v>Công an xã Phượng Cách  thành phố Hà Nội</v>
      </c>
      <c r="C395" t="str">
        <v>https://www.facebook.com/p/Tu%E1%BB%95i-Tr%E1%BA%BB-C%C3%B4ng-An-Huy%E1%BB%87n-Ch%C6%B0%C6%A1ng-M%E1%BB%B9-100028578047777/</v>
      </c>
      <c r="D395" t="str">
        <v>-</v>
      </c>
      <c r="E395" t="str">
        <v/>
      </c>
      <c r="F395" t="str">
        <v>-</v>
      </c>
      <c r="G395" t="str">
        <v>-</v>
      </c>
    </row>
    <row r="396">
      <c r="A396">
        <v>1394</v>
      </c>
      <c r="B396" t="str">
        <f>HYPERLINK("https://quocoai.hanoi.gov.vn/tin-tuc-su-kien/-/asset_publisher/PkxzUJ0wdylW/content/le-trao-tang-huy-hieu-60-nam-tuoi-ang-cho-ong-chi-nguyen-uc-nghe-thuoc-ang-bo-xa-phuong-cach", "UBND Ủy ban nhân dân xã Phượng Cách  thành phố Hà Nội")</f>
        <v>UBND Ủy ban nhân dân xã Phượng Cách  thành phố Hà Nội</v>
      </c>
      <c r="C396" t="str">
        <v>https://quocoai.hanoi.gov.vn/tin-tuc-su-kien/-/asset_publisher/PkxzUJ0wdylW/content/le-trao-tang-huy-hieu-60-nam-tuoi-ang-cho-ong-chi-nguyen-uc-nghe-thuoc-ang-bo-xa-phuong-cach</v>
      </c>
      <c r="D396" t="str">
        <v>-</v>
      </c>
      <c r="E396" t="str">
        <v>-</v>
      </c>
      <c r="F396" t="str">
        <v>-</v>
      </c>
      <c r="G396" t="str">
        <v>-</v>
      </c>
    </row>
    <row r="397">
      <c r="A397">
        <v>1395</v>
      </c>
      <c r="B397" t="str">
        <f>HYPERLINK("https://www.facebook.com/p/Tu%E1%BB%95i-tr%E1%BA%BB-C%C3%B4ng-an-Th%C3%A0nh-ph%E1%BB%91-V%C4%A9nh-Y%C3%AAn-100066497717181/?locale=nl_BE", "Công an xã Yên Sơn  thành phố Hà Nội")</f>
        <v>Công an xã Yên Sơn  thành phố Hà Nội</v>
      </c>
      <c r="C397" t="str">
        <v>https://www.facebook.com/p/Tu%E1%BB%95i-tr%E1%BA%BB-C%C3%B4ng-an-Th%C3%A0nh-ph%E1%BB%91-V%C4%A9nh-Y%C3%AAn-100066497717181/?locale=nl_BE</v>
      </c>
      <c r="D397" t="str">
        <v>-</v>
      </c>
      <c r="E397" t="str">
        <v/>
      </c>
      <c r="F397" t="str">
        <v>-</v>
      </c>
      <c r="G397" t="str">
        <v>-</v>
      </c>
    </row>
    <row r="398">
      <c r="A398">
        <v>1396</v>
      </c>
      <c r="B398" t="str">
        <f>HYPERLINK("https://quocoai.hanoi.gov.vn/khoa-hoc-cong-nghe/-/asset_publisher/PkxzUJ0wdylW/content/ky-hop-thu-muoi-bon-h-nd-xa-yen-son-ve-viec-sap-xep-on-vi-hanh-chinh-xa-phuong-cach-va-xa-yen-son-thanh-xa-phuong-son", "UBND Ủy ban nhân dân xã Yên Sơn  thành phố Hà Nội")</f>
        <v>UBND Ủy ban nhân dân xã Yên Sơn  thành phố Hà Nội</v>
      </c>
      <c r="C398" t="str">
        <v>https://quocoai.hanoi.gov.vn/khoa-hoc-cong-nghe/-/asset_publisher/PkxzUJ0wdylW/content/ky-hop-thu-muoi-bon-h-nd-xa-yen-son-ve-viec-sap-xep-on-vi-hanh-chinh-xa-phuong-cach-va-xa-yen-son-thanh-xa-phuong-son</v>
      </c>
      <c r="D398" t="str">
        <v>-</v>
      </c>
      <c r="E398" t="str">
        <v>-</v>
      </c>
      <c r="F398" t="str">
        <v>-</v>
      </c>
      <c r="G398" t="str">
        <v>-</v>
      </c>
    </row>
    <row r="399">
      <c r="A399">
        <v>1397</v>
      </c>
      <c r="B399" t="str">
        <f>HYPERLINK("https://www.facebook.com/groups/1201533353996045/", "Công an xã Ngọc Liệp  thành phố Hà Nội")</f>
        <v>Công an xã Ngọc Liệp  thành phố Hà Nội</v>
      </c>
      <c r="C399" t="str">
        <v>https://www.facebook.com/groups/1201533353996045/</v>
      </c>
      <c r="D399" t="str">
        <v>-</v>
      </c>
      <c r="E399" t="str">
        <v/>
      </c>
      <c r="F399" t="str">
        <v>-</v>
      </c>
      <c r="G399" t="str">
        <v>-</v>
      </c>
    </row>
    <row r="400">
      <c r="A400">
        <v>1398</v>
      </c>
      <c r="B400" t="str">
        <f>HYPERLINK("https://quocoai.hanoi.gov.vn/tin-tuc-su-kien/-/asset_publisher/PkxzUJ0wdylW/content/le-on-nhan-bang-xep-hang-di-tich-cap-thanh-pho-inh-ong-but-xa-ngoc-liep", "UBND Ủy ban nhân dân xã Ngọc Liệp  thành phố Hà Nội")</f>
        <v>UBND Ủy ban nhân dân xã Ngọc Liệp  thành phố Hà Nội</v>
      </c>
      <c r="C400" t="str">
        <v>https://quocoai.hanoi.gov.vn/tin-tuc-su-kien/-/asset_publisher/PkxzUJ0wdylW/content/le-on-nhan-bang-xep-hang-di-tich-cap-thanh-pho-inh-ong-but-xa-ngoc-liep</v>
      </c>
      <c r="D400" t="str">
        <v>-</v>
      </c>
      <c r="E400" t="str">
        <v>-</v>
      </c>
      <c r="F400" t="str">
        <v>-</v>
      </c>
      <c r="G400" t="str">
        <v>-</v>
      </c>
    </row>
    <row r="401">
      <c r="A401">
        <v>1399</v>
      </c>
      <c r="B401" t="str">
        <v>Công an xã Ngọc Mỹ  thành phố Hà Nội</v>
      </c>
      <c r="C401" t="str">
        <v>-</v>
      </c>
      <c r="D401" t="str">
        <v>-</v>
      </c>
      <c r="E401" t="str">
        <v/>
      </c>
      <c r="F401" t="str">
        <v>-</v>
      </c>
      <c r="G401" t="str">
        <v>-</v>
      </c>
    </row>
    <row r="402">
      <c r="A402">
        <v>1400</v>
      </c>
      <c r="B402" t="str">
        <f>HYPERLINK("https://quocoai.hanoi.gov.vn/kinh-te-chinh-tri/-/asset_publisher/PkxzUJ0wdylW/content/ngoc-my-xay-dung-thanh-cong-xa-nong-thon-moi-nang-cao-tu-su-oan-ket-ong-long-giua-y-ang-long-dan?doAsUserId=_articleId%3D160550", "UBND Ủy ban nhân dân xã Ngọc Mỹ  thành phố Hà Nội")</f>
        <v>UBND Ủy ban nhân dân xã Ngọc Mỹ  thành phố Hà Nội</v>
      </c>
      <c r="C402" t="str">
        <v>https://quocoai.hanoi.gov.vn/kinh-te-chinh-tri/-/asset_publisher/PkxzUJ0wdylW/content/ngoc-my-xay-dung-thanh-cong-xa-nong-thon-moi-nang-cao-tu-su-oan-ket-ong-long-giua-y-ang-long-dan?doAsUserId=_articleId%3D160550</v>
      </c>
      <c r="D402" t="str">
        <v>-</v>
      </c>
      <c r="E402" t="str">
        <v>-</v>
      </c>
      <c r="F402" t="str">
        <v>-</v>
      </c>
      <c r="G402" t="str">
        <v>-</v>
      </c>
    </row>
    <row r="403">
      <c r="A403">
        <v>1401</v>
      </c>
      <c r="B403" t="str">
        <v>Công an xã Liệp Tuyết  thành phố Hà Nội</v>
      </c>
      <c r="C403" t="str">
        <v>-</v>
      </c>
      <c r="D403" t="str">
        <v>-</v>
      </c>
      <c r="E403" t="str">
        <v/>
      </c>
      <c r="F403" t="str">
        <v>-</v>
      </c>
      <c r="G403" t="str">
        <v>-</v>
      </c>
    </row>
    <row r="404">
      <c r="A404">
        <v>1402</v>
      </c>
      <c r="B404" t="str">
        <f>HYPERLINK("https://quocoai.hanoi.gov.vn/tin-tuc-su-kien/-/asset_publisher/PkxzUJ0wdylW/content/le-on-nhan-bang-di-tich-lich-su-cap-thanh-pho-inh-lang-thon-bai-noi-xa-liep-tuyet?doAsUserId=_articleId%3D137402%2Far", "UBND Ủy ban nhân dân xã Liệp Tuyết  thành phố Hà Nội")</f>
        <v>UBND Ủy ban nhân dân xã Liệp Tuyết  thành phố Hà Nội</v>
      </c>
      <c r="C404" t="str">
        <v>https://quocoai.hanoi.gov.vn/tin-tuc-su-kien/-/asset_publisher/PkxzUJ0wdylW/content/le-on-nhan-bang-di-tich-lich-su-cap-thanh-pho-inh-lang-thon-bai-noi-xa-liep-tuyet?doAsUserId=_articleId%3D137402%2Far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1403</v>
      </c>
      <c r="B405" t="str">
        <f>HYPERLINK("https://www.facebook.com/groups/toi.yeu.xa.thach.than.huyen.quoc.oai/", "Công an xã Thạch Thán  thành phố Hà Nội")</f>
        <v>Công an xã Thạch Thán  thành phố Hà Nội</v>
      </c>
      <c r="C405" t="str">
        <v>https://www.facebook.com/groups/toi.yeu.xa.thach.than.huyen.quoc.oai/</v>
      </c>
      <c r="D405" t="str">
        <v>-</v>
      </c>
      <c r="E405" t="str">
        <v/>
      </c>
      <c r="F405" t="str">
        <v>-</v>
      </c>
      <c r="G405" t="str">
        <v>-</v>
      </c>
    </row>
    <row r="406">
      <c r="A406">
        <v>1404</v>
      </c>
      <c r="B406" t="str">
        <f>HYPERLINK("https://quocoai.hanoi.gov.vn/tin-tuc-su-kien/-/asset_publisher/PkxzUJ0wdylW/content/quoc-oai-trao-quyet-inh-nghi-huu-cho-bi-thu-ang-uy-xa-thach-than-va-pho-bi-thu-ang-uy-xa-ong-quang?doAsUserId=_viewTinTucId%3D122206%2Fbg", "UBND Ủy ban nhân dân xã Thạch Thán  thành phố Hà Nội")</f>
        <v>UBND Ủy ban nhân dân xã Thạch Thán  thành phố Hà Nội</v>
      </c>
      <c r="C406" t="str">
        <v>https://quocoai.hanoi.gov.vn/tin-tuc-su-kien/-/asset_publisher/PkxzUJ0wdylW/content/quoc-oai-trao-quyet-inh-nghi-huu-cho-bi-thu-ang-uy-xa-thach-than-va-pho-bi-thu-ang-uy-xa-ong-quang?doAsUserId=_viewTinTucId%3D122206%2Fbg</v>
      </c>
      <c r="D406" t="str">
        <v>-</v>
      </c>
      <c r="E406" t="str">
        <v>-</v>
      </c>
      <c r="F406" t="str">
        <v>-</v>
      </c>
      <c r="G406" t="str">
        <v>-</v>
      </c>
    </row>
    <row r="407">
      <c r="A407">
        <v>1405</v>
      </c>
      <c r="B407" t="str">
        <f>HYPERLINK("https://www.facebook.com/doanthanhnien.1956/", "Công an xã Đồng Quang  thành phố Hà Nội")</f>
        <v>Công an xã Đồng Quang  thành phố Hà Nội</v>
      </c>
      <c r="C407" t="str">
        <v>https://www.facebook.com/doanthanhnien.1956/</v>
      </c>
      <c r="D407" t="str">
        <v>-</v>
      </c>
      <c r="E407" t="str">
        <v/>
      </c>
      <c r="F407" t="str">
        <v>-</v>
      </c>
      <c r="G407" t="str">
        <v>-</v>
      </c>
    </row>
    <row r="408">
      <c r="A408">
        <v>1406</v>
      </c>
      <c r="B408" t="str">
        <f>HYPERLINK("https://bavi.hanoi.gov.vn/xa-ong-quang", "UBND Ủy ban nhân dân xã Đồng Quang  thành phố Hà Nội")</f>
        <v>UBND Ủy ban nhân dân xã Đồng Quang  thành phố Hà Nội</v>
      </c>
      <c r="C408" t="str">
        <v>https://bavi.hanoi.gov.vn/xa-ong-quang</v>
      </c>
      <c r="D408" t="str">
        <v>-</v>
      </c>
      <c r="E408" t="str">
        <v>-</v>
      </c>
      <c r="F408" t="str">
        <v>-</v>
      </c>
      <c r="G408" t="str">
        <v>-</v>
      </c>
    </row>
    <row r="409">
      <c r="A409">
        <v>1407</v>
      </c>
      <c r="B409" t="str">
        <f>HYPERLINK("https://www.facebook.com/tuoitreconganhuyenQuocOai/?locale=fy_NL", "Công an xã Phú Cát  thành phố Hà Nội")</f>
        <v>Công an xã Phú Cát  thành phố Hà Nội</v>
      </c>
      <c r="C409" t="str">
        <v>https://www.facebook.com/tuoitreconganhuyenQuocOai/?locale=fy_NL</v>
      </c>
      <c r="D409" t="str">
        <v>-</v>
      </c>
      <c r="E409" t="str">
        <v/>
      </c>
      <c r="F409" t="str">
        <v>-</v>
      </c>
      <c r="G409" t="str">
        <v>-</v>
      </c>
    </row>
    <row r="410">
      <c r="A410">
        <v>1408</v>
      </c>
      <c r="B410" t="str">
        <f>HYPERLINK("https://quocoai.hanoi.gov.vn/tin-tuc-su-kien/-/asset_publisher/PkxzUJ0wdylW/content/-ong-chi-nguyen-trong-hoan-uoc-100-phieu-tin-nhiem-bau-giu-chuc-chu-tich-ubnd-xa-phu-cat", "UBND Ủy ban nhân dân xã Phú Cát  thành phố Hà Nội")</f>
        <v>UBND Ủy ban nhân dân xã Phú Cát  thành phố Hà Nội</v>
      </c>
      <c r="C410" t="str">
        <v>https://quocoai.hanoi.gov.vn/tin-tuc-su-kien/-/asset_publisher/PkxzUJ0wdylW/content/-ong-chi-nguyen-trong-hoan-uoc-100-phieu-tin-nhiem-bau-giu-chuc-chu-tich-ubnd-xa-phu-cat</v>
      </c>
      <c r="D410" t="str">
        <v>-</v>
      </c>
      <c r="E410" t="str">
        <v>-</v>
      </c>
      <c r="F410" t="str">
        <v>-</v>
      </c>
      <c r="G410" t="str">
        <v>-</v>
      </c>
    </row>
    <row r="411">
      <c r="A411">
        <v>1409</v>
      </c>
      <c r="B411" t="str">
        <f>HYPERLINK("https://www.facebook.com/p/UBND-XA-TUYET-NGHIA-100064837052818/", "Công an xã Tuyết Nghĩa  thành phố Hà Nội")</f>
        <v>Công an xã Tuyết Nghĩa  thành phố Hà Nội</v>
      </c>
      <c r="C411" t="str">
        <v>https://www.facebook.com/p/UBND-XA-TUYET-NGHIA-100064837052818/</v>
      </c>
      <c r="D411" t="str">
        <v>-</v>
      </c>
      <c r="E411" t="str">
        <v/>
      </c>
      <c r="F411" t="str">
        <v>-</v>
      </c>
      <c r="G411" t="str">
        <v>-</v>
      </c>
    </row>
    <row r="412">
      <c r="A412">
        <v>1410</v>
      </c>
      <c r="B412" t="str">
        <f>HYPERLINK("https://quocoai.hanoi.gov.vn/tin-tuc-su-kien?doAsUserId=_viewTinTucId%3D125503", "UBND Ủy ban nhân dân xã Tuyết Nghĩa  thành phố Hà Nội")</f>
        <v>UBND Ủy ban nhân dân xã Tuyết Nghĩa  thành phố Hà Nội</v>
      </c>
      <c r="C412" t="str">
        <v>https://quocoai.hanoi.gov.vn/tin-tuc-su-kien?doAsUserId=_viewTinTucId%3D125503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1411</v>
      </c>
      <c r="B413" t="str">
        <f>HYPERLINK("https://www.facebook.com/tuoitreconganhuyenQuocOai/?locale=fy_NL", "Công an xã Nghĩa Hương  thành phố Hà Nội")</f>
        <v>Công an xã Nghĩa Hương  thành phố Hà Nội</v>
      </c>
      <c r="C413" t="str">
        <v>https://www.facebook.com/tuoitreconganhuyenQuocOai/?locale=fy_NL</v>
      </c>
      <c r="D413" t="str">
        <v>-</v>
      </c>
      <c r="E413" t="str">
        <v/>
      </c>
      <c r="F413" t="str">
        <v>-</v>
      </c>
      <c r="G413" t="str">
        <v>-</v>
      </c>
    </row>
    <row r="414">
      <c r="A414">
        <v>1412</v>
      </c>
      <c r="B414" t="str">
        <f>HYPERLINK("https://quocoai.hanoi.gov.vn/tin-tuc-su-kien/-/asset_publisher/PkxzUJ0wdylW/content/xa-nghia-huong-ky-niem-60-nam-thanh-lap-ang-bo-va-on-nhan-bang-cong-nhan-xa-at-chuan-ntm-nang-cao", "UBND Ủy ban nhân dân xã Nghĩa Hương  thành phố Hà Nội")</f>
        <v>UBND Ủy ban nhân dân xã Nghĩa Hương  thành phố Hà Nội</v>
      </c>
      <c r="C414" t="str">
        <v>https://quocoai.hanoi.gov.vn/tin-tuc-su-kien/-/asset_publisher/PkxzUJ0wdylW/content/xa-nghia-huong-ky-niem-60-nam-thanh-lap-ang-bo-va-on-nhan-bang-cong-nhan-xa-at-chuan-ntm-nang-cao</v>
      </c>
      <c r="D414" t="str">
        <v>-</v>
      </c>
      <c r="E414" t="str">
        <v>-</v>
      </c>
      <c r="F414" t="str">
        <v>-</v>
      </c>
      <c r="G414" t="str">
        <v>-</v>
      </c>
    </row>
    <row r="415">
      <c r="A415">
        <v>1413</v>
      </c>
      <c r="B415" t="str">
        <f>HYPERLINK("https://www.facebook.com/doanthanhnien.1956/", "Công an xã Cộng Hòa  thành phố Hà Nội")</f>
        <v>Công an xã Cộng Hòa  thành phố Hà Nội</v>
      </c>
      <c r="C415" t="str">
        <v>https://www.facebook.com/doanthanhnien.1956/</v>
      </c>
      <c r="D415" t="str">
        <v>-</v>
      </c>
      <c r="E415" t="str">
        <v/>
      </c>
      <c r="F415" t="str">
        <v>-</v>
      </c>
      <c r="G415" t="str">
        <v>-</v>
      </c>
    </row>
    <row r="416">
      <c r="A416">
        <v>1414</v>
      </c>
      <c r="B416" t="str">
        <f>HYPERLINK("https://sotuphap.hanoi.gov.vn/", "UBND Ủy ban nhân dân xã Cộng Hòa  thành phố Hà Nội")</f>
        <v>UBND Ủy ban nhân dân xã Cộng Hòa  thành phố Hà Nội</v>
      </c>
      <c r="C416" t="str">
        <v>https://sotuphap.hanoi.gov.vn/</v>
      </c>
      <c r="D416" t="str">
        <v>-</v>
      </c>
      <c r="E416" t="str">
        <v>-</v>
      </c>
      <c r="F416" t="str">
        <v>-</v>
      </c>
      <c r="G416" t="str">
        <v>-</v>
      </c>
    </row>
    <row r="417">
      <c r="A417">
        <v>1415</v>
      </c>
      <c r="B417" t="str">
        <v>Công an xã Tân Phú  thành phố Hà Nội</v>
      </c>
      <c r="C417" t="str">
        <v>-</v>
      </c>
      <c r="D417" t="str">
        <v>-</v>
      </c>
      <c r="E417" t="str">
        <v/>
      </c>
      <c r="F417" t="str">
        <v>-</v>
      </c>
      <c r="G417" t="str">
        <v>-</v>
      </c>
    </row>
    <row r="418">
      <c r="A418">
        <v>1416</v>
      </c>
      <c r="B418" t="str">
        <f>HYPERLINK("https://tanphudong.sadec.dongthap.gov.vn/", "UBND Ủy ban nhân dân xã Tân Phú  thành phố Hà Nội")</f>
        <v>UBND Ủy ban nhân dân xã Tân Phú  thành phố Hà Nội</v>
      </c>
      <c r="C418" t="str">
        <v>https://tanphudong.sadec.dongthap.gov.vn/</v>
      </c>
      <c r="D418" t="str">
        <v>-</v>
      </c>
      <c r="E418" t="str">
        <v>-</v>
      </c>
      <c r="F418" t="str">
        <v>-</v>
      </c>
      <c r="G418" t="str">
        <v>-</v>
      </c>
    </row>
    <row r="419">
      <c r="A419">
        <v>1417</v>
      </c>
      <c r="B419" t="str">
        <f>HYPERLINK("https://www.facebook.com/doanthanhnien.1956/", "Công an xã Đại Thành  thành phố Hà Nội")</f>
        <v>Công an xã Đại Thành  thành phố Hà Nội</v>
      </c>
      <c r="C419" t="str">
        <v>https://www.facebook.com/doanthanhnien.1956/</v>
      </c>
      <c r="D419" t="str">
        <v>-</v>
      </c>
      <c r="E419" t="str">
        <v/>
      </c>
      <c r="F419" t="str">
        <v>-</v>
      </c>
      <c r="G419" t="str">
        <v>-</v>
      </c>
    </row>
    <row r="420">
      <c r="A420">
        <v>1418</v>
      </c>
      <c r="B420" t="str">
        <f>HYPERLINK("https://ngabay.haugiang.gov.vn/ubnd-x%C3%A3-%C4%90%E1%BA%A1i-th%C3%A0nh", "UBND Ủy ban nhân dân xã Đại Thành  thành phố Hà Nội")</f>
        <v>UBND Ủy ban nhân dân xã Đại Thành  thành phố Hà Nội</v>
      </c>
      <c r="C420" t="str">
        <v>https://ngabay.haugiang.gov.vn/ubnd-x%C3%A3-%C4%90%E1%BA%A1i-th%C3%A0nh</v>
      </c>
      <c r="D420" t="str">
        <v>-</v>
      </c>
      <c r="E420" t="str">
        <v>-</v>
      </c>
      <c r="F420" t="str">
        <v>-</v>
      </c>
      <c r="G420" t="str">
        <v>-</v>
      </c>
    </row>
    <row r="421">
      <c r="A421">
        <v>1419</v>
      </c>
      <c r="B421" t="str">
        <v>Công an xã Phú Mãn  thành phố Hà Nội</v>
      </c>
      <c r="C421" t="str">
        <v>-</v>
      </c>
      <c r="D421" t="str">
        <v>-</v>
      </c>
      <c r="E421" t="str">
        <v/>
      </c>
      <c r="F421" t="str">
        <v>-</v>
      </c>
      <c r="G421" t="str">
        <v>-</v>
      </c>
    </row>
    <row r="422">
      <c r="A422">
        <v>1420</v>
      </c>
      <c r="B422" t="str">
        <f>HYPERLINK("https://muasamcong.mpi.gov.vn/edoc-oldproxy-service/api/download/file/browser?filePath=/WAS/e-doc/BID/EVAL/2021/09/20210930472/00/SUCC/FILE_20211001_064947_Quy%E1%BA%BFt+%C4%91%E1%BB%8Bnh+ph%C3%AA+duy%E1%BB%87t+k%E1%BA%BFt+qu%E1%BA%A3+%C4%91%E1%BA%A5u+th%E1%BA%A7u+01-Oct-2021+06-48-24.pdf", "UBND Ủy ban nhân dân xã Phú Mãn  thành phố Hà Nội")</f>
        <v>UBND Ủy ban nhân dân xã Phú Mãn  thành phố Hà Nội</v>
      </c>
      <c r="C422" t="str">
        <v>https://muasamcong.mpi.gov.vn/edoc-oldproxy-service/api/download/file/browser?filePath=/WAS/e-doc/BID/EVAL/2021/09/20210930472/00/SUCC/FILE_20211001_064947_Quy%E1%BA%BFt+%C4%91%E1%BB%8Bnh+ph%C3%AA+duy%E1%BB%87t+k%E1%BA%BFt+qu%E1%BA%A3+%C4%91%E1%BA%A5u+th%E1%BA%A7u+01-Oct-2021+06-48-24.pdf</v>
      </c>
      <c r="D422" t="str">
        <v>-</v>
      </c>
      <c r="E422" t="str">
        <v>-</v>
      </c>
      <c r="F422" t="str">
        <v>-</v>
      </c>
      <c r="G422" t="str">
        <v>-</v>
      </c>
    </row>
    <row r="423">
      <c r="A423">
        <v>1421</v>
      </c>
      <c r="B423" t="str">
        <f>HYPERLINK("https://www.facebook.com/groups/toi.yeu.xa.can.huu.huyen.quoc.oai/", "Công an xã Cấn Hữu  thành phố Hà Nội")</f>
        <v>Công an xã Cấn Hữu  thành phố Hà Nội</v>
      </c>
      <c r="C423" t="str">
        <v>https://www.facebook.com/groups/toi.yeu.xa.can.huu.huyen.quoc.oai/</v>
      </c>
      <c r="D423" t="str">
        <v>-</v>
      </c>
      <c r="E423" t="str">
        <v/>
      </c>
      <c r="F423" t="str">
        <v>-</v>
      </c>
      <c r="G423" t="str">
        <v>-</v>
      </c>
    </row>
    <row r="424">
      <c r="A424">
        <v>1422</v>
      </c>
      <c r="B424" t="str">
        <f>HYPERLINK("https://vanban.hanoi.gov.vn/pl/danhoiubndtptraloi/-/hn/xLe53OgCrEUu/7501/186027/88/cau-hoi-e-nghi-thanh-pho-xem-xet-tham-inh-va-au-tu-xay-dung-cho-nhan-dan-thon-cay-chay-xa-can-huu-huyen-quoc-oai-1-cay-cau-bac-qua-song-tich.html;jsessionid=UBU9Mj6jEhwScALfsP8EIPQP.undefined", "UBND Ủy ban nhân dân xã Cấn Hữu  thành phố Hà Nội")</f>
        <v>UBND Ủy ban nhân dân xã Cấn Hữu  thành phố Hà Nội</v>
      </c>
      <c r="C424" t="str">
        <v>https://vanban.hanoi.gov.vn/pl/danhoiubndtptraloi/-/hn/xLe53OgCrEUu/7501/186027/88/cau-hoi-e-nghi-thanh-pho-xem-xet-tham-inh-va-au-tu-xay-dung-cho-nhan-dan-thon-cay-chay-xa-can-huu-huyen-quoc-oai-1-cay-cau-bac-qua-song-tich.html;jsessionid=UBU9Mj6jEhwScALfsP8EIPQP.undefined</v>
      </c>
      <c r="D424" t="str">
        <v>-</v>
      </c>
      <c r="E424" t="str">
        <v>-</v>
      </c>
      <c r="F424" t="str">
        <v>-</v>
      </c>
      <c r="G424" t="str">
        <v>-</v>
      </c>
    </row>
    <row r="425">
      <c r="A425">
        <v>1423</v>
      </c>
      <c r="B425" t="str">
        <f>HYPERLINK("https://www.facebook.com/p/L%C3%80NG-SO-X%C3%A3-T%C3%A2n-H%C3%B2a-Huy%E1%BB%87n-Qu%E1%BB%91c-Oai-TP-H%C3%A0-N%E1%BB%99i-100064147380797/", "Công an xã Tân Hòa  thành phố Hà Nội")</f>
        <v>Công an xã Tân Hòa  thành phố Hà Nội</v>
      </c>
      <c r="C425" t="str">
        <v>https://www.facebook.com/p/L%C3%80NG-SO-X%C3%A3-T%C3%A2n-H%C3%B2a-Huy%E1%BB%87n-Qu%E1%BB%91c-Oai-TP-H%C3%A0-N%E1%BB%99i-100064147380797/</v>
      </c>
      <c r="D425" t="str">
        <v>-</v>
      </c>
      <c r="E425" t="str">
        <v/>
      </c>
      <c r="F425" t="str">
        <v>-</v>
      </c>
      <c r="G425" t="str">
        <v>-</v>
      </c>
    </row>
    <row r="426">
      <c r="A426">
        <v>1424</v>
      </c>
      <c r="B426" t="str">
        <f>HYPERLINK("https://tanhoa.vinhlong.gov.vn/", "UBND Ủy ban nhân dân xã Tân Hòa  thành phố Hà Nội")</f>
        <v>UBND Ủy ban nhân dân xã Tân Hòa  thành phố Hà Nội</v>
      </c>
      <c r="C426" t="str">
        <v>https://tanhoa.vinhlong.gov.vn/</v>
      </c>
      <c r="D426" t="str">
        <v>-</v>
      </c>
      <c r="E426" t="str">
        <v>-</v>
      </c>
      <c r="F426" t="str">
        <v>-</v>
      </c>
      <c r="G426" t="str">
        <v>-</v>
      </c>
    </row>
    <row r="427">
      <c r="A427">
        <v>1425</v>
      </c>
      <c r="B427" t="str">
        <f>HYPERLINK("https://www.facebook.com/p/Tu%E1%BB%95i-Tr%E1%BA%BB-C%C3%B4ng-An-Huy%E1%BB%87n-Ch%C6%B0%C6%A1ng-M%E1%BB%B9-100028578047777/?locale=nl_BE", "Công an xã Hòa Thạch  thành phố Hà Nội")</f>
        <v>Công an xã Hòa Thạch  thành phố Hà Nội</v>
      </c>
      <c r="C427" t="str">
        <v>https://www.facebook.com/p/Tu%E1%BB%95i-Tr%E1%BA%BB-C%C3%B4ng-An-Huy%E1%BB%87n-Ch%C6%B0%C6%A1ng-M%E1%BB%B9-100028578047777/?locale=nl_BE</v>
      </c>
      <c r="D427" t="str">
        <v>-</v>
      </c>
      <c r="E427" t="str">
        <v/>
      </c>
      <c r="F427" t="str">
        <v>-</v>
      </c>
      <c r="G427" t="str">
        <v>-</v>
      </c>
    </row>
    <row r="428">
      <c r="A428">
        <v>1426</v>
      </c>
      <c r="B428" t="str">
        <f>HYPERLINK("https://quocoai.hanoi.gov.vn/tin-tuc-su-kien/-/asset_publisher/PkxzUJ0wdylW/content/h-nd-xa-hoa-thach-bau-nhieu-chuc-danh-chu-chot?doAsUserId=_viewTinTucId%3D124104", "UBND Ủy ban nhân dân xã Hòa Thạch  thành phố Hà Nội")</f>
        <v>UBND Ủy ban nhân dân xã Hòa Thạch  thành phố Hà Nội</v>
      </c>
      <c r="C428" t="str">
        <v>https://quocoai.hanoi.gov.vn/tin-tuc-su-kien/-/asset_publisher/PkxzUJ0wdylW/content/h-nd-xa-hoa-thach-bau-nhieu-chuc-danh-chu-chot?doAsUserId=_viewTinTucId%3D124104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1427</v>
      </c>
      <c r="B429" t="str">
        <f>HYPERLINK("https://www.facebook.com/tuoitreconganquanhadong/", "Công an xã Đông Yên  thành phố Hà Nội")</f>
        <v>Công an xã Đông Yên  thành phố Hà Nội</v>
      </c>
      <c r="C429" t="str">
        <v>https://www.facebook.com/tuoitreconganquanhadong/</v>
      </c>
      <c r="D429" t="str">
        <v>-</v>
      </c>
      <c r="E429" t="str">
        <v/>
      </c>
      <c r="F429" t="str">
        <v>-</v>
      </c>
      <c r="G429" t="str">
        <v>-</v>
      </c>
    </row>
    <row r="430">
      <c r="A430">
        <v>1428</v>
      </c>
      <c r="B430" t="str">
        <f>HYPERLINK("https://chuongmy.hanoi.gov.vn/", "UBND Ủy ban nhân dân xã Đông Yên  thành phố Hà Nội")</f>
        <v>UBND Ủy ban nhân dân xã Đông Yên  thành phố Hà Nội</v>
      </c>
      <c r="C430" t="str">
        <v>https://chuongmy.hanoi.gov.vn/</v>
      </c>
      <c r="D430" t="str">
        <v>-</v>
      </c>
      <c r="E430" t="str">
        <v>-</v>
      </c>
      <c r="F430" t="str">
        <v>-</v>
      </c>
      <c r="G430" t="str">
        <v>-</v>
      </c>
    </row>
    <row r="431">
      <c r="A431">
        <v>1429</v>
      </c>
      <c r="B431" t="str">
        <f>HYPERLINK("https://www.facebook.com/p/Tu%E1%BB%95i-tr%E1%BA%BB-C%C3%B4ng-an-Th%C3%A0nh-ph%E1%BB%91-V%C4%A9nh-Y%C3%AAn-100066497717181/?locale=nl_BE", "Công an xã Yên Trung  thành phố Hà Nội")</f>
        <v>Công an xã Yên Trung  thành phố Hà Nội</v>
      </c>
      <c r="C431" t="str">
        <v>https://www.facebook.com/p/Tu%E1%BB%95i-tr%E1%BA%BB-C%C3%B4ng-an-Th%C3%A0nh-ph%E1%BB%91-V%C4%A9nh-Y%C3%AAn-100066497717181/?locale=nl_BE</v>
      </c>
      <c r="D431" t="str">
        <v>-</v>
      </c>
      <c r="E431" t="str">
        <v/>
      </c>
      <c r="F431" t="str">
        <v>-</v>
      </c>
      <c r="G431" t="str">
        <v>-</v>
      </c>
    </row>
    <row r="432">
      <c r="A432">
        <v>1430</v>
      </c>
      <c r="B432" t="str">
        <f>HYPERLINK("https://bavi.hanoi.gov.vn/uy-ban-nhan-dan-xa-thi-tran/-/asset_publisher/BXvxOA8eYieu/content/xa-yen-bai", "UBND Ủy ban nhân dân xã Yên Trung  thành phố Hà Nội")</f>
        <v>UBND Ủy ban nhân dân xã Yên Trung  thành phố Hà Nội</v>
      </c>
      <c r="C432" t="str">
        <v>https://bavi.hanoi.gov.vn/uy-ban-nhan-dan-xa-thi-tran/-/asset_publisher/BXvxOA8eYieu/content/xa-yen-bai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1431</v>
      </c>
      <c r="B433" t="str">
        <f>HYPERLINK("https://www.facebook.com/p/Tu%E1%BB%95i-tr%E1%BA%BB-C%C3%B4ng-an-Th%C3%A0nh-ph%E1%BB%91-V%C4%A9nh-Y%C3%AAn-100066497717181/?locale=nl_BE", "Công an xã Yên Bình  thành phố Hà Nội")</f>
        <v>Công an xã Yên Bình  thành phố Hà Nội</v>
      </c>
      <c r="C433" t="str">
        <v>https://www.facebook.com/p/Tu%E1%BB%95i-tr%E1%BA%BB-C%C3%B4ng-an-Th%C3%A0nh-ph%E1%BB%91-V%C4%A9nh-Y%C3%AAn-100066497717181/?locale=nl_BE</v>
      </c>
      <c r="D433" t="str">
        <v>-</v>
      </c>
      <c r="E433" t="str">
        <v/>
      </c>
      <c r="F433" t="str">
        <v>-</v>
      </c>
      <c r="G433" t="str">
        <v>-</v>
      </c>
    </row>
    <row r="434">
      <c r="A434">
        <v>1432</v>
      </c>
      <c r="B434" t="str">
        <f>HYPERLINK("https://bavi.hanoi.gov.vn/uy-ban-nhan-dan-xa-thi-tran/-/asset_publisher/BXvxOA8eYieu/content/xa-yen-bai", "UBND Ủy ban nhân dân xã Yên Bình  thành phố Hà Nội")</f>
        <v>UBND Ủy ban nhân dân xã Yên Bình  thành phố Hà Nội</v>
      </c>
      <c r="C434" t="str">
        <v>https://bavi.hanoi.gov.vn/uy-ban-nhan-dan-xa-thi-tran/-/asset_publisher/BXvxOA8eYieu/content/xa-yen-bai</v>
      </c>
      <c r="D434" t="str">
        <v>-</v>
      </c>
      <c r="E434" t="str">
        <v>-</v>
      </c>
      <c r="F434" t="str">
        <v>-</v>
      </c>
      <c r="G434" t="str">
        <v>-</v>
      </c>
    </row>
    <row r="435">
      <c r="A435">
        <v>1433</v>
      </c>
      <c r="B435" t="str">
        <v>Công an xã Tiến Xuân  thành phố Hà Nội</v>
      </c>
      <c r="C435" t="str">
        <v>-</v>
      </c>
      <c r="D435" t="str">
        <v>-</v>
      </c>
      <c r="E435" t="str">
        <v/>
      </c>
      <c r="F435" t="str">
        <v>-</v>
      </c>
      <c r="G435" t="str">
        <v>-</v>
      </c>
    </row>
    <row r="436">
      <c r="A436">
        <v>1434</v>
      </c>
      <c r="B436" t="str">
        <f>HYPERLINK("https://thachthat.hanoi.gov.vn/", "UBND Ủy ban nhân dân xã Tiến Xuân  thành phố Hà Nội")</f>
        <v>UBND Ủy ban nhân dân xã Tiến Xuân  thành phố Hà Nội</v>
      </c>
      <c r="C436" t="str">
        <v>https://thachthat.hanoi.gov.vn/</v>
      </c>
      <c r="D436" t="str">
        <v>-</v>
      </c>
      <c r="E436" t="str">
        <v>-</v>
      </c>
      <c r="F436" t="str">
        <v>-</v>
      </c>
      <c r="G436" t="str">
        <v>-</v>
      </c>
    </row>
    <row r="437">
      <c r="A437">
        <v>1435</v>
      </c>
      <c r="B437" t="str">
        <v>Công an thị trấn Liên Quan  thành phố Hà Nội</v>
      </c>
      <c r="C437" t="str">
        <v>-</v>
      </c>
      <c r="D437" t="str">
        <v>-</v>
      </c>
      <c r="E437" t="str">
        <v/>
      </c>
      <c r="F437" t="str">
        <v>-</v>
      </c>
      <c r="G437" t="str">
        <v>-</v>
      </c>
    </row>
    <row r="438">
      <c r="A438">
        <v>1436</v>
      </c>
      <c r="B438" t="str">
        <f>HYPERLINK("https://thachthat.hanoi.gov.vn/gioi-thieu-chung-ubnd", "UBND Ủy ban nhân dân thị trấn Liên Quan  thành phố Hà Nội")</f>
        <v>UBND Ủy ban nhân dân thị trấn Liên Quan  thành phố Hà Nội</v>
      </c>
      <c r="C438" t="str">
        <v>https://thachthat.hanoi.gov.vn/gioi-thieu-chung-ubnd</v>
      </c>
      <c r="D438" t="str">
        <v>-</v>
      </c>
      <c r="E438" t="str">
        <v>-</v>
      </c>
      <c r="F438" t="str">
        <v>-</v>
      </c>
      <c r="G438" t="str">
        <v>-</v>
      </c>
    </row>
    <row r="439">
      <c r="A439">
        <v>1437</v>
      </c>
      <c r="B439" t="str">
        <f>HYPERLINK("https://www.facebook.com/p/UBND-X%C3%A3-%C4%90%E1%BA%A1i-%C4%90%E1%BB%93ng-Th%E1%BA%A1ch-Th%E1%BA%A5t-H%C3%A0-N%E1%BB%99i-100064845394069/", "Công an xã Đại Đồng  thành phố Hà Nội")</f>
        <v>Công an xã Đại Đồng  thành phố Hà Nội</v>
      </c>
      <c r="C439" t="str">
        <v>https://www.facebook.com/p/UBND-X%C3%A3-%C4%90%E1%BA%A1i-%C4%90%E1%BB%93ng-Th%E1%BA%A1ch-Th%E1%BA%A5t-H%C3%A0-N%E1%BB%99i-100064845394069/</v>
      </c>
      <c r="D439" t="str">
        <v>-</v>
      </c>
      <c r="E439" t="str">
        <v/>
      </c>
      <c r="F439" t="str">
        <v>-</v>
      </c>
      <c r="G439" t="str">
        <v>-</v>
      </c>
    </row>
    <row r="440">
      <c r="A440">
        <v>1438</v>
      </c>
      <c r="B440" t="str">
        <f>HYPERLINK("https://daidong.thanhchuong.nghean.gov.vn/", "UBND Ủy ban nhân dân xã Đại Đồng  thành phố Hà Nội")</f>
        <v>UBND Ủy ban nhân dân xã Đại Đồng  thành phố Hà Nội</v>
      </c>
      <c r="C440" t="str">
        <v>https://daidong.thanhchuong.nghean.gov.vn/</v>
      </c>
      <c r="D440" t="str">
        <v>-</v>
      </c>
      <c r="E440" t="str">
        <v>-</v>
      </c>
      <c r="F440" t="str">
        <v>-</v>
      </c>
      <c r="G440" t="str">
        <v>-</v>
      </c>
    </row>
    <row r="441">
      <c r="A441">
        <v>1439</v>
      </c>
      <c r="B441" t="str">
        <f>HYPERLINK("https://www.facebook.com/p/UBND-X%C3%A3-C%E1%BA%A9m-Y%C3%AAn-huy%E1%BB%87n-Th%E1%BA%A1ch-Th%E1%BA%A5t-TP-H%C3%A0-N%E1%BB%99i-100080164412960/?locale=vi_VN", "Công an xã Cẩm Yên  thành phố Hà Nội")</f>
        <v>Công an xã Cẩm Yên  thành phố Hà Nội</v>
      </c>
      <c r="C441" t="str">
        <v>https://www.facebook.com/p/UBND-X%C3%A3-C%E1%BA%A9m-Y%C3%AAn-huy%E1%BB%87n-Th%E1%BA%A1ch-Th%E1%BA%A5t-TP-H%C3%A0-N%E1%BB%99i-100080164412960/?locale=vi_VN</v>
      </c>
      <c r="D441" t="str">
        <v>-</v>
      </c>
      <c r="E441" t="str">
        <v/>
      </c>
      <c r="F441" t="str">
        <v>-</v>
      </c>
      <c r="G441" t="str">
        <v>-</v>
      </c>
    </row>
    <row r="442">
      <c r="A442">
        <v>1440</v>
      </c>
      <c r="B442" t="str">
        <f>HYPERLINK("https://thachthat.hanoi.gov.vn/", "UBND Ủy ban nhân dân xã Cẩm Yên  thành phố Hà Nội")</f>
        <v>UBND Ủy ban nhân dân xã Cẩm Yên  thành phố Hà Nội</v>
      </c>
      <c r="C442" t="str">
        <v>https://thachthat.hanoi.gov.vn/</v>
      </c>
      <c r="D442" t="str">
        <v>-</v>
      </c>
      <c r="E442" t="str">
        <v>-</v>
      </c>
      <c r="F442" t="str">
        <v>-</v>
      </c>
      <c r="G442" t="str">
        <v>-</v>
      </c>
    </row>
    <row r="443">
      <c r="A443">
        <v>1441</v>
      </c>
      <c r="B443" t="str">
        <f>HYPERLINK("https://www.facebook.com/doanthanhnien.1956/", "Công an xã Lại Thượng  thành phố Hà Nội")</f>
        <v>Công an xã Lại Thượng  thành phố Hà Nội</v>
      </c>
      <c r="C443" t="str">
        <v>https://www.facebook.com/doanthanhnien.1956/</v>
      </c>
      <c r="D443" t="str">
        <v>-</v>
      </c>
      <c r="E443" t="str">
        <v/>
      </c>
      <c r="F443" t="str">
        <v>-</v>
      </c>
      <c r="G443" t="str">
        <v>-</v>
      </c>
    </row>
    <row r="444">
      <c r="A444">
        <v>1442</v>
      </c>
      <c r="B444" t="str">
        <f>HYPERLINK("https://thachthat.hanoi.gov.vn/", "UBND Ủy ban nhân dân xã Lại Thượng  thành phố Hà Nội")</f>
        <v>UBND Ủy ban nhân dân xã Lại Thượng  thành phố Hà Nội</v>
      </c>
      <c r="C444" t="str">
        <v>https://thachthat.hanoi.gov.vn/</v>
      </c>
      <c r="D444" t="str">
        <v>-</v>
      </c>
      <c r="E444" t="str">
        <v>-</v>
      </c>
      <c r="F444" t="str">
        <v>-</v>
      </c>
      <c r="G444" t="str">
        <v>-</v>
      </c>
    </row>
    <row r="445">
      <c r="A445">
        <v>1443</v>
      </c>
      <c r="B445" t="str">
        <f>HYPERLINK("https://www.facebook.com/p/Tu%E1%BB%95i-tr%E1%BA%BB-C%C3%B4ng-an-Th%C3%A0nh-ph%E1%BB%91-V%C4%A9nh-Y%C3%AAn-100066497717181/?locale=nl_BE", "Công an xã Phú Kim  thành phố Hà Nội")</f>
        <v>Công an xã Phú Kim  thành phố Hà Nội</v>
      </c>
      <c r="C445" t="str">
        <v>https://www.facebook.com/p/Tu%E1%BB%95i-tr%E1%BA%BB-C%C3%B4ng-an-Th%C3%A0nh-ph%E1%BB%91-V%C4%A9nh-Y%C3%AAn-100066497717181/?locale=nl_BE</v>
      </c>
      <c r="D445" t="str">
        <v>-</v>
      </c>
      <c r="E445" t="str">
        <v/>
      </c>
      <c r="F445" t="str">
        <v>-</v>
      </c>
      <c r="G445" t="str">
        <v>-</v>
      </c>
    </row>
    <row r="446">
      <c r="A446">
        <v>1444</v>
      </c>
      <c r="B446" t="str">
        <f>HYPERLINK("https://thachthat.hanoi.gov.vn/", "UBND Ủy ban nhân dân xã Phú Kim  thành phố Hà Nội")</f>
        <v>UBND Ủy ban nhân dân xã Phú Kim  thành phố Hà Nội</v>
      </c>
      <c r="C446" t="str">
        <v>https://thachthat.hanoi.gov.vn/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1445</v>
      </c>
      <c r="B447" t="str">
        <f>HYPERLINK("https://www.facebook.com/p/UBND-X%C3%83-H%C6%AF%C6%A0NG-NG%E1%BA%A2I-100067671102693/", "Công an xã Hương Ngải  thành phố Hà Nội")</f>
        <v>Công an xã Hương Ngải  thành phố Hà Nội</v>
      </c>
      <c r="C447" t="str">
        <v>https://www.facebook.com/p/UBND-X%C3%83-H%C6%AF%C6%A0NG-NG%E1%BA%A2I-100067671102693/</v>
      </c>
      <c r="D447" t="str">
        <v>-</v>
      </c>
      <c r="E447" t="str">
        <v/>
      </c>
      <c r="F447" t="str">
        <v>-</v>
      </c>
      <c r="G447" t="str">
        <v>-</v>
      </c>
    </row>
    <row r="448">
      <c r="A448">
        <v>1446</v>
      </c>
      <c r="B448" t="str">
        <f>HYPERLINK("https://thachthat.hanoi.gov.vn/", "UBND Ủy ban nhân dân xã Hương Ngải  thành phố Hà Nội")</f>
        <v>UBND Ủy ban nhân dân xã Hương Ngải  thành phố Hà Nội</v>
      </c>
      <c r="C448" t="str">
        <v>https://thachthat.hanoi.gov.vn/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1447</v>
      </c>
      <c r="B449" t="str">
        <f>HYPERLINK("https://www.facebook.com/p/UBND-X%C3%83-CANH-N%E1%BA%ACU-100064453313596/", "Công an xã Canh Nậu  thành phố Hà Nội")</f>
        <v>Công an xã Canh Nậu  thành phố Hà Nội</v>
      </c>
      <c r="C449" t="str">
        <v>https://www.facebook.com/p/UBND-X%C3%83-CANH-N%E1%BA%ACU-100064453313596/</v>
      </c>
      <c r="D449" t="str">
        <v>-</v>
      </c>
      <c r="E449" t="str">
        <v/>
      </c>
      <c r="F449" t="str">
        <v>-</v>
      </c>
      <c r="G449" t="str">
        <v>-</v>
      </c>
    </row>
    <row r="450">
      <c r="A450">
        <v>1448</v>
      </c>
      <c r="B450" t="str">
        <f>HYPERLINK("https://thachthat.hanoi.gov.vn/", "UBND Ủy ban nhân dân xã Canh Nậu  thành phố Hà Nội")</f>
        <v>UBND Ủy ban nhân dân xã Canh Nậu  thành phố Hà Nội</v>
      </c>
      <c r="C450" t="str">
        <v>https://thachthat.hanoi.gov.vn/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1449</v>
      </c>
      <c r="B451" t="str">
        <v>Công an xã Kim Quan  thành phố Hà Nội</v>
      </c>
      <c r="C451" t="str">
        <v>-</v>
      </c>
      <c r="D451" t="str">
        <v>-</v>
      </c>
      <c r="E451" t="str">
        <v/>
      </c>
      <c r="F451" t="str">
        <v>-</v>
      </c>
      <c r="G451" t="str">
        <v>-</v>
      </c>
    </row>
    <row r="452">
      <c r="A452">
        <v>1450</v>
      </c>
      <c r="B452" t="str">
        <f>HYPERLINK("https://congbobanan.toaan.gov.vn/5ta635657t1cvn/An_DSPT_Quang__Luong.pdf", "UBND Ủy ban nhân dân xã Kim Quan  thành phố Hà Nội")</f>
        <v>UBND Ủy ban nhân dân xã Kim Quan  thành phố Hà Nội</v>
      </c>
      <c r="C452" t="str">
        <v>https://congbobanan.toaan.gov.vn/5ta635657t1cvn/An_DSPT_Quang__Luong.pdf</v>
      </c>
      <c r="D452" t="str">
        <v>-</v>
      </c>
      <c r="E452" t="str">
        <v>-</v>
      </c>
      <c r="F452" t="str">
        <v>-</v>
      </c>
      <c r="G452" t="str">
        <v>-</v>
      </c>
    </row>
    <row r="453">
      <c r="A453">
        <v>1451</v>
      </c>
      <c r="B453" t="str">
        <v>Công an xã Dị Nậu  thành phố Hà Nội</v>
      </c>
      <c r="C453" t="str">
        <v>-</v>
      </c>
      <c r="D453" t="str">
        <v>-</v>
      </c>
      <c r="E453" t="str">
        <v/>
      </c>
      <c r="F453" t="str">
        <v>-</v>
      </c>
      <c r="G453" t="str">
        <v>-</v>
      </c>
    </row>
    <row r="454">
      <c r="A454">
        <v>1452</v>
      </c>
      <c r="B454" t="str">
        <f>HYPERLINK("https://thachthat.hanoi.gov.vn/", "UBND Ủy ban nhân dân xã Dị Nậu  thành phố Hà Nội")</f>
        <v>UBND Ủy ban nhân dân xã Dị Nậu  thành phố Hà Nội</v>
      </c>
      <c r="C454" t="str">
        <v>https://thachthat.hanoi.gov.vn/</v>
      </c>
      <c r="D454" t="str">
        <v>-</v>
      </c>
      <c r="E454" t="str">
        <v>-</v>
      </c>
      <c r="F454" t="str">
        <v>-</v>
      </c>
      <c r="G454" t="str">
        <v>-</v>
      </c>
    </row>
    <row r="455">
      <c r="A455">
        <v>1453</v>
      </c>
      <c r="B455" t="str">
        <v>Công an xã Bình Yên  thành phố Hà Nội</v>
      </c>
      <c r="C455" t="str">
        <v>-</v>
      </c>
      <c r="D455" t="str">
        <v>-</v>
      </c>
      <c r="E455" t="str">
        <v/>
      </c>
      <c r="F455" t="str">
        <v>-</v>
      </c>
      <c r="G455" t="str">
        <v>-</v>
      </c>
    </row>
    <row r="456">
      <c r="A456">
        <v>1454</v>
      </c>
      <c r="B456" t="str">
        <f>HYPERLINK("https://thachthat.hanoi.gov.vn/", "UBND Ủy ban nhân dân xã Bình Yên  thành phố Hà Nội")</f>
        <v>UBND Ủy ban nhân dân xã Bình Yên  thành phố Hà Nội</v>
      </c>
      <c r="C456" t="str">
        <v>https://thachthat.hanoi.gov.vn/</v>
      </c>
      <c r="D456" t="str">
        <v>-</v>
      </c>
      <c r="E456" t="str">
        <v>-</v>
      </c>
      <c r="F456" t="str">
        <v>-</v>
      </c>
      <c r="G456" t="str">
        <v>-</v>
      </c>
    </row>
    <row r="457">
      <c r="A457">
        <v>1455</v>
      </c>
      <c r="B457" t="str">
        <v>Công an xã Chàng Sơn  thành phố Hà Nội</v>
      </c>
      <c r="C457" t="str">
        <v>-</v>
      </c>
      <c r="D457" t="str">
        <v>-</v>
      </c>
      <c r="E457" t="str">
        <v/>
      </c>
      <c r="F457" t="str">
        <v>-</v>
      </c>
      <c r="G457" t="str">
        <v>-</v>
      </c>
    </row>
    <row r="458">
      <c r="A458">
        <v>1456</v>
      </c>
      <c r="B458" t="str">
        <f>HYPERLINK("https://thachthat.hanoi.gov.vn/", "UBND Ủy ban nhân dân xã Chàng Sơn  thành phố Hà Nội")</f>
        <v>UBND Ủy ban nhân dân xã Chàng Sơn  thành phố Hà Nội</v>
      </c>
      <c r="C458" t="str">
        <v>https://thachthat.hanoi.gov.vn/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1457</v>
      </c>
      <c r="B459" t="str">
        <v>Công an xã Thạch Hoà  thành phố Hà Nội</v>
      </c>
      <c r="C459" t="str">
        <v>-</v>
      </c>
      <c r="D459" t="str">
        <v>-</v>
      </c>
      <c r="E459" t="str">
        <v/>
      </c>
      <c r="F459" t="str">
        <v>-</v>
      </c>
      <c r="G459" t="str">
        <v>-</v>
      </c>
    </row>
    <row r="460">
      <c r="A460">
        <v>1458</v>
      </c>
      <c r="B460" t="str">
        <f>HYPERLINK("https://thachthat.hanoi.gov.vn/", "UBND Ủy ban nhân dân xã Thạch Hoà  thành phố Hà Nội")</f>
        <v>UBND Ủy ban nhân dân xã Thạch Hoà  thành phố Hà Nội</v>
      </c>
      <c r="C460" t="str">
        <v>https://thachthat.hanoi.gov.vn/</v>
      </c>
      <c r="D460" t="str">
        <v>-</v>
      </c>
      <c r="E460" t="str">
        <v>-</v>
      </c>
      <c r="F460" t="str">
        <v>-</v>
      </c>
      <c r="G460" t="str">
        <v>-</v>
      </c>
    </row>
    <row r="461">
      <c r="A461">
        <v>1459</v>
      </c>
      <c r="B461" t="str">
        <f>HYPERLINK("https://www.facebook.com/groups/toi.yeu.xa.can.kiem.huyen.thach.that/", "Công an xã Cần Kiệm  thành phố Hà Nội")</f>
        <v>Công an xã Cần Kiệm  thành phố Hà Nội</v>
      </c>
      <c r="C461" t="str">
        <v>https://www.facebook.com/groups/toi.yeu.xa.can.kiem.huyen.thach.that/</v>
      </c>
      <c r="D461" t="str">
        <v>-</v>
      </c>
      <c r="E461" t="str">
        <v/>
      </c>
      <c r="F461" t="str">
        <v>-</v>
      </c>
      <c r="G461" t="str">
        <v>-</v>
      </c>
    </row>
    <row r="462">
      <c r="A462">
        <v>1460</v>
      </c>
      <c r="B462" t="str">
        <f>HYPERLINK("https://thachthat.hanoi.gov.vn/", "UBND Ủy ban nhân dân xã Cần Kiệm  thành phố Hà Nội")</f>
        <v>UBND Ủy ban nhân dân xã Cần Kiệm  thành phố Hà Nội</v>
      </c>
      <c r="C462" t="str">
        <v>https://thachthat.hanoi.gov.vn/</v>
      </c>
      <c r="D462" t="str">
        <v>-</v>
      </c>
      <c r="E462" t="str">
        <v>-</v>
      </c>
      <c r="F462" t="str">
        <v>-</v>
      </c>
      <c r="G462" t="str">
        <v>-</v>
      </c>
    </row>
    <row r="463">
      <c r="A463">
        <v>1461</v>
      </c>
      <c r="B463" t="str">
        <f>HYPERLINK("https://www.facebook.com/doanthanhnien.1956/", "Công an xã Hữu Bằng  thành phố Hà Nội")</f>
        <v>Công an xã Hữu Bằng  thành phố Hà Nội</v>
      </c>
      <c r="C463" t="str">
        <v>https://www.facebook.com/doanthanhnien.1956/</v>
      </c>
      <c r="D463" t="str">
        <v>-</v>
      </c>
      <c r="E463" t="str">
        <v/>
      </c>
      <c r="F463" t="str">
        <v>-</v>
      </c>
      <c r="G463" t="str">
        <v>-</v>
      </c>
    </row>
    <row r="464">
      <c r="A464">
        <v>1462</v>
      </c>
      <c r="B464" t="str">
        <f>HYPERLINK("https://thachthat.hanoi.gov.vn/", "UBND Ủy ban nhân dân xã Hữu Bằng  thành phố Hà Nội")</f>
        <v>UBND Ủy ban nhân dân xã Hữu Bằng  thành phố Hà Nội</v>
      </c>
      <c r="C464" t="str">
        <v>https://thachthat.hanoi.gov.vn/</v>
      </c>
      <c r="D464" t="str">
        <v>-</v>
      </c>
      <c r="E464" t="str">
        <v>-</v>
      </c>
      <c r="F464" t="str">
        <v>-</v>
      </c>
      <c r="G464" t="str">
        <v>-</v>
      </c>
    </row>
    <row r="465">
      <c r="A465">
        <v>1463</v>
      </c>
      <c r="B465" t="str">
        <v>Công an xã Phùng Xá  thành phố Hà Nội</v>
      </c>
      <c r="C465" t="str">
        <v>-</v>
      </c>
      <c r="D465" t="str">
        <v>-</v>
      </c>
      <c r="E465" t="str">
        <v/>
      </c>
      <c r="F465" t="str">
        <v>-</v>
      </c>
      <c r="G465" t="str">
        <v>-</v>
      </c>
    </row>
    <row r="466">
      <c r="A466">
        <v>1464</v>
      </c>
      <c r="B466" t="str">
        <f>HYPERLINK("https://phungxa.myduc.hanoi.gov.vn/", "UBND Ủy ban nhân dân xã Phùng Xá  thành phố Hà Nội")</f>
        <v>UBND Ủy ban nhân dân xã Phùng Xá  thành phố Hà Nội</v>
      </c>
      <c r="C466" t="str">
        <v>https://phungxa.myduc.hanoi.gov.vn/</v>
      </c>
      <c r="D466" t="str">
        <v>-</v>
      </c>
      <c r="E466" t="str">
        <v>-</v>
      </c>
      <c r="F466" t="str">
        <v>-</v>
      </c>
      <c r="G466" t="str">
        <v>-</v>
      </c>
    </row>
    <row r="467">
      <c r="A467">
        <v>1465</v>
      </c>
      <c r="B467" t="str">
        <v>Công an xã Tân xã  thành phố Hà Nội</v>
      </c>
      <c r="C467" t="str">
        <v>-</v>
      </c>
      <c r="D467" t="str">
        <v>-</v>
      </c>
      <c r="E467" t="str">
        <v/>
      </c>
      <c r="F467" t="str">
        <v>-</v>
      </c>
      <c r="G467" t="str">
        <v>-</v>
      </c>
    </row>
    <row r="468">
      <c r="A468">
        <v>1466</v>
      </c>
      <c r="B468" t="str">
        <f>HYPERLINK("https://thachthat.hanoi.gov.vn/", "UBND Ủy ban nhân dân xã Tân xã  thành phố Hà Nội")</f>
        <v>UBND Ủy ban nhân dân xã Tân xã  thành phố Hà Nội</v>
      </c>
      <c r="C468" t="str">
        <v>https://thachthat.hanoi.gov.vn/</v>
      </c>
      <c r="D468" t="str">
        <v>-</v>
      </c>
      <c r="E468" t="str">
        <v>-</v>
      </c>
      <c r="F468" t="str">
        <v>-</v>
      </c>
      <c r="G468" t="str">
        <v>-</v>
      </c>
    </row>
    <row r="469">
      <c r="A469">
        <v>1467</v>
      </c>
      <c r="B469" t="str">
        <v>Công an xã Thạch Xá  thành phố Hà Nội</v>
      </c>
      <c r="C469" t="str">
        <v>-</v>
      </c>
      <c r="D469" t="str">
        <v>-</v>
      </c>
      <c r="E469" t="str">
        <v/>
      </c>
      <c r="F469" t="str">
        <v>-</v>
      </c>
      <c r="G469" t="str">
        <v>-</v>
      </c>
    </row>
    <row r="470">
      <c r="A470">
        <v>1468</v>
      </c>
      <c r="B470" t="str">
        <f>HYPERLINK("https://thachthat.hanoi.gov.vn/", "UBND Ủy ban nhân dân xã Thạch Xá  thành phố Hà Nội")</f>
        <v>UBND Ủy ban nhân dân xã Thạch Xá  thành phố Hà Nội</v>
      </c>
      <c r="C470" t="str">
        <v>https://thachthat.hanoi.gov.vn/</v>
      </c>
      <c r="D470" t="str">
        <v>-</v>
      </c>
      <c r="E470" t="str">
        <v>-</v>
      </c>
      <c r="F470" t="str">
        <v>-</v>
      </c>
      <c r="G470" t="str">
        <v>-</v>
      </c>
    </row>
    <row r="471">
      <c r="A471">
        <v>1469</v>
      </c>
      <c r="B471" t="str">
        <f>HYPERLINK("https://www.facebook.com/p/C%C3%B4ng-an-x%C3%A3-B%C3%ACnh-Ph%C3%BA-huy%E1%BB%87n-C%C3%A0ng-Long-100064608517276/?locale=bn_IN", "Công an xã Bình Phú  thành phố Hà Nội")</f>
        <v>Công an xã Bình Phú  thành phố Hà Nội</v>
      </c>
      <c r="C471" t="str">
        <v>https://www.facebook.com/p/C%C3%B4ng-an-x%C3%A3-B%C3%ACnh-Ph%C3%BA-huy%E1%BB%87n-C%C3%A0ng-Long-100064608517276/?locale=bn_IN</v>
      </c>
      <c r="D471" t="str">
        <v>-</v>
      </c>
      <c r="E471" t="str">
        <v/>
      </c>
      <c r="F471" t="str">
        <v>-</v>
      </c>
      <c r="G471" t="str">
        <v>-</v>
      </c>
    </row>
    <row r="472">
      <c r="A472">
        <v>1470</v>
      </c>
      <c r="B472" t="str">
        <f>HYPERLINK("https://thachthat.hanoi.gov.vn/", "UBND Ủy ban nhân dân xã Bình Phú  thành phố Hà Nội")</f>
        <v>UBND Ủy ban nhân dân xã Bình Phú  thành phố Hà Nội</v>
      </c>
      <c r="C472" t="str">
        <v>https://thachthat.hanoi.gov.vn/</v>
      </c>
      <c r="D472" t="str">
        <v>-</v>
      </c>
      <c r="E472" t="str">
        <v>-</v>
      </c>
      <c r="F472" t="str">
        <v>-</v>
      </c>
      <c r="G472" t="str">
        <v>-</v>
      </c>
    </row>
    <row r="473">
      <c r="A473">
        <v>1471</v>
      </c>
      <c r="B473" t="str">
        <f>HYPERLINK("https://www.facebook.com/doanthanhnien.1956/?locale=vi_VN", "Công an xã Hạ Bằng  thành phố Hà Nội")</f>
        <v>Công an xã Hạ Bằng  thành phố Hà Nội</v>
      </c>
      <c r="C473" t="str">
        <v>https://www.facebook.com/doanthanhnien.1956/?locale=vi_VN</v>
      </c>
      <c r="D473" t="str">
        <v>-</v>
      </c>
      <c r="E473" t="str">
        <v/>
      </c>
      <c r="F473" t="str">
        <v>-</v>
      </c>
      <c r="G473" t="str">
        <v>-</v>
      </c>
    </row>
    <row r="474">
      <c r="A474">
        <v>1472</v>
      </c>
      <c r="B474" t="str">
        <f>HYPERLINK("https://danphuong.hanoi.gov.vn/", "UBND Ủy ban nhân dân xã Hạ Bằng  thành phố Hà Nội")</f>
        <v>UBND Ủy ban nhân dân xã Hạ Bằng  thành phố Hà Nội</v>
      </c>
      <c r="C474" t="str">
        <v>https://danphuong.hanoi.gov.vn/</v>
      </c>
      <c r="D474" t="str">
        <v>-</v>
      </c>
      <c r="E474" t="str">
        <v>-</v>
      </c>
      <c r="F474" t="str">
        <v>-</v>
      </c>
      <c r="G474" t="str">
        <v>-</v>
      </c>
    </row>
    <row r="475">
      <c r="A475">
        <v>1473</v>
      </c>
      <c r="B475" t="str">
        <f>HYPERLINK("https://www.facebook.com/p/Tu%E1%BB%95i-Tr%E1%BA%BB-C%C3%B4ng-An-Qu%E1%BA%ADn-T%C3%A2y-H%E1%BB%93-100080140217978/", "Công an xã Đồng Trúc  thành phố Hà Nội")</f>
        <v>Công an xã Đồng Trúc  thành phố Hà Nội</v>
      </c>
      <c r="C475" t="str">
        <v>https://www.facebook.com/p/Tu%E1%BB%95i-Tr%E1%BA%BB-C%C3%B4ng-An-Qu%E1%BA%ADn-T%C3%A2y-H%E1%BB%93-100080140217978/</v>
      </c>
      <c r="D475" t="str">
        <v>-</v>
      </c>
      <c r="E475" t="str">
        <v/>
      </c>
      <c r="F475" t="str">
        <v>-</v>
      </c>
      <c r="G475" t="str">
        <v>-</v>
      </c>
    </row>
    <row r="476">
      <c r="A476">
        <v>1474</v>
      </c>
      <c r="B476" t="str">
        <f>HYPERLINK("https://thachthat.hanoi.gov.vn/", "UBND Ủy ban nhân dân xã Đồng Trúc  thành phố Hà Nội")</f>
        <v>UBND Ủy ban nhân dân xã Đồng Trúc  thành phố Hà Nội</v>
      </c>
      <c r="C476" t="str">
        <v>https://thachthat.hanoi.gov.vn/</v>
      </c>
      <c r="D476" t="str">
        <v>-</v>
      </c>
      <c r="E476" t="str">
        <v>-</v>
      </c>
      <c r="F476" t="str">
        <v>-</v>
      </c>
      <c r="G476" t="str">
        <v>-</v>
      </c>
    </row>
    <row r="477">
      <c r="A477">
        <v>1475</v>
      </c>
      <c r="B477" t="str">
        <f>HYPERLINK("https://www.facebook.com/p/Tu%E1%BB%95i-Tr%E1%BA%BB-C%C3%B4ng-An-Huy%E1%BB%87n-Ch%C6%B0%C6%A1ng-M%E1%BB%B9-100028578047777/", "Công an thị trấn Chúc Sơn  thành phố Hà Nội")</f>
        <v>Công an thị trấn Chúc Sơn  thành phố Hà Nội</v>
      </c>
      <c r="C477" t="str">
        <v>https://www.facebook.com/p/Tu%E1%BB%95i-Tr%E1%BA%BB-C%C3%B4ng-An-Huy%E1%BB%87n-Ch%C6%B0%C6%A1ng-M%E1%BB%B9-100028578047777/</v>
      </c>
      <c r="D477" t="str">
        <v>-</v>
      </c>
      <c r="E477" t="str">
        <v/>
      </c>
      <c r="F477" t="str">
        <v>-</v>
      </c>
      <c r="G477" t="str">
        <v>-</v>
      </c>
    </row>
    <row r="478">
      <c r="A478">
        <v>1476</v>
      </c>
      <c r="B478" t="str">
        <f>HYPERLINK("https://chuongmy.hanoi.gov.vn/ubnd-cac-xa-thi-tran", "UBND Ủy ban nhân dân thị trấn Chúc Sơn  thành phố Hà Nội")</f>
        <v>UBND Ủy ban nhân dân thị trấn Chúc Sơn  thành phố Hà Nội</v>
      </c>
      <c r="C478" t="str">
        <v>https://chuongmy.hanoi.gov.vn/ubnd-cac-xa-thi-tran</v>
      </c>
      <c r="D478" t="str">
        <v>-</v>
      </c>
      <c r="E478" t="str">
        <v>-</v>
      </c>
      <c r="F478" t="str">
        <v>-</v>
      </c>
      <c r="G478" t="str">
        <v>-</v>
      </c>
    </row>
    <row r="479">
      <c r="A479">
        <v>1477</v>
      </c>
      <c r="B479" t="str">
        <v>Công an thị trấn Xuân Mai  thành phố Hà Nội</v>
      </c>
      <c r="C479" t="str">
        <v>-</v>
      </c>
      <c r="D479" t="str">
        <v>-</v>
      </c>
      <c r="E479" t="str">
        <v/>
      </c>
      <c r="F479" t="str">
        <v>-</v>
      </c>
      <c r="G479" t="str">
        <v>-</v>
      </c>
    </row>
    <row r="480">
      <c r="A480">
        <v>1478</v>
      </c>
      <c r="B480" t="str">
        <f>HYPERLINK("https://xuanmai.chuongmy.hanoi.gov.vn/", "UBND Ủy ban nhân dân thị trấn Xuân Mai  thành phố Hà Nội")</f>
        <v>UBND Ủy ban nhân dân thị trấn Xuân Mai  thành phố Hà Nội</v>
      </c>
      <c r="C480" t="str">
        <v>https://xuanmai.chuongmy.hanoi.gov.vn/</v>
      </c>
      <c r="D480" t="str">
        <v>-</v>
      </c>
      <c r="E480" t="str">
        <v>-</v>
      </c>
      <c r="F480" t="str">
        <v>-</v>
      </c>
      <c r="G480" t="str">
        <v>-</v>
      </c>
    </row>
    <row r="481">
      <c r="A481">
        <v>1479</v>
      </c>
      <c r="B481" t="str">
        <f>HYPERLINK("https://www.facebook.com/p/Tu%E1%BB%95i-Tr%E1%BA%BB-C%C3%B4ng-An-Huy%E1%BB%87n-Ch%C6%B0%C6%A1ng-M%E1%BB%B9-100028578047777/", "Công an xã Phụng Châu  thành phố Hà Nội")</f>
        <v>Công an xã Phụng Châu  thành phố Hà Nội</v>
      </c>
      <c r="C481" t="str">
        <v>https://www.facebook.com/p/Tu%E1%BB%95i-Tr%E1%BA%BB-C%C3%B4ng-An-Huy%E1%BB%87n-Ch%C6%B0%C6%A1ng-M%E1%BB%B9-100028578047777/</v>
      </c>
      <c r="D481" t="str">
        <v>-</v>
      </c>
      <c r="E481" t="str">
        <v/>
      </c>
      <c r="F481" t="str">
        <v>-</v>
      </c>
      <c r="G481" t="str">
        <v>-</v>
      </c>
    </row>
    <row r="482">
      <c r="A482">
        <v>1480</v>
      </c>
      <c r="B482" t="str">
        <f>HYPERLINK("https://chuongmy.hanoi.gov.vn/es/tin-trong-huyen/-/news/pde1maEQe4QT/1/673982.html;jsessionid=d8JBfWgVhLl6PcKY-bLsVsdy.undefined", "UBND Ủy ban nhân dân xã Phụng Châu  thành phố Hà Nội")</f>
        <v>UBND Ủy ban nhân dân xã Phụng Châu  thành phố Hà Nội</v>
      </c>
      <c r="C482" t="str">
        <v>https://chuongmy.hanoi.gov.vn/es/tin-trong-huyen/-/news/pde1maEQe4QT/1/673982.html;jsessionid=d8JBfWgVhLl6PcKY-bLsVsdy.undefined</v>
      </c>
      <c r="D482" t="str">
        <v>-</v>
      </c>
      <c r="E482" t="str">
        <v>-</v>
      </c>
      <c r="F482" t="str">
        <v>-</v>
      </c>
      <c r="G482" t="str">
        <v>-</v>
      </c>
    </row>
    <row r="483">
      <c r="A483">
        <v>1481</v>
      </c>
      <c r="B483" t="str">
        <v>Công an xã Tiên Phương  thành phố Hà Nội</v>
      </c>
      <c r="C483" t="str">
        <v>-</v>
      </c>
      <c r="D483" t="str">
        <v>-</v>
      </c>
      <c r="E483" t="str">
        <v/>
      </c>
      <c r="F483" t="str">
        <v>-</v>
      </c>
      <c r="G483" t="str">
        <v>-</v>
      </c>
    </row>
    <row r="484">
      <c r="A484">
        <v>1482</v>
      </c>
      <c r="B484" t="str">
        <f>HYPERLINK("https://luongson.hoabinh.gov.vn/index.php/tia-ng-anh/ca-ng-ta-c-gia-i-pha-ng-ma-t-ba-ng-thu-ha-i-a-t/4893-quya-t-a-nh-va-via-c-gia-ha-n-tha-i-gian-tha-c-hia-n-quya-t-a-nh-c-a-ng-cha-thu-ha-i-a-t-a-i-va-i-a-ng-a-v-n-ma-nh-a-a-cha-a-i-3-tha-n-tia-n-la-xa-tia-n-ph-ng-huya-n-ch-ng-ma-tha-nh-pha-ha-na-i", "UBND Ủy ban nhân dân xã Tiên Phương  thành phố Hà Nội")</f>
        <v>UBND Ủy ban nhân dân xã Tiên Phương  thành phố Hà Nội</v>
      </c>
      <c r="C484" t="str">
        <v>https://luongson.hoabinh.gov.vn/index.php/tia-ng-anh/ca-ng-ta-c-gia-i-pha-ng-ma-t-ba-ng-thu-ha-i-a-t/4893-quya-t-a-nh-va-via-c-gia-ha-n-tha-i-gian-tha-c-hia-n-quya-t-a-nh-c-a-ng-cha-thu-ha-i-a-t-a-i-va-i-a-ng-a-v-n-ma-nh-a-a-cha-a-i-3-tha-n-tia-n-la-xa-tia-n-ph-ng-huya-n-ch-ng-ma-tha-nh-pha-ha-na-i</v>
      </c>
      <c r="D484" t="str">
        <v>-</v>
      </c>
      <c r="E484" t="str">
        <v>-</v>
      </c>
      <c r="F484" t="str">
        <v>-</v>
      </c>
      <c r="G484" t="str">
        <v>-</v>
      </c>
    </row>
    <row r="485">
      <c r="A485">
        <v>1483</v>
      </c>
      <c r="B485" t="str">
        <f>HYPERLINK("https://www.facebook.com/p/Tu%E1%BB%95i-Tr%E1%BA%BB-C%C3%B4ng-An-Huy%E1%BB%87n-Ch%C6%B0%C6%A1ng-M%E1%BB%B9-100028578047777/?locale=pt_PT", "Công an xã Đông Sơn  thành phố Hà Nội")</f>
        <v>Công an xã Đông Sơn  thành phố Hà Nội</v>
      </c>
      <c r="C485" t="str">
        <v>https://www.facebook.com/p/Tu%E1%BB%95i-Tr%E1%BA%BB-C%C3%B4ng-An-Huy%E1%BB%87n-Ch%C6%B0%C6%A1ng-M%E1%BB%B9-100028578047777/?locale=pt_PT</v>
      </c>
      <c r="D485" t="str">
        <v>-</v>
      </c>
      <c r="E485" t="str">
        <v/>
      </c>
      <c r="F485" t="str">
        <v>-</v>
      </c>
      <c r="G485" t="str">
        <v>-</v>
      </c>
    </row>
    <row r="486">
      <c r="A486">
        <v>1484</v>
      </c>
      <c r="B486" t="str">
        <f>HYPERLINK("https://chuongmy.hanoi.gov.vn/", "UBND Ủy ban nhân dân xã Đông Sơn  thành phố Hà Nội")</f>
        <v>UBND Ủy ban nhân dân xã Đông Sơn  thành phố Hà Nội</v>
      </c>
      <c r="C486" t="str">
        <v>https://chuongmy.hanoi.gov.vn/</v>
      </c>
      <c r="D486" t="str">
        <v>-</v>
      </c>
      <c r="E486" t="str">
        <v>-</v>
      </c>
      <c r="F486" t="str">
        <v>-</v>
      </c>
      <c r="G486" t="str">
        <v>-</v>
      </c>
    </row>
    <row r="487">
      <c r="A487">
        <v>1485</v>
      </c>
      <c r="B487" t="str">
        <f>HYPERLINK("https://www.facebook.com/p/Tu%E1%BB%95i-Tr%E1%BA%BB-C%C3%B4ng-An-Huy%E1%BB%87n-Ch%C6%B0%C6%A1ng-M%E1%BB%B9-100028578047777/?locale=pt_PT", "Công an xã Đông Phương Yên  thành phố Hà Nội")</f>
        <v>Công an xã Đông Phương Yên  thành phố Hà Nội</v>
      </c>
      <c r="C487" t="str">
        <v>https://www.facebook.com/p/Tu%E1%BB%95i-Tr%E1%BA%BB-C%C3%B4ng-An-Huy%E1%BB%87n-Ch%C6%B0%C6%A1ng-M%E1%BB%B9-100028578047777/?locale=pt_PT</v>
      </c>
      <c r="D487" t="str">
        <v>-</v>
      </c>
      <c r="E487" t="str">
        <v/>
      </c>
      <c r="F487" t="str">
        <v>-</v>
      </c>
      <c r="G487" t="str">
        <v>-</v>
      </c>
    </row>
    <row r="488">
      <c r="A488">
        <v>1486</v>
      </c>
      <c r="B488" t="str">
        <f>HYPERLINK("https://chuongmy.hanoi.gov.vn/", "UBND Ủy ban nhân dân xã Đông Phương Yên  thành phố Hà Nội")</f>
        <v>UBND Ủy ban nhân dân xã Đông Phương Yên  thành phố Hà Nội</v>
      </c>
      <c r="C488" t="str">
        <v>https://chuongmy.hanoi.gov.vn/</v>
      </c>
      <c r="D488" t="str">
        <v>-</v>
      </c>
      <c r="E488" t="str">
        <v>-</v>
      </c>
      <c r="F488" t="str">
        <v>-</v>
      </c>
      <c r="G488" t="str">
        <v>-</v>
      </c>
    </row>
    <row r="489">
      <c r="A489">
        <v>1487</v>
      </c>
      <c r="B489" t="str">
        <f>HYPERLINK("https://www.facebook.com/100070689427573", "Công an xã Phú Nghĩa  thành phố Hà Nội")</f>
        <v>Công an xã Phú Nghĩa  thành phố Hà Nội</v>
      </c>
      <c r="C489" t="str">
        <v>https://www.facebook.com/100070689427573</v>
      </c>
      <c r="D489" t="str">
        <v>-</v>
      </c>
      <c r="E489" t="str">
        <v>02433867541</v>
      </c>
      <c r="F489" t="str">
        <f>HYPERLINK("mailto:conganphunghia@gmail.com", "conganphunghia@gmail.com")</f>
        <v>conganphunghia@gmail.com</v>
      </c>
      <c r="G489" t="str">
        <v>Xã Phú Nghĩa, huyện Chương Mỹ, Hanoi, Vietnam</v>
      </c>
    </row>
    <row r="490">
      <c r="A490">
        <v>1488</v>
      </c>
      <c r="B490" t="str">
        <f>HYPERLINK("https://chuongmy.hanoi.gov.vn/", "UBND Ủy ban nhân dân xã Phú Nghĩa  thành phố Hà Nội")</f>
        <v>UBND Ủy ban nhân dân xã Phú Nghĩa  thành phố Hà Nội</v>
      </c>
      <c r="C490" t="str">
        <v>https://chuongmy.hanoi.gov.vn/</v>
      </c>
      <c r="D490" t="str">
        <v>-</v>
      </c>
      <c r="E490" t="str">
        <v>-</v>
      </c>
      <c r="F490" t="str">
        <v>-</v>
      </c>
      <c r="G490" t="str">
        <v>-</v>
      </c>
    </row>
    <row r="491">
      <c r="A491">
        <v>1489</v>
      </c>
      <c r="B491" t="str">
        <f>HYPERLINK("https://www.facebook.com/p/Tu%E1%BB%95i-tr%E1%BA%BB-C%C3%B4ng-an-Th%C3%A0nh-ph%E1%BB%91-V%C4%A9nh-Y%C3%AAn-100066497717181/", "Công an xã Trường Yên  thành phố Hà Nội")</f>
        <v>Công an xã Trường Yên  thành phố Hà Nội</v>
      </c>
      <c r="C491" t="str">
        <v>https://www.facebook.com/p/Tu%E1%BB%95i-tr%E1%BA%BB-C%C3%B4ng-an-Th%C3%A0nh-ph%E1%BB%91-V%C4%A9nh-Y%C3%AAn-100066497717181/</v>
      </c>
      <c r="D491" t="str">
        <v>-</v>
      </c>
      <c r="E491" t="str">
        <v/>
      </c>
      <c r="F491" t="str">
        <v>-</v>
      </c>
      <c r="G491" t="str">
        <v>-</v>
      </c>
    </row>
    <row r="492">
      <c r="A492">
        <v>1490</v>
      </c>
      <c r="B492" t="str">
        <f>HYPERLINK("https://truongyen.hoalu.ninhbinh.gov.vn/", "UBND Ủy ban nhân dân xã Trường Yên  thành phố Hà Nội")</f>
        <v>UBND Ủy ban nhân dân xã Trường Yên  thành phố Hà Nội</v>
      </c>
      <c r="C492" t="str">
        <v>https://truongyen.hoalu.ninhbinh.gov.vn/</v>
      </c>
      <c r="D492" t="str">
        <v>-</v>
      </c>
      <c r="E492" t="str">
        <v>-</v>
      </c>
      <c r="F492" t="str">
        <v>-</v>
      </c>
      <c r="G492" t="str">
        <v>-</v>
      </c>
    </row>
    <row r="493">
      <c r="A493">
        <v>1491</v>
      </c>
      <c r="B493" t="str">
        <f>HYPERLINK("https://www.facebook.com/groups/toi.yeu.xa.ngoc.hoa.huyen.chuong.my/", "Công an xã Ngọc Hòa  thành phố Hà Nội")</f>
        <v>Công an xã Ngọc Hòa  thành phố Hà Nội</v>
      </c>
      <c r="C493" t="str">
        <v>https://www.facebook.com/groups/toi.yeu.xa.ngoc.hoa.huyen.chuong.my/</v>
      </c>
      <c r="D493" t="str">
        <v>-</v>
      </c>
      <c r="E493" t="str">
        <v/>
      </c>
      <c r="F493" t="str">
        <v>-</v>
      </c>
      <c r="G493" t="str">
        <v>-</v>
      </c>
    </row>
    <row r="494">
      <c r="A494">
        <v>1492</v>
      </c>
      <c r="B494" t="str">
        <f>HYPERLINK("https://chuongmy.hanoi.gov.vn/tin-noi-bat/-/asset_publisher/yy9z8Nun5PC2/content/truong-thcs-ngoc-hoa-to-chuc-le-ky-niem-60-nam-ngay-thanh-lap-truong-va-41-nam-ngay-nha-giao-viet-nam", "UBND Ủy ban nhân dân xã Ngọc Hòa  thành phố Hà Nội")</f>
        <v>UBND Ủy ban nhân dân xã Ngọc Hòa  thành phố Hà Nội</v>
      </c>
      <c r="C494" t="str">
        <v>https://chuongmy.hanoi.gov.vn/tin-noi-bat/-/asset_publisher/yy9z8Nun5PC2/content/truong-thcs-ngoc-hoa-to-chuc-le-ky-niem-60-nam-ngay-thanh-lap-truong-va-41-nam-ngay-nha-giao-viet-nam</v>
      </c>
      <c r="D494" t="str">
        <v>-</v>
      </c>
      <c r="E494" t="str">
        <v>-</v>
      </c>
      <c r="F494" t="str">
        <v>-</v>
      </c>
      <c r="G494" t="str">
        <v>-</v>
      </c>
    </row>
    <row r="495">
      <c r="A495">
        <v>1493</v>
      </c>
      <c r="B495" t="str">
        <f>HYPERLINK("https://www.facebook.com/groups/toi.yeu.xa.thuy.xuan.tien.huyen.chuong.my/", "Công an xã Thủy Xuân Tiên  thành phố Hà Nội")</f>
        <v>Công an xã Thủy Xuân Tiên  thành phố Hà Nội</v>
      </c>
      <c r="C495" t="str">
        <v>https://www.facebook.com/groups/toi.yeu.xa.thuy.xuan.tien.huyen.chuong.my/</v>
      </c>
      <c r="D495" t="str">
        <v>-</v>
      </c>
      <c r="E495" t="str">
        <v/>
      </c>
      <c r="F495" t="str">
        <v>-</v>
      </c>
      <c r="G495" t="str">
        <v>-</v>
      </c>
    </row>
    <row r="496">
      <c r="A496">
        <v>1494</v>
      </c>
      <c r="B496" t="str">
        <f>HYPERLINK("https://thuyxuantien.chuongmy.hanoi.gov.vn/gioi-thieu/co-cau-to-chuc/uy-ban-nhan-dan-thi-tran", "UBND Ủy ban nhân dân xã Thủy Xuân Tiên  thành phố Hà Nội")</f>
        <v>UBND Ủy ban nhân dân xã Thủy Xuân Tiên  thành phố Hà Nội</v>
      </c>
      <c r="C496" t="str">
        <v>https://thuyxuantien.chuongmy.hanoi.gov.vn/gioi-thieu/co-cau-to-chuc/uy-ban-nhan-dan-thi-tran</v>
      </c>
      <c r="D496" t="str">
        <v>-</v>
      </c>
      <c r="E496" t="str">
        <v>-</v>
      </c>
      <c r="F496" t="str">
        <v>-</v>
      </c>
      <c r="G496" t="str">
        <v>-</v>
      </c>
    </row>
    <row r="497">
      <c r="A497">
        <v>1495</v>
      </c>
      <c r="B497" t="str">
        <f>HYPERLINK("https://www.facebook.com/p/C%C3%B4ng-an-x%C3%A3-Thanh-B%C3%ACnh-Th%E1%BB%8Bnh-huy%E1%BB%87n-%C4%90%E1%BB%A9c-Th%E1%BB%8D-t%E1%BB%89nh-H%C3%A0-T%C4%A9nh-100064085291262/?locale=vi_VN", "Công an xã Thanh Bình  thành phố Hà Nội")</f>
        <v>Công an xã Thanh Bình  thành phố Hà Nội</v>
      </c>
      <c r="C497" t="str">
        <v>https://www.facebook.com/p/C%C3%B4ng-an-x%C3%A3-Thanh-B%C3%ACnh-Th%E1%BB%8Bnh-huy%E1%BB%87n-%C4%90%E1%BB%A9c-Th%E1%BB%8D-t%E1%BB%89nh-H%C3%A0-T%C4%A9nh-100064085291262/?locale=vi_VN</v>
      </c>
      <c r="D497" t="str">
        <v>-</v>
      </c>
      <c r="E497" t="str">
        <v/>
      </c>
      <c r="F497" t="str">
        <v>-</v>
      </c>
      <c r="G497" t="str">
        <v>-</v>
      </c>
    </row>
    <row r="498">
      <c r="A498">
        <v>1496</v>
      </c>
      <c r="B498" t="str">
        <f>HYPERLINK("https://chuongmy.hanoi.gov.vn/", "UBND Ủy ban nhân dân xã Thanh Bình  thành phố Hà Nội")</f>
        <v>UBND Ủy ban nhân dân xã Thanh Bình  thành phố Hà Nội</v>
      </c>
      <c r="C498" t="str">
        <v>https://chuongmy.hanoi.gov.vn/</v>
      </c>
      <c r="D498" t="str">
        <v>-</v>
      </c>
      <c r="E498" t="str">
        <v>-</v>
      </c>
      <c r="F498" t="str">
        <v>-</v>
      </c>
      <c r="G498" t="str">
        <v>-</v>
      </c>
    </row>
    <row r="499">
      <c r="A499">
        <v>1497</v>
      </c>
      <c r="B499" t="str">
        <f>HYPERLINK("https://www.facebook.com/doanthanhnien.1956/", "Công an xã Trung Hòa  thành phố Hà Nội")</f>
        <v>Công an xã Trung Hòa  thành phố Hà Nội</v>
      </c>
      <c r="C499" t="str">
        <v>https://www.facebook.com/doanthanhnien.1956/</v>
      </c>
      <c r="D499" t="str">
        <v>-</v>
      </c>
      <c r="E499" t="str">
        <v/>
      </c>
      <c r="F499" t="str">
        <v>-</v>
      </c>
      <c r="G499" t="str">
        <v>-</v>
      </c>
    </row>
    <row r="500">
      <c r="A500">
        <v>1498</v>
      </c>
      <c r="B500" t="str">
        <f>HYPERLINK("https://chuongmy.hanoi.gov.vn/", "UBND Ủy ban nhân dân xã Trung Hòa  thành phố Hà Nội")</f>
        <v>UBND Ủy ban nhân dân xã Trung Hòa  thành phố Hà Nội</v>
      </c>
      <c r="C500" t="str">
        <v>https://chuongmy.hanoi.gov.vn/</v>
      </c>
      <c r="D500" t="str">
        <v>-</v>
      </c>
      <c r="E500" t="str">
        <v>-</v>
      </c>
      <c r="F500" t="str">
        <v>-</v>
      </c>
      <c r="G500" t="str">
        <v>-</v>
      </c>
    </row>
    <row r="501">
      <c r="A501">
        <v>1499</v>
      </c>
      <c r="B501" t="str">
        <f>HYPERLINK("https://www.facebook.com/p/Tu%E1%BB%95i-tr%E1%BA%BB-C%C3%B4ng-an-Th%C3%A0nh-ph%E1%BB%91-V%C4%A9nh-Y%C3%AAn-100066497717181/", "Công an xã Đại Yên  thành phố Hà Nội")</f>
        <v>Công an xã Đại Yên  thành phố Hà Nội</v>
      </c>
      <c r="C501" t="str">
        <v>https://www.facebook.com/p/Tu%E1%BB%95i-tr%E1%BA%BB-C%C3%B4ng-an-Th%C3%A0nh-ph%E1%BB%91-V%C4%A9nh-Y%C3%AAn-100066497717181/</v>
      </c>
      <c r="D501" t="str">
        <v>-</v>
      </c>
      <c r="E501" t="str">
        <v/>
      </c>
      <c r="F501" t="str">
        <v>-</v>
      </c>
      <c r="G501" t="str">
        <v>-</v>
      </c>
    </row>
    <row r="502">
      <c r="A502">
        <v>1500</v>
      </c>
      <c r="B502" t="str">
        <f>HYPERLINK("https://chuongmy.hanoi.gov.vn/", "UBND Ủy ban nhân dân xã Đại Yên  thành phố Hà Nội")</f>
        <v>UBND Ủy ban nhân dân xã Đại Yên  thành phố Hà Nội</v>
      </c>
      <c r="C502" t="str">
        <v>https://chuongmy.hanoi.gov.vn/</v>
      </c>
      <c r="D502" t="str">
        <v>-</v>
      </c>
      <c r="E502" t="str">
        <v>-</v>
      </c>
      <c r="F502" t="str">
        <v>-</v>
      </c>
      <c r="G502" t="str">
        <v>-</v>
      </c>
    </row>
    <row r="503">
      <c r="A503">
        <v>1501</v>
      </c>
      <c r="B503" t="str">
        <v>Công an xã Thụy Hương  thành phố Hà Nội</v>
      </c>
      <c r="C503" t="str">
        <v>-</v>
      </c>
      <c r="D503" t="str">
        <v>-</v>
      </c>
      <c r="E503" t="str">
        <v/>
      </c>
      <c r="F503" t="str">
        <v>-</v>
      </c>
      <c r="G503" t="str">
        <v>-</v>
      </c>
    </row>
    <row r="504">
      <c r="A504">
        <v>1502</v>
      </c>
      <c r="B504" t="str">
        <f>HYPERLINK("https://chuongmy.hanoi.gov.vn/ca/tin-trong-huyen/-/news/pde1maEQe4QT/1/674503.html;jsessionid=uj-PZSPpK0nYLcSH-9rDVg-o.undefined", "UBND Ủy ban nhân dân xã Thụy Hương  thành phố Hà Nội")</f>
        <v>UBND Ủy ban nhân dân xã Thụy Hương  thành phố Hà Nội</v>
      </c>
      <c r="C504" t="str">
        <v>https://chuongmy.hanoi.gov.vn/ca/tin-trong-huyen/-/news/pde1maEQe4QT/1/674503.html;jsessionid=uj-PZSPpK0nYLcSH-9rDVg-o.undefined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1503</v>
      </c>
      <c r="B505" t="str">
        <f>HYPERLINK("https://www.facebook.com/groups/langtotdong/", "Công an xã Tốt Động  thành phố Hà Nội")</f>
        <v>Công an xã Tốt Động  thành phố Hà Nội</v>
      </c>
      <c r="C505" t="str">
        <v>https://www.facebook.com/groups/langtotdong/</v>
      </c>
      <c r="D505" t="str">
        <v>-</v>
      </c>
      <c r="E505" t="str">
        <v/>
      </c>
      <c r="F505" t="str">
        <v>-</v>
      </c>
      <c r="G505" t="str">
        <v>-</v>
      </c>
    </row>
    <row r="506">
      <c r="A506">
        <v>1504</v>
      </c>
      <c r="B506" t="str">
        <f>HYPERLINK("https://chuongmy.hanoi.gov.vn/", "UBND Ủy ban nhân dân xã Tốt Động  thành phố Hà Nội")</f>
        <v>UBND Ủy ban nhân dân xã Tốt Động  thành phố Hà Nội</v>
      </c>
      <c r="C506" t="str">
        <v>https://chuongmy.hanoi.gov.vn/</v>
      </c>
      <c r="D506" t="str">
        <v>-</v>
      </c>
      <c r="E506" t="str">
        <v>-</v>
      </c>
      <c r="F506" t="str">
        <v>-</v>
      </c>
      <c r="G506" t="str">
        <v>-</v>
      </c>
    </row>
    <row r="507">
      <c r="A507">
        <v>1505</v>
      </c>
      <c r="B507" t="str">
        <f>HYPERLINK("https://www.facebook.com/p/X%C3%A3-Lam-%C4%90i%E1%BB%81n-Ch%C6%B0%C6%A1ng-M%E1%BB%B9-100084151094041/", "Công an xã Lam Điền  thành phố Hà Nội")</f>
        <v>Công an xã Lam Điền  thành phố Hà Nội</v>
      </c>
      <c r="C507" t="str">
        <v>https://www.facebook.com/p/X%C3%A3-Lam-%C4%90i%E1%BB%81n-Ch%C6%B0%C6%A1ng-M%E1%BB%B9-100084151094041/</v>
      </c>
      <c r="D507" t="str">
        <v>-</v>
      </c>
      <c r="E507" t="str">
        <v/>
      </c>
      <c r="F507" t="str">
        <v>-</v>
      </c>
      <c r="G507" t="str">
        <v>-</v>
      </c>
    </row>
    <row r="508">
      <c r="A508">
        <v>1506</v>
      </c>
      <c r="B508" t="str">
        <f>HYPERLINK("https://chuongmy.hanoi.gov.vn/", "UBND Ủy ban nhân dân xã Lam Điền  thành phố Hà Nội")</f>
        <v>UBND Ủy ban nhân dân xã Lam Điền  thành phố Hà Nội</v>
      </c>
      <c r="C508" t="str">
        <v>https://chuongmy.hanoi.gov.vn/</v>
      </c>
      <c r="D508" t="str">
        <v>-</v>
      </c>
      <c r="E508" t="str">
        <v>-</v>
      </c>
      <c r="F508" t="str">
        <v>-</v>
      </c>
      <c r="G508" t="str">
        <v>-</v>
      </c>
    </row>
    <row r="509">
      <c r="A509">
        <v>1507</v>
      </c>
      <c r="B509" t="str">
        <v>Công an xã Tân Tiến  thành phố Hà Nội</v>
      </c>
      <c r="C509" t="str">
        <v>-</v>
      </c>
      <c r="D509" t="str">
        <v>-</v>
      </c>
      <c r="E509" t="str">
        <v/>
      </c>
      <c r="F509" t="str">
        <v>-</v>
      </c>
      <c r="G509" t="str">
        <v>-</v>
      </c>
    </row>
    <row r="510">
      <c r="A510">
        <v>1508</v>
      </c>
      <c r="B510" t="str">
        <f>HYPERLINK("https://tantien.tpbacgiang.bacgiang.gov.vn/", "UBND Ủy ban nhân dân xã Tân Tiến  thành phố Hà Nội")</f>
        <v>UBND Ủy ban nhân dân xã Tân Tiến  thành phố Hà Nội</v>
      </c>
      <c r="C510" t="str">
        <v>https://tantien.tpbacgiang.bacgiang.gov.vn/</v>
      </c>
      <c r="D510" t="str">
        <v>-</v>
      </c>
      <c r="E510" t="str">
        <v>-</v>
      </c>
      <c r="F510" t="str">
        <v>-</v>
      </c>
      <c r="G510" t="str">
        <v>-</v>
      </c>
    </row>
    <row r="511">
      <c r="A511">
        <v>1509</v>
      </c>
      <c r="B511" t="str">
        <v>Công an xã Nam Phương Tiến  thành phố Hà Nội</v>
      </c>
      <c r="C511" t="str">
        <v>-</v>
      </c>
      <c r="D511" t="str">
        <v>-</v>
      </c>
      <c r="E511" t="str">
        <v/>
      </c>
      <c r="F511" t="str">
        <v>-</v>
      </c>
      <c r="G511" t="str">
        <v>-</v>
      </c>
    </row>
    <row r="512">
      <c r="A512">
        <v>1510</v>
      </c>
      <c r="B512" t="str">
        <f>HYPERLINK("https://chuongmy.hanoi.gov.vn/", "UBND Ủy ban nhân dân xã Nam Phương Tiến  thành phố Hà Nội")</f>
        <v>UBND Ủy ban nhân dân xã Nam Phương Tiến  thành phố Hà Nội</v>
      </c>
      <c r="C512" t="str">
        <v>https://chuongmy.hanoi.gov.vn/</v>
      </c>
      <c r="D512" t="str">
        <v>-</v>
      </c>
      <c r="E512" t="str">
        <v>-</v>
      </c>
      <c r="F512" t="str">
        <v>-</v>
      </c>
      <c r="G512" t="str">
        <v>-</v>
      </c>
    </row>
    <row r="513">
      <c r="A513">
        <v>1511</v>
      </c>
      <c r="B513" t="str">
        <f>HYPERLINK("https://www.facebook.com/doanthanhnien.1956/", "Công an xã Hợp Đồng  thành phố Hà Nội")</f>
        <v>Công an xã Hợp Đồng  thành phố Hà Nội</v>
      </c>
      <c r="C513" t="str">
        <v>https://www.facebook.com/doanthanhnien.1956/</v>
      </c>
      <c r="D513" t="str">
        <v>-</v>
      </c>
      <c r="E513" t="str">
        <v/>
      </c>
      <c r="F513" t="str">
        <v>-</v>
      </c>
      <c r="G513" t="str">
        <v>-</v>
      </c>
    </row>
    <row r="514">
      <c r="A514">
        <v>1512</v>
      </c>
      <c r="B514" t="str">
        <f>HYPERLINK("https://chuongmy.hanoi.gov.vn/", "UBND Ủy ban nhân dân xã Hợp Đồng  thành phố Hà Nội")</f>
        <v>UBND Ủy ban nhân dân xã Hợp Đồng  thành phố Hà Nội</v>
      </c>
      <c r="C514" t="str">
        <v>https://chuongmy.hanoi.gov.vn/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1513</v>
      </c>
      <c r="B515" t="str">
        <f>HYPERLINK("https://www.facebook.com/groups/toi.yeu.xa.hoang.van.thu.huyen.chuong.my/", "Công an xã Hoàng Văn Thụ  thành phố Hà Nội")</f>
        <v>Công an xã Hoàng Văn Thụ  thành phố Hà Nội</v>
      </c>
      <c r="C515" t="str">
        <v>https://www.facebook.com/groups/toi.yeu.xa.hoang.van.thu.huyen.chuong.my/</v>
      </c>
      <c r="D515" t="str">
        <v>-</v>
      </c>
      <c r="E515" t="str">
        <v/>
      </c>
      <c r="F515" t="str">
        <v>-</v>
      </c>
      <c r="G515" t="str">
        <v>-</v>
      </c>
    </row>
    <row r="516">
      <c r="A516">
        <v>1514</v>
      </c>
      <c r="B516" t="str">
        <f>HYPERLINK("https://chuongmy.hanoi.gov.vn/", "UBND Ủy ban nhân dân xã Hoàng Văn Thụ  thành phố Hà Nội")</f>
        <v>UBND Ủy ban nhân dân xã Hoàng Văn Thụ  thành phố Hà Nội</v>
      </c>
      <c r="C516" t="str">
        <v>https://chuongmy.hanoi.gov.vn/</v>
      </c>
      <c r="D516" t="str">
        <v>-</v>
      </c>
      <c r="E516" t="str">
        <v>-</v>
      </c>
      <c r="F516" t="str">
        <v>-</v>
      </c>
      <c r="G516" t="str">
        <v>-</v>
      </c>
    </row>
    <row r="517">
      <c r="A517">
        <v>1515</v>
      </c>
      <c r="B517" t="str">
        <f>HYPERLINK("https://www.facebook.com/UbndXaHoangDieu/?locale=vi_VN", "Công an xã Hoàng Diệu  thành phố Hà Nội")</f>
        <v>Công an xã Hoàng Diệu  thành phố Hà Nội</v>
      </c>
      <c r="C517" t="str">
        <v>https://www.facebook.com/UbndXaHoangDieu/?locale=vi_VN</v>
      </c>
      <c r="D517" t="str">
        <v>-</v>
      </c>
      <c r="E517" t="str">
        <v/>
      </c>
      <c r="F517" t="str">
        <v>-</v>
      </c>
      <c r="G517" t="str">
        <v>-</v>
      </c>
    </row>
    <row r="518">
      <c r="A518">
        <v>1516</v>
      </c>
      <c r="B518" t="str">
        <f>HYPERLINK("https://hoangdieu.chuongmy.hanoi.gov.vn/tin-chi-tiet/-/chi-tiet/ubnd-xa-hoang-dieu-1777-1181.html", "UBND Ủy ban nhân dân xã Hoàng Diệu  thành phố Hà Nội")</f>
        <v>UBND Ủy ban nhân dân xã Hoàng Diệu  thành phố Hà Nội</v>
      </c>
      <c r="C518" t="str">
        <v>https://hoangdieu.chuongmy.hanoi.gov.vn/tin-chi-tiet/-/chi-tiet/ubnd-xa-hoang-dieu-1777-1181.html</v>
      </c>
      <c r="D518" t="str">
        <v>-</v>
      </c>
      <c r="E518" t="str">
        <v>-</v>
      </c>
      <c r="F518" t="str">
        <v>-</v>
      </c>
      <c r="G518" t="str">
        <v>-</v>
      </c>
    </row>
    <row r="519">
      <c r="A519">
        <v>1517</v>
      </c>
      <c r="B519" t="str">
        <f>HYPERLINK("https://www.facebook.com/doanthanhnien.1956/", "Công an xã Hữu Văn  thành phố Hà Nội")</f>
        <v>Công an xã Hữu Văn  thành phố Hà Nội</v>
      </c>
      <c r="C519" t="str">
        <v>https://www.facebook.com/doanthanhnien.1956/</v>
      </c>
      <c r="D519" t="str">
        <v>-</v>
      </c>
      <c r="E519" t="str">
        <v/>
      </c>
      <c r="F519" t="str">
        <v>-</v>
      </c>
      <c r="G519" t="str">
        <v>-</v>
      </c>
    </row>
    <row r="520">
      <c r="A520">
        <v>1518</v>
      </c>
      <c r="B520" t="str">
        <f>HYPERLINK("https://chuongmy.hanoi.gov.vn/", "UBND Ủy ban nhân dân xã Hữu Văn  thành phố Hà Nội")</f>
        <v>UBND Ủy ban nhân dân xã Hữu Văn  thành phố Hà Nội</v>
      </c>
      <c r="C520" t="str">
        <v>https://chuongmy.hanoi.gov.vn/</v>
      </c>
      <c r="D520" t="str">
        <v>-</v>
      </c>
      <c r="E520" t="str">
        <v>-</v>
      </c>
      <c r="F520" t="str">
        <v>-</v>
      </c>
      <c r="G520" t="str">
        <v>-</v>
      </c>
    </row>
    <row r="521">
      <c r="A521">
        <v>1519</v>
      </c>
      <c r="B521" t="str">
        <f>HYPERLINK("https://www.facebook.com/p/Tu%E1%BB%95i-Tr%E1%BA%BB-C%C3%B4ng-An-Huy%E1%BB%87n-Ch%C6%B0%C6%A1ng-M%E1%BB%B9-100028578047777/", "Công an xã Quảng Bị  thành phố Hà Nội")</f>
        <v>Công an xã Quảng Bị  thành phố Hà Nội</v>
      </c>
      <c r="C521" t="str">
        <v>https://www.facebook.com/p/Tu%E1%BB%95i-Tr%E1%BA%BB-C%C3%B4ng-An-Huy%E1%BB%87n-Ch%C6%B0%C6%A1ng-M%E1%BB%B9-100028578047777/</v>
      </c>
      <c r="D521" t="str">
        <v>-</v>
      </c>
      <c r="E521" t="str">
        <v/>
      </c>
      <c r="F521" t="str">
        <v>-</v>
      </c>
      <c r="G521" t="str">
        <v>-</v>
      </c>
    </row>
    <row r="522">
      <c r="A522">
        <v>1520</v>
      </c>
      <c r="B522" t="str">
        <f>HYPERLINK("https://chuongmy.hanoi.gov.vn/ubnd-cac-xa-thi-tran", "UBND Ủy ban nhân dân xã Quảng Bị  thành phố Hà Nội")</f>
        <v>UBND Ủy ban nhân dân xã Quảng Bị  thành phố Hà Nội</v>
      </c>
      <c r="C522" t="str">
        <v>https://chuongmy.hanoi.gov.vn/ubnd-cac-xa-thi-tran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1521</v>
      </c>
      <c r="B523" t="str">
        <f>HYPERLINK("https://www.facebook.com/p/Tu%E1%BB%95i-Tr%E1%BA%BB-C%C3%B4ng-An-Huy%E1%BB%87n-Ch%C6%B0%C6%A1ng-M%E1%BB%B9-100028578047777/", "Công an xã Mỹ Lương  thành phố Hà Nội")</f>
        <v>Công an xã Mỹ Lương  thành phố Hà Nội</v>
      </c>
      <c r="C523" t="str">
        <v>https://www.facebook.com/p/Tu%E1%BB%95i-Tr%E1%BA%BB-C%C3%B4ng-An-Huy%E1%BB%87n-Ch%C6%B0%C6%A1ng-M%E1%BB%B9-100028578047777/</v>
      </c>
      <c r="D523" t="str">
        <v>-</v>
      </c>
      <c r="E523" t="str">
        <v/>
      </c>
      <c r="F523" t="str">
        <v>-</v>
      </c>
      <c r="G523" t="str">
        <v>-</v>
      </c>
    </row>
    <row r="524">
      <c r="A524">
        <v>1522</v>
      </c>
      <c r="B524" t="str">
        <f>HYPERLINK("https://chuongmy.hanoi.gov.vn/", "UBND Ủy ban nhân dân xã Mỹ Lương  thành phố Hà Nội")</f>
        <v>UBND Ủy ban nhân dân xã Mỹ Lương  thành phố Hà Nội</v>
      </c>
      <c r="C524" t="str">
        <v>https://chuongmy.hanoi.gov.vn/</v>
      </c>
      <c r="D524" t="str">
        <v>-</v>
      </c>
      <c r="E524" t="str">
        <v>-</v>
      </c>
      <c r="F524" t="str">
        <v>-</v>
      </c>
      <c r="G524" t="str">
        <v>-</v>
      </c>
    </row>
    <row r="525">
      <c r="A525">
        <v>1523</v>
      </c>
      <c r="B525" t="str">
        <f>HYPERLINK("https://www.facebook.com/groups/toi.yeu.xa.thuong.vuc.huyen.chuong.my/", "Công an xã Thượng Vực  thành phố Hà Nội")</f>
        <v>Công an xã Thượng Vực  thành phố Hà Nội</v>
      </c>
      <c r="C525" t="str">
        <v>https://www.facebook.com/groups/toi.yeu.xa.thuong.vuc.huyen.chuong.my/</v>
      </c>
      <c r="D525" t="str">
        <v>-</v>
      </c>
      <c r="E525" t="str">
        <v/>
      </c>
      <c r="F525" t="str">
        <v>-</v>
      </c>
      <c r="G525" t="str">
        <v>-</v>
      </c>
    </row>
    <row r="526">
      <c r="A526">
        <v>1524</v>
      </c>
      <c r="B526" t="str">
        <f>HYPERLINK("https://chuongmy.hanoi.gov.vn/tin-van-hoa-xa-hoi/-/news/pde1maEQe4QT/28859.html;jsessionid=ZuG4C-+TunbmdhlISpXH436a.node66", "UBND Ủy ban nhân dân xã Thượng Vực  thành phố Hà Nội")</f>
        <v>UBND Ủy ban nhân dân xã Thượng Vực  thành phố Hà Nội</v>
      </c>
      <c r="C526" t="str">
        <v>https://chuongmy.hanoi.gov.vn/tin-van-hoa-xa-hoi/-/news/pde1maEQe4QT/28859.html;jsessionid=ZuG4C-+TunbmdhlISpXH436a.node66</v>
      </c>
      <c r="D526" t="str">
        <v>-</v>
      </c>
      <c r="E526" t="str">
        <v>-</v>
      </c>
      <c r="F526" t="str">
        <v>-</v>
      </c>
      <c r="G526" t="str">
        <v>-</v>
      </c>
    </row>
    <row r="527">
      <c r="A527">
        <v>1525</v>
      </c>
      <c r="B527" t="str">
        <f>HYPERLINK("https://www.facebook.com/p/C%C3%B4ng-An-x%C3%A3-H%E1%BB%93ng-Phong-Huy%E1%BB%87n-An-D%C6%B0%C6%A1ng-TP-H%E1%BA%A3i-Ph%C3%B2ng-100069379315113/", "Công an xã Hồng Phong  thành phố Hà Nội")</f>
        <v>Công an xã Hồng Phong  thành phố Hà Nội</v>
      </c>
      <c r="C527" t="str">
        <v>https://www.facebook.com/p/C%C3%B4ng-An-x%C3%A3-H%E1%BB%93ng-Phong-Huy%E1%BB%87n-An-D%C6%B0%C6%A1ng-TP-H%E1%BA%A3i-Ph%C3%B2ng-100069379315113/</v>
      </c>
      <c r="D527" t="str">
        <v>-</v>
      </c>
      <c r="E527" t="str">
        <v/>
      </c>
      <c r="F527" t="str">
        <v>-</v>
      </c>
      <c r="G527" t="str">
        <v>-</v>
      </c>
    </row>
    <row r="528">
      <c r="A528">
        <v>1526</v>
      </c>
      <c r="B528" t="str">
        <f>HYPERLINK("https://chuongmy.hanoi.gov.vn/", "UBND Ủy ban nhân dân xã Hồng Phong  thành phố Hà Nội")</f>
        <v>UBND Ủy ban nhân dân xã Hồng Phong  thành phố Hà Nội</v>
      </c>
      <c r="C528" t="str">
        <v>https://chuongmy.hanoi.gov.vn/</v>
      </c>
      <c r="D528" t="str">
        <v>-</v>
      </c>
      <c r="E528" t="str">
        <v>-</v>
      </c>
      <c r="F528" t="str">
        <v>-</v>
      </c>
      <c r="G528" t="str">
        <v>-</v>
      </c>
    </row>
    <row r="529">
      <c r="A529">
        <v>1527</v>
      </c>
      <c r="B529" t="str">
        <f>HYPERLINK("https://www.facebook.com/p/Tu%E1%BB%95i-Tr%E1%BA%BB-C%C3%B4ng-An-Huy%E1%BB%87n-Ch%C6%B0%C6%A1ng-M%E1%BB%B9-100028578047777/?locale=pt_PT", "Công an xã Đồng Phú  thành phố Hà Nội")</f>
        <v>Công an xã Đồng Phú  thành phố Hà Nội</v>
      </c>
      <c r="C529" t="str">
        <v>https://www.facebook.com/p/Tu%E1%BB%95i-Tr%E1%BA%BB-C%C3%B4ng-An-Huy%E1%BB%87n-Ch%C6%B0%C6%A1ng-M%E1%BB%B9-100028578047777/?locale=pt_PT</v>
      </c>
      <c r="D529" t="str">
        <v>-</v>
      </c>
      <c r="E529" t="str">
        <v/>
      </c>
      <c r="F529" t="str">
        <v>-</v>
      </c>
      <c r="G529" t="str">
        <v>-</v>
      </c>
    </row>
    <row r="530">
      <c r="A530">
        <v>1528</v>
      </c>
      <c r="B530" t="str">
        <f>HYPERLINK("https://hanoi.gov.vn/hn-1/-/hn/VWY2FnKi7zTm/2794746/xa-ong-phu-huyen-chuong-my-on-nhan-bang-cong-nhan-xa-at-chuan-nong-thon-moi.html;jsessionid=BXV+2AKrfLlBp0R2Q5T1ZAuq.app2", "UBND Ủy ban nhân dân xã Đồng Phú  thành phố Hà Nội")</f>
        <v>UBND Ủy ban nhân dân xã Đồng Phú  thành phố Hà Nội</v>
      </c>
      <c r="C530" t="str">
        <v>https://hanoi.gov.vn/hn-1/-/hn/VWY2FnKi7zTm/2794746/xa-ong-phu-huyen-chuong-my-on-nhan-bang-cong-nhan-xa-at-chuan-nong-thon-moi.html;jsessionid=BXV+2AKrfLlBp0R2Q5T1ZAuq.app2</v>
      </c>
      <c r="D530" t="str">
        <v>-</v>
      </c>
      <c r="E530" t="str">
        <v>-</v>
      </c>
      <c r="F530" t="str">
        <v>-</v>
      </c>
      <c r="G530" t="str">
        <v>-</v>
      </c>
    </row>
    <row r="531">
      <c r="A531">
        <v>1529</v>
      </c>
      <c r="B531" t="str">
        <f>HYPERLINK("https://www.facebook.com/1181134665614608", "Công an xã Trần Phú  thành phố Hà Nội")</f>
        <v>Công an xã Trần Phú  thành phố Hà Nội</v>
      </c>
      <c r="C531" t="str">
        <v>https://www.facebook.com/1181134665614608</v>
      </c>
      <c r="D531" t="str">
        <v>-</v>
      </c>
      <c r="E531" t="str">
        <v/>
      </c>
      <c r="F531" t="str">
        <v>-</v>
      </c>
      <c r="G531" t="str">
        <v>-</v>
      </c>
    </row>
    <row r="532">
      <c r="A532">
        <v>1530</v>
      </c>
      <c r="B532" t="str">
        <f>HYPERLINK("https://chuongmy.hanoi.gov.vn/", "UBND Ủy ban nhân dân xã Trần Phú  thành phố Hà Nội")</f>
        <v>UBND Ủy ban nhân dân xã Trần Phú  thành phố Hà Nội</v>
      </c>
      <c r="C532" t="str">
        <v>https://chuongmy.hanoi.gov.vn/</v>
      </c>
      <c r="D532" t="str">
        <v>-</v>
      </c>
      <c r="E532" t="str">
        <v>-</v>
      </c>
      <c r="F532" t="str">
        <v>-</v>
      </c>
      <c r="G532" t="str">
        <v>-</v>
      </c>
    </row>
    <row r="533">
      <c r="A533">
        <v>1531</v>
      </c>
      <c r="B533" t="str">
        <f>HYPERLINK("https://www.facebook.com/p/Tu%E1%BB%95i-Tr%E1%BA%BB-C%C3%B4ng-An-X%C3%A3-V%C4%83n-V%C3%B5-100065703663197/", "Công an xã Văn Võ  thành phố Hà Nội")</f>
        <v>Công an xã Văn Võ  thành phố Hà Nội</v>
      </c>
      <c r="C533" t="str">
        <v>https://www.facebook.com/p/Tu%E1%BB%95i-Tr%E1%BA%BB-C%C3%B4ng-An-X%C3%A3-V%C4%83n-V%C3%B5-100065703663197/</v>
      </c>
      <c r="D533" t="str">
        <v>-</v>
      </c>
      <c r="E533" t="str">
        <v/>
      </c>
      <c r="F533" t="str">
        <v>-</v>
      </c>
      <c r="G533" t="str">
        <v>-</v>
      </c>
    </row>
    <row r="534">
      <c r="A534">
        <v>1532</v>
      </c>
      <c r="B534" t="str">
        <f>HYPERLINK("https://chuongmy.hanoi.gov.vn/", "UBND Ủy ban nhân dân xã Văn Võ  thành phố Hà Nội")</f>
        <v>UBND Ủy ban nhân dân xã Văn Võ  thành phố Hà Nội</v>
      </c>
      <c r="C534" t="str">
        <v>https://chuongmy.hanoi.gov.vn/</v>
      </c>
      <c r="D534" t="str">
        <v>-</v>
      </c>
      <c r="E534" t="str">
        <v>-</v>
      </c>
      <c r="F534" t="str">
        <v>-</v>
      </c>
      <c r="G534" t="str">
        <v>-</v>
      </c>
    </row>
    <row r="535">
      <c r="A535">
        <v>1533</v>
      </c>
      <c r="B535" t="str">
        <v>Công an xã Đồng Lạc  thành phố Hà Nội</v>
      </c>
      <c r="C535" t="str">
        <v>-</v>
      </c>
      <c r="D535" t="str">
        <v>-</v>
      </c>
      <c r="E535" t="str">
        <v/>
      </c>
      <c r="F535" t="str">
        <v>-</v>
      </c>
      <c r="G535" t="str">
        <v>-</v>
      </c>
    </row>
    <row r="536">
      <c r="A536">
        <v>1534</v>
      </c>
      <c r="B536" t="str">
        <f>HYPERLINK("https://chuongmy.hanoi.gov.vn/", "UBND Ủy ban nhân dân xã Đồng Lạc  thành phố Hà Nội")</f>
        <v>UBND Ủy ban nhân dân xã Đồng Lạc  thành phố Hà Nội</v>
      </c>
      <c r="C536" t="str">
        <v>https://chuongmy.hanoi.gov.vn/</v>
      </c>
      <c r="D536" t="str">
        <v>-</v>
      </c>
      <c r="E536" t="str">
        <v>-</v>
      </c>
      <c r="F536" t="str">
        <v>-</v>
      </c>
      <c r="G536" t="str">
        <v>-</v>
      </c>
    </row>
    <row r="537">
      <c r="A537">
        <v>1535</v>
      </c>
      <c r="B537" t="str">
        <f>HYPERLINK("https://www.facebook.com/doanthanhnien.1956/", "Công an xã Hòa Chính  thành phố Hà Nội")</f>
        <v>Công an xã Hòa Chính  thành phố Hà Nội</v>
      </c>
      <c r="C537" t="str">
        <v>https://www.facebook.com/doanthanhnien.1956/</v>
      </c>
      <c r="D537" t="str">
        <v>-</v>
      </c>
      <c r="E537" t="str">
        <v/>
      </c>
      <c r="F537" t="str">
        <v>-</v>
      </c>
      <c r="G537" t="str">
        <v>-</v>
      </c>
    </row>
    <row r="538">
      <c r="A538">
        <v>1536</v>
      </c>
      <c r="B538" t="str">
        <f>HYPERLINK("https://chuongmy.hanoi.gov.vn/", "UBND Ủy ban nhân dân xã Hòa Chính  thành phố Hà Nội")</f>
        <v>UBND Ủy ban nhân dân xã Hòa Chính  thành phố Hà Nội</v>
      </c>
      <c r="C538" t="str">
        <v>https://chuongmy.hanoi.gov.vn/</v>
      </c>
      <c r="D538" t="str">
        <v>-</v>
      </c>
      <c r="E538" t="str">
        <v>-</v>
      </c>
      <c r="F538" t="str">
        <v>-</v>
      </c>
      <c r="G538" t="str">
        <v>-</v>
      </c>
    </row>
    <row r="539">
      <c r="A539">
        <v>1537</v>
      </c>
      <c r="B539" t="str">
        <f>HYPERLINK("https://www.facebook.com/1181134665614608", "Công an xã Phú Nam An  thành phố Hà Nội")</f>
        <v>Công an xã Phú Nam An  thành phố Hà Nội</v>
      </c>
      <c r="C539" t="str">
        <v>https://www.facebook.com/1181134665614608</v>
      </c>
      <c r="D539" t="str">
        <v>-</v>
      </c>
      <c r="E539" t="str">
        <v/>
      </c>
      <c r="F539" t="str">
        <v>-</v>
      </c>
      <c r="G539" t="str">
        <v>-</v>
      </c>
    </row>
    <row r="540">
      <c r="A540">
        <v>1538</v>
      </c>
      <c r="B540" t="str">
        <f>HYPERLINK("https://bavi.hanoi.gov.vn/xa-phu-phuong", "UBND Ủy ban nhân dân xã Phú Nam An  thành phố Hà Nội")</f>
        <v>UBND Ủy ban nhân dân xã Phú Nam An  thành phố Hà Nội</v>
      </c>
      <c r="C540" t="str">
        <v>https://bavi.hanoi.gov.vn/xa-phu-phuong</v>
      </c>
      <c r="D540" t="str">
        <v>-</v>
      </c>
      <c r="E540" t="str">
        <v>-</v>
      </c>
      <c r="F540" t="str">
        <v>-</v>
      </c>
      <c r="G540" t="str">
        <v>-</v>
      </c>
    </row>
    <row r="541">
      <c r="A541">
        <v>1539</v>
      </c>
      <c r="B541" t="str">
        <v>Công an thị trấn Kim Bài  thành phố Hà Nội</v>
      </c>
      <c r="C541" t="str">
        <v>-</v>
      </c>
      <c r="D541" t="str">
        <v>-</v>
      </c>
      <c r="E541" t="str">
        <v/>
      </c>
      <c r="F541" t="str">
        <v>-</v>
      </c>
      <c r="G541" t="str">
        <v>-</v>
      </c>
    </row>
    <row r="542">
      <c r="A542">
        <v>1540</v>
      </c>
      <c r="B542" t="str">
        <f>HYPERLINK("https://kimbai.thanhoai.hanoi.gov.vn/", "UBND Ủy ban nhân dân thị trấn Kim Bài  thành phố Hà Nội")</f>
        <v>UBND Ủy ban nhân dân thị trấn Kim Bài  thành phố Hà Nội</v>
      </c>
      <c r="C542" t="str">
        <v>https://kimbai.thanhoai.hanoi.gov.vn/</v>
      </c>
      <c r="D542" t="str">
        <v>-</v>
      </c>
      <c r="E542" t="str">
        <v>-</v>
      </c>
      <c r="F542" t="str">
        <v>-</v>
      </c>
      <c r="G542" t="str">
        <v>-</v>
      </c>
    </row>
    <row r="543">
      <c r="A543">
        <v>1541</v>
      </c>
      <c r="B543" t="str">
        <f>HYPERLINK("https://www.facebook.com/322827476213987", "Công an xã Cự Khê  thành phố Hà Nội")</f>
        <v>Công an xã Cự Khê  thành phố Hà Nội</v>
      </c>
      <c r="C543" t="str">
        <v>https://www.facebook.com/322827476213987</v>
      </c>
      <c r="D543" t="str">
        <v>-</v>
      </c>
      <c r="E543" t="str">
        <v/>
      </c>
      <c r="F543" t="str">
        <v>-</v>
      </c>
      <c r="G543" t="str">
        <v>-</v>
      </c>
    </row>
    <row r="544">
      <c r="A544">
        <v>1542</v>
      </c>
      <c r="B544" t="str">
        <f>HYPERLINK("https://cukhe.thanhoai.hanoi.gov.vn/ubnd-x%C3%A3", "UBND Ủy ban nhân dân xã Cự Khê  thành phố Hà Nội")</f>
        <v>UBND Ủy ban nhân dân xã Cự Khê  thành phố Hà Nội</v>
      </c>
      <c r="C544" t="str">
        <v>https://cukhe.thanhoai.hanoi.gov.vn/ubnd-x%C3%A3</v>
      </c>
      <c r="D544" t="str">
        <v>-</v>
      </c>
      <c r="E544" t="str">
        <v>-</v>
      </c>
      <c r="F544" t="str">
        <v>-</v>
      </c>
      <c r="G544" t="str">
        <v>-</v>
      </c>
    </row>
    <row r="545">
      <c r="A545">
        <v>1543</v>
      </c>
      <c r="B545" t="str">
        <f>HYPERLINK("https://www.facebook.com/groups/toi.yeu.xa.bich.hoa.huyen.thanh.oai/", "Công an xã Bích Hòa  thành phố Hà Nội")</f>
        <v>Công an xã Bích Hòa  thành phố Hà Nội</v>
      </c>
      <c r="C545" t="str">
        <v>https://www.facebook.com/groups/toi.yeu.xa.bich.hoa.huyen.thanh.oai/</v>
      </c>
      <c r="D545" t="str">
        <v>-</v>
      </c>
      <c r="E545" t="str">
        <v/>
      </c>
      <c r="F545" t="str">
        <v>-</v>
      </c>
      <c r="G545" t="str">
        <v>-</v>
      </c>
    </row>
    <row r="546">
      <c r="A546">
        <v>1544</v>
      </c>
      <c r="B546" t="str">
        <f>HYPERLINK("https://bichhoa.thanhoai.hanoi.gov.vn/", "UBND Ủy ban nhân dân xã Bích Hòa  thành phố Hà Nội")</f>
        <v>UBND Ủy ban nhân dân xã Bích Hòa  thành phố Hà Nội</v>
      </c>
      <c r="C546" t="str">
        <v>https://bichhoa.thanhoai.hanoi.gov.vn/</v>
      </c>
      <c r="D546" t="str">
        <v>-</v>
      </c>
      <c r="E546" t="str">
        <v>-</v>
      </c>
      <c r="F546" t="str">
        <v>-</v>
      </c>
      <c r="G546" t="str">
        <v>-</v>
      </c>
    </row>
    <row r="547">
      <c r="A547">
        <v>1545</v>
      </c>
      <c r="B547" t="str">
        <f>HYPERLINK("https://www.facebook.com/p/Tu%E1%BB%95i-Tr%E1%BA%BB-C%C3%B4ng-An-Huy%E1%BB%87n-Ch%C6%B0%C6%A1ng-M%E1%BB%B9-100028578047777/", "Công an xã Mỹ Hưng  thành phố Hà Nội")</f>
        <v>Công an xã Mỹ Hưng  thành phố Hà Nội</v>
      </c>
      <c r="C547" t="str">
        <v>https://www.facebook.com/p/Tu%E1%BB%95i-Tr%E1%BA%BB-C%C3%B4ng-An-Huy%E1%BB%87n-Ch%C6%B0%C6%A1ng-M%E1%BB%B9-100028578047777/</v>
      </c>
      <c r="D547" t="str">
        <v>-</v>
      </c>
      <c r="E547" t="str">
        <v/>
      </c>
      <c r="F547" t="str">
        <v>-</v>
      </c>
      <c r="G547" t="str">
        <v>-</v>
      </c>
    </row>
    <row r="548">
      <c r="A548">
        <v>1546</v>
      </c>
      <c r="B548" t="str">
        <f>HYPERLINK("https://chuongmy.hanoi.gov.vn/", "UBND Ủy ban nhân dân xã Mỹ Hưng  thành phố Hà Nội")</f>
        <v>UBND Ủy ban nhân dân xã Mỹ Hưng  thành phố Hà Nội</v>
      </c>
      <c r="C548" t="str">
        <v>https://chuongmy.hanoi.gov.vn/</v>
      </c>
      <c r="D548" t="str">
        <v>-</v>
      </c>
      <c r="E548" t="str">
        <v>-</v>
      </c>
      <c r="F548" t="str">
        <v>-</v>
      </c>
      <c r="G548" t="str">
        <v>-</v>
      </c>
    </row>
    <row r="549">
      <c r="A549">
        <v>1547</v>
      </c>
      <c r="B549" t="str">
        <v>Công an xã Cao Viên  thành phố Hà Nội</v>
      </c>
      <c r="C549" t="str">
        <v>-</v>
      </c>
      <c r="D549" t="str">
        <v>-</v>
      </c>
      <c r="E549" t="str">
        <v/>
      </c>
      <c r="F549" t="str">
        <v>-</v>
      </c>
      <c r="G549" t="str">
        <v>-</v>
      </c>
    </row>
    <row r="550">
      <c r="A550">
        <v>1548</v>
      </c>
      <c r="B550" t="str">
        <f>HYPERLINK("https://caovien.thanhoai.hanoi.gov.vn/ubnd-x%C3%A3", "UBND Ủy ban nhân dân xã Cao Viên  thành phố Hà Nội")</f>
        <v>UBND Ủy ban nhân dân xã Cao Viên  thành phố Hà Nội</v>
      </c>
      <c r="C550" t="str">
        <v>https://caovien.thanhoai.hanoi.gov.vn/ubnd-x%C3%A3</v>
      </c>
      <c r="D550" t="str">
        <v>-</v>
      </c>
      <c r="E550" t="str">
        <v>-</v>
      </c>
      <c r="F550" t="str">
        <v>-</v>
      </c>
      <c r="G550" t="str">
        <v>-</v>
      </c>
    </row>
    <row r="551">
      <c r="A551">
        <v>1549</v>
      </c>
      <c r="B551" t="str">
        <v>Công an xã Bình Minh  thành phố Hà Nội</v>
      </c>
      <c r="C551" t="str">
        <v>-</v>
      </c>
      <c r="D551" t="str">
        <v>-</v>
      </c>
      <c r="E551" t="str">
        <v/>
      </c>
      <c r="F551" t="str">
        <v>-</v>
      </c>
      <c r="G551" t="str">
        <v>-</v>
      </c>
    </row>
    <row r="552">
      <c r="A552">
        <v>1550</v>
      </c>
      <c r="B552" t="str">
        <f>HYPERLINK("https://binhminh.thanhoai.hanoi.gov.vn/", "UBND Ủy ban nhân dân xã Bình Minh  thành phố Hà Nội")</f>
        <v>UBND Ủy ban nhân dân xã Bình Minh  thành phố Hà Nội</v>
      </c>
      <c r="C552" t="str">
        <v>https://binhminh.thanhoai.hanoi.gov.vn/</v>
      </c>
      <c r="D552" t="str">
        <v>-</v>
      </c>
      <c r="E552" t="str">
        <v>-</v>
      </c>
      <c r="F552" t="str">
        <v>-</v>
      </c>
      <c r="G552" t="str">
        <v>-</v>
      </c>
    </row>
    <row r="553">
      <c r="A553">
        <v>1551</v>
      </c>
      <c r="B553" t="str">
        <v>Công an xã Tam Hưng  thành phố Hà Nội</v>
      </c>
      <c r="C553" t="str">
        <v>-</v>
      </c>
      <c r="D553" t="str">
        <v>-</v>
      </c>
      <c r="E553" t="str">
        <v/>
      </c>
      <c r="F553" t="str">
        <v>-</v>
      </c>
      <c r="G553" t="str">
        <v>-</v>
      </c>
    </row>
    <row r="554">
      <c r="A554">
        <v>1552</v>
      </c>
      <c r="B554" t="str">
        <f>HYPERLINK("https://tamhung.thanhoai.hanoi.gov.vn/", "UBND Ủy ban nhân dân xã Tam Hưng  thành phố Hà Nội")</f>
        <v>UBND Ủy ban nhân dân xã Tam Hưng  thành phố Hà Nội</v>
      </c>
      <c r="C554" t="str">
        <v>https://tamhung.thanhoai.hanoi.gov.vn/</v>
      </c>
      <c r="D554" t="str">
        <v>-</v>
      </c>
      <c r="E554" t="str">
        <v>-</v>
      </c>
      <c r="F554" t="str">
        <v>-</v>
      </c>
      <c r="G554" t="str">
        <v>-</v>
      </c>
    </row>
    <row r="555">
      <c r="A555">
        <v>1553</v>
      </c>
      <c r="B555" t="str">
        <f>HYPERLINK("https://www.facebook.com/doanthanhnien.1956/", "Công an xã Thanh Cao  thành phố Hà Nội")</f>
        <v>Công an xã Thanh Cao  thành phố Hà Nội</v>
      </c>
      <c r="C555" t="str">
        <v>https://www.facebook.com/doanthanhnien.1956/</v>
      </c>
      <c r="D555" t="str">
        <v>-</v>
      </c>
      <c r="E555" t="str">
        <v/>
      </c>
      <c r="F555" t="str">
        <v>-</v>
      </c>
      <c r="G555" t="str">
        <v>-</v>
      </c>
    </row>
    <row r="556">
      <c r="A556">
        <v>1554</v>
      </c>
      <c r="B556" t="str">
        <f>HYPERLINK("https://thanhoai.hanoi.gov.vn/", "UBND Ủy ban nhân dân xã Thanh Cao  thành phố Hà Nội")</f>
        <v>UBND Ủy ban nhân dân xã Thanh Cao  thành phố Hà Nội</v>
      </c>
      <c r="C556" t="str">
        <v>https://thanhoai.hanoi.gov.vn/</v>
      </c>
      <c r="D556" t="str">
        <v>-</v>
      </c>
      <c r="E556" t="str">
        <v>-</v>
      </c>
      <c r="F556" t="str">
        <v>-</v>
      </c>
      <c r="G556" t="str">
        <v>-</v>
      </c>
    </row>
    <row r="557">
      <c r="A557">
        <v>1555</v>
      </c>
      <c r="B557" t="str">
        <v>Công an xã Thanh Thùy  thành phố Hà Nội</v>
      </c>
      <c r="C557" t="str">
        <v>-</v>
      </c>
      <c r="D557" t="str">
        <v>-</v>
      </c>
      <c r="E557" t="str">
        <v/>
      </c>
      <c r="F557" t="str">
        <v>-</v>
      </c>
      <c r="G557" t="str">
        <v>-</v>
      </c>
    </row>
    <row r="558">
      <c r="A558">
        <v>1556</v>
      </c>
      <c r="B558" t="str">
        <f>HYPERLINK("https://thanhthuy.thanhoai.hanoi.gov.vn/", "UBND Ủy ban nhân dân xã Thanh Thùy  thành phố Hà Nội")</f>
        <v>UBND Ủy ban nhân dân xã Thanh Thùy  thành phố Hà Nội</v>
      </c>
      <c r="C558" t="str">
        <v>https://thanhthuy.thanhoai.hanoi.gov.vn/</v>
      </c>
      <c r="D558" t="str">
        <v>-</v>
      </c>
      <c r="E558" t="str">
        <v>-</v>
      </c>
      <c r="F558" t="str">
        <v>-</v>
      </c>
      <c r="G558" t="str">
        <v>-</v>
      </c>
    </row>
    <row r="559">
      <c r="A559">
        <v>1557</v>
      </c>
      <c r="B559" t="str">
        <f>HYPERLINK("https://www.facebook.com/groups/915079079070610/", "Công an xã Thanh Mai  thành phố Hà Nội")</f>
        <v>Công an xã Thanh Mai  thành phố Hà Nội</v>
      </c>
      <c r="C559" t="str">
        <v>https://www.facebook.com/groups/915079079070610/</v>
      </c>
      <c r="D559" t="str">
        <v>-</v>
      </c>
      <c r="E559" t="str">
        <v/>
      </c>
      <c r="F559" t="str">
        <v>-</v>
      </c>
      <c r="G559" t="str">
        <v>-</v>
      </c>
    </row>
    <row r="560">
      <c r="A560">
        <v>1558</v>
      </c>
      <c r="B560" t="str">
        <f>HYPERLINK("http://sontay.hanoi.gov.vn/", "UBND Ủy ban nhân dân xã Thanh Mai  thành phố Hà Nội")</f>
        <v>UBND Ủy ban nhân dân xã Thanh Mai  thành phố Hà Nội</v>
      </c>
      <c r="C560" t="str">
        <v>http://sontay.hanoi.gov.vn/</v>
      </c>
      <c r="D560" t="str">
        <v>-</v>
      </c>
      <c r="E560" t="str">
        <v>-</v>
      </c>
      <c r="F560" t="str">
        <v>-</v>
      </c>
      <c r="G560" t="str">
        <v>-</v>
      </c>
    </row>
    <row r="561">
      <c r="A561">
        <v>1559</v>
      </c>
      <c r="B561" t="str">
        <f>HYPERLINK("https://www.facebook.com/doanthanhnien.1956/", "Công an xã Thanh Văn  thành phố Hà Nội")</f>
        <v>Công an xã Thanh Văn  thành phố Hà Nội</v>
      </c>
      <c r="C561" t="str">
        <v>https://www.facebook.com/doanthanhnien.1956/</v>
      </c>
      <c r="D561" t="str">
        <v>-</v>
      </c>
      <c r="E561" t="str">
        <v/>
      </c>
      <c r="F561" t="str">
        <v>-</v>
      </c>
      <c r="G561" t="str">
        <v>-</v>
      </c>
    </row>
    <row r="562">
      <c r="A562">
        <v>1560</v>
      </c>
      <c r="B562" t="str">
        <f>HYPERLINK("https://thanhoai.hanoi.gov.vn/tin-tuc-noi-bat/-/asset_publisher/HAm8zFbOqyS3/content/pho-bi-thu-thuong-truc-huyen-uy-du-sinh-hoat-thuong-ky-tai-chi-bo-thon-bach-nao-xa-thanh-van", "UBND Ủy ban nhân dân xã Thanh Văn  thành phố Hà Nội")</f>
        <v>UBND Ủy ban nhân dân xã Thanh Văn  thành phố Hà Nội</v>
      </c>
      <c r="C562" t="str">
        <v>https://thanhoai.hanoi.gov.vn/tin-tuc-noi-bat/-/asset_publisher/HAm8zFbOqyS3/content/pho-bi-thu-thuong-truc-huyen-uy-du-sinh-hoat-thuong-ky-tai-chi-bo-thon-bach-nao-xa-thanh-van</v>
      </c>
      <c r="D562" t="str">
        <v>-</v>
      </c>
      <c r="E562" t="str">
        <v>-</v>
      </c>
      <c r="F562" t="str">
        <v>-</v>
      </c>
      <c r="G562" t="str">
        <v>-</v>
      </c>
    </row>
    <row r="563">
      <c r="A563">
        <v>1561</v>
      </c>
      <c r="B563" t="str">
        <f>HYPERLINK("https://www.facebook.com/doanthanhnien.1956/", "Công an xã Đỗ Động  thành phố Hà Nội")</f>
        <v>Công an xã Đỗ Động  thành phố Hà Nội</v>
      </c>
      <c r="C563" t="str">
        <v>https://www.facebook.com/doanthanhnien.1956/</v>
      </c>
      <c r="D563" t="str">
        <v>-</v>
      </c>
      <c r="E563" t="str">
        <v/>
      </c>
      <c r="F563" t="str">
        <v>-</v>
      </c>
      <c r="G563" t="str">
        <v>-</v>
      </c>
    </row>
    <row r="564">
      <c r="A564">
        <v>1562</v>
      </c>
      <c r="B564" t="str">
        <f>HYPERLINK("https://dodong.thanhoai.hanoi.gov.vn/", "UBND Ủy ban nhân dân xã Đỗ Động  thành phố Hà Nội")</f>
        <v>UBND Ủy ban nhân dân xã Đỗ Động  thành phố Hà Nội</v>
      </c>
      <c r="C564" t="str">
        <v>https://dodong.thanhoai.hanoi.gov.vn/</v>
      </c>
      <c r="D564" t="str">
        <v>-</v>
      </c>
      <c r="E564" t="str">
        <v>-</v>
      </c>
      <c r="F564" t="str">
        <v>-</v>
      </c>
      <c r="G564" t="str">
        <v>-</v>
      </c>
    </row>
    <row r="565">
      <c r="A565">
        <v>1563</v>
      </c>
      <c r="B565" t="str">
        <v>Công an xã Kim An  thành phố Hà Nội</v>
      </c>
      <c r="C565" t="str">
        <v>-</v>
      </c>
      <c r="D565" t="str">
        <v>-</v>
      </c>
      <c r="E565" t="str">
        <v/>
      </c>
      <c r="F565" t="str">
        <v>-</v>
      </c>
      <c r="G565" t="str">
        <v>-</v>
      </c>
    </row>
    <row r="566">
      <c r="A566">
        <v>1564</v>
      </c>
      <c r="B566" t="str">
        <f>HYPERLINK("https://kimbai.thanhoai.hanoi.gov.vn/tin-chi-tiet/-/chi-tiet/ke-hoach-thong-tin-tuyen-truyen-ve-thuc-hien-chu-truong-sap-xep-on-vi-hanh-chinh-xa-kim-thu-xa-kim-an-va-thi-tran-kim-bai-huyen-thanh-oai-1805-24.html", "UBND Ủy ban nhân dân xã Kim An  thành phố Hà Nội")</f>
        <v>UBND Ủy ban nhân dân xã Kim An  thành phố Hà Nội</v>
      </c>
      <c r="C566" t="str">
        <v>https://kimbai.thanhoai.hanoi.gov.vn/tin-chi-tiet/-/chi-tiet/ke-hoach-thong-tin-tuyen-truyen-ve-thuc-hien-chu-truong-sap-xep-on-vi-hanh-chinh-xa-kim-thu-xa-kim-an-va-thi-tran-kim-bai-huyen-thanh-oai-1805-24.html</v>
      </c>
      <c r="D566" t="str">
        <v>-</v>
      </c>
      <c r="E566" t="str">
        <v>-</v>
      </c>
      <c r="F566" t="str">
        <v>-</v>
      </c>
      <c r="G566" t="str">
        <v>-</v>
      </c>
    </row>
    <row r="567">
      <c r="A567">
        <v>1565</v>
      </c>
      <c r="B567" t="str">
        <v>Công an xã Kim Thư  thành phố Hà Nội</v>
      </c>
      <c r="C567" t="str">
        <v>-</v>
      </c>
      <c r="D567" t="str">
        <v>-</v>
      </c>
      <c r="E567" t="str">
        <v/>
      </c>
      <c r="F567" t="str">
        <v>-</v>
      </c>
      <c r="G567" t="str">
        <v>-</v>
      </c>
    </row>
    <row r="568">
      <c r="A568">
        <v>1566</v>
      </c>
      <c r="B568" t="str">
        <f>HYPERLINK("https://kimthu.thanhoai.hanoi.gov.vn/", "UBND Ủy ban nhân dân xã Kim Thư  thành phố Hà Nội")</f>
        <v>UBND Ủy ban nhân dân xã Kim Thư  thành phố Hà Nội</v>
      </c>
      <c r="C568" t="str">
        <v>https://kimthu.thanhoai.hanoi.gov.vn/</v>
      </c>
      <c r="D568" t="str">
        <v>-</v>
      </c>
      <c r="E568" t="str">
        <v>-</v>
      </c>
      <c r="F568" t="str">
        <v>-</v>
      </c>
      <c r="G568" t="str">
        <v>-</v>
      </c>
    </row>
    <row r="569">
      <c r="A569">
        <v>1567</v>
      </c>
      <c r="B569" t="str">
        <f>HYPERLINK("https://www.facebook.com/p/Tu%E1%BB%95i-tr%E1%BA%BB-C%C3%B4ng-an-Th%C3%A0nh-ph%E1%BB%91-V%C4%A9nh-Y%C3%AAn-100066497717181/?locale=nl_BE", "Công an xã Phương Trung  thành phố Hà Nội")</f>
        <v>Công an xã Phương Trung  thành phố Hà Nội</v>
      </c>
      <c r="C569" t="str">
        <v>https://www.facebook.com/p/Tu%E1%BB%95i-tr%E1%BA%BB-C%C3%B4ng-an-Th%C3%A0nh-ph%E1%BB%91-V%C4%A9nh-Y%C3%AAn-100066497717181/?locale=nl_BE</v>
      </c>
      <c r="D569" t="str">
        <v>-</v>
      </c>
      <c r="E569" t="str">
        <v/>
      </c>
      <c r="F569" t="str">
        <v>-</v>
      </c>
      <c r="G569" t="str">
        <v>-</v>
      </c>
    </row>
    <row r="570">
      <c r="A570">
        <v>1568</v>
      </c>
      <c r="B570" t="str">
        <f>HYPERLINK("https://phuongtrung.thanhoai.hanoi.gov.vn/", "UBND Ủy ban nhân dân xã Phương Trung  thành phố Hà Nội")</f>
        <v>UBND Ủy ban nhân dân xã Phương Trung  thành phố Hà Nội</v>
      </c>
      <c r="C570" t="str">
        <v>https://phuongtrung.thanhoai.hanoi.gov.vn/</v>
      </c>
      <c r="D570" t="str">
        <v>-</v>
      </c>
      <c r="E570" t="str">
        <v>-</v>
      </c>
      <c r="F570" t="str">
        <v>-</v>
      </c>
      <c r="G570" t="str">
        <v>-</v>
      </c>
    </row>
    <row r="571">
      <c r="A571">
        <v>1569</v>
      </c>
      <c r="B571" t="str">
        <f>HYPERLINK("https://www.facebook.com/groups/172160158269311/", "Công an xã Tân Ước  thành phố Hà Nội")</f>
        <v>Công an xã Tân Ước  thành phố Hà Nội</v>
      </c>
      <c r="C571" t="str">
        <v>https://www.facebook.com/groups/172160158269311/</v>
      </c>
      <c r="D571" t="str">
        <v>-</v>
      </c>
      <c r="E571" t="str">
        <v/>
      </c>
      <c r="F571" t="str">
        <v>-</v>
      </c>
      <c r="G571" t="str">
        <v>-</v>
      </c>
    </row>
    <row r="572">
      <c r="A572">
        <v>1570</v>
      </c>
      <c r="B572" t="str">
        <f>HYPERLINK("https://tanuoc.thanhoai.hanoi.gov.vn/", "UBND Ủy ban nhân dân xã Tân Ước  thành phố Hà Nội")</f>
        <v>UBND Ủy ban nhân dân xã Tân Ước  thành phố Hà Nội</v>
      </c>
      <c r="C572" t="str">
        <v>https://tanuoc.thanhoai.hanoi.gov.vn/</v>
      </c>
      <c r="D572" t="str">
        <v>-</v>
      </c>
      <c r="E572" t="str">
        <v>-</v>
      </c>
      <c r="F572" t="str">
        <v>-</v>
      </c>
      <c r="G572" t="str">
        <v>-</v>
      </c>
    </row>
    <row r="573">
      <c r="A573">
        <v>1571</v>
      </c>
      <c r="B573" t="str">
        <f>HYPERLINK("https://www.facebook.com/doanthanhnien.1956/", "Công an xã Dân Hòa  thành phố Hà Nội")</f>
        <v>Công an xã Dân Hòa  thành phố Hà Nội</v>
      </c>
      <c r="C573" t="str">
        <v>https://www.facebook.com/doanthanhnien.1956/</v>
      </c>
      <c r="D573" t="str">
        <v>-</v>
      </c>
      <c r="E573" t="str">
        <v/>
      </c>
      <c r="F573" t="str">
        <v>-</v>
      </c>
      <c r="G573" t="str">
        <v>-</v>
      </c>
    </row>
    <row r="574">
      <c r="A574">
        <v>1572</v>
      </c>
      <c r="B574" t="str">
        <f>HYPERLINK("https://danphuong.hanoi.gov.vn/", "UBND Ủy ban nhân dân xã Dân Hòa  thành phố Hà Nội")</f>
        <v>UBND Ủy ban nhân dân xã Dân Hòa  thành phố Hà Nội</v>
      </c>
      <c r="C574" t="str">
        <v>https://danphuong.hanoi.gov.vn/</v>
      </c>
      <c r="D574" t="str">
        <v>-</v>
      </c>
      <c r="E574" t="str">
        <v>-</v>
      </c>
      <c r="F574" t="str">
        <v>-</v>
      </c>
      <c r="G574" t="str">
        <v>-</v>
      </c>
    </row>
    <row r="575">
      <c r="A575">
        <v>1573</v>
      </c>
      <c r="B575" t="str">
        <f>HYPERLINK("https://www.facebook.com/p/Tu%E1%BB%95i-Tr%E1%BA%BB-C%C3%B4ng-An-Huy%E1%BB%87n-Ch%C6%B0%C6%A1ng-M%E1%BB%B9-100028578047777/", "Công an xã Liên Châu  thành phố Hà Nội")</f>
        <v>Công an xã Liên Châu  thành phố Hà Nội</v>
      </c>
      <c r="C575" t="str">
        <v>https://www.facebook.com/p/Tu%E1%BB%95i-Tr%E1%BA%BB-C%C3%B4ng-An-Huy%E1%BB%87n-Ch%C6%B0%C6%A1ng-M%E1%BB%B9-100028578047777/</v>
      </c>
      <c r="D575" t="str">
        <v>-</v>
      </c>
      <c r="E575" t="str">
        <v/>
      </c>
      <c r="F575" t="str">
        <v>-</v>
      </c>
      <c r="G575" t="str">
        <v>-</v>
      </c>
    </row>
    <row r="576">
      <c r="A576">
        <v>1574</v>
      </c>
      <c r="B576" t="str">
        <f>HYPERLINK("https://danphuong.hanoi.gov.vn/", "UBND Ủy ban nhân dân xã Liên Châu  thành phố Hà Nội")</f>
        <v>UBND Ủy ban nhân dân xã Liên Châu  thành phố Hà Nội</v>
      </c>
      <c r="C576" t="str">
        <v>https://danphuong.hanoi.gov.vn/</v>
      </c>
      <c r="D576" t="str">
        <v>-</v>
      </c>
      <c r="E576" t="str">
        <v>-</v>
      </c>
      <c r="F576" t="str">
        <v>-</v>
      </c>
      <c r="G576" t="str">
        <v>-</v>
      </c>
    </row>
    <row r="577">
      <c r="A577">
        <v>1575</v>
      </c>
      <c r="B577" t="str">
        <v>Công an xã Cao Dương  thành phố Hà Nội</v>
      </c>
      <c r="C577" t="str">
        <v>-</v>
      </c>
      <c r="D577" t="str">
        <v>-</v>
      </c>
      <c r="E577" t="str">
        <v/>
      </c>
      <c r="F577" t="str">
        <v>-</v>
      </c>
      <c r="G577" t="str">
        <v>-</v>
      </c>
    </row>
    <row r="578">
      <c r="A578">
        <v>1576</v>
      </c>
      <c r="B578" t="str">
        <f>HYPERLINK("https://caoduong.thanhoai.hanoi.gov.vn/", "UBND Ủy ban nhân dân xã Cao Dương  thành phố Hà Nội")</f>
        <v>UBND Ủy ban nhân dân xã Cao Dương  thành phố Hà Nội</v>
      </c>
      <c r="C578" t="str">
        <v>https://caoduong.thanhoai.hanoi.gov.vn/</v>
      </c>
      <c r="D578" t="str">
        <v>-</v>
      </c>
      <c r="E578" t="str">
        <v>-</v>
      </c>
      <c r="F578" t="str">
        <v>-</v>
      </c>
      <c r="G578" t="str">
        <v>-</v>
      </c>
    </row>
    <row r="579">
      <c r="A579">
        <v>1577</v>
      </c>
      <c r="B579" t="str">
        <f>HYPERLINK("https://www.facebook.com/groups/373792126014207/", "Công an xã Xuân Dương  thành phố Hà Nội")</f>
        <v>Công an xã Xuân Dương  thành phố Hà Nội</v>
      </c>
      <c r="C579" t="str">
        <v>https://www.facebook.com/groups/373792126014207/</v>
      </c>
      <c r="D579" t="str">
        <v>-</v>
      </c>
      <c r="E579" t="str">
        <v/>
      </c>
      <c r="F579" t="str">
        <v>-</v>
      </c>
      <c r="G579" t="str">
        <v>-</v>
      </c>
    </row>
    <row r="580">
      <c r="A580">
        <v>1578</v>
      </c>
      <c r="B580" t="str">
        <f>HYPERLINK("https://caoduong.thanhoai.hanoi.gov.vn/", "UBND Ủy ban nhân dân xã Xuân Dương  thành phố Hà Nội")</f>
        <v>UBND Ủy ban nhân dân xã Xuân Dương  thành phố Hà Nội</v>
      </c>
      <c r="C580" t="str">
        <v>https://caoduong.thanhoai.hanoi.gov.vn/</v>
      </c>
      <c r="D580" t="str">
        <v>-</v>
      </c>
      <c r="E580" t="str">
        <v>-</v>
      </c>
      <c r="F580" t="str">
        <v>-</v>
      </c>
      <c r="G580" t="str">
        <v>-</v>
      </c>
    </row>
    <row r="581">
      <c r="A581">
        <v>1579</v>
      </c>
      <c r="B581" t="str">
        <v>Công an xã Hồng Dương  thành phố Hà Nội</v>
      </c>
      <c r="C581" t="str">
        <v>-</v>
      </c>
      <c r="D581" t="str">
        <v>-</v>
      </c>
      <c r="E581" t="str">
        <v/>
      </c>
      <c r="F581" t="str">
        <v>-</v>
      </c>
      <c r="G581" t="str">
        <v>-</v>
      </c>
    </row>
    <row r="582">
      <c r="A582">
        <v>1580</v>
      </c>
      <c r="B582" t="str">
        <f>HYPERLINK("https://hongduong.thanhoai.hanoi.gov.vn/th%E1%BB%A7-t%E1%BB%A5c-h%C3%A0nh-ch%C3%ADnh", "UBND Ủy ban nhân dân xã Hồng Dương  thành phố Hà Nội")</f>
        <v>UBND Ủy ban nhân dân xã Hồng Dương  thành phố Hà Nội</v>
      </c>
      <c r="C582" t="str">
        <v>https://hongduong.thanhoai.hanoi.gov.vn/th%E1%BB%A7-t%E1%BB%A5c-h%C3%A0nh-ch%C3%ADnh</v>
      </c>
      <c r="D582" t="str">
        <v>-</v>
      </c>
      <c r="E582" t="str">
        <v>-</v>
      </c>
      <c r="F582" t="str">
        <v>-</v>
      </c>
      <c r="G582" t="str">
        <v>-</v>
      </c>
    </row>
    <row r="583">
      <c r="A583">
        <v>1581</v>
      </c>
      <c r="B583" t="str">
        <v>Công an thị trấn Thường Tín  thành phố Hà Nội</v>
      </c>
      <c r="C583" t="str">
        <v>-</v>
      </c>
      <c r="D583" t="str">
        <v>-</v>
      </c>
      <c r="E583" t="str">
        <v/>
      </c>
      <c r="F583" t="str">
        <v>-</v>
      </c>
      <c r="G583" t="str">
        <v>-</v>
      </c>
    </row>
    <row r="584">
      <c r="A584">
        <v>1582</v>
      </c>
      <c r="B584" t="str">
        <f>HYPERLINK("http://thuongtin.hanoi.gov.vn/", "UBND Ủy ban nhân dân thị trấn Thường Tín  thành phố Hà Nội")</f>
        <v>UBND Ủy ban nhân dân thị trấn Thường Tín  thành phố Hà Nội</v>
      </c>
      <c r="C584" t="str">
        <v>http://thuongtin.hanoi.gov.vn/</v>
      </c>
      <c r="D584" t="str">
        <v>-</v>
      </c>
      <c r="E584" t="str">
        <v>-</v>
      </c>
      <c r="F584" t="str">
        <v>-</v>
      </c>
      <c r="G584" t="str">
        <v>-</v>
      </c>
    </row>
    <row r="585">
      <c r="A585">
        <v>1583</v>
      </c>
      <c r="B585" t="str">
        <f>HYPERLINK("https://www.facebook.com/groups/324263722688158/", "Công an xã Ninh Sở  thành phố Hà Nội")</f>
        <v>Công an xã Ninh Sở  thành phố Hà Nội</v>
      </c>
      <c r="C585" t="str">
        <v>https://www.facebook.com/groups/324263722688158/</v>
      </c>
      <c r="D585" t="str">
        <v>-</v>
      </c>
      <c r="E585" t="str">
        <v/>
      </c>
      <c r="F585" t="str">
        <v>-</v>
      </c>
      <c r="G585" t="str">
        <v>-</v>
      </c>
    </row>
    <row r="586">
      <c r="A586">
        <v>1584</v>
      </c>
      <c r="B586" t="str">
        <f>HYPERLINK("https://thuongtin.hanoi.gov.vn/sl/tin-tuc-noi-bat/-/view_content/6214142-trao-kinh-phi-ho-tro-xay-nha-dai-doan-ket-cho-2-ho-cong-giao-xa-ninh-so-va-ha-hoi.html", "UBND Ủy ban nhân dân xã Ninh Sở  thành phố Hà Nội")</f>
        <v>UBND Ủy ban nhân dân xã Ninh Sở  thành phố Hà Nội</v>
      </c>
      <c r="C586" t="str">
        <v>https://thuongtin.hanoi.gov.vn/sl/tin-tuc-noi-bat/-/view_content/6214142-trao-kinh-phi-ho-tro-xay-nha-dai-doan-ket-cho-2-ho-cong-giao-xa-ninh-so-va-ha-hoi.html</v>
      </c>
      <c r="D586" t="str">
        <v>-</v>
      </c>
      <c r="E586" t="str">
        <v>-</v>
      </c>
      <c r="F586" t="str">
        <v>-</v>
      </c>
      <c r="G586" t="str">
        <v>-</v>
      </c>
    </row>
    <row r="587">
      <c r="A587">
        <v>1585</v>
      </c>
      <c r="B587" t="str">
        <v>Công an xã Nhị Khê  thành phố Hà Nội</v>
      </c>
      <c r="C587" t="str">
        <v>-</v>
      </c>
      <c r="D587" t="str">
        <v>-</v>
      </c>
      <c r="E587" t="str">
        <v/>
      </c>
      <c r="F587" t="str">
        <v>-</v>
      </c>
      <c r="G587" t="str">
        <v>-</v>
      </c>
    </row>
    <row r="588">
      <c r="A588">
        <v>1586</v>
      </c>
      <c r="B588" t="str">
        <f>HYPERLINK("https://thainguyen.gov.vn/van-hoa-xa-hoi/-/asset_publisher/L0n17VJXU23O/content/khoi-cong-xay-dung-khu-luu-niem-anh-hung-dan-toc-danh-nhan-van-hoa-the-gioi-nguyen-trai?inheritRedirect=true", "UBND Ủy ban nhân dân xã Nhị Khê  thành phố Hà Nội")</f>
        <v>UBND Ủy ban nhân dân xã Nhị Khê  thành phố Hà Nội</v>
      </c>
      <c r="C588" t="str">
        <v>https://thainguyen.gov.vn/van-hoa-xa-hoi/-/asset_publisher/L0n17VJXU23O/content/khoi-cong-xay-dung-khu-luu-niem-anh-hung-dan-toc-danh-nhan-van-hoa-the-gioi-nguyen-trai?inheritRedirect=true</v>
      </c>
      <c r="D588" t="str">
        <v>-</v>
      </c>
      <c r="E588" t="str">
        <v>-</v>
      </c>
      <c r="F588" t="str">
        <v>-</v>
      </c>
      <c r="G588" t="str">
        <v>-</v>
      </c>
    </row>
    <row r="589">
      <c r="A589">
        <v>1587</v>
      </c>
      <c r="B589" t="str">
        <v>Công an xã Duyên Thái  thành phố Hà Nội</v>
      </c>
      <c r="C589" t="str">
        <v>-</v>
      </c>
      <c r="D589" t="str">
        <v>-</v>
      </c>
      <c r="E589" t="str">
        <v/>
      </c>
      <c r="F589" t="str">
        <v>-</v>
      </c>
      <c r="G589" t="str">
        <v>-</v>
      </c>
    </row>
    <row r="590">
      <c r="A590">
        <v>1588</v>
      </c>
      <c r="B590" t="str">
        <f>HYPERLINK("https://thuongtin.hanoi.gov.vn/zh_TW/tin-tuc-su-kien-noi-bat/-/view_content/5825362-xa-duyen-thai-to-chuc-giao-huu-bong-da-thieu-nien-chao-mung-dai-hoi-dang-bo-thanh-pho-ha-noi-lan-thu-xvii.html", "UBND Ủy ban nhân dân xã Duyên Thái  thành phố Hà Nội")</f>
        <v>UBND Ủy ban nhân dân xã Duyên Thái  thành phố Hà Nội</v>
      </c>
      <c r="C590" t="str">
        <v>https://thuongtin.hanoi.gov.vn/zh_TW/tin-tuc-su-kien-noi-bat/-/view_content/5825362-xa-duyen-thai-to-chuc-giao-huu-bong-da-thieu-nien-chao-mung-dai-hoi-dang-bo-thanh-pho-ha-noi-lan-thu-xvii.html</v>
      </c>
      <c r="D590" t="str">
        <v>-</v>
      </c>
      <c r="E590" t="str">
        <v>-</v>
      </c>
      <c r="F590" t="str">
        <v>-</v>
      </c>
      <c r="G590" t="str">
        <v>-</v>
      </c>
    </row>
    <row r="591">
      <c r="A591">
        <v>1589</v>
      </c>
      <c r="B591" t="str">
        <v>Công an xã Khánh Hà  thành phố Hà Nội</v>
      </c>
      <c r="C591" t="str">
        <v>-</v>
      </c>
      <c r="D591" t="str">
        <v>-</v>
      </c>
      <c r="E591" t="str">
        <v/>
      </c>
      <c r="F591" t="str">
        <v>-</v>
      </c>
      <c r="G591" t="str">
        <v>-</v>
      </c>
    </row>
    <row r="592">
      <c r="A592">
        <v>1590</v>
      </c>
      <c r="B592" t="str">
        <f>HYPERLINK("https://bavi.hanoi.gov.vn/xa-khanh-thuong", "UBND Ủy ban nhân dân xã Khánh Hà  thành phố Hà Nội")</f>
        <v>UBND Ủy ban nhân dân xã Khánh Hà  thành phố Hà Nội</v>
      </c>
      <c r="C592" t="str">
        <v>https://bavi.hanoi.gov.vn/xa-khanh-thuong</v>
      </c>
      <c r="D592" t="str">
        <v>-</v>
      </c>
      <c r="E592" t="str">
        <v>-</v>
      </c>
      <c r="F592" t="str">
        <v>-</v>
      </c>
      <c r="G592" t="str">
        <v>-</v>
      </c>
    </row>
    <row r="593">
      <c r="A593">
        <v>1591</v>
      </c>
      <c r="B593" t="str">
        <f>HYPERLINK("https://www.facebook.com/congantinhhoabinh/", "Công an xã Hòa Bình  thành phố Hà Nội")</f>
        <v>Công an xã Hòa Bình  thành phố Hà Nội</v>
      </c>
      <c r="C593" t="str">
        <v>https://www.facebook.com/congantinhhoabinh/</v>
      </c>
      <c r="D593" t="str">
        <v>-</v>
      </c>
      <c r="E593" t="str">
        <v/>
      </c>
      <c r="F593" t="str">
        <v>-</v>
      </c>
      <c r="G593" t="str">
        <v>-</v>
      </c>
    </row>
    <row r="594">
      <c r="A594">
        <v>1592</v>
      </c>
      <c r="B594" t="str">
        <f>HYPERLINK("https://hoabinh.kontumcity.kontum.gov.vn/", "UBND Ủy ban nhân dân xã Hòa Bình  thành phố Hà Nội")</f>
        <v>UBND Ủy ban nhân dân xã Hòa Bình  thành phố Hà Nội</v>
      </c>
      <c r="C594" t="str">
        <v>https://hoabinh.kontumcity.kontum.gov.vn/</v>
      </c>
      <c r="D594" t="str">
        <v>-</v>
      </c>
      <c r="E594" t="str">
        <v>-</v>
      </c>
      <c r="F594" t="str">
        <v>-</v>
      </c>
      <c r="G594" t="str">
        <v>-</v>
      </c>
    </row>
    <row r="595">
      <c r="A595">
        <v>1593</v>
      </c>
      <c r="B595" t="str">
        <f>HYPERLINK("https://www.facebook.com/groups/681674109457216/", "Công an xã Văn Bình  thành phố Hà Nội")</f>
        <v>Công an xã Văn Bình  thành phố Hà Nội</v>
      </c>
      <c r="C595" t="str">
        <v>https://www.facebook.com/groups/681674109457216/</v>
      </c>
      <c r="D595" t="str">
        <v>-</v>
      </c>
      <c r="E595" t="str">
        <v/>
      </c>
      <c r="F595" t="str">
        <v>-</v>
      </c>
      <c r="G595" t="str">
        <v>-</v>
      </c>
    </row>
    <row r="596">
      <c r="A596">
        <v>1594</v>
      </c>
      <c r="B596" t="str">
        <f>HYPERLINK("http://thuongtin.hanoi.gov.vn/ca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212", "UBND Ủy ban nhân dân xã Văn Bình  thành phố Hà Nội")</f>
        <v>UBND Ủy ban nhân dân xã Văn Bình  thành phố Hà Nội</v>
      </c>
      <c r="C596" t="str">
        <v>http://thuongtin.hanoi.gov.vn/ca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212</v>
      </c>
      <c r="D596" t="str">
        <v>-</v>
      </c>
      <c r="E596" t="str">
        <v>-</v>
      </c>
      <c r="F596" t="str">
        <v>-</v>
      </c>
      <c r="G596" t="str">
        <v>-</v>
      </c>
    </row>
    <row r="597">
      <c r="A597">
        <v>1595</v>
      </c>
      <c r="B597" t="str">
        <v>Công an xã Hiền Giang  thành phố Hà Nội</v>
      </c>
      <c r="C597" t="str">
        <v>-</v>
      </c>
      <c r="D597" t="str">
        <v>-</v>
      </c>
      <c r="E597" t="str">
        <v/>
      </c>
      <c r="F597" t="str">
        <v>-</v>
      </c>
      <c r="G597" t="str">
        <v>-</v>
      </c>
    </row>
    <row r="598">
      <c r="A598">
        <v>1596</v>
      </c>
      <c r="B598" t="str">
        <f>HYPERLINK("https://hiengiang.thuongtin.hanoi.gov.vn/fr/tin-t%E1%BB%A9c?p_p_id=com_web_article_listnews_ListNewByCategoryPortlet_INSTANCE_ZWqmawPGJFjD&amp;p_p_lifecycle=0&amp;p_p_state=normal&amp;p_p_mode=view&amp;_com_web_article_listnews_ListNewByCategoryPortlet_INSTANCE_ZWqmawPGJFjD_delta=10&amp;_com_web_article_listnews_ListNewByCategoryPortlet_INSTANCE_ZWqmawPGJFjD_resetCur=false&amp;_com_web_article_listnews_ListNewByCategoryPortlet_INSTANCE_ZWqmawPGJFjD_cur=2", "UBND Ủy ban nhân dân xã Hiền Giang  thành phố Hà Nội")</f>
        <v>UBND Ủy ban nhân dân xã Hiền Giang  thành phố Hà Nội</v>
      </c>
      <c r="C598" t="str">
        <v>https://hiengiang.thuongtin.hanoi.gov.vn/fr/tin-t%E1%BB%A9c?p_p_id=com_web_article_listnews_ListNewByCategoryPortlet_INSTANCE_ZWqmawPGJFjD&amp;p_p_lifecycle=0&amp;p_p_state=normal&amp;p_p_mode=view&amp;_com_web_article_listnews_ListNewByCategoryPortlet_INSTANCE_ZWqmawPGJFjD_delta=10&amp;_com_web_article_listnews_ListNewByCategoryPortlet_INSTANCE_ZWqmawPGJFjD_resetCur=false&amp;_com_web_article_listnews_ListNewByCategoryPortlet_INSTANCE_ZWqmawPGJFjD_cur=2</v>
      </c>
      <c r="D598" t="str">
        <v>-</v>
      </c>
      <c r="E598" t="str">
        <v>-</v>
      </c>
      <c r="F598" t="str">
        <v>-</v>
      </c>
      <c r="G598" t="str">
        <v>-</v>
      </c>
    </row>
    <row r="599">
      <c r="A599">
        <v>1597</v>
      </c>
      <c r="B599" t="str">
        <v>Công an xã Hồng Vân  thành phố Hà Nội</v>
      </c>
      <c r="C599" t="str">
        <v>-</v>
      </c>
      <c r="D599" t="str">
        <v>-</v>
      </c>
      <c r="E599" t="str">
        <v/>
      </c>
      <c r="F599" t="str">
        <v>-</v>
      </c>
      <c r="G599" t="str">
        <v>-</v>
      </c>
    </row>
    <row r="600">
      <c r="A600">
        <v>1598</v>
      </c>
      <c r="B600" t="str">
        <f>HYPERLINK("http://thuongtin.hanoi.gov.vn/tin-tuc-su-kien-noi-bat/-/view_content/6417939-ky-hop-thu-nhat-hoi-dong-nhan-dan-xa-hong-van-khoa-xxii-nhiem-ky-2021-2026-thanh-cong-tot-dep.html", "UBND Ủy ban nhân dân xã Hồng Vân  thành phố Hà Nội")</f>
        <v>UBND Ủy ban nhân dân xã Hồng Vân  thành phố Hà Nội</v>
      </c>
      <c r="C600" t="str">
        <v>http://thuongtin.hanoi.gov.vn/tin-tuc-su-kien-noi-bat/-/view_content/6417939-ky-hop-thu-nhat-hoi-dong-nhan-dan-xa-hong-van-khoa-xxii-nhiem-ky-2021-2026-thanh-cong-tot-dep.html</v>
      </c>
      <c r="D600" t="str">
        <v>-</v>
      </c>
      <c r="E600" t="str">
        <v>-</v>
      </c>
      <c r="F600" t="str">
        <v>-</v>
      </c>
      <c r="G600" t="str">
        <v>-</v>
      </c>
    </row>
    <row r="601">
      <c r="A601">
        <v>1599</v>
      </c>
      <c r="B601" t="str">
        <v>Công an xã Vân Tảo  thành phố Hà Nội</v>
      </c>
      <c r="C601" t="str">
        <v>-</v>
      </c>
      <c r="D601" t="str">
        <v>-</v>
      </c>
      <c r="E601" t="str">
        <v/>
      </c>
      <c r="F601" t="str">
        <v>-</v>
      </c>
      <c r="G601" t="str">
        <v>-</v>
      </c>
    </row>
    <row r="602">
      <c r="A602">
        <v>1600</v>
      </c>
      <c r="B602" t="str">
        <f>HYPERLINK("https://vantao.thuongtin.hanoi.gov.vn/mttq-v%C3%A0-c%C3%A1c-%C4%91o%C3%A0n-th%E1%BB%83", "UBND Ủy ban nhân dân xã Vân Tảo  thành phố Hà Nội")</f>
        <v>UBND Ủy ban nhân dân xã Vân Tảo  thành phố Hà Nội</v>
      </c>
      <c r="C602" t="str">
        <v>https://vantao.thuongtin.hanoi.gov.vn/mttq-v%C3%A0-c%C3%A1c-%C4%91o%C3%A0n-th%E1%BB%83</v>
      </c>
      <c r="D602" t="str">
        <v>-</v>
      </c>
      <c r="E602" t="str">
        <v>-</v>
      </c>
      <c r="F602" t="str">
        <v>-</v>
      </c>
      <c r="G602" t="str">
        <v>-</v>
      </c>
    </row>
    <row r="603">
      <c r="A603">
        <v>1601</v>
      </c>
      <c r="B603" t="str">
        <f>HYPERLINK("https://www.facebook.com/p/Tu%E1%BB%95i-tr%E1%BA%BB-C%C3%B4ng-an-Th%C3%A0nh-ph%E1%BB%91-V%C4%A9nh-Y%C3%AAn-100066497717181/", "Công an xã Liên Phương  thành phố Hà Nội")</f>
        <v>Công an xã Liên Phương  thành phố Hà Nội</v>
      </c>
      <c r="C603" t="str">
        <v>https://www.facebook.com/p/Tu%E1%BB%95i-tr%E1%BA%BB-C%C3%B4ng-an-Th%C3%A0nh-ph%E1%BB%91-V%C4%A9nh-Y%C3%AAn-100066497717181/</v>
      </c>
      <c r="D603" t="str">
        <v>-</v>
      </c>
      <c r="E603" t="str">
        <v/>
      </c>
      <c r="F603" t="str">
        <v>-</v>
      </c>
      <c r="G603" t="str">
        <v>-</v>
      </c>
    </row>
    <row r="604">
      <c r="A604">
        <v>1602</v>
      </c>
      <c r="B604" t="str">
        <f>HYPERLINK("https://danphuong.hanoi.gov.vn/", "UBND Ủy ban nhân dân xã Liên Phương  thành phố Hà Nội")</f>
        <v>UBND Ủy ban nhân dân xã Liên Phương  thành phố Hà Nội</v>
      </c>
      <c r="C604" t="str">
        <v>https://danphuong.hanoi.gov.vn/</v>
      </c>
      <c r="D604" t="str">
        <v>-</v>
      </c>
      <c r="E604" t="str">
        <v>-</v>
      </c>
      <c r="F604" t="str">
        <v>-</v>
      </c>
      <c r="G604" t="str">
        <v>-</v>
      </c>
    </row>
    <row r="605">
      <c r="A605">
        <v>1603</v>
      </c>
      <c r="B605" t="str">
        <f>HYPERLINK("https://www.facebook.com/p/C%C3%B4ng-an-x%C3%A3-V%C4%83n-Ph%C3%BA-TP-Y%C3%AAn-B%C3%A1i-100067045363307/", "Công an xã Văn Phú  thành phố Hà Nội")</f>
        <v>Công an xã Văn Phú  thành phố Hà Nội</v>
      </c>
      <c r="C605" t="str">
        <v>https://www.facebook.com/p/C%C3%B4ng-an-x%C3%A3-V%C4%83n-Ph%C3%BA-TP-Y%C3%AAn-B%C3%A1i-100067045363307/</v>
      </c>
      <c r="D605" t="str">
        <v>-</v>
      </c>
      <c r="E605" t="str">
        <v/>
      </c>
      <c r="F605" t="str">
        <v>-</v>
      </c>
      <c r="G605" t="str">
        <v>-</v>
      </c>
    </row>
    <row r="606">
      <c r="A606">
        <v>1604</v>
      </c>
      <c r="B606" t="str">
        <f>HYPERLINK("https://chuongmy.hanoi.gov.vn/", "UBND Ủy ban nhân dân xã Văn Phú  thành phố Hà Nội")</f>
        <v>UBND Ủy ban nhân dân xã Văn Phú  thành phố Hà Nội</v>
      </c>
      <c r="C606" t="str">
        <v>https://chuongmy.hanoi.gov.vn/</v>
      </c>
      <c r="D606" t="str">
        <v>-</v>
      </c>
      <c r="E606" t="str">
        <v>-</v>
      </c>
      <c r="F606" t="str">
        <v>-</v>
      </c>
      <c r="G606" t="str">
        <v>-</v>
      </c>
    </row>
    <row r="607">
      <c r="A607">
        <v>1605</v>
      </c>
      <c r="B607" t="str">
        <f>HYPERLINK("https://www.facebook.com/doanthanhnien.1956/", "Công an xã Tự Nhiên  thành phố Hà Nội")</f>
        <v>Công an xã Tự Nhiên  thành phố Hà Nội</v>
      </c>
      <c r="C607" t="str">
        <v>https://www.facebook.com/doanthanhnien.1956/</v>
      </c>
      <c r="D607" t="str">
        <v>-</v>
      </c>
      <c r="E607" t="str">
        <v/>
      </c>
      <c r="F607" t="str">
        <v>-</v>
      </c>
      <c r="G607" t="str">
        <v>-</v>
      </c>
    </row>
    <row r="608">
      <c r="A608">
        <v>1606</v>
      </c>
      <c r="B608" t="str">
        <f>HYPERLINK("https://melinh.hanoi.gov.vn/xa-tu-lap.htm", "UBND Ủy ban nhân dân xã Tự Nhiên  thành phố Hà Nội")</f>
        <v>UBND Ủy ban nhân dân xã Tự Nhiên  thành phố Hà Nội</v>
      </c>
      <c r="C608" t="str">
        <v>https://melinh.hanoi.gov.vn/xa-tu-lap.htm</v>
      </c>
      <c r="D608" t="str">
        <v>-</v>
      </c>
      <c r="E608" t="str">
        <v>-</v>
      </c>
      <c r="F608" t="str">
        <v>-</v>
      </c>
      <c r="G608" t="str">
        <v>-</v>
      </c>
    </row>
    <row r="609">
      <c r="A609">
        <v>1607</v>
      </c>
      <c r="B609" t="str">
        <f>HYPERLINK("https://www.facebook.com/1625067657681016", "Công an xã Tiền Phong  thành phố Hà Nội")</f>
        <v>Công an xã Tiền Phong  thành phố Hà Nội</v>
      </c>
      <c r="C609" t="str">
        <v>https://www.facebook.com/1625067657681016</v>
      </c>
      <c r="D609" t="str">
        <v>-</v>
      </c>
      <c r="E609" t="str">
        <v/>
      </c>
      <c r="F609" t="str">
        <v>-</v>
      </c>
      <c r="G609" t="str">
        <v>-</v>
      </c>
    </row>
    <row r="610">
      <c r="A610">
        <v>1608</v>
      </c>
      <c r="B610" t="str">
        <f>HYPERLINK("https://melinh.hanoi.gov.vn/xa-tien-phong.htm", "UBND Ủy ban nhân dân xã Tiền Phong  thành phố Hà Nội")</f>
        <v>UBND Ủy ban nhân dân xã Tiền Phong  thành phố Hà Nội</v>
      </c>
      <c r="C610" t="str">
        <v>https://melinh.hanoi.gov.vn/xa-tien-phong.htm</v>
      </c>
      <c r="D610" t="str">
        <v>-</v>
      </c>
      <c r="E610" t="str">
        <v>-</v>
      </c>
      <c r="F610" t="str">
        <v>-</v>
      </c>
      <c r="G610" t="str">
        <v>-</v>
      </c>
    </row>
    <row r="611">
      <c r="A611">
        <v>1609</v>
      </c>
      <c r="B611" t="str">
        <v>Công an xã Hà Hồi  thành phố Hà Nội</v>
      </c>
      <c r="C611" t="str">
        <v>-</v>
      </c>
      <c r="D611" t="str">
        <v>-</v>
      </c>
      <c r="E611" t="str">
        <v/>
      </c>
      <c r="F611" t="str">
        <v>-</v>
      </c>
      <c r="G611" t="str">
        <v>-</v>
      </c>
    </row>
    <row r="612">
      <c r="A612">
        <v>1610</v>
      </c>
      <c r="B612" t="str">
        <f>HYPERLINK("http://thuongtin.hanoi.gov.vn/", "UBND Ủy ban nhân dân xã Hà Hồi  thành phố Hà Nội")</f>
        <v>UBND Ủy ban nhân dân xã Hà Hồi  thành phố Hà Nội</v>
      </c>
      <c r="C612" t="str">
        <v>http://thuongtin.hanoi.gov.vn/</v>
      </c>
      <c r="D612" t="str">
        <v>-</v>
      </c>
      <c r="E612" t="str">
        <v>-</v>
      </c>
      <c r="F612" t="str">
        <v>-</v>
      </c>
      <c r="G612" t="str">
        <v>-</v>
      </c>
    </row>
    <row r="613">
      <c r="A613">
        <v>1611</v>
      </c>
      <c r="B613" t="str">
        <v>Công an xã Thư Phú  thành phố Hà Nội</v>
      </c>
      <c r="C613" t="str">
        <v>-</v>
      </c>
      <c r="D613" t="str">
        <v>-</v>
      </c>
      <c r="E613" t="str">
        <v/>
      </c>
      <c r="F613" t="str">
        <v>-</v>
      </c>
      <c r="G613" t="str">
        <v>-</v>
      </c>
    </row>
    <row r="614">
      <c r="A614">
        <v>1612</v>
      </c>
      <c r="B614" t="str">
        <f>HYPERLINK("https://chuongmy.hanoi.gov.vn/", "UBND Ủy ban nhân dân xã Thư Phú  thành phố Hà Nội")</f>
        <v>UBND Ủy ban nhân dân xã Thư Phú  thành phố Hà Nội</v>
      </c>
      <c r="C614" t="str">
        <v>https://chuongmy.hanoi.gov.vn/</v>
      </c>
      <c r="D614" t="str">
        <v>-</v>
      </c>
      <c r="E614" t="str">
        <v>-</v>
      </c>
      <c r="F614" t="str">
        <v>-</v>
      </c>
      <c r="G614" t="str">
        <v>-</v>
      </c>
    </row>
    <row r="615">
      <c r="A615">
        <v>1613</v>
      </c>
      <c r="B615" t="str">
        <v>Công an xã Nguyễn Trãi  thành phố Hà Nội</v>
      </c>
      <c r="C615" t="str">
        <v>-</v>
      </c>
      <c r="D615" t="str">
        <v>-</v>
      </c>
      <c r="E615" t="str">
        <v/>
      </c>
      <c r="F615" t="str">
        <v>-</v>
      </c>
      <c r="G615" t="str">
        <v>-</v>
      </c>
    </row>
    <row r="616">
      <c r="A616">
        <v>1614</v>
      </c>
      <c r="B616" t="str">
        <f>HYPERLINK("https://thanhpho.hagiang.gov.vn/", "UBND Ủy ban nhân dân xã Nguyễn Trãi  thành phố Hà Nội")</f>
        <v>UBND Ủy ban nhân dân xã Nguyễn Trãi  thành phố Hà Nội</v>
      </c>
      <c r="C616" t="str">
        <v>https://thanhpho.hagiang.gov.vn/</v>
      </c>
      <c r="D616" t="str">
        <v>-</v>
      </c>
      <c r="E616" t="str">
        <v>-</v>
      </c>
      <c r="F616" t="str">
        <v>-</v>
      </c>
      <c r="G616" t="str">
        <v>-</v>
      </c>
    </row>
    <row r="617">
      <c r="A617">
        <v>1615</v>
      </c>
      <c r="B617" t="str">
        <v>Công an xã Quất Động  thành phố Hà Nội</v>
      </c>
      <c r="C617" t="str">
        <v>-</v>
      </c>
      <c r="D617" t="str">
        <v>-</v>
      </c>
      <c r="E617" t="str">
        <v/>
      </c>
      <c r="F617" t="str">
        <v>-</v>
      </c>
      <c r="G617" t="str">
        <v>-</v>
      </c>
    </row>
    <row r="618">
      <c r="A618">
        <v>1616</v>
      </c>
      <c r="B618" t="str">
        <f>HYPERLINK("http://quatdong.thuongtin.hanoi.gov.vn/fi/v%C4%83n-h%C3%B3a-x%C3%A3-h%E1%BB%99i?p_p_id=com_web_article_listnews_ListNewByCategoryPortlet_INSTANCE_Q2u4HKfZ4fie&amp;p_p_lifecycle=0&amp;p_p_state=normal&amp;p_p_mode=view&amp;_com_web_article_listnews_ListNewByCategoryPortlet_INSTANCE_Q2u4HKfZ4fie_delta=5&amp;_com_web_article_listnews_ListNewByCategoryPortlet_INSTANCE_Q2u4HKfZ4fie_resetCur=false&amp;_com_web_article_listnews_ListNewByCategoryPortlet_INSTANCE_Q2u4HKfZ4fie_cur=4", "UBND Ủy ban nhân dân xã Quất Động  thành phố Hà Nội")</f>
        <v>UBND Ủy ban nhân dân xã Quất Động  thành phố Hà Nội</v>
      </c>
      <c r="C618" t="str">
        <v>http://quatdong.thuongtin.hanoi.gov.vn/fi/v%C4%83n-h%C3%B3a-x%C3%A3-h%E1%BB%99i?p_p_id=com_web_article_listnews_ListNewByCategoryPortlet_INSTANCE_Q2u4HKfZ4fie&amp;p_p_lifecycle=0&amp;p_p_state=normal&amp;p_p_mode=view&amp;_com_web_article_listnews_ListNewByCategoryPortlet_INSTANCE_Q2u4HKfZ4fie_delta=5&amp;_com_web_article_listnews_ListNewByCategoryPortlet_INSTANCE_Q2u4HKfZ4fie_resetCur=false&amp;_com_web_article_listnews_ListNewByCategoryPortlet_INSTANCE_Q2u4HKfZ4fie_cur=4</v>
      </c>
      <c r="D618" t="str">
        <v>-</v>
      </c>
      <c r="E618" t="str">
        <v>-</v>
      </c>
      <c r="F618" t="str">
        <v>-</v>
      </c>
      <c r="G618" t="str">
        <v>-</v>
      </c>
    </row>
    <row r="619">
      <c r="A619">
        <v>1617</v>
      </c>
      <c r="B619" t="str">
        <v>Công an xã Chương Dương  thành phố Hà Nội</v>
      </c>
      <c r="C619" t="str">
        <v>-</v>
      </c>
      <c r="D619" t="str">
        <v>-</v>
      </c>
      <c r="E619" t="str">
        <v/>
      </c>
      <c r="F619" t="str">
        <v>-</v>
      </c>
      <c r="G619" t="str">
        <v>-</v>
      </c>
    </row>
    <row r="620">
      <c r="A620">
        <v>1618</v>
      </c>
      <c r="B620" t="str">
        <f>HYPERLINK("http://thuongtin.hanoi.gov.vn/tin-tuc-khac/-/view_content/8474181-khen-thuong-thanh-tich-xuat-sac-trong-phong-trao-thi-dua-thuc-hien-nhiem-vu-cong-tac-nam-2023-cua-huyen-thuong-tin.html", "UBND Ủy ban nhân dân xã Chương Dương  thành phố Hà Nội")</f>
        <v>UBND Ủy ban nhân dân xã Chương Dương  thành phố Hà Nội</v>
      </c>
      <c r="C620" t="str">
        <v>http://thuongtin.hanoi.gov.vn/tin-tuc-khac/-/view_content/8474181-khen-thuong-thanh-tich-xuat-sac-trong-phong-trao-thi-dua-thuc-hien-nhiem-vu-cong-tac-nam-2023-cua-huyen-thuong-tin.html</v>
      </c>
      <c r="D620" t="str">
        <v>-</v>
      </c>
      <c r="E620" t="str">
        <v>-</v>
      </c>
      <c r="F620" t="str">
        <v>-</v>
      </c>
      <c r="G620" t="str">
        <v>-</v>
      </c>
    </row>
    <row r="621">
      <c r="A621">
        <v>1619</v>
      </c>
      <c r="B621" t="str">
        <v>Công an xã Tân Minh  thành phố Hà Nội</v>
      </c>
      <c r="C621" t="str">
        <v>-</v>
      </c>
      <c r="D621" t="str">
        <v>-</v>
      </c>
      <c r="E621" t="str">
        <v/>
      </c>
      <c r="F621" t="str">
        <v>-</v>
      </c>
      <c r="G621" t="str">
        <v>-</v>
      </c>
    </row>
    <row r="622">
      <c r="A622">
        <v>1620</v>
      </c>
      <c r="B622" t="str">
        <f>HYPERLINK(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, "UBND Ủy ban nhân dân xã Tân Minh  thành phố Hà Nội")</f>
        <v>UBND Ủy ban nhân dân xã Tân Minh  thành phố Hà Nội</v>
      </c>
      <c r="C622" t="str">
        <v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v>
      </c>
      <c r="D622" t="str">
        <v>-</v>
      </c>
      <c r="E622" t="str">
        <v>-</v>
      </c>
      <c r="F622" t="str">
        <v>-</v>
      </c>
      <c r="G622" t="str">
        <v>-</v>
      </c>
    </row>
    <row r="623">
      <c r="A623">
        <v>1621</v>
      </c>
      <c r="B623" t="str">
        <v>Công an xã Lê Lợi  thành phố Hà Nội</v>
      </c>
      <c r="C623" t="str">
        <v>-</v>
      </c>
      <c r="D623" t="str">
        <v>-</v>
      </c>
      <c r="E623" t="str">
        <v/>
      </c>
      <c r="F623" t="str">
        <v>-</v>
      </c>
      <c r="G623" t="str">
        <v>-</v>
      </c>
    </row>
    <row r="624">
      <c r="A624">
        <v>1622</v>
      </c>
      <c r="B624" t="str">
        <f>HYPERLINK("http://thuongtin.hanoi.gov.vn/", "UBND Ủy ban nhân dân xã Lê Lợi  thành phố Hà Nội")</f>
        <v>UBND Ủy ban nhân dân xã Lê Lợi  thành phố Hà Nội</v>
      </c>
      <c r="C624" t="str">
        <v>http://thuongtin.hanoi.gov.vn/</v>
      </c>
      <c r="D624" t="str">
        <v>-</v>
      </c>
      <c r="E624" t="str">
        <v>-</v>
      </c>
      <c r="F624" t="str">
        <v>-</v>
      </c>
      <c r="G624" t="str">
        <v>-</v>
      </c>
    </row>
    <row r="625">
      <c r="A625">
        <v>1623</v>
      </c>
      <c r="B625" t="str">
        <f>HYPERLINK("https://www.facebook.com/ThangLoi.ThuongTin.HaNoi/", "Công an xã Thắng Lợi  thành phố Hà Nội")</f>
        <v>Công an xã Thắng Lợi  thành phố Hà Nội</v>
      </c>
      <c r="C625" t="str">
        <v>https://www.facebook.com/ThangLoi.ThuongTin.HaNoi/</v>
      </c>
      <c r="D625" t="str">
        <v>-</v>
      </c>
      <c r="E625" t="str">
        <v/>
      </c>
      <c r="F625" t="str">
        <v>-</v>
      </c>
      <c r="G625" t="str">
        <v>-</v>
      </c>
    </row>
    <row r="626">
      <c r="A626">
        <v>1624</v>
      </c>
      <c r="B626" t="str">
        <f>HYPERLINK("https://www.quangninh.gov.vn/donvi/xathangloi/Trang/ChiTietBVGioiThieu.aspx?bvid=9", "UBND Ủy ban nhân dân xã Thắng Lợi  thành phố Hà Nội")</f>
        <v>UBND Ủy ban nhân dân xã Thắng Lợi  thành phố Hà Nội</v>
      </c>
      <c r="C626" t="str">
        <v>https://www.quangninh.gov.vn/donvi/xathangloi/Trang/ChiTietBVGioiThieu.aspx?bvid=9</v>
      </c>
      <c r="D626" t="str">
        <v>-</v>
      </c>
      <c r="E626" t="str">
        <v>-</v>
      </c>
      <c r="F626" t="str">
        <v>-</v>
      </c>
      <c r="G626" t="str">
        <v>-</v>
      </c>
    </row>
    <row r="627">
      <c r="A627">
        <v>1625</v>
      </c>
      <c r="B627" t="str">
        <f>HYPERLINK("https://www.facebook.com/ANTTxaDungTien/", "Công an xã Dũng Tiến  thành phố Hà Nội")</f>
        <v>Công an xã Dũng Tiến  thành phố Hà Nội</v>
      </c>
      <c r="C627" t="str">
        <v>https://www.facebook.com/ANTTxaDungTien/</v>
      </c>
      <c r="D627" t="str">
        <v>-</v>
      </c>
      <c r="E627" t="str">
        <v/>
      </c>
      <c r="F627" t="str">
        <v>-</v>
      </c>
      <c r="G627" t="str">
        <v>-</v>
      </c>
    </row>
    <row r="628">
      <c r="A628">
        <v>1626</v>
      </c>
      <c r="B628" t="str">
        <f>HYPERLINK(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, "UBND Ủy ban nhân dân xã Dũng Tiến  thành phố Hà Nội")</f>
        <v>UBND Ủy ban nhân dân xã Dũng Tiến  thành phố Hà Nội</v>
      </c>
      <c r="C628" t="str">
        <v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v>
      </c>
      <c r="D628" t="str">
        <v>-</v>
      </c>
      <c r="E628" t="str">
        <v>-</v>
      </c>
      <c r="F628" t="str">
        <v>-</v>
      </c>
      <c r="G628" t="str">
        <v>-</v>
      </c>
    </row>
    <row r="629">
      <c r="A629">
        <v>1627</v>
      </c>
      <c r="B629" t="str">
        <f>HYPERLINK("https://www.facebook.com/doanthanhnien.1956/?locale=vi_VN", "Công an xã Thống Nhất  thành phố Hà Nội")</f>
        <v>Công an xã Thống Nhất  thành phố Hà Nội</v>
      </c>
      <c r="C629" t="str">
        <v>https://www.facebook.com/doanthanhnien.1956/?locale=vi_VN</v>
      </c>
      <c r="D629" t="str">
        <v>-</v>
      </c>
      <c r="E629" t="str">
        <v/>
      </c>
      <c r="F629" t="str">
        <v>-</v>
      </c>
      <c r="G629" t="str">
        <v>-</v>
      </c>
    </row>
    <row r="630">
      <c r="A630">
        <v>1628</v>
      </c>
      <c r="B630" t="str">
        <f>HYPERLINK("https://melinh.hanoi.gov.vn/hdnd-xa-chu-phan-thuc-hien-bau-chuc-danh-pho-chu-tich-ubnd-xa-nhiem-ky-2021-2026-173241107211832851.htm", "UBND Ủy ban nhân dân xã Thống Nhất  thành phố Hà Nội")</f>
        <v>UBND Ủy ban nhân dân xã Thống Nhất  thành phố Hà Nội</v>
      </c>
      <c r="C630" t="str">
        <v>https://melinh.hanoi.gov.vn/hdnd-xa-chu-phan-thuc-hien-bau-chuc-danh-pho-chu-tich-ubnd-xa-nhiem-ky-2021-2026-173241107211832851.htm</v>
      </c>
      <c r="D630" t="str">
        <v>-</v>
      </c>
      <c r="E630" t="str">
        <v>-</v>
      </c>
      <c r="F630" t="str">
        <v>-</v>
      </c>
      <c r="G630" t="str">
        <v>-</v>
      </c>
    </row>
    <row r="631">
      <c r="A631">
        <v>1629</v>
      </c>
      <c r="B631" t="str">
        <f>HYPERLINK("https://www.facebook.com/p/Tu%E1%BB%95i-tr%E1%BA%BB-C%C3%B4ng-an-Th%C3%A0nh-ph%E1%BB%91-V%C4%A9nh-Y%C3%AAn-100066497717181/?locale=id_ID", "Công an xã Nghiêm Xuyên  thành phố Hà Nội")</f>
        <v>Công an xã Nghiêm Xuyên  thành phố Hà Nội</v>
      </c>
      <c r="C631" t="str">
        <v>https://www.facebook.com/p/Tu%E1%BB%95i-tr%E1%BA%BB-C%C3%B4ng-an-Th%C3%A0nh-ph%E1%BB%91-V%C4%A9nh-Y%C3%AAn-100066497717181/?locale=id_ID</v>
      </c>
      <c r="D631" t="str">
        <v>-</v>
      </c>
      <c r="E631" t="str">
        <v/>
      </c>
      <c r="F631" t="str">
        <v>-</v>
      </c>
      <c r="G631" t="str">
        <v>-</v>
      </c>
    </row>
    <row r="632">
      <c r="A632">
        <v>1630</v>
      </c>
      <c r="B632" t="str">
        <f>HYPERLINK(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, "UBND Ủy ban nhân dân xã Nghiêm Xuyên  thành phố Hà Nội")</f>
        <v>UBND Ủy ban nhân dân xã Nghiêm Xuyên  thành phố Hà Nội</v>
      </c>
      <c r="C632" t="str">
        <v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v>
      </c>
      <c r="D632" t="str">
        <v>-</v>
      </c>
      <c r="E632" t="str">
        <v>-</v>
      </c>
      <c r="F632" t="str">
        <v>-</v>
      </c>
      <c r="G632" t="str">
        <v>-</v>
      </c>
    </row>
    <row r="633">
      <c r="A633">
        <v>1631</v>
      </c>
      <c r="B633" t="str">
        <v>Công an xã Tô Hiệu  thành phố Hà Nội</v>
      </c>
      <c r="C633" t="str">
        <v>-</v>
      </c>
      <c r="D633" t="str">
        <v>-</v>
      </c>
      <c r="E633" t="str">
        <v/>
      </c>
      <c r="F633" t="str">
        <v>-</v>
      </c>
      <c r="G633" t="str">
        <v>-</v>
      </c>
    </row>
    <row r="634">
      <c r="A634">
        <v>1632</v>
      </c>
      <c r="B634" t="str">
        <f>HYPERLINK("http://thuongtin.hanoi.gov.vn/sk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235", "UBND Ủy ban nhân dân xã Tô Hiệu  thành phố Hà Nội")</f>
        <v>UBND Ủy ban nhân dân xã Tô Hiệu  thành phố Hà Nội</v>
      </c>
      <c r="C634" t="str">
        <v>http://thuongtin.hanoi.gov.vn/sk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235</v>
      </c>
      <c r="D634" t="str">
        <v>-</v>
      </c>
      <c r="E634" t="str">
        <v>-</v>
      </c>
      <c r="F634" t="str">
        <v>-</v>
      </c>
      <c r="G634" t="str">
        <v>-</v>
      </c>
    </row>
    <row r="635">
      <c r="A635">
        <v>1633</v>
      </c>
      <c r="B635" t="str">
        <f>HYPERLINK("https://www.facebook.com/doanthanhnien.1956/", "Công an xã Văn Tự  thành phố Hà Nội")</f>
        <v>Công an xã Văn Tự  thành phố Hà Nội</v>
      </c>
      <c r="C635" t="str">
        <v>https://www.facebook.com/doanthanhnien.1956/</v>
      </c>
      <c r="D635" t="str">
        <v>-</v>
      </c>
      <c r="E635" t="str">
        <v/>
      </c>
      <c r="F635" t="str">
        <v>-</v>
      </c>
      <c r="G635" t="str">
        <v>-</v>
      </c>
    </row>
    <row r="636">
      <c r="A636">
        <v>1634</v>
      </c>
      <c r="B636" t="str">
        <f>HYPERLINK("https://chuongmy.hanoi.gov.vn/", "UBND Ủy ban nhân dân xã Văn Tự  thành phố Hà Nội")</f>
        <v>UBND Ủy ban nhân dân xã Văn Tự  thành phố Hà Nội</v>
      </c>
      <c r="C636" t="str">
        <v>https://chuongmy.hanoi.gov.vn/</v>
      </c>
      <c r="D636" t="str">
        <v>-</v>
      </c>
      <c r="E636" t="str">
        <v>-</v>
      </c>
      <c r="F636" t="str">
        <v>-</v>
      </c>
      <c r="G636" t="str">
        <v>-</v>
      </c>
    </row>
    <row r="637">
      <c r="A637">
        <v>1635</v>
      </c>
      <c r="B637" t="str">
        <f>HYPERLINK("https://www.facebook.com/3182986328425797", "Công an xã Vạn Điểm  thành phố Hà Nội")</f>
        <v>Công an xã Vạn Điểm  thành phố Hà Nội</v>
      </c>
      <c r="C637" t="str">
        <v>https://www.facebook.com/3182986328425797</v>
      </c>
      <c r="D637" t="str">
        <v>-</v>
      </c>
      <c r="E637" t="str">
        <v/>
      </c>
      <c r="F637" t="str">
        <v>-</v>
      </c>
      <c r="G637" t="str">
        <v>-</v>
      </c>
    </row>
    <row r="638">
      <c r="A638">
        <v>1636</v>
      </c>
      <c r="B638" t="str">
        <f>HYPERLINK("http://thuongtin.hanoi.gov.vn/", "UBND Ủy ban nhân dân xã Vạn Điểm  thành phố Hà Nội")</f>
        <v>UBND Ủy ban nhân dân xã Vạn Điểm  thành phố Hà Nội</v>
      </c>
      <c r="C638" t="str">
        <v>http://thuongtin.hanoi.gov.vn/</v>
      </c>
      <c r="D638" t="str">
        <v>-</v>
      </c>
      <c r="E638" t="str">
        <v>-</v>
      </c>
      <c r="F638" t="str">
        <v>-</v>
      </c>
      <c r="G638" t="str">
        <v>-</v>
      </c>
    </row>
    <row r="639">
      <c r="A639">
        <v>1637</v>
      </c>
      <c r="B639" t="str">
        <f>HYPERLINK("https://www.facebook.com/DongChanhMinhCuong.org.vn/", "Công an xã Minh Cường  thành phố Hà Nội")</f>
        <v>Công an xã Minh Cường  thành phố Hà Nội</v>
      </c>
      <c r="C639" t="str">
        <v>https://www.facebook.com/DongChanhMinhCuong.org.vn/</v>
      </c>
      <c r="D639" t="str">
        <v>-</v>
      </c>
      <c r="E639" t="str">
        <v/>
      </c>
      <c r="F639" t="str">
        <v>-</v>
      </c>
      <c r="G639" t="str">
        <v>-</v>
      </c>
    </row>
    <row r="640">
      <c r="A640">
        <v>1638</v>
      </c>
      <c r="B640" t="str">
        <f>HYPERLINK("http://thuongtin.hanoi.gov.vn/pt_PT/xa-thi-tran?p_p_id=101&amp;p_p_lifecycle=0&amp;p_p_state=normal&amp;p_p_mode=view&amp;p_p_col_id=column-1&amp;p_p_col_count=1&amp;_101_delta=20&amp;_101_keywords=&amp;_101_advancedSearch=false&amp;_101_andOperator=true&amp;p_r_p_564233524_resetCur=false&amp;_101_cur=41", "UBND Ủy ban nhân dân xã Minh Cường  thành phố Hà Nội")</f>
        <v>UBND Ủy ban nhân dân xã Minh Cường  thành phố Hà Nội</v>
      </c>
      <c r="C640" t="str">
        <v>http://thuongtin.hanoi.gov.vn/pt_PT/xa-thi-tran?p_p_id=101&amp;p_p_lifecycle=0&amp;p_p_state=normal&amp;p_p_mode=view&amp;p_p_col_id=column-1&amp;p_p_col_count=1&amp;_101_delta=20&amp;_101_keywords=&amp;_101_advancedSearch=false&amp;_101_andOperator=true&amp;p_r_p_564233524_resetCur=false&amp;_101_cur=41</v>
      </c>
      <c r="D640" t="str">
        <v>-</v>
      </c>
      <c r="E640" t="str">
        <v>-</v>
      </c>
      <c r="F640" t="str">
        <v>-</v>
      </c>
      <c r="G640" t="str">
        <v>-</v>
      </c>
    </row>
    <row r="641">
      <c r="A641">
        <v>1639</v>
      </c>
      <c r="B641" t="str">
        <f>HYPERLINK("https://www.facebook.com/vanhoathongtin.phuminh/", "Công an thị trấn Phú Minh  thành phố Hà Nội")</f>
        <v>Công an thị trấn Phú Minh  thành phố Hà Nội</v>
      </c>
      <c r="C641" t="str">
        <v>https://www.facebook.com/vanhoathongtin.phuminh/</v>
      </c>
      <c r="D641" t="str">
        <v>-</v>
      </c>
      <c r="E641" t="str">
        <v/>
      </c>
      <c r="F641" t="str">
        <v>-</v>
      </c>
      <c r="G641" t="str">
        <v>-</v>
      </c>
    </row>
    <row r="642">
      <c r="A642">
        <v>1640</v>
      </c>
      <c r="B642" t="str">
        <f>HYPERLINK("http://phuxuyen.hanoi.gov.vn/ubnd-cac-xa-thi-tran/-/view_content/1638408-thi-tran-phu-mi-1.html", "UBND Ủy ban nhân dân thị trấn Phú Minh  thành phố Hà Nội")</f>
        <v>UBND Ủy ban nhân dân thị trấn Phú Minh  thành phố Hà Nội</v>
      </c>
      <c r="C642" t="str">
        <v>http://phuxuyen.hanoi.gov.vn/ubnd-cac-xa-thi-tran/-/view_content/1638408-thi-tran-phu-mi-1.html</v>
      </c>
      <c r="D642" t="str">
        <v>-</v>
      </c>
      <c r="E642" t="str">
        <v>-</v>
      </c>
      <c r="F642" t="str">
        <v>-</v>
      </c>
      <c r="G642" t="str">
        <v>-</v>
      </c>
    </row>
    <row r="643">
      <c r="A643">
        <v>1641</v>
      </c>
      <c r="B643" t="str">
        <f>HYPERLINK("https://www.facebook.com/p/Tr%C6%B0%E1%BB%9Dng-Ti%E1%BB%83u-h%E1%BB%8Dc-Th%E1%BB%8B-Tr%E1%BA%A5n-Ph%C3%BA-Xuy%C3%AAn-H%C3%A0-N%E1%BB%99i-100059080412612/", "Công an thị trấn Phú Xuyên  thành phố Hà Nội")</f>
        <v>Công an thị trấn Phú Xuyên  thành phố Hà Nội</v>
      </c>
      <c r="C643" t="str">
        <v>https://www.facebook.com/p/Tr%C6%B0%E1%BB%9Dng-Ti%E1%BB%83u-h%E1%BB%8Dc-Th%E1%BB%8B-Tr%E1%BA%A5n-Ph%C3%BA-Xuy%C3%AAn-H%C3%A0-N%E1%BB%99i-100059080412612/</v>
      </c>
      <c r="D643" t="str">
        <v>-</v>
      </c>
      <c r="E643" t="str">
        <v/>
      </c>
      <c r="F643" t="str">
        <v>-</v>
      </c>
      <c r="G643" t="str">
        <v>-</v>
      </c>
    </row>
    <row r="644">
      <c r="A644">
        <v>1642</v>
      </c>
      <c r="B644" t="str">
        <f>HYPERLINK("http://phuxuyen.hanoi.gov.vn/", "UBND Ủy ban nhân dân thị trấn Phú Xuyên  thành phố Hà Nội")</f>
        <v>UBND Ủy ban nhân dân thị trấn Phú Xuyên  thành phố Hà Nội</v>
      </c>
      <c r="C644" t="str">
        <v>http://phuxuyen.hanoi.gov.vn/</v>
      </c>
      <c r="D644" t="str">
        <v>-</v>
      </c>
      <c r="E644" t="str">
        <v>-</v>
      </c>
      <c r="F644" t="str">
        <v>-</v>
      </c>
      <c r="G644" t="str">
        <v>-</v>
      </c>
    </row>
    <row r="645">
      <c r="A645">
        <v>1643</v>
      </c>
      <c r="B645" t="str">
        <v>Công an xã Hồng Minh  thành phố Hà Nội</v>
      </c>
      <c r="C645" t="str">
        <v>-</v>
      </c>
      <c r="D645" t="str">
        <v>-</v>
      </c>
      <c r="E645" t="str">
        <v/>
      </c>
      <c r="F645" t="str">
        <v>-</v>
      </c>
      <c r="G645" t="str">
        <v>-</v>
      </c>
    </row>
    <row r="646">
      <c r="A646">
        <v>1644</v>
      </c>
      <c r="B646" t="str">
        <f>HYPERLINK("http://phuxuyen.hanoi.gov.vn/et/tin-xa-thi-tran?p_p_auth=wnj7lstQ&amp;p_p_id=49&amp;p_p_lifecycle=1&amp;p_p_state=normal&amp;p_p_mode=view&amp;_49_struts_action=%2Fmy_sites%2Fview&amp;_49_groupId=1071288&amp;_49_privateLayout=false", "UBND Ủy ban nhân dân xã Hồng Minh  thành phố Hà Nội")</f>
        <v>UBND Ủy ban nhân dân xã Hồng Minh  thành phố Hà Nội</v>
      </c>
      <c r="C646" t="str">
        <v>http://phuxuyen.hanoi.gov.vn/et/tin-xa-thi-tran?p_p_auth=wnj7lstQ&amp;p_p_id=49&amp;p_p_lifecycle=1&amp;p_p_state=normal&amp;p_p_mode=view&amp;_49_struts_action=%2Fmy_sites%2Fview&amp;_49_groupId=1071288&amp;_49_privateLayout=false</v>
      </c>
      <c r="D646" t="str">
        <v>-</v>
      </c>
      <c r="E646" t="str">
        <v>-</v>
      </c>
      <c r="F646" t="str">
        <v>-</v>
      </c>
      <c r="G646" t="str">
        <v>-</v>
      </c>
    </row>
    <row r="647">
      <c r="A647">
        <v>1645</v>
      </c>
      <c r="B647" t="str">
        <f>HYPERLINK("https://www.facebook.com/p/Tu%E1%BB%95i-Tr%E1%BA%BB-C%C3%B4ng-An-Huy%E1%BB%87n-Ch%C6%B0%C6%A1ng-M%E1%BB%B9-100028578047777/", "Công an xã Phượng Dực  thành phố Hà Nội")</f>
        <v>Công an xã Phượng Dực  thành phố Hà Nội</v>
      </c>
      <c r="C647" t="str">
        <v>https://www.facebook.com/p/Tu%E1%BB%95i-Tr%E1%BA%BB-C%C3%B4ng-An-Huy%E1%BB%87n-Ch%C6%B0%C6%A1ng-M%E1%BB%B9-100028578047777/</v>
      </c>
      <c r="D647" t="str">
        <v>-</v>
      </c>
      <c r="E647" t="str">
        <v/>
      </c>
      <c r="F647" t="str">
        <v>-</v>
      </c>
      <c r="G647" t="str">
        <v>-</v>
      </c>
    </row>
    <row r="648">
      <c r="A648">
        <v>1646</v>
      </c>
      <c r="B648" t="str">
        <f>HYPERLINK("http://phuxuyen.hanoi.gov.vn/xay-dung-nong-thon-moi/-/view_content/5621538-hoi-nghi-lanh-dao-ubnd-huyen-lam-viec-voi-xa-phuong-duc.html", "UBND Ủy ban nhân dân xã Phượng Dực  thành phố Hà Nội")</f>
        <v>UBND Ủy ban nhân dân xã Phượng Dực  thành phố Hà Nội</v>
      </c>
      <c r="C648" t="str">
        <v>http://phuxuyen.hanoi.gov.vn/xay-dung-nong-thon-moi/-/view_content/5621538-hoi-nghi-lanh-dao-ubnd-huyen-lam-viec-voi-xa-phuong-duc.html</v>
      </c>
      <c r="D648" t="str">
        <v>-</v>
      </c>
      <c r="E648" t="str">
        <v>-</v>
      </c>
      <c r="F648" t="str">
        <v>-</v>
      </c>
      <c r="G648" t="str">
        <v>-</v>
      </c>
    </row>
    <row r="649">
      <c r="A649">
        <v>1647</v>
      </c>
      <c r="B649" t="str">
        <f>HYPERLINK("https://www.facebook.com/doanthanhnien.1956/", "Công an xã Văn Nhân  thành phố Hà Nội")</f>
        <v>Công an xã Văn Nhân  thành phố Hà Nội</v>
      </c>
      <c r="C649" t="str">
        <v>https://www.facebook.com/doanthanhnien.1956/</v>
      </c>
      <c r="D649" t="str">
        <v>-</v>
      </c>
      <c r="E649" t="str">
        <v/>
      </c>
      <c r="F649" t="str">
        <v>-</v>
      </c>
      <c r="G649" t="str">
        <v>-</v>
      </c>
    </row>
    <row r="650">
      <c r="A650">
        <v>1648</v>
      </c>
      <c r="B650" t="str">
        <f>HYPERLINK("https://chuongmy.hanoi.gov.vn/", "UBND Ủy ban nhân dân xã Văn Nhân  thành phố Hà Nội")</f>
        <v>UBND Ủy ban nhân dân xã Văn Nhân  thành phố Hà Nội</v>
      </c>
      <c r="C650" t="str">
        <v>https://chuongmy.hanoi.gov.vn/</v>
      </c>
      <c r="D650" t="str">
        <v>-</v>
      </c>
      <c r="E650" t="str">
        <v>-</v>
      </c>
      <c r="F650" t="str">
        <v>-</v>
      </c>
      <c r="G650" t="str">
        <v>-</v>
      </c>
    </row>
    <row r="651">
      <c r="A651">
        <v>1649</v>
      </c>
      <c r="B651" t="str">
        <v>Công an xã Thụy Phú  thành phố Hà Nội</v>
      </c>
      <c r="C651" t="str">
        <v>-</v>
      </c>
      <c r="D651" t="str">
        <v>-</v>
      </c>
      <c r="E651" t="str">
        <v/>
      </c>
      <c r="F651" t="str">
        <v>-</v>
      </c>
      <c r="G651" t="str">
        <v>-</v>
      </c>
    </row>
    <row r="652">
      <c r="A652">
        <v>1650</v>
      </c>
      <c r="B652" t="str">
        <f>HYPERLINK("https://bavi.hanoi.gov.vn/uy-ban-nhan-dan-xa-thi-tran/-/asset_publisher/BXvxOA8eYieu/content/xa-thuy-an", "UBND Ủy ban nhân dân xã Thụy Phú  thành phố Hà Nội")</f>
        <v>UBND Ủy ban nhân dân xã Thụy Phú  thành phố Hà Nội</v>
      </c>
      <c r="C652" t="str">
        <v>https://bavi.hanoi.gov.vn/uy-ban-nhan-dan-xa-thi-tran/-/asset_publisher/BXvxOA8eYieu/content/xa-thuy-an</v>
      </c>
      <c r="D652" t="str">
        <v>-</v>
      </c>
      <c r="E652" t="str">
        <v>-</v>
      </c>
      <c r="F652" t="str">
        <v>-</v>
      </c>
      <c r="G652" t="str">
        <v>-</v>
      </c>
    </row>
    <row r="653">
      <c r="A653">
        <v>1651</v>
      </c>
      <c r="B653" t="str">
        <f>HYPERLINK("https://www.facebook.com/doanthanhnien.1956/", "Công an xã Tri Trung  thành phố Hà Nội")</f>
        <v>Công an xã Tri Trung  thành phố Hà Nội</v>
      </c>
      <c r="C653" t="str">
        <v>https://www.facebook.com/doanthanhnien.1956/</v>
      </c>
      <c r="D653" t="str">
        <v>-</v>
      </c>
      <c r="E653" t="str">
        <v/>
      </c>
      <c r="F653" t="str">
        <v>-</v>
      </c>
      <c r="G653" t="str">
        <v>-</v>
      </c>
    </row>
    <row r="654">
      <c r="A654">
        <v>1652</v>
      </c>
      <c r="B654" t="str">
        <f>HYPERLINK("https://danphuong.hanoi.gov.vn/", "UBND Ủy ban nhân dân xã Tri Trung  thành phố Hà Nội")</f>
        <v>UBND Ủy ban nhân dân xã Tri Trung  thành phố Hà Nội</v>
      </c>
      <c r="C654" t="str">
        <v>https://danphuong.hanoi.gov.vn/</v>
      </c>
      <c r="D654" t="str">
        <v>-</v>
      </c>
      <c r="E654" t="str">
        <v>-</v>
      </c>
      <c r="F654" t="str">
        <v>-</v>
      </c>
      <c r="G654" t="str">
        <v>-</v>
      </c>
    </row>
    <row r="655">
      <c r="A655">
        <v>1653</v>
      </c>
      <c r="B655" t="str">
        <f>HYPERLINK("https://www.facebook.com/policedaithang/", "Công an xã Đại Thắng  thành phố Hà Nội")</f>
        <v>Công an xã Đại Thắng  thành phố Hà Nội</v>
      </c>
      <c r="C655" t="str">
        <v>https://www.facebook.com/policedaithang/</v>
      </c>
      <c r="D655" t="str">
        <v>-</v>
      </c>
      <c r="E655" t="str">
        <v/>
      </c>
      <c r="F655" t="str">
        <v>-</v>
      </c>
      <c r="G655" t="str">
        <v>-</v>
      </c>
    </row>
    <row r="656">
      <c r="A656">
        <v>1654</v>
      </c>
      <c r="B656" t="str">
        <f>HYPERLINK("https://daithang.namdinh.gov.vn/truyen-thong-lich-su-van-hoa/nhung-truyen-thong-lich-su-lau-doi-cua-nhan-dan-xa-dai-thang-qua-trinh-hinh-thanh-xa-dai-thang-v-332316", "UBND Ủy ban nhân dân xã Đại Thắng  thành phố Hà Nội")</f>
        <v>UBND Ủy ban nhân dân xã Đại Thắng  thành phố Hà Nội</v>
      </c>
      <c r="C656" t="str">
        <v>https://daithang.namdinh.gov.vn/truyen-thong-lich-su-van-hoa/nhung-truyen-thong-lich-su-lau-doi-cua-nhan-dan-xa-dai-thang-qua-trinh-hinh-thanh-xa-dai-thang-v-332316</v>
      </c>
      <c r="D656" t="str">
        <v>-</v>
      </c>
      <c r="E656" t="str">
        <v>-</v>
      </c>
      <c r="F656" t="str">
        <v>-</v>
      </c>
      <c r="G656" t="str">
        <v>-</v>
      </c>
    </row>
    <row r="657">
      <c r="A657">
        <v>1655</v>
      </c>
      <c r="B657" t="str">
        <f>HYPERLINK("https://www.facebook.com/groups/355409755970420/", "Công an xã Phú Túc  thành phố Hà Nội")</f>
        <v>Công an xã Phú Túc  thành phố Hà Nội</v>
      </c>
      <c r="C657" t="str">
        <v>https://www.facebook.com/groups/355409755970420/</v>
      </c>
      <c r="D657" t="str">
        <v>-</v>
      </c>
      <c r="E657" t="str">
        <v/>
      </c>
      <c r="F657" t="str">
        <v>-</v>
      </c>
      <c r="G657" t="str">
        <v>-</v>
      </c>
    </row>
    <row r="658">
      <c r="A658">
        <v>1656</v>
      </c>
      <c r="B658" t="str">
        <f>HYPERLINK("https://congbao-hanoi.thudo.gov.vn/chi-tiet-van-ban/ve-viec-cong-nhan-diem-du-lich-lang-nghe-co-te-may-tre-dan-xa-phu-tuc-xa-phu-tuc-huyen-phu-xuyen-217359", "UBND Ủy ban nhân dân xã Phú Túc  thành phố Hà Nội")</f>
        <v>UBND Ủy ban nhân dân xã Phú Túc  thành phố Hà Nội</v>
      </c>
      <c r="C658" t="str">
        <v>https://congbao-hanoi.thudo.gov.vn/chi-tiet-van-ban/ve-viec-cong-nhan-diem-du-lich-lang-nghe-co-te-may-tre-dan-xa-phu-tuc-xa-phu-tuc-huyen-phu-xuyen-217359</v>
      </c>
      <c r="D658" t="str">
        <v>-</v>
      </c>
      <c r="E658" t="str">
        <v>-</v>
      </c>
      <c r="F658" t="str">
        <v>-</v>
      </c>
      <c r="G658" t="str">
        <v>-</v>
      </c>
    </row>
    <row r="659">
      <c r="A659">
        <v>1657</v>
      </c>
      <c r="B659" t="str">
        <v>Công an xã Văn Hoàng  thành phố Hà Nội</v>
      </c>
      <c r="C659" t="str">
        <v>-</v>
      </c>
      <c r="D659" t="str">
        <v>-</v>
      </c>
      <c r="E659" t="str">
        <v/>
      </c>
      <c r="F659" t="str">
        <v>-</v>
      </c>
      <c r="G659" t="str">
        <v>-</v>
      </c>
    </row>
    <row r="660">
      <c r="A660">
        <v>1658</v>
      </c>
      <c r="B660" t="str">
        <f>HYPERLINK("http://phuxuyen.hanoi.gov.vn/", "UBND Ủy ban nhân dân xã Văn Hoàng  thành phố Hà Nội")</f>
        <v>UBND Ủy ban nhân dân xã Văn Hoàng  thành phố Hà Nội</v>
      </c>
      <c r="C660" t="str">
        <v>http://phuxuyen.hanoi.gov.vn/</v>
      </c>
      <c r="D660" t="str">
        <v>-</v>
      </c>
      <c r="E660" t="str">
        <v>-</v>
      </c>
      <c r="F660" t="str">
        <v>-</v>
      </c>
      <c r="G660" t="str">
        <v>-</v>
      </c>
    </row>
    <row r="661">
      <c r="A661">
        <v>1659</v>
      </c>
      <c r="B661" t="str">
        <f>HYPERLINK("https://www.facebook.com/groups/850821972517048/", "Công an xã Hồng Thái  thành phố Hà Nội")</f>
        <v>Công an xã Hồng Thái  thành phố Hà Nội</v>
      </c>
      <c r="C661" t="str">
        <v>https://www.facebook.com/groups/850821972517048/</v>
      </c>
      <c r="D661" t="str">
        <v>-</v>
      </c>
      <c r="E661" t="str">
        <v/>
      </c>
      <c r="F661" t="str">
        <v>-</v>
      </c>
      <c r="G661" t="str">
        <v>-</v>
      </c>
    </row>
    <row r="662">
      <c r="A662">
        <v>1660</v>
      </c>
      <c r="B662" t="str">
        <f>HYPERLINK("https://dongtrieu.quangninh.gov.vn/Trang/ChiTietBVGioiThieu.aspx?bvid=219", "UBND Ủy ban nhân dân xã Hồng Thái  thành phố Hà Nội")</f>
        <v>UBND Ủy ban nhân dân xã Hồng Thái  thành phố Hà Nội</v>
      </c>
      <c r="C662" t="str">
        <v>https://dongtrieu.quangninh.gov.vn/Trang/ChiTietBVGioiThieu.aspx?bvid=219</v>
      </c>
      <c r="D662" t="str">
        <v>-</v>
      </c>
      <c r="E662" t="str">
        <v>-</v>
      </c>
      <c r="F662" t="str">
        <v>-</v>
      </c>
      <c r="G662" t="str">
        <v>-</v>
      </c>
    </row>
    <row r="663">
      <c r="A663">
        <v>1661</v>
      </c>
      <c r="B663" t="str">
        <f>HYPERLINK("https://www.facebook.com/xahoanglongpxhn/", "Công an xã Hoàng Long  thành phố Hà Nội")</f>
        <v>Công an xã Hoàng Long  thành phố Hà Nội</v>
      </c>
      <c r="C663" t="str">
        <v>https://www.facebook.com/xahoanglongpxhn/</v>
      </c>
      <c r="D663" t="str">
        <v>-</v>
      </c>
      <c r="E663" t="str">
        <v/>
      </c>
      <c r="F663" t="str">
        <v>-</v>
      </c>
      <c r="G663" t="str">
        <v>-</v>
      </c>
    </row>
    <row r="664">
      <c r="A664">
        <v>1662</v>
      </c>
      <c r="B664" t="str">
        <f>HYPERLINK("https://melinh.hanoi.gov.vn/ngan-hang-csxh-huyen-va-ubnd-xa-hoang-kim-thong-bao-ung-dung-moi-tren-vbsp-smartbanking-173240322154643993.htm", "UBND Ủy ban nhân dân xã Hoàng Long  thành phố Hà Nội")</f>
        <v>UBND Ủy ban nhân dân xã Hoàng Long  thành phố Hà Nội</v>
      </c>
      <c r="C664" t="str">
        <v>https://melinh.hanoi.gov.vn/ngan-hang-csxh-huyen-va-ubnd-xa-hoang-kim-thong-bao-ung-dung-moi-tren-vbsp-smartbanking-173240322154643993.htm</v>
      </c>
      <c r="D664" t="str">
        <v>-</v>
      </c>
      <c r="E664" t="str">
        <v>-</v>
      </c>
      <c r="F664" t="str">
        <v>-</v>
      </c>
      <c r="G664" t="str">
        <v>-</v>
      </c>
    </row>
    <row r="665">
      <c r="A665">
        <v>1663</v>
      </c>
      <c r="B665" t="str">
        <f>HYPERLINK("https://www.facebook.com/doanthanhnien.1956/", "Công an xã Quang Trung  thành phố Hà Nội")</f>
        <v>Công an xã Quang Trung  thành phố Hà Nội</v>
      </c>
      <c r="C665" t="str">
        <v>https://www.facebook.com/doanthanhnien.1956/</v>
      </c>
      <c r="D665" t="str">
        <v>-</v>
      </c>
      <c r="E665" t="str">
        <v/>
      </c>
      <c r="F665" t="str">
        <v>-</v>
      </c>
      <c r="G665" t="str">
        <v>-</v>
      </c>
    </row>
    <row r="666">
      <c r="A666">
        <v>1664</v>
      </c>
      <c r="B666" t="str">
        <f>HYPERLINK("https://www.quangninh.gov.vn/donvi/tpuongbi/Trang/ChiTietBVGioiThieu.aspx?bvid=127", "UBND Ủy ban nhân dân xã Quang Trung  thành phố Hà Nội")</f>
        <v>UBND Ủy ban nhân dân xã Quang Trung  thành phố Hà Nội</v>
      </c>
      <c r="C666" t="str">
        <v>https://www.quangninh.gov.vn/donvi/tpuongbi/Trang/ChiTietBVGioiThieu.aspx?bvid=127</v>
      </c>
      <c r="D666" t="str">
        <v>-</v>
      </c>
      <c r="E666" t="str">
        <v>-</v>
      </c>
      <c r="F666" t="str">
        <v>-</v>
      </c>
      <c r="G666" t="str">
        <v>-</v>
      </c>
    </row>
    <row r="667">
      <c r="A667">
        <v>1665</v>
      </c>
      <c r="B667" t="str">
        <v>Công an xã Nam Phong  thành phố Hà Nội</v>
      </c>
      <c r="C667" t="str">
        <v>-</v>
      </c>
      <c r="D667" t="str">
        <v>-</v>
      </c>
      <c r="E667" t="str">
        <v/>
      </c>
      <c r="F667" t="str">
        <v>-</v>
      </c>
      <c r="G667" t="str">
        <v>-</v>
      </c>
    </row>
    <row r="668">
      <c r="A668">
        <v>1666</v>
      </c>
      <c r="B668" t="str">
        <f>HYPERLINK("https://chuongmy.hanoi.gov.vn/", "UBND Ủy ban nhân dân xã Nam Phong  thành phố Hà Nội")</f>
        <v>UBND Ủy ban nhân dân xã Nam Phong  thành phố Hà Nội</v>
      </c>
      <c r="C668" t="str">
        <v>https://chuongmy.hanoi.gov.vn/</v>
      </c>
      <c r="D668" t="str">
        <v>-</v>
      </c>
      <c r="E668" t="str">
        <v>-</v>
      </c>
      <c r="F668" t="str">
        <v>-</v>
      </c>
      <c r="G668" t="str">
        <v>-</v>
      </c>
    </row>
    <row r="669">
      <c r="A669">
        <v>1667</v>
      </c>
      <c r="B669" t="str">
        <v>Công an xã Nam Triều  thành phố Hà Nội</v>
      </c>
      <c r="C669" t="str">
        <v>-</v>
      </c>
      <c r="D669" t="str">
        <v>-</v>
      </c>
      <c r="E669" t="str">
        <v/>
      </c>
      <c r="F669" t="str">
        <v>-</v>
      </c>
      <c r="G669" t="str">
        <v>-</v>
      </c>
    </row>
    <row r="670">
      <c r="A670">
        <v>1668</v>
      </c>
      <c r="B670" t="str">
        <f>HYPERLINK("http://phuxuyen.hanoi.gov.vn/fr/xay-dung-nong-thon-moi/-/view_content/6434876-hdnd-xa-nam-trieu-khoa-xxii-to-chuc-thanh-cong-ky-hop-thu-nhat.html", "UBND Ủy ban nhân dân xã Nam Triều  thành phố Hà Nội")</f>
        <v>UBND Ủy ban nhân dân xã Nam Triều  thành phố Hà Nội</v>
      </c>
      <c r="C670" t="str">
        <v>http://phuxuyen.hanoi.gov.vn/fr/xay-dung-nong-thon-moi/-/view_content/6434876-hdnd-xa-nam-trieu-khoa-xxii-to-chuc-thanh-cong-ky-hop-thu-nhat.html</v>
      </c>
      <c r="D670" t="str">
        <v>-</v>
      </c>
      <c r="E670" t="str">
        <v>-</v>
      </c>
      <c r="F670" t="str">
        <v>-</v>
      </c>
      <c r="G670" t="str">
        <v>-</v>
      </c>
    </row>
    <row r="671">
      <c r="A671">
        <v>1669</v>
      </c>
      <c r="B671" t="str">
        <v>Công an xã Tân Dân  thành phố Hà Nội</v>
      </c>
      <c r="C671" t="str">
        <v>-</v>
      </c>
      <c r="D671" t="str">
        <v>-</v>
      </c>
      <c r="E671" t="str">
        <v/>
      </c>
      <c r="F671" t="str">
        <v>-</v>
      </c>
      <c r="G671" t="str">
        <v>-</v>
      </c>
    </row>
    <row r="672">
      <c r="A672">
        <v>1670</v>
      </c>
      <c r="B672" t="str">
        <f>HYPERLINK("http://tandan.socson.hanoi.gov.vn/uy-ban-nhan-dan", "UBND Ủy ban nhân dân xã Tân Dân  thành phố Hà Nội")</f>
        <v>UBND Ủy ban nhân dân xã Tân Dân  thành phố Hà Nội</v>
      </c>
      <c r="C672" t="str">
        <v>http://tandan.socson.hanoi.gov.vn/uy-ban-nhan-dan</v>
      </c>
      <c r="D672" t="str">
        <v>-</v>
      </c>
      <c r="E672" t="str">
        <v>-</v>
      </c>
      <c r="F672" t="str">
        <v>-</v>
      </c>
      <c r="G672" t="str">
        <v>-</v>
      </c>
    </row>
    <row r="673">
      <c r="A673">
        <v>1671</v>
      </c>
      <c r="B673" t="str">
        <f>HYPERLINK("https://www.facebook.com/p/Tu%E1%BB%95i-tr%E1%BA%BB-C%C3%B4ng-an-th%E1%BB%8B-x%C3%A3-S%C6%A1n-T%C3%A2y-100040884909606/", "Công an xã Sơn Hà  thành phố Hà Nội")</f>
        <v>Công an xã Sơn Hà  thành phố Hà Nội</v>
      </c>
      <c r="C673" t="str">
        <v>https://www.facebook.com/p/Tu%E1%BB%95i-tr%E1%BA%BB-C%C3%B4ng-an-th%E1%BB%8B-x%C3%A3-S%C6%A1n-T%C3%A2y-100040884909606/</v>
      </c>
      <c r="D673" t="str">
        <v>-</v>
      </c>
      <c r="E673" t="str">
        <v/>
      </c>
      <c r="F673" t="str">
        <v>-</v>
      </c>
      <c r="G673" t="str">
        <v>-</v>
      </c>
    </row>
    <row r="674">
      <c r="A674">
        <v>1672</v>
      </c>
      <c r="B674" t="str">
        <f>HYPERLINK("https://sonha.quangngai.gov.vn/", "UBND Ủy ban nhân dân xã Sơn Hà  thành phố Hà Nội")</f>
        <v>UBND Ủy ban nhân dân xã Sơn Hà  thành phố Hà Nội</v>
      </c>
      <c r="C674" t="str">
        <v>https://sonha.quangngai.gov.vn/</v>
      </c>
      <c r="D674" t="str">
        <v>-</v>
      </c>
      <c r="E674" t="str">
        <v>-</v>
      </c>
      <c r="F674" t="str">
        <v>-</v>
      </c>
      <c r="G674" t="str">
        <v>-</v>
      </c>
    </row>
    <row r="675">
      <c r="A675">
        <v>1673</v>
      </c>
      <c r="B675" t="str">
        <f>HYPERLINK("https://www.facebook.com/p/Tu%E1%BB%95i-Tr%E1%BA%BB-C%C3%B4ng-An-Huy%E1%BB%87n-Ch%C6%B0%C6%A1ng-M%E1%BB%B9-100028578047777/", "Công an xã Chuyên Mỹ  thành phố Hà Nội")</f>
        <v>Công an xã Chuyên Mỹ  thành phố Hà Nội</v>
      </c>
      <c r="C675" t="str">
        <v>https://www.facebook.com/p/Tu%E1%BB%95i-Tr%E1%BA%BB-C%C3%B4ng-An-Huy%E1%BB%87n-Ch%C6%B0%C6%A1ng-M%E1%BB%B9-100028578047777/</v>
      </c>
      <c r="D675" t="str">
        <v>-</v>
      </c>
      <c r="E675" t="str">
        <v/>
      </c>
      <c r="F675" t="str">
        <v>-</v>
      </c>
      <c r="G675" t="str">
        <v>-</v>
      </c>
    </row>
    <row r="676">
      <c r="A676">
        <v>1674</v>
      </c>
      <c r="B676" t="str">
        <f>HYPERLINK("https://chuongmy.hanoi.gov.vn/", "UBND Ủy ban nhân dân xã Chuyên Mỹ  thành phố Hà Nội")</f>
        <v>UBND Ủy ban nhân dân xã Chuyên Mỹ  thành phố Hà Nội</v>
      </c>
      <c r="C676" t="str">
        <v>https://chuongmy.hanoi.gov.vn/</v>
      </c>
      <c r="D676" t="str">
        <v>-</v>
      </c>
      <c r="E676" t="str">
        <v>-</v>
      </c>
      <c r="F676" t="str">
        <v>-</v>
      </c>
      <c r="G676" t="str">
        <v>-</v>
      </c>
    </row>
    <row r="677">
      <c r="A677">
        <v>1675</v>
      </c>
      <c r="B677" t="str">
        <f>HYPERLINK("https://www.facebook.com/groups/513486586742474/", "Công an xã Khai Thái  thành phố Hà Nội")</f>
        <v>Công an xã Khai Thái  thành phố Hà Nội</v>
      </c>
      <c r="C677" t="str">
        <v>https://www.facebook.com/groups/513486586742474/</v>
      </c>
      <c r="D677" t="str">
        <v>-</v>
      </c>
      <c r="E677" t="str">
        <v/>
      </c>
      <c r="F677" t="str">
        <v>-</v>
      </c>
      <c r="G677" t="str">
        <v>-</v>
      </c>
    </row>
    <row r="678">
      <c r="A678">
        <v>1676</v>
      </c>
      <c r="B678" t="str">
        <f>HYPERLINK("http://phuxuyen.hanoi.gov.vn/ubnd-cac-xa-thi-tran/-/view_content/1637771-xa-khai-thai.html", "UBND Ủy ban nhân dân xã Khai Thái  thành phố Hà Nội")</f>
        <v>UBND Ủy ban nhân dân xã Khai Thái  thành phố Hà Nội</v>
      </c>
      <c r="C678" t="str">
        <v>http://phuxuyen.hanoi.gov.vn/ubnd-cac-xa-thi-tran/-/view_content/1637771-xa-khai-thai.html</v>
      </c>
      <c r="D678" t="str">
        <v>-</v>
      </c>
      <c r="E678" t="str">
        <v>-</v>
      </c>
      <c r="F678" t="str">
        <v>-</v>
      </c>
      <c r="G678" t="str">
        <v>-</v>
      </c>
    </row>
    <row r="679">
      <c r="A679">
        <v>1677</v>
      </c>
      <c r="B679" t="str">
        <v>Công an xã Phúc Tiến  thành phố Hà Nội</v>
      </c>
      <c r="C679" t="str">
        <v>-</v>
      </c>
      <c r="D679" t="str">
        <v>-</v>
      </c>
      <c r="E679" t="str">
        <v/>
      </c>
      <c r="F679" t="str">
        <v>-</v>
      </c>
      <c r="G679" t="str">
        <v>-</v>
      </c>
    </row>
    <row r="680">
      <c r="A680">
        <v>1678</v>
      </c>
      <c r="B680" t="str">
        <f>HYPERLINK("http://phuxuyen.hanoi.gov.vn/ubnd-cac-xa-thi-tran", "UBND Ủy ban nhân dân xã Phúc Tiến  thành phố Hà Nội")</f>
        <v>UBND Ủy ban nhân dân xã Phúc Tiến  thành phố Hà Nội</v>
      </c>
      <c r="C680" t="str">
        <v>http://phuxuyen.hanoi.gov.vn/ubnd-cac-xa-thi-tran</v>
      </c>
      <c r="D680" t="str">
        <v>-</v>
      </c>
      <c r="E680" t="str">
        <v>-</v>
      </c>
      <c r="F680" t="str">
        <v>-</v>
      </c>
      <c r="G680" t="str">
        <v>-</v>
      </c>
    </row>
    <row r="681">
      <c r="A681">
        <v>1679</v>
      </c>
      <c r="B681" t="str">
        <v>Công an xã Vân Từ  thành phố Hà Nội</v>
      </c>
      <c r="C681" t="str">
        <v>-</v>
      </c>
      <c r="D681" t="str">
        <v>-</v>
      </c>
      <c r="E681" t="str">
        <v/>
      </c>
      <c r="F681" t="str">
        <v>-</v>
      </c>
      <c r="G681" t="str">
        <v>-</v>
      </c>
    </row>
    <row r="682">
      <c r="A682">
        <v>1680</v>
      </c>
      <c r="B682" t="str">
        <f>HYPERLINK("https://bavi.hanoi.gov.vn/uy-ban-nhan-dan-xa-thi-tran/-/asset_publisher/BXvxOA8eYieu/content/xa-van-hoa", "UBND Ủy ban nhân dân xã Vân Từ  thành phố Hà Nội")</f>
        <v>UBND Ủy ban nhân dân xã Vân Từ  thành phố Hà Nội</v>
      </c>
      <c r="C682" t="str">
        <v>https://bavi.hanoi.gov.vn/uy-ban-nhan-dan-xa-thi-tran/-/asset_publisher/BXvxOA8eYieu/content/xa-van-hoa</v>
      </c>
      <c r="D682" t="str">
        <v>-</v>
      </c>
      <c r="E682" t="str">
        <v>-</v>
      </c>
      <c r="F682" t="str">
        <v>-</v>
      </c>
      <c r="G682" t="str">
        <v>-</v>
      </c>
    </row>
    <row r="683">
      <c r="A683">
        <v>1681</v>
      </c>
      <c r="B683" t="str">
        <f>HYPERLINK("https://www.facebook.com/conganBaTri/", "Công an xã Tri Thủy  thành phố Hà Nội")</f>
        <v>Công an xã Tri Thủy  thành phố Hà Nội</v>
      </c>
      <c r="C683" t="str">
        <v>https://www.facebook.com/conganBaTri/</v>
      </c>
      <c r="D683" t="str">
        <v>-</v>
      </c>
      <c r="E683" t="str">
        <v/>
      </c>
      <c r="F683" t="str">
        <v>-</v>
      </c>
      <c r="G683" t="str">
        <v>-</v>
      </c>
    </row>
    <row r="684">
      <c r="A684">
        <v>1682</v>
      </c>
      <c r="B684" t="str">
        <f>HYPERLINK("http://phuxuyen.hanoi.gov.vn/tin-xa-thi-tran/-/view_content/5407986-dai-hoi-dai-bieu-dang-bo-xa-tri-thuy-nhiem-ky-2020-2025.html", "UBND Ủy ban nhân dân xã Tri Thủy  thành phố Hà Nội")</f>
        <v>UBND Ủy ban nhân dân xã Tri Thủy  thành phố Hà Nội</v>
      </c>
      <c r="C684" t="str">
        <v>http://phuxuyen.hanoi.gov.vn/tin-xa-thi-tran/-/view_content/5407986-dai-hoi-dai-bieu-dang-bo-xa-tri-thuy-nhiem-ky-2020-2025.html</v>
      </c>
      <c r="D684" t="str">
        <v>-</v>
      </c>
      <c r="E684" t="str">
        <v>-</v>
      </c>
      <c r="F684" t="str">
        <v>-</v>
      </c>
      <c r="G684" t="str">
        <v>-</v>
      </c>
    </row>
    <row r="685">
      <c r="A685">
        <v>1683</v>
      </c>
      <c r="B685" t="str">
        <f>HYPERLINK("https://www.facebook.com/p/Tu%E1%BB%95i-tr%E1%BA%BB-C%C3%B4ng-an-Th%C3%A0nh-ph%E1%BB%91-V%C4%A9nh-Y%C3%AAn-100066497717181/", "Công an xã Đại Xuyên  thành phố Hà Nội")</f>
        <v>Công an xã Đại Xuyên  thành phố Hà Nội</v>
      </c>
      <c r="C685" t="str">
        <v>https://www.facebook.com/p/Tu%E1%BB%95i-tr%E1%BA%BB-C%C3%B4ng-an-Th%C3%A0nh-ph%E1%BB%91-V%C4%A9nh-Y%C3%AAn-100066497717181/</v>
      </c>
      <c r="D685" t="str">
        <v>-</v>
      </c>
      <c r="E685" t="str">
        <v/>
      </c>
      <c r="F685" t="str">
        <v>-</v>
      </c>
      <c r="G685" t="str">
        <v>-</v>
      </c>
    </row>
    <row r="686">
      <c r="A686">
        <v>1684</v>
      </c>
      <c r="B686" t="str">
        <f>HYPERLINK("http://phuxuyen.hanoi.gov.vn/", "UBND Ủy ban nhân dân xã Đại Xuyên  thành phố Hà Nội")</f>
        <v>UBND Ủy ban nhân dân xã Đại Xuyên  thành phố Hà Nội</v>
      </c>
      <c r="C686" t="str">
        <v>http://phuxuyen.hanoi.gov.vn/</v>
      </c>
      <c r="D686" t="str">
        <v>-</v>
      </c>
      <c r="E686" t="str">
        <v>-</v>
      </c>
      <c r="F686" t="str">
        <v>-</v>
      </c>
      <c r="G686" t="str">
        <v>-</v>
      </c>
    </row>
    <row r="687">
      <c r="A687">
        <v>1685</v>
      </c>
      <c r="B687" t="str">
        <f>HYPERLINK("https://www.facebook.com/p/Tu%E1%BB%95i-tr%E1%BA%BB-C%C3%B4ng-an-Th%C3%A0nh-ph%E1%BB%91-V%C4%A9nh-Y%C3%AAn-100066497717181/?locale=nl_BE", "Công an xã Phú Yên  thành phố Hà Nội")</f>
        <v>Công an xã Phú Yên  thành phố Hà Nội</v>
      </c>
      <c r="C687" t="str">
        <v>https://www.facebook.com/p/Tu%E1%BB%95i-tr%E1%BA%BB-C%C3%B4ng-an-Th%C3%A0nh-ph%E1%BB%91-V%C4%A9nh-Y%C3%AAn-100066497717181/?locale=nl_BE</v>
      </c>
      <c r="D687" t="str">
        <v>-</v>
      </c>
      <c r="E687" t="str">
        <v/>
      </c>
      <c r="F687" t="str">
        <v>-</v>
      </c>
      <c r="G687" t="str">
        <v>-</v>
      </c>
    </row>
    <row r="688">
      <c r="A688">
        <v>1686</v>
      </c>
      <c r="B688" t="str">
        <f>HYPERLINK("https://bavi.hanoi.gov.vn/xa-phu-phuong", "UBND Ủy ban nhân dân xã Phú Yên  thành phố Hà Nội")</f>
        <v>UBND Ủy ban nhân dân xã Phú Yên  thành phố Hà Nội</v>
      </c>
      <c r="C688" t="str">
        <v>https://bavi.hanoi.gov.vn/xa-phu-phuong</v>
      </c>
      <c r="D688" t="str">
        <v>-</v>
      </c>
      <c r="E688" t="str">
        <v>-</v>
      </c>
      <c r="F688" t="str">
        <v>-</v>
      </c>
      <c r="G688" t="str">
        <v>-</v>
      </c>
    </row>
    <row r="689">
      <c r="A689">
        <v>1687</v>
      </c>
      <c r="B689" t="str">
        <f>HYPERLINK("https://www.facebook.com/TuoitreConganVinhPhuc/", "Công an xã Bạch Hạ  thành phố Hà Nội")</f>
        <v>Công an xã Bạch Hạ  thành phố Hà Nội</v>
      </c>
      <c r="C689" t="str">
        <v>https://www.facebook.com/TuoitreConganVinhPhuc/</v>
      </c>
      <c r="D689" t="str">
        <v>-</v>
      </c>
      <c r="E689" t="str">
        <v/>
      </c>
      <c r="F689" t="str">
        <v>-</v>
      </c>
      <c r="G689" t="str">
        <v>-</v>
      </c>
    </row>
    <row r="690">
      <c r="A690">
        <v>1688</v>
      </c>
      <c r="B690" t="str">
        <f>HYPERLINK("http://phuxuyen.hanoi.gov.vn/danh-ba-dien-thoai", "UBND Ủy ban nhân dân xã Bạch Hạ  thành phố Hà Nội")</f>
        <v>UBND Ủy ban nhân dân xã Bạch Hạ  thành phố Hà Nội</v>
      </c>
      <c r="C690" t="str">
        <v>http://phuxuyen.hanoi.gov.vn/danh-ba-dien-thoai</v>
      </c>
      <c r="D690" t="str">
        <v>-</v>
      </c>
      <c r="E690" t="str">
        <v>-</v>
      </c>
      <c r="F690" t="str">
        <v>-</v>
      </c>
      <c r="G690" t="str">
        <v>-</v>
      </c>
    </row>
    <row r="691">
      <c r="A691">
        <v>1689</v>
      </c>
      <c r="B691" t="str">
        <v>Công an xã Quang Lãng  thành phố Hà Nội</v>
      </c>
      <c r="C691" t="str">
        <v>-</v>
      </c>
      <c r="D691" t="str">
        <v>-</v>
      </c>
      <c r="E691" t="str">
        <v/>
      </c>
      <c r="F691" t="str">
        <v>-</v>
      </c>
      <c r="G691" t="str">
        <v>-</v>
      </c>
    </row>
    <row r="692">
      <c r="A692">
        <v>1690</v>
      </c>
      <c r="B692" t="str">
        <f>HYPERLINK("https://haiha.quangninh.gov.vn/trang/chitietbvgioithieu.aspx?bvid=129", "UBND Ủy ban nhân dân xã Quang Lãng  thành phố Hà Nội")</f>
        <v>UBND Ủy ban nhân dân xã Quang Lãng  thành phố Hà Nội</v>
      </c>
      <c r="C692" t="str">
        <v>https://haiha.quangninh.gov.vn/trang/chitietbvgioithieu.aspx?bvid=129</v>
      </c>
      <c r="D692" t="str">
        <v>-</v>
      </c>
      <c r="E692" t="str">
        <v>-</v>
      </c>
      <c r="F692" t="str">
        <v>-</v>
      </c>
      <c r="G692" t="str">
        <v>-</v>
      </c>
    </row>
    <row r="693">
      <c r="A693">
        <v>1691</v>
      </c>
      <c r="B693" t="str">
        <f>HYPERLINK("https://www.facebook.com/p/Tu%E1%BB%95i-Tr%E1%BA%BB-C%C3%B4ng-An-Huy%E1%BB%87n-Ch%C6%B0%C6%A1ng-M%E1%BB%B9-100028578047777/", "Công an xã Châu Can  thành phố Hà Nội")</f>
        <v>Công an xã Châu Can  thành phố Hà Nội</v>
      </c>
      <c r="C693" t="str">
        <v>https://www.facebook.com/p/Tu%E1%BB%95i-Tr%E1%BA%BB-C%C3%B4ng-An-Huy%E1%BB%87n-Ch%C6%B0%C6%A1ng-M%E1%BB%B9-100028578047777/</v>
      </c>
      <c r="D693" t="str">
        <v>-</v>
      </c>
      <c r="E693" t="str">
        <v/>
      </c>
      <c r="F693" t="str">
        <v>-</v>
      </c>
      <c r="G693" t="str">
        <v>-</v>
      </c>
    </row>
    <row r="694">
      <c r="A694">
        <v>1692</v>
      </c>
      <c r="B694" t="str">
        <f>HYPERLINK("https://bavi.hanoi.gov.vn/", "UBND Ủy ban nhân dân xã Châu Can  thành phố Hà Nội")</f>
        <v>UBND Ủy ban nhân dân xã Châu Can  thành phố Hà Nội</v>
      </c>
      <c r="C694" t="str">
        <v>https://bavi.hanoi.gov.vn/</v>
      </c>
      <c r="D694" t="str">
        <v>-</v>
      </c>
      <c r="E694" t="str">
        <v>-</v>
      </c>
      <c r="F694" t="str">
        <v>-</v>
      </c>
      <c r="G694" t="str">
        <v>-</v>
      </c>
    </row>
    <row r="695">
      <c r="A695">
        <v>1693</v>
      </c>
      <c r="B695" t="str">
        <v>Công an xã Minh Tân  thành phố Hà Nội</v>
      </c>
      <c r="C695" t="str">
        <v>-</v>
      </c>
      <c r="D695" t="str">
        <v>-</v>
      </c>
      <c r="E695" t="str">
        <v/>
      </c>
      <c r="F695" t="str">
        <v>-</v>
      </c>
      <c r="G695" t="str">
        <v>-</v>
      </c>
    </row>
    <row r="696">
      <c r="A696">
        <v>1694</v>
      </c>
      <c r="B696" t="str">
        <f>HYPERLINK("https://kienthuy.haiphong.gov.vn/cac-xa-thi-tran/xa-minh-tan-308392", "UBND Ủy ban nhân dân xã Minh Tân  thành phố Hà Nội")</f>
        <v>UBND Ủy ban nhân dân xã Minh Tân  thành phố Hà Nội</v>
      </c>
      <c r="C696" t="str">
        <v>https://kienthuy.haiphong.gov.vn/cac-xa-thi-tran/xa-minh-tan-308392</v>
      </c>
      <c r="D696" t="str">
        <v>-</v>
      </c>
      <c r="E696" t="str">
        <v>-</v>
      </c>
      <c r="F696" t="str">
        <v>-</v>
      </c>
      <c r="G696" t="str">
        <v>-</v>
      </c>
    </row>
    <row r="697">
      <c r="A697">
        <v>1695</v>
      </c>
      <c r="B697" t="str">
        <v>Công an thị trấn Vân Đình  thành phố Hà Nội</v>
      </c>
      <c r="C697" t="str">
        <v>-</v>
      </c>
      <c r="D697" t="str">
        <v>-</v>
      </c>
      <c r="E697" t="str">
        <v/>
      </c>
      <c r="F697" t="str">
        <v>-</v>
      </c>
      <c r="G697" t="str">
        <v>-</v>
      </c>
    </row>
    <row r="698">
      <c r="A698">
        <v>1696</v>
      </c>
      <c r="B698" t="str">
        <f>HYPERLINK("https://truongthinh-unghoa.thudo.gov.vn/tin-lien-thong/thi-tran-van-dinh-nhieu-hoat-dong-ky-niem-ngay-thanh-lap-hoi-nong-dan-hoi-lhpn-hoi-lhtn-viet-nam-trong-thang-10-2024-2796241021022027811.htm", "UBND Ủy ban nhân dân thị trấn Vân Đình  thành phố Hà Nội")</f>
        <v>UBND Ủy ban nhân dân thị trấn Vân Đình  thành phố Hà Nội</v>
      </c>
      <c r="C698" t="str">
        <v>https://truongthinh-unghoa.thudo.gov.vn/tin-lien-thong/thi-tran-van-dinh-nhieu-hoat-dong-ky-niem-ngay-thanh-lap-hoi-nong-dan-hoi-lhpn-hoi-lhtn-viet-nam-trong-thang-10-2024-2796241021022027811.htm</v>
      </c>
      <c r="D698" t="str">
        <v>-</v>
      </c>
      <c r="E698" t="str">
        <v>-</v>
      </c>
      <c r="F698" t="str">
        <v>-</v>
      </c>
      <c r="G698" t="str">
        <v>-</v>
      </c>
    </row>
    <row r="699">
      <c r="A699">
        <v>1697</v>
      </c>
      <c r="B699" t="str">
        <f>HYPERLINK("https://www.facebook.com/doanthanhnien.1956/", "Công an xã Viên An  thành phố Hà Nội")</f>
        <v>Công an xã Viên An  thành phố Hà Nội</v>
      </c>
      <c r="C699" t="str">
        <v>https://www.facebook.com/doanthanhnien.1956/</v>
      </c>
      <c r="D699" t="str">
        <v>-</v>
      </c>
      <c r="E699" t="str">
        <v/>
      </c>
      <c r="F699" t="str">
        <v>-</v>
      </c>
      <c r="G699" t="str">
        <v>-</v>
      </c>
    </row>
    <row r="700">
      <c r="A700">
        <v>1698</v>
      </c>
      <c r="B700" t="str">
        <f>HYPERLINK("https://chuongmy.hanoi.gov.vn/", "UBND Ủy ban nhân dân xã Viên An  thành phố Hà Nội")</f>
        <v>UBND Ủy ban nhân dân xã Viên An  thành phố Hà Nội</v>
      </c>
      <c r="C700" t="str">
        <v>https://chuongmy.hanoi.gov.vn/</v>
      </c>
      <c r="D700" t="str">
        <v>-</v>
      </c>
      <c r="E700" t="str">
        <v>-</v>
      </c>
      <c r="F700" t="str">
        <v>-</v>
      </c>
      <c r="G700" t="str">
        <v>-</v>
      </c>
    </row>
    <row r="701">
      <c r="A701">
        <v>1699</v>
      </c>
      <c r="B701" t="str">
        <f>HYPERLINK("https://www.facebook.com/doanthanhnien.1956/", "Công an xã Viên Nội  thành phố Hà Nội")</f>
        <v>Công an xã Viên Nội  thành phố Hà Nội</v>
      </c>
      <c r="C701" t="str">
        <v>https://www.facebook.com/doanthanhnien.1956/</v>
      </c>
      <c r="D701" t="str">
        <v>-</v>
      </c>
      <c r="E701" t="str">
        <v/>
      </c>
      <c r="F701" t="str">
        <v>-</v>
      </c>
      <c r="G701" t="str">
        <v>-</v>
      </c>
    </row>
    <row r="702">
      <c r="A702">
        <v>1700</v>
      </c>
      <c r="B702" t="str">
        <f>HYPERLINK("https://chuongmy.hanoi.gov.vn/", "UBND Ủy ban nhân dân xã Viên Nội  thành phố Hà Nội")</f>
        <v>UBND Ủy ban nhân dân xã Viên Nội  thành phố Hà Nội</v>
      </c>
      <c r="C702" t="str">
        <v>https://chuongmy.hanoi.gov.vn/</v>
      </c>
      <c r="D702" t="str">
        <v>-</v>
      </c>
      <c r="E702" t="str">
        <v>-</v>
      </c>
      <c r="F702" t="str">
        <v>-</v>
      </c>
      <c r="G702" t="str">
        <v>-</v>
      </c>
    </row>
    <row r="703">
      <c r="A703">
        <v>1701</v>
      </c>
      <c r="B703" t="str">
        <v>Công an xã Hoa Sơn  thành phố Hà Nội</v>
      </c>
      <c r="C703" t="str">
        <v>-</v>
      </c>
      <c r="D703" t="str">
        <v>-</v>
      </c>
      <c r="E703" t="str">
        <v/>
      </c>
      <c r="F703" t="str">
        <v>-</v>
      </c>
      <c r="G703" t="str">
        <v>-</v>
      </c>
    </row>
    <row r="704">
      <c r="A704">
        <v>1702</v>
      </c>
      <c r="B704" t="str">
        <f>HYPERLINK("https://luongson.hoabinh.gov.vn/index.php/chuc-nang-nhi-m-v/14-sample-data-articles/242-giai-thiau-va-ubnd-xa-haa-s-n", "UBND Ủy ban nhân dân xã Hoa Sơn  thành phố Hà Nội")</f>
        <v>UBND Ủy ban nhân dân xã Hoa Sơn  thành phố Hà Nội</v>
      </c>
      <c r="C704" t="str">
        <v>https://luongson.hoabinh.gov.vn/index.php/chuc-nang-nhi-m-v/14-sample-data-articles/242-giai-thiau-va-ubnd-xa-haa-s-n</v>
      </c>
      <c r="D704" t="str">
        <v>-</v>
      </c>
      <c r="E704" t="str">
        <v>-</v>
      </c>
      <c r="F704" t="str">
        <v>-</v>
      </c>
      <c r="G704" t="str">
        <v>-</v>
      </c>
    </row>
    <row r="705">
      <c r="A705">
        <v>1703</v>
      </c>
      <c r="B705" t="str">
        <f>HYPERLINK("https://www.facebook.com/p/UBND-x%C3%A3-Qu%E1%BA%A3ng-Ph%C3%BA-C%E1%BA%A7u-%E1%BB%A8ng-H%C3%B2a-H%C3%A0-N%E1%BB%99i-100068444869157/", "Công an xã Quảng Phú Cầu  thành phố Hà Nội")</f>
        <v>Công an xã Quảng Phú Cầu  thành phố Hà Nội</v>
      </c>
      <c r="C705" t="str">
        <v>https://www.facebook.com/p/UBND-x%C3%A3-Qu%E1%BA%A3ng-Ph%C3%BA-C%E1%BA%A7u-%E1%BB%A8ng-H%C3%B2a-H%C3%A0-N%E1%BB%99i-100068444869157/</v>
      </c>
      <c r="D705" t="str">
        <v>-</v>
      </c>
      <c r="E705" t="str">
        <v/>
      </c>
      <c r="F705" t="str">
        <v>-</v>
      </c>
      <c r="G705" t="str">
        <v>-</v>
      </c>
    </row>
    <row r="706">
      <c r="A706">
        <v>1704</v>
      </c>
      <c r="B706" t="str">
        <f>HYPERLINK("https://vanban.hanoi.gov.vn/ru/danhoiubndtptraloi/-/hn/xLe53OgCrEUu/184983/cau-hoi-e-nghi-thanh-pho-ho-tro-huyen-ung-hoa-trong-viec-xu-ly-rac-thai-lang-nghe-thon-xa-cau-xa-quang-phu-cau/print;jsessionid=MQsyI-E8b6rJGh--wuJxuXpa.undefined", "UBND Ủy ban nhân dân xã Quảng Phú Cầu  thành phố Hà Nội")</f>
        <v>UBND Ủy ban nhân dân xã Quảng Phú Cầu  thành phố Hà Nội</v>
      </c>
      <c r="C706" t="str">
        <v>https://vanban.hanoi.gov.vn/ru/danhoiubndtptraloi/-/hn/xLe53OgCrEUu/184983/cau-hoi-e-nghi-thanh-pho-ho-tro-huyen-ung-hoa-trong-viec-xu-ly-rac-thai-lang-nghe-thon-xa-cau-xa-quang-phu-cau/print;jsessionid=MQsyI-E8b6rJGh--wuJxuXpa.undefined</v>
      </c>
      <c r="D706" t="str">
        <v>-</v>
      </c>
      <c r="E706" t="str">
        <v>-</v>
      </c>
      <c r="F706" t="str">
        <v>-</v>
      </c>
      <c r="G706" t="str">
        <v>-</v>
      </c>
    </row>
    <row r="707">
      <c r="A707">
        <v>1705</v>
      </c>
      <c r="B707" t="str">
        <f>HYPERLINK("https://www.facebook.com/danguytruongthinh/", "Công an xã Trường Thịnh  thành phố Hà Nội")</f>
        <v>Công an xã Trường Thịnh  thành phố Hà Nội</v>
      </c>
      <c r="C707" t="str">
        <v>https://www.facebook.com/danguytruongthinh/</v>
      </c>
      <c r="D707" t="str">
        <v>-</v>
      </c>
      <c r="E707" t="str">
        <v/>
      </c>
      <c r="F707" t="str">
        <v>-</v>
      </c>
      <c r="G707" t="str">
        <v>-</v>
      </c>
    </row>
    <row r="708">
      <c r="A708">
        <v>1706</v>
      </c>
      <c r="B708" t="str">
        <f>HYPERLINK("https://truongthinh-unghoa.thudo.gov.vn/tin-tuc-su-kien/cac-truong-hoc-tren-dia-ban-xa-truong-thinh-dong-loat-khai-giang-nam-hoc-moi-2024-2025-2729240906101232536.htm", "UBND Ủy ban nhân dân xã Trường Thịnh  thành phố Hà Nội")</f>
        <v>UBND Ủy ban nhân dân xã Trường Thịnh  thành phố Hà Nội</v>
      </c>
      <c r="C708" t="str">
        <v>https://truongthinh-unghoa.thudo.gov.vn/tin-tuc-su-kien/cac-truong-hoc-tren-dia-ban-xa-truong-thinh-dong-loat-khai-giang-nam-hoc-moi-2024-2025-2729240906101232536.htm</v>
      </c>
      <c r="D708" t="str">
        <v>-</v>
      </c>
      <c r="E708" t="str">
        <v>-</v>
      </c>
      <c r="F708" t="str">
        <v>-</v>
      </c>
      <c r="G708" t="str">
        <v>-</v>
      </c>
    </row>
    <row r="709">
      <c r="A709">
        <v>1707</v>
      </c>
      <c r="B709" t="str">
        <f>HYPERLINK("https://www.facebook.com/doanthanhnien.1956/", "Công an xã Cao Thành  thành phố Hà Nội")</f>
        <v>Công an xã Cao Thành  thành phố Hà Nội</v>
      </c>
      <c r="C709" t="str">
        <v>https://www.facebook.com/doanthanhnien.1956/</v>
      </c>
      <c r="D709" t="str">
        <v>-</v>
      </c>
      <c r="E709" t="str">
        <v/>
      </c>
      <c r="F709" t="str">
        <v>-</v>
      </c>
      <c r="G709" t="str">
        <v>-</v>
      </c>
    </row>
    <row r="710">
      <c r="A710">
        <v>1708</v>
      </c>
      <c r="B710" t="str">
        <f>HYPERLINK("https://danphuong.hanoi.gov.vn/", "UBND Ủy ban nhân dân xã Cao Thành  thành phố Hà Nội")</f>
        <v>UBND Ủy ban nhân dân xã Cao Thành  thành phố Hà Nội</v>
      </c>
      <c r="C710" t="str">
        <v>https://danphuong.hanoi.gov.vn/</v>
      </c>
      <c r="D710" t="str">
        <v>-</v>
      </c>
      <c r="E710" t="str">
        <v>-</v>
      </c>
      <c r="F710" t="str">
        <v>-</v>
      </c>
      <c r="G710" t="str">
        <v>-</v>
      </c>
    </row>
    <row r="711">
      <c r="A711">
        <v>1709</v>
      </c>
      <c r="B711" t="str">
        <f>HYPERLINK("https://www.facebook.com/groups/4130474307049481/", "Công an xã Liên Bạt  thành phố Hà Nội")</f>
        <v>Công an xã Liên Bạt  thành phố Hà Nội</v>
      </c>
      <c r="C711" t="str">
        <v>https://www.facebook.com/groups/4130474307049481/</v>
      </c>
      <c r="D711" t="str">
        <v>-</v>
      </c>
      <c r="E711" t="str">
        <v/>
      </c>
      <c r="F711" t="str">
        <v>-</v>
      </c>
      <c r="G711" t="str">
        <v>-</v>
      </c>
    </row>
    <row r="712">
      <c r="A712">
        <v>1710</v>
      </c>
      <c r="B712" t="str">
        <f>HYPERLINK("https://lienbat-unghoa.thudo.gov.vn/thong-tin-tuyen-truyen", "UBND Ủy ban nhân dân xã Liên Bạt  thành phố Hà Nội")</f>
        <v>UBND Ủy ban nhân dân xã Liên Bạt  thành phố Hà Nội</v>
      </c>
      <c r="C712" t="str">
        <v>https://lienbat-unghoa.thudo.gov.vn/thong-tin-tuyen-truyen</v>
      </c>
      <c r="D712" t="str">
        <v>-</v>
      </c>
      <c r="E712" t="str">
        <v>-</v>
      </c>
      <c r="F712" t="str">
        <v>-</v>
      </c>
      <c r="G712" t="str">
        <v>-</v>
      </c>
    </row>
    <row r="713">
      <c r="A713">
        <v>1711</v>
      </c>
      <c r="B713" t="str">
        <f>HYPERLINK("https://www.facebook.com/p/Tu%E1%BB%95i-tr%E1%BA%BB-C%C3%B4ng-an-th%E1%BB%8B-x%C3%A3-S%C6%A1n-T%C3%A2y-100040884909606/", "Công an xã Sơn Công  thành phố Hà Nội")</f>
        <v>Công an xã Sơn Công  thành phố Hà Nội</v>
      </c>
      <c r="C713" t="str">
        <v>https://www.facebook.com/p/Tu%E1%BB%95i-tr%E1%BA%BB-C%C3%B4ng-an-th%E1%BB%8B-x%C3%A3-S%C6%A1n-T%C3%A2y-100040884909606/</v>
      </c>
      <c r="D713" t="str">
        <v>-</v>
      </c>
      <c r="E713" t="str">
        <v/>
      </c>
      <c r="F713" t="str">
        <v>-</v>
      </c>
      <c r="G713" t="str">
        <v>-</v>
      </c>
    </row>
    <row r="714">
      <c r="A714">
        <v>1712</v>
      </c>
      <c r="B714" t="str">
        <f>HYPERLINK("http://sontay.hanoi.gov.vn/", "UBND Ủy ban nhân dân xã Sơn Công  thành phố Hà Nội")</f>
        <v>UBND Ủy ban nhân dân xã Sơn Công  thành phố Hà Nội</v>
      </c>
      <c r="C714" t="str">
        <v>http://sontay.hanoi.gov.vn/</v>
      </c>
      <c r="D714" t="str">
        <v>-</v>
      </c>
      <c r="E714" t="str">
        <v>-</v>
      </c>
      <c r="F714" t="str">
        <v>-</v>
      </c>
      <c r="G714" t="str">
        <v>-</v>
      </c>
    </row>
    <row r="715">
      <c r="A715">
        <v>1713</v>
      </c>
      <c r="B715" t="str">
        <f>HYPERLINK("https://www.facebook.com/CaxDongTien.TS/", "Công an xã Đồng Tiến  thành phố Hà Nội")</f>
        <v>Công an xã Đồng Tiến  thành phố Hà Nội</v>
      </c>
      <c r="C715" t="str">
        <v>https://www.facebook.com/CaxDongTien.TS/</v>
      </c>
      <c r="D715" t="str">
        <v>-</v>
      </c>
      <c r="E715" t="str">
        <v/>
      </c>
      <c r="F715" t="str">
        <v>-</v>
      </c>
      <c r="G715" t="str">
        <v>-</v>
      </c>
    </row>
    <row r="716">
      <c r="A716">
        <v>1714</v>
      </c>
      <c r="B716" t="str">
        <f>HYPERLINK("https://chuongmy.hanoi.gov.vn/", "UBND Ủy ban nhân dân xã Đồng Tiến  thành phố Hà Nội")</f>
        <v>UBND Ủy ban nhân dân xã Đồng Tiến  thành phố Hà Nội</v>
      </c>
      <c r="C716" t="str">
        <v>https://chuongmy.hanoi.gov.vn/</v>
      </c>
      <c r="D716" t="str">
        <v>-</v>
      </c>
      <c r="E716" t="str">
        <v>-</v>
      </c>
      <c r="F716" t="str">
        <v>-</v>
      </c>
      <c r="G716" t="str">
        <v>-</v>
      </c>
    </row>
    <row r="717">
      <c r="A717">
        <v>1715</v>
      </c>
      <c r="B717" t="str">
        <f>HYPERLINK("https://www.facebook.com/groups/183838395080731/", "Công an xã Phương Tú  thành phố Hà Nội")</f>
        <v>Công an xã Phương Tú  thành phố Hà Nội</v>
      </c>
      <c r="C717" t="str">
        <v>https://www.facebook.com/groups/183838395080731/</v>
      </c>
      <c r="D717" t="str">
        <v>-</v>
      </c>
      <c r="E717" t="str">
        <v/>
      </c>
      <c r="F717" t="str">
        <v>-</v>
      </c>
      <c r="G717" t="str">
        <v>-</v>
      </c>
    </row>
    <row r="718">
      <c r="A718">
        <v>1716</v>
      </c>
      <c r="B718" t="str">
        <f>HYPERLINK("https://danphuong.hanoi.gov.vn/", "UBND Ủy ban nhân dân xã Phương Tú  thành phố Hà Nội")</f>
        <v>UBND Ủy ban nhân dân xã Phương Tú  thành phố Hà Nội</v>
      </c>
      <c r="C718" t="str">
        <v>https://danphuong.hanoi.gov.vn/</v>
      </c>
      <c r="D718" t="str">
        <v>-</v>
      </c>
      <c r="E718" t="str">
        <v>-</v>
      </c>
      <c r="F718" t="str">
        <v>-</v>
      </c>
      <c r="G718" t="str">
        <v>-</v>
      </c>
    </row>
    <row r="719">
      <c r="A719">
        <v>1717</v>
      </c>
      <c r="B719" t="str">
        <f>HYPERLINK("https://www.facebook.com/TrungTuUngHoa/", "Công an xã Trung Tú  thành phố Hà Nội")</f>
        <v>Công an xã Trung Tú  thành phố Hà Nội</v>
      </c>
      <c r="C719" t="str">
        <v>https://www.facebook.com/TrungTuUngHoa/</v>
      </c>
      <c r="D719" t="str">
        <v>-</v>
      </c>
      <c r="E719" t="str">
        <v/>
      </c>
      <c r="F719" t="str">
        <v>-</v>
      </c>
      <c r="G719" t="str">
        <v>-</v>
      </c>
    </row>
    <row r="720">
      <c r="A720">
        <v>1718</v>
      </c>
      <c r="B720" t="str">
        <f>HYPERLINK("https://danphuong.hanoi.gov.vn/", "UBND Ủy ban nhân dân xã Trung Tú  thành phố Hà Nội")</f>
        <v>UBND Ủy ban nhân dân xã Trung Tú  thành phố Hà Nội</v>
      </c>
      <c r="C720" t="str">
        <v>https://danphuong.hanoi.gov.vn/</v>
      </c>
      <c r="D720" t="str">
        <v>-</v>
      </c>
      <c r="E720" t="str">
        <v>-</v>
      </c>
      <c r="F720" t="str">
        <v>-</v>
      </c>
      <c r="G720" t="str">
        <v>-</v>
      </c>
    </row>
    <row r="721">
      <c r="A721">
        <v>1719</v>
      </c>
      <c r="B721" t="str">
        <v>Công an xã Đồng Tân  thành phố Hà Nội</v>
      </c>
      <c r="C721" t="str">
        <v>-</v>
      </c>
      <c r="D721" t="str">
        <v>-</v>
      </c>
      <c r="E721" t="str">
        <v/>
      </c>
      <c r="F721" t="str">
        <v>-</v>
      </c>
      <c r="G721" t="str">
        <v>-</v>
      </c>
    </row>
    <row r="722">
      <c r="A722">
        <v>1720</v>
      </c>
      <c r="B722" t="str">
        <f>HYPERLINK("https://dongtan.hiephoa.bacgiang.gov.vn/", "UBND Ủy ban nhân dân xã Đồng Tân  thành phố Hà Nội")</f>
        <v>UBND Ủy ban nhân dân xã Đồng Tân  thành phố Hà Nội</v>
      </c>
      <c r="C722" t="str">
        <v>https://dongtan.hiephoa.bacgiang.gov.vn/</v>
      </c>
      <c r="D722" t="str">
        <v>-</v>
      </c>
      <c r="E722" t="str">
        <v>-</v>
      </c>
      <c r="F722" t="str">
        <v>-</v>
      </c>
      <c r="G722" t="str">
        <v>-</v>
      </c>
    </row>
    <row r="723">
      <c r="A723">
        <v>1721</v>
      </c>
      <c r="B723" t="str">
        <f>HYPERLINK("https://www.facebook.com/p/UBND-x%C3%A3-T%E1%BA%A3o-D%C6%B0%C6%A1ng-V%C4%83n-100064566798940/", "Công an xã Tảo Dương Văn  thành phố Hà Nội")</f>
        <v>Công an xã Tảo Dương Văn  thành phố Hà Nội</v>
      </c>
      <c r="C723" t="str">
        <v>https://www.facebook.com/p/UBND-x%C3%A3-T%E1%BA%A3o-D%C6%B0%C6%A1ng-V%C4%83n-100064566798940/</v>
      </c>
      <c r="D723" t="str">
        <v>-</v>
      </c>
      <c r="E723" t="str">
        <v/>
      </c>
      <c r="F723" t="str">
        <v>-</v>
      </c>
      <c r="G723" t="str">
        <v>-</v>
      </c>
    </row>
    <row r="724">
      <c r="A724">
        <v>1722</v>
      </c>
      <c r="B724" t="str">
        <f>HYPERLINK("https://taoduongvan-unghoa.thudo.gov.vn/uy-ban-nhan-dan", "UBND Ủy ban nhân dân xã Tảo Dương Văn  thành phố Hà Nội")</f>
        <v>UBND Ủy ban nhân dân xã Tảo Dương Văn  thành phố Hà Nội</v>
      </c>
      <c r="C724" t="str">
        <v>https://taoduongvan-unghoa.thudo.gov.vn/uy-ban-nhan-dan</v>
      </c>
      <c r="D724" t="str">
        <v>-</v>
      </c>
      <c r="E724" t="str">
        <v>-</v>
      </c>
      <c r="F724" t="str">
        <v>-</v>
      </c>
      <c r="G724" t="str">
        <v>-</v>
      </c>
    </row>
    <row r="725">
      <c r="A725">
        <v>1723</v>
      </c>
      <c r="B725" t="str">
        <f>HYPERLINK("https://www.facebook.com/thaibinhvanthaiunghoahanoi/", "Công an xã Vạn Thái  thành phố Hà Nội")</f>
        <v>Công an xã Vạn Thái  thành phố Hà Nội</v>
      </c>
      <c r="C725" t="str">
        <v>https://www.facebook.com/thaibinhvanthaiunghoahanoi/</v>
      </c>
      <c r="D725" t="str">
        <v>-</v>
      </c>
      <c r="E725" t="str">
        <v/>
      </c>
      <c r="F725" t="str">
        <v>-</v>
      </c>
      <c r="G725" t="str">
        <v>-</v>
      </c>
    </row>
    <row r="726">
      <c r="A726">
        <v>1724</v>
      </c>
      <c r="B726" t="str">
        <f>HYPERLINK("https://bavi.hanoi.gov.vn/uy-ban-nhan-dan-xa-thi-tran/-/asset_publisher/BXvxOA8eYieu/content/xa-van-thang", "UBND Ủy ban nhân dân xã Vạn Thái  thành phố Hà Nội")</f>
        <v>UBND Ủy ban nhân dân xã Vạn Thái  thành phố Hà Nội</v>
      </c>
      <c r="C726" t="str">
        <v>https://bavi.hanoi.gov.vn/uy-ban-nhan-dan-xa-thi-tran/-/asset_publisher/BXvxOA8eYieu/content/xa-van-thang</v>
      </c>
      <c r="D726" t="str">
        <v>-</v>
      </c>
      <c r="E726" t="str">
        <v>-</v>
      </c>
      <c r="F726" t="str">
        <v>-</v>
      </c>
      <c r="G726" t="str">
        <v>-</v>
      </c>
    </row>
    <row r="727">
      <c r="A727">
        <v>1725</v>
      </c>
      <c r="B727" t="str">
        <f>HYPERLINK("https://www.facebook.com/doanthanhnien.1956/", "Công an xã Minh Đức  thành phố Hà Nội")</f>
        <v>Công an xã Minh Đức  thành phố Hà Nội</v>
      </c>
      <c r="C727" t="str">
        <v>https://www.facebook.com/doanthanhnien.1956/</v>
      </c>
      <c r="D727" t="str">
        <v>-</v>
      </c>
      <c r="E727" t="str">
        <v/>
      </c>
      <c r="F727" t="str">
        <v>-</v>
      </c>
      <c r="G727" t="str">
        <v>-</v>
      </c>
    </row>
    <row r="728">
      <c r="A728">
        <v>1726</v>
      </c>
      <c r="B728" t="str">
        <f>HYPERLINK("https://minhduc.myhao.hungyen.gov.vn/", "UBND Ủy ban nhân dân xã Minh Đức  thành phố Hà Nội")</f>
        <v>UBND Ủy ban nhân dân xã Minh Đức  thành phố Hà Nội</v>
      </c>
      <c r="C728" t="str">
        <v>https://minhduc.myhao.hungyen.gov.vn/</v>
      </c>
      <c r="D728" t="str">
        <v>-</v>
      </c>
      <c r="E728" t="str">
        <v>-</v>
      </c>
      <c r="F728" t="str">
        <v>-</v>
      </c>
      <c r="G728" t="str">
        <v>-</v>
      </c>
    </row>
    <row r="729">
      <c r="A729">
        <v>1727</v>
      </c>
      <c r="B729" t="str">
        <f>HYPERLINK("https://www.facebook.com/doanthanhnien.1956/?locale=vi_VN", "Công an xã Hòa Lâm  thành phố Hà Nội")</f>
        <v>Công an xã Hòa Lâm  thành phố Hà Nội</v>
      </c>
      <c r="C729" t="str">
        <v>https://www.facebook.com/doanthanhnien.1956/?locale=vi_VN</v>
      </c>
      <c r="D729" t="str">
        <v>-</v>
      </c>
      <c r="E729" t="str">
        <v/>
      </c>
      <c r="F729" t="str">
        <v>-</v>
      </c>
      <c r="G729" t="str">
        <v>-</v>
      </c>
    </row>
    <row r="730">
      <c r="A730">
        <v>1728</v>
      </c>
      <c r="B730" t="str">
        <f>HYPERLINK("https://chuongmy.hanoi.gov.vn/", "UBND Ủy ban nhân dân xã Hòa Lâm  thành phố Hà Nội")</f>
        <v>UBND Ủy ban nhân dân xã Hòa Lâm  thành phố Hà Nội</v>
      </c>
      <c r="C730" t="str">
        <v>https://chuongmy.hanoi.gov.vn/</v>
      </c>
      <c r="D730" t="str">
        <v>-</v>
      </c>
      <c r="E730" t="str">
        <v>-</v>
      </c>
      <c r="F730" t="str">
        <v>-</v>
      </c>
      <c r="G730" t="str">
        <v>-</v>
      </c>
    </row>
    <row r="731">
      <c r="A731">
        <v>1729</v>
      </c>
      <c r="B731" t="str">
        <f>HYPERLINK("https://www.facebook.com/hoaxauh/", "Công an xã Hòa Xá  thành phố Hà Nội")</f>
        <v>Công an xã Hòa Xá  thành phố Hà Nội</v>
      </c>
      <c r="C731" t="str">
        <v>https://www.facebook.com/hoaxauh/</v>
      </c>
      <c r="D731" t="str">
        <v>-</v>
      </c>
      <c r="E731" t="str">
        <v/>
      </c>
      <c r="F731" t="str">
        <v>-</v>
      </c>
      <c r="G731" t="str">
        <v>-</v>
      </c>
    </row>
    <row r="732">
      <c r="A732">
        <v>1730</v>
      </c>
      <c r="B732" t="str">
        <f>HYPERLINK("http://hoaxa-unghoa.thudo.gov.vn/", "UBND Ủy ban nhân dân xã Hòa Xá  thành phố Hà Nội")</f>
        <v>UBND Ủy ban nhân dân xã Hòa Xá  thành phố Hà Nội</v>
      </c>
      <c r="C732" t="str">
        <v>http://hoaxa-unghoa.thudo.gov.vn/</v>
      </c>
      <c r="D732" t="str">
        <v>-</v>
      </c>
      <c r="E732" t="str">
        <v>-</v>
      </c>
      <c r="F732" t="str">
        <v>-</v>
      </c>
      <c r="G732" t="str">
        <v>-</v>
      </c>
    </row>
    <row r="733">
      <c r="A733">
        <v>1731</v>
      </c>
      <c r="B733" t="str">
        <f>HYPERLINK("https://www.facebook.com/p/Tu%E1%BB%95i-Tr%E1%BA%BB-C%C3%B4ng-An-Qu%E1%BA%ADn-T%C3%A2y-H%E1%BB%93-100080140217978/", "Công an xã Trầm Lộng  thành phố Hà Nội")</f>
        <v>Công an xã Trầm Lộng  thành phố Hà Nội</v>
      </c>
      <c r="C733" t="str">
        <v>https://www.facebook.com/p/Tu%E1%BB%95i-Tr%E1%BA%BB-C%C3%B4ng-An-Qu%E1%BA%ADn-T%C3%A2y-H%E1%BB%93-100080140217978/</v>
      </c>
      <c r="D733" t="str">
        <v>-</v>
      </c>
      <c r="E733" t="str">
        <v/>
      </c>
      <c r="F733" t="str">
        <v>-</v>
      </c>
      <c r="G733" t="str">
        <v>-</v>
      </c>
    </row>
    <row r="734">
      <c r="A734">
        <v>1732</v>
      </c>
      <c r="B734" t="str">
        <f>HYPERLINK(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, "UBND Ủy ban nhân dân xã Trầm Lộng  thành phố Hà Nội")</f>
        <v>UBND Ủy ban nhân dân xã Trầm Lộng  thành phố Hà Nội</v>
      </c>
      <c r="C734" t="str">
        <v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v>
      </c>
      <c r="D734" t="str">
        <v>-</v>
      </c>
      <c r="E734" t="str">
        <v>-</v>
      </c>
      <c r="F734" t="str">
        <v>-</v>
      </c>
      <c r="G734" t="str">
        <v>-</v>
      </c>
    </row>
    <row r="735">
      <c r="A735">
        <v>1733</v>
      </c>
      <c r="B735" t="str">
        <f>HYPERLINK("https://www.facebook.com/p/Tu%E1%BB%95i-tr%E1%BA%BB-C%C3%B4ng-an-Th%C3%A0nh-ph%E1%BB%91-V%C4%A9nh-Y%C3%AAn-100066497717181/", "Công an xã Kim Đường  thành phố Hà Nội")</f>
        <v>Công an xã Kim Đường  thành phố Hà Nội</v>
      </c>
      <c r="C735" t="str">
        <v>https://www.facebook.com/p/Tu%E1%BB%95i-tr%E1%BA%BB-C%C3%B4ng-an-Th%C3%A0nh-ph%E1%BB%91-V%C4%A9nh-Y%C3%AAn-100066497717181/</v>
      </c>
      <c r="D735" t="str">
        <v>-</v>
      </c>
      <c r="E735" t="str">
        <v/>
      </c>
      <c r="F735" t="str">
        <v>-</v>
      </c>
      <c r="G735" t="str">
        <v>-</v>
      </c>
    </row>
    <row r="736">
      <c r="A736">
        <v>1734</v>
      </c>
      <c r="B736" t="str">
        <f>HYPERLINK("https://thachthat.hanoi.gov.vn/", "UBND Ủy ban nhân dân xã Kim Đường  thành phố Hà Nội")</f>
        <v>UBND Ủy ban nhân dân xã Kim Đường  thành phố Hà Nội</v>
      </c>
      <c r="C736" t="str">
        <v>https://thachthat.hanoi.gov.vn/</v>
      </c>
      <c r="D736" t="str">
        <v>-</v>
      </c>
      <c r="E736" t="str">
        <v>-</v>
      </c>
      <c r="F736" t="str">
        <v>-</v>
      </c>
      <c r="G736" t="str">
        <v>-</v>
      </c>
    </row>
    <row r="737">
      <c r="A737">
        <v>1735</v>
      </c>
      <c r="B737" t="str">
        <v>Công an xã Hòa Nam  thành phố Hà Nội</v>
      </c>
      <c r="C737" t="str">
        <v>-</v>
      </c>
      <c r="D737" t="str">
        <v>-</v>
      </c>
      <c r="E737" t="str">
        <v/>
      </c>
      <c r="F737" t="str">
        <v>-</v>
      </c>
      <c r="G737" t="str">
        <v>-</v>
      </c>
    </row>
    <row r="738">
      <c r="A738">
        <v>1736</v>
      </c>
      <c r="B738" t="str">
        <f>HYPERLINK("https://chuongmy.hanoi.gov.vn/", "UBND Ủy ban nhân dân xã Hòa Nam  thành phố Hà Nội")</f>
        <v>UBND Ủy ban nhân dân xã Hòa Nam  thành phố Hà Nội</v>
      </c>
      <c r="C738" t="str">
        <v>https://chuongmy.hanoi.gov.vn/</v>
      </c>
      <c r="D738" t="str">
        <v>-</v>
      </c>
      <c r="E738" t="str">
        <v>-</v>
      </c>
      <c r="F738" t="str">
        <v>-</v>
      </c>
      <c r="G738" t="str">
        <v>-</v>
      </c>
    </row>
    <row r="739">
      <c r="A739">
        <v>1737</v>
      </c>
      <c r="B739" t="str">
        <f>HYPERLINK("https://www.facebook.com/tuoitreconganquanhadong/", "Công an xã Hòa Phú  thành phố Hà Nội")</f>
        <v>Công an xã Hòa Phú  thành phố Hà Nội</v>
      </c>
      <c r="C739" t="str">
        <v>https://www.facebook.com/tuoitreconganquanhadong/</v>
      </c>
      <c r="D739" t="str">
        <v>-</v>
      </c>
      <c r="E739" t="str">
        <v/>
      </c>
      <c r="F739" t="str">
        <v>-</v>
      </c>
      <c r="G739" t="str">
        <v>-</v>
      </c>
    </row>
    <row r="740">
      <c r="A740">
        <v>1738</v>
      </c>
      <c r="B740" t="str">
        <f>HYPERLINK("https://chuongmy.hanoi.gov.vn/", "UBND Ủy ban nhân dân xã Hòa Phú  thành phố Hà Nội")</f>
        <v>UBND Ủy ban nhân dân xã Hòa Phú  thành phố Hà Nội</v>
      </c>
      <c r="C740" t="str">
        <v>https://chuongmy.hanoi.gov.vn/</v>
      </c>
      <c r="D740" t="str">
        <v>-</v>
      </c>
      <c r="E740" t="str">
        <v>-</v>
      </c>
      <c r="F740" t="str">
        <v>-</v>
      </c>
      <c r="G740" t="str">
        <v>-</v>
      </c>
    </row>
    <row r="741">
      <c r="A741">
        <v>1739</v>
      </c>
      <c r="B741" t="str">
        <f>HYPERLINK("https://www.facebook.com/p/Tu%E1%BB%95i-tr%E1%BA%BB-C%C3%B4ng-an-Th%C3%A0nh-ph%E1%BB%91-V%C4%A9nh-Y%C3%AAn-100066497717181/", "Công an xã Đội Bình  thành phố Hà Nội")</f>
        <v>Công an xã Đội Bình  thành phố Hà Nội</v>
      </c>
      <c r="C741" t="str">
        <v>https://www.facebook.com/p/Tu%E1%BB%95i-tr%E1%BA%BB-C%C3%B4ng-an-Th%C3%A0nh-ph%E1%BB%91-V%C4%A9nh-Y%C3%AAn-100066497717181/</v>
      </c>
      <c r="D741" t="str">
        <v>-</v>
      </c>
      <c r="E741" t="str">
        <v/>
      </c>
      <c r="F741" t="str">
        <v>-</v>
      </c>
      <c r="G741" t="str">
        <v>-</v>
      </c>
    </row>
    <row r="742">
      <c r="A742">
        <v>1740</v>
      </c>
      <c r="B742" t="str">
        <f>HYPERLINK("https://chuongmy.hanoi.gov.vn/", "UBND Ủy ban nhân dân xã Đội Bình  thành phố Hà Nội")</f>
        <v>UBND Ủy ban nhân dân xã Đội Bình  thành phố Hà Nội</v>
      </c>
      <c r="C742" t="str">
        <v>https://chuongmy.hanoi.gov.vn/</v>
      </c>
      <c r="D742" t="str">
        <v>-</v>
      </c>
      <c r="E742" t="str">
        <v>-</v>
      </c>
      <c r="F742" t="str">
        <v>-</v>
      </c>
      <c r="G742" t="str">
        <v>-</v>
      </c>
    </row>
    <row r="743">
      <c r="A743">
        <v>1741</v>
      </c>
      <c r="B743" t="str">
        <f>HYPERLINK("https://www.facebook.com/conganxadaihung/", "Công an xã Đại Hùng  thành phố Hà Nội")</f>
        <v>Công an xã Đại Hùng  thành phố Hà Nội</v>
      </c>
      <c r="C743" t="str">
        <v>https://www.facebook.com/conganxadaihung/</v>
      </c>
      <c r="D743" t="str">
        <v>-</v>
      </c>
      <c r="E743" t="str">
        <v/>
      </c>
      <c r="F743" t="str">
        <v>-</v>
      </c>
      <c r="G743" t="str">
        <v>-</v>
      </c>
    </row>
    <row r="744">
      <c r="A744">
        <v>1742</v>
      </c>
      <c r="B744" t="str">
        <f>HYPERLINK("https://daihung-unghoa.thudo.gov.vn/di-tich-lich-su-va-van-hoa", "UBND Ủy ban nhân dân xã Đại Hùng  thành phố Hà Nội")</f>
        <v>UBND Ủy ban nhân dân xã Đại Hùng  thành phố Hà Nội</v>
      </c>
      <c r="C744" t="str">
        <v>https://daihung-unghoa.thudo.gov.vn/di-tich-lich-su-va-van-hoa</v>
      </c>
      <c r="D744" t="str">
        <v>-</v>
      </c>
      <c r="E744" t="str">
        <v>-</v>
      </c>
      <c r="F744" t="str">
        <v>-</v>
      </c>
      <c r="G744" t="str">
        <v>-</v>
      </c>
    </row>
    <row r="745">
      <c r="A745">
        <v>1743</v>
      </c>
      <c r="B745" t="str">
        <v>Công an xã Đông Lỗ  thành phố Hà Nội</v>
      </c>
      <c r="C745" t="str">
        <v>-</v>
      </c>
      <c r="D745" t="str">
        <v>-</v>
      </c>
      <c r="E745" t="str">
        <v/>
      </c>
      <c r="F745" t="str">
        <v>-</v>
      </c>
      <c r="G745" t="str">
        <v>-</v>
      </c>
    </row>
    <row r="746">
      <c r="A746">
        <v>1744</v>
      </c>
      <c r="B746" t="str">
        <f>HYPERLINK("https://donganh.hanoi.gov.vn/", "UBND Ủy ban nhân dân xã Đông Lỗ  thành phố Hà Nội")</f>
        <v>UBND Ủy ban nhân dân xã Đông Lỗ  thành phố Hà Nội</v>
      </c>
      <c r="C746" t="str">
        <v>https://donganh.hanoi.gov.vn/</v>
      </c>
      <c r="D746" t="str">
        <v>-</v>
      </c>
      <c r="E746" t="str">
        <v>-</v>
      </c>
      <c r="F746" t="str">
        <v>-</v>
      </c>
      <c r="G746" t="str">
        <v>-</v>
      </c>
    </row>
    <row r="747">
      <c r="A747">
        <v>1745</v>
      </c>
      <c r="B747" t="str">
        <f>HYPERLINK("https://www.facebook.com/p/Tr%C6%B0%E1%BB%9Dng-THCS-%C4%90%E1%BA%A1i-C%C6%B0%E1%BB%9Dng-Huy%E1%BB%87n-%E1%BB%A8ng-H%C3%B2a-TP-H%C3%A0-N%E1%BB%99i-100069093338876/", "Công an xã Đại Cường  thành phố Hà Nội")</f>
        <v>Công an xã Đại Cường  thành phố Hà Nội</v>
      </c>
      <c r="C747" t="str">
        <v>https://www.facebook.com/p/Tr%C6%B0%E1%BB%9Dng-THCS-%C4%90%E1%BA%A1i-C%C6%B0%E1%BB%9Dng-Huy%E1%BB%87n-%E1%BB%A8ng-H%C3%B2a-TP-H%C3%A0-N%E1%BB%99i-100069093338876/</v>
      </c>
      <c r="D747" t="str">
        <v>-</v>
      </c>
      <c r="E747" t="str">
        <v/>
      </c>
      <c r="F747" t="str">
        <v>-</v>
      </c>
      <c r="G747" t="str">
        <v>-</v>
      </c>
    </row>
    <row r="748">
      <c r="A748">
        <v>1746</v>
      </c>
      <c r="B748" t="str">
        <f>HYPERLINK("https://melinh.hanoi.gov.vn/hdnd-xa-chu-phan-thuc-hien-bau-chuc-danh-pho-chu-tich-ubnd-xa-nhiem-ky-2021-2026-173241107211832851.htm", "UBND Ủy ban nhân dân xã Đại Cường  thành phố Hà Nội")</f>
        <v>UBND Ủy ban nhân dân xã Đại Cường  thành phố Hà Nội</v>
      </c>
      <c r="C748" t="str">
        <v>https://melinh.hanoi.gov.vn/hdnd-xa-chu-phan-thuc-hien-bau-chuc-danh-pho-chu-tich-ubnd-xa-nhiem-ky-2021-2026-173241107211832851.htm</v>
      </c>
      <c r="D748" t="str">
        <v>-</v>
      </c>
      <c r="E748" t="str">
        <v>-</v>
      </c>
      <c r="F748" t="str">
        <v>-</v>
      </c>
      <c r="G748" t="str">
        <v>-</v>
      </c>
    </row>
    <row r="749">
      <c r="A749">
        <v>1747</v>
      </c>
      <c r="B749" t="str">
        <f>HYPERLINK("https://www.facebook.com/thluuhoang123/?locale=hi_IN", "Công an xã Lưu Hoàng  thành phố Hà Nội")</f>
        <v>Công an xã Lưu Hoàng  thành phố Hà Nội</v>
      </c>
      <c r="C749" t="str">
        <v>https://www.facebook.com/thluuhoang123/?locale=hi_IN</v>
      </c>
      <c r="D749" t="str">
        <v>-</v>
      </c>
      <c r="E749" t="str">
        <v/>
      </c>
      <c r="F749" t="str">
        <v>-</v>
      </c>
      <c r="G749" t="str">
        <v>-</v>
      </c>
    </row>
    <row r="750">
      <c r="A750">
        <v>1748</v>
      </c>
      <c r="B750" t="str">
        <f>HYPERLINK("https://luuhoang-unghoa.thudo.gov.vn/cac-co-quan-trong-dia-ban", "UBND Ủy ban nhân dân xã Lưu Hoàng  thành phố Hà Nội")</f>
        <v>UBND Ủy ban nhân dân xã Lưu Hoàng  thành phố Hà Nội</v>
      </c>
      <c r="C750" t="str">
        <v>https://luuhoang-unghoa.thudo.gov.vn/cac-co-quan-trong-dia-ban</v>
      </c>
      <c r="D750" t="str">
        <v>-</v>
      </c>
      <c r="E750" t="str">
        <v>-</v>
      </c>
      <c r="F750" t="str">
        <v>-</v>
      </c>
      <c r="G750" t="str">
        <v>-</v>
      </c>
    </row>
    <row r="751">
      <c r="A751">
        <v>1749</v>
      </c>
      <c r="B751" t="str">
        <f>HYPERLINK("https://www.facebook.com/TCCTXH/", "Công an xã Hồng Quang  thành phố Hà Nội")</f>
        <v>Công an xã Hồng Quang  thành phố Hà Nội</v>
      </c>
      <c r="C751" t="str">
        <v>https://www.facebook.com/TCCTXH/</v>
      </c>
      <c r="D751" t="str">
        <v>-</v>
      </c>
      <c r="E751" t="str">
        <v/>
      </c>
      <c r="F751" t="str">
        <v>-</v>
      </c>
      <c r="G751" t="str">
        <v>-</v>
      </c>
    </row>
    <row r="752">
      <c r="A752">
        <v>1750</v>
      </c>
      <c r="B752" t="str">
        <f>HYPERLINK("https://dichvucong.namdinh.gov.vn/portaldvc/KenhTin/dich-vu-cong-truc-tuyen.aspx?_dv=4284B5CC-ABA9-377A-83C7-14E8075CC074", "UBND Ủy ban nhân dân xã Hồng Quang  thành phố Hà Nội")</f>
        <v>UBND Ủy ban nhân dân xã Hồng Quang  thành phố Hà Nội</v>
      </c>
      <c r="C752" t="str">
        <v>https://dichvucong.namdinh.gov.vn/portaldvc/KenhTin/dich-vu-cong-truc-tuyen.aspx?_dv=4284B5CC-ABA9-377A-83C7-14E8075CC074</v>
      </c>
      <c r="D752" t="str">
        <v>-</v>
      </c>
      <c r="E752" t="str">
        <v>-</v>
      </c>
      <c r="F752" t="str">
        <v>-</v>
      </c>
      <c r="G752" t="str">
        <v>-</v>
      </c>
    </row>
    <row r="753">
      <c r="A753">
        <v>1751</v>
      </c>
      <c r="B753" t="str">
        <v>Công an thị trấn Đại Nghĩa  thành phố Hà Nội</v>
      </c>
      <c r="C753" t="str">
        <v>-</v>
      </c>
      <c r="D753" t="str">
        <v>-</v>
      </c>
      <c r="E753" t="str">
        <v/>
      </c>
      <c r="F753" t="str">
        <v>-</v>
      </c>
      <c r="G753" t="str">
        <v>-</v>
      </c>
    </row>
    <row r="754">
      <c r="A754">
        <v>1752</v>
      </c>
      <c r="B754" t="str">
        <f>HYPERLINK("https://dainghia.myduc.hanoi.gov.vn/", "UBND Ủy ban nhân dân thị trấn Đại Nghĩa  thành phố Hà Nội")</f>
        <v>UBND Ủy ban nhân dân thị trấn Đại Nghĩa  thành phố Hà Nội</v>
      </c>
      <c r="C754" t="str">
        <v>https://dainghia.myduc.hanoi.gov.vn/</v>
      </c>
      <c r="D754" t="str">
        <v>-</v>
      </c>
      <c r="E754" t="str">
        <v>-</v>
      </c>
      <c r="F754" t="str">
        <v>-</v>
      </c>
      <c r="G754" t="str">
        <v>-</v>
      </c>
    </row>
    <row r="755">
      <c r="A755">
        <v>1753</v>
      </c>
      <c r="B755" t="str">
        <f>HYPERLINK("https://www.facebook.com/649502605961726", "Công an xã Đồng Tâm  thành phố Hà Nội")</f>
        <v>Công an xã Đồng Tâm  thành phố Hà Nội</v>
      </c>
      <c r="C755" t="str">
        <v>https://www.facebook.com/649502605961726</v>
      </c>
      <c r="D755" t="str">
        <v>-</v>
      </c>
      <c r="E755" t="str">
        <v/>
      </c>
      <c r="F755" t="str">
        <v>-</v>
      </c>
      <c r="G755" t="str">
        <v>-</v>
      </c>
    </row>
    <row r="756">
      <c r="A756">
        <v>1754</v>
      </c>
      <c r="B756" t="str">
        <f>HYPERLINK("https://dongtam.myduc.hanoi.gov.vn/", "UBND Ủy ban nhân dân xã Đồng Tâm  thành phố Hà Nội")</f>
        <v>UBND Ủy ban nhân dân xã Đồng Tâm  thành phố Hà Nội</v>
      </c>
      <c r="C756" t="str">
        <v>https://dongtam.myduc.hanoi.gov.vn/</v>
      </c>
      <c r="D756" t="str">
        <v>-</v>
      </c>
      <c r="E756" t="str">
        <v>-</v>
      </c>
      <c r="F756" t="str">
        <v>-</v>
      </c>
      <c r="G756" t="str">
        <v>-</v>
      </c>
    </row>
    <row r="757">
      <c r="A757">
        <v>1755</v>
      </c>
      <c r="B757" t="str">
        <v>Công an xã Thượng Lâm  thành phố Hà Nội</v>
      </c>
      <c r="C757" t="str">
        <v>-</v>
      </c>
      <c r="D757" t="str">
        <v>-</v>
      </c>
      <c r="E757" t="str">
        <v/>
      </c>
      <c r="F757" t="str">
        <v>-</v>
      </c>
      <c r="G757" t="str">
        <v>-</v>
      </c>
    </row>
    <row r="758">
      <c r="A758">
        <v>1756</v>
      </c>
      <c r="B758" t="str">
        <f>HYPERLINK("https://thuonglam.myduc.hanoi.gov.vn/", "UBND Ủy ban nhân dân xã Thượng Lâm  thành phố Hà Nội")</f>
        <v>UBND Ủy ban nhân dân xã Thượng Lâm  thành phố Hà Nội</v>
      </c>
      <c r="C758" t="str">
        <v>https://thuonglam.myduc.hanoi.gov.vn/</v>
      </c>
      <c r="D758" t="str">
        <v>-</v>
      </c>
      <c r="E758" t="str">
        <v>-</v>
      </c>
      <c r="F758" t="str">
        <v>-</v>
      </c>
      <c r="G758" t="str">
        <v>-</v>
      </c>
    </row>
    <row r="759">
      <c r="A759">
        <v>1757</v>
      </c>
      <c r="B759" t="str">
        <f>HYPERLINK("https://www.facebook.com/nguyentraituylai/?locale=vi_VN", "Công an xã Tuy Lai  thành phố Hà Nội")</f>
        <v>Công an xã Tuy Lai  thành phố Hà Nội</v>
      </c>
      <c r="C759" t="str">
        <v>https://www.facebook.com/nguyentraituylai/?locale=vi_VN</v>
      </c>
      <c r="D759" t="str">
        <v>-</v>
      </c>
      <c r="E759" t="str">
        <v/>
      </c>
      <c r="F759" t="str">
        <v>-</v>
      </c>
      <c r="G759" t="str">
        <v>-</v>
      </c>
    </row>
    <row r="760">
      <c r="A760">
        <v>1758</v>
      </c>
      <c r="B760" t="str">
        <f>HYPERLINK("https://tuylai.myduc.hanoi.gov.vn/", "UBND Ủy ban nhân dân xã Tuy Lai  thành phố Hà Nội")</f>
        <v>UBND Ủy ban nhân dân xã Tuy Lai  thành phố Hà Nội</v>
      </c>
      <c r="C760" t="str">
        <v>https://tuylai.myduc.hanoi.gov.vn/</v>
      </c>
      <c r="D760" t="str">
        <v>-</v>
      </c>
      <c r="E760" t="str">
        <v>-</v>
      </c>
      <c r="F760" t="str">
        <v>-</v>
      </c>
      <c r="G760" t="str">
        <v>-</v>
      </c>
    </row>
    <row r="761">
      <c r="A761">
        <v>1759</v>
      </c>
      <c r="B761" t="str">
        <v>Công an xã Phúc Lâm  thành phố Hà Nội</v>
      </c>
      <c r="C761" t="str">
        <v>-</v>
      </c>
      <c r="D761" t="str">
        <v>-</v>
      </c>
      <c r="E761" t="str">
        <v/>
      </c>
      <c r="F761" t="str">
        <v>-</v>
      </c>
      <c r="G761" t="str">
        <v>-</v>
      </c>
    </row>
    <row r="762">
      <c r="A762">
        <v>1760</v>
      </c>
      <c r="B762" t="str">
        <f>HYPERLINK("https://phuclam.myduc.hanoi.gov.vn/", "UBND Ủy ban nhân dân xã Phúc Lâm  thành phố Hà Nội")</f>
        <v>UBND Ủy ban nhân dân xã Phúc Lâm  thành phố Hà Nội</v>
      </c>
      <c r="C762" t="str">
        <v>https://phuclam.myduc.hanoi.gov.vn/</v>
      </c>
      <c r="D762" t="str">
        <v>-</v>
      </c>
      <c r="E762" t="str">
        <v>-</v>
      </c>
      <c r="F762" t="str">
        <v>-</v>
      </c>
      <c r="G762" t="str">
        <v>-</v>
      </c>
    </row>
    <row r="763">
      <c r="A763">
        <v>1761</v>
      </c>
      <c r="B763" t="str">
        <f>HYPERLINK("https://www.facebook.com/p/Tu%E1%BB%95i-Tr%E1%BA%BB-C%C3%B4ng-An-Huy%E1%BB%87n-Ch%C6%B0%C6%A1ng-M%E1%BB%B9-100028578047777/", "Công an xã Mỹ Thành  thành phố Hà Nội")</f>
        <v>Công an xã Mỹ Thành  thành phố Hà Nội</v>
      </c>
      <c r="C763" t="str">
        <v>https://www.facebook.com/p/Tu%E1%BB%95i-Tr%E1%BA%BB-C%C3%B4ng-An-Huy%E1%BB%87n-Ch%C6%B0%C6%A1ng-M%E1%BB%B9-100028578047777/</v>
      </c>
      <c r="D763" t="str">
        <v>-</v>
      </c>
      <c r="E763" t="str">
        <v/>
      </c>
      <c r="F763" t="str">
        <v>-</v>
      </c>
      <c r="G763" t="str">
        <v>-</v>
      </c>
    </row>
    <row r="764">
      <c r="A764">
        <v>1762</v>
      </c>
      <c r="B764" t="str">
        <f>HYPERLINK("https://chuongmy.hanoi.gov.vn/", "UBND Ủy ban nhân dân xã Mỹ Thành  thành phố Hà Nội")</f>
        <v>UBND Ủy ban nhân dân xã Mỹ Thành  thành phố Hà Nội</v>
      </c>
      <c r="C764" t="str">
        <v>https://chuongmy.hanoi.gov.vn/</v>
      </c>
      <c r="D764" t="str">
        <v>-</v>
      </c>
      <c r="E764" t="str">
        <v>-</v>
      </c>
      <c r="F764" t="str">
        <v>-</v>
      </c>
      <c r="G764" t="str">
        <v>-</v>
      </c>
    </row>
    <row r="765">
      <c r="A765">
        <v>1763</v>
      </c>
      <c r="B765" t="str">
        <v>Công an xã Bột Xuyên  thành phố Hà Nội</v>
      </c>
      <c r="C765" t="str">
        <v>-</v>
      </c>
      <c r="D765" t="str">
        <v>-</v>
      </c>
      <c r="E765" t="str">
        <v/>
      </c>
      <c r="F765" t="str">
        <v>-</v>
      </c>
      <c r="G765" t="str">
        <v>-</v>
      </c>
    </row>
    <row r="766">
      <c r="A766">
        <v>1764</v>
      </c>
      <c r="B766" t="str">
        <f>HYPERLINK("http://myduc.hanoi.gov.vn/", "UBND Ủy ban nhân dân xã Bột Xuyên  thành phố Hà Nội")</f>
        <v>UBND Ủy ban nhân dân xã Bột Xuyên  thành phố Hà Nội</v>
      </c>
      <c r="C766" t="str">
        <v>http://myduc.hanoi.gov.vn/</v>
      </c>
      <c r="D766" t="str">
        <v>-</v>
      </c>
      <c r="E766" t="str">
        <v>-</v>
      </c>
      <c r="F766" t="str">
        <v>-</v>
      </c>
      <c r="G766" t="str">
        <v>-</v>
      </c>
    </row>
    <row r="767">
      <c r="A767">
        <v>1765</v>
      </c>
      <c r="B767" t="str">
        <f>HYPERLINK("https://www.facebook.com/p/Tu%E1%BB%95i-Tr%E1%BA%BB-C%C3%B4ng-An-Huy%E1%BB%87n-Ch%C6%B0%C6%A1ng-M%E1%BB%B9-100028578047777/", "Công an xã An Mỹ  thành phố Hà Nội")</f>
        <v>Công an xã An Mỹ  thành phố Hà Nội</v>
      </c>
      <c r="C767" t="str">
        <v>https://www.facebook.com/p/Tu%E1%BB%95i-Tr%E1%BA%BB-C%C3%B4ng-An-Huy%E1%BB%87n-Ch%C6%B0%C6%A1ng-M%E1%BB%B9-100028578047777/</v>
      </c>
      <c r="D767" t="str">
        <v>-</v>
      </c>
      <c r="E767" t="str">
        <v/>
      </c>
      <c r="F767" t="str">
        <v>-</v>
      </c>
      <c r="G767" t="str">
        <v>-</v>
      </c>
    </row>
    <row r="768">
      <c r="A768">
        <v>1766</v>
      </c>
      <c r="B768" t="str">
        <f>HYPERLINK("https://chuongmy.hanoi.gov.vn/", "UBND Ủy ban nhân dân xã An Mỹ  thành phố Hà Nội")</f>
        <v>UBND Ủy ban nhân dân xã An Mỹ  thành phố Hà Nội</v>
      </c>
      <c r="C768" t="str">
        <v>https://chuongmy.hanoi.gov.vn/</v>
      </c>
      <c r="D768" t="str">
        <v>-</v>
      </c>
      <c r="E768" t="str">
        <v>-</v>
      </c>
      <c r="F768" t="str">
        <v>-</v>
      </c>
      <c r="G768" t="str">
        <v>-</v>
      </c>
    </row>
    <row r="769">
      <c r="A769">
        <v>1767</v>
      </c>
      <c r="B769" t="str">
        <v>Công an xã Hồng Sơn  thành phố Hà Nội</v>
      </c>
      <c r="C769" t="str">
        <v>-</v>
      </c>
      <c r="D769" t="str">
        <v>-</v>
      </c>
      <c r="E769" t="str">
        <v/>
      </c>
      <c r="F769" t="str">
        <v>-</v>
      </c>
      <c r="G769" t="str">
        <v>-</v>
      </c>
    </row>
    <row r="770">
      <c r="A770">
        <v>1768</v>
      </c>
      <c r="B770" t="str">
        <f>HYPERLINK("https://hongson.myduc.hanoi.gov.vn/gioi-thieu", "UBND Ủy ban nhân dân xã Hồng Sơn  thành phố Hà Nội")</f>
        <v>UBND Ủy ban nhân dân xã Hồng Sơn  thành phố Hà Nội</v>
      </c>
      <c r="C770" t="str">
        <v>https://hongson.myduc.hanoi.gov.vn/gioi-thieu</v>
      </c>
      <c r="D770" t="str">
        <v>-</v>
      </c>
      <c r="E770" t="str">
        <v>-</v>
      </c>
      <c r="F770" t="str">
        <v>-</v>
      </c>
      <c r="G770" t="str">
        <v>-</v>
      </c>
    </row>
    <row r="771">
      <c r="A771">
        <v>1769</v>
      </c>
      <c r="B771" t="str">
        <v>Công an xã Lê Thanh  thành phố Hà Nội</v>
      </c>
      <c r="C771" t="str">
        <v>-</v>
      </c>
      <c r="D771" t="str">
        <v>-</v>
      </c>
      <c r="E771" t="str">
        <v/>
      </c>
      <c r="F771" t="str">
        <v>-</v>
      </c>
      <c r="G771" t="str">
        <v>-</v>
      </c>
    </row>
    <row r="772">
      <c r="A772">
        <v>1770</v>
      </c>
      <c r="B772" t="str">
        <f>HYPERLINK("https://lethanh.myduc.hanoi.gov.vn/", "UBND Ủy ban nhân dân xã Lê Thanh  thành phố Hà Nội")</f>
        <v>UBND Ủy ban nhân dân xã Lê Thanh  thành phố Hà Nội</v>
      </c>
      <c r="C772" t="str">
        <v>https://lethanh.myduc.hanoi.gov.vn/</v>
      </c>
      <c r="D772" t="str">
        <v>-</v>
      </c>
      <c r="E772" t="str">
        <v>-</v>
      </c>
      <c r="F772" t="str">
        <v>-</v>
      </c>
      <c r="G772" t="str">
        <v>-</v>
      </c>
    </row>
    <row r="773">
      <c r="A773">
        <v>1771</v>
      </c>
      <c r="B773" t="str">
        <f>HYPERLINK("https://www.facebook.com/groups/825464661621402/", "Công an xã Xuy Xá  thành phố Hà Nội")</f>
        <v>Công an xã Xuy Xá  thành phố Hà Nội</v>
      </c>
      <c r="C773" t="str">
        <v>https://www.facebook.com/groups/825464661621402/</v>
      </c>
      <c r="D773" t="str">
        <v>-</v>
      </c>
      <c r="E773" t="str">
        <v/>
      </c>
      <c r="F773" t="str">
        <v>-</v>
      </c>
      <c r="G773" t="str">
        <v>-</v>
      </c>
    </row>
    <row r="774">
      <c r="A774">
        <v>1772</v>
      </c>
      <c r="B774" t="str">
        <f>HYPERLINK("https://xuyxa.myduc.hanoi.gov.vn/", "UBND Ủy ban nhân dân xã Xuy Xá  thành phố Hà Nội")</f>
        <v>UBND Ủy ban nhân dân xã Xuy Xá  thành phố Hà Nội</v>
      </c>
      <c r="C774" t="str">
        <v>https://xuyxa.myduc.hanoi.gov.vn/</v>
      </c>
      <c r="D774" t="str">
        <v>-</v>
      </c>
      <c r="E774" t="str">
        <v>-</v>
      </c>
      <c r="F774" t="str">
        <v>-</v>
      </c>
      <c r="G774" t="str">
        <v>-</v>
      </c>
    </row>
    <row r="775">
      <c r="A775">
        <v>1773</v>
      </c>
      <c r="B775" t="str">
        <v>Công an xã Phùng Xá  thành phố Hà Nội</v>
      </c>
      <c r="C775" t="str">
        <v>-</v>
      </c>
      <c r="D775" t="str">
        <v>-</v>
      </c>
      <c r="E775" t="str">
        <v/>
      </c>
      <c r="F775" t="str">
        <v>-</v>
      </c>
      <c r="G775" t="str">
        <v>-</v>
      </c>
    </row>
    <row r="776">
      <c r="A776">
        <v>1774</v>
      </c>
      <c r="B776" t="str">
        <f>HYPERLINK("https://phungxa.myduc.hanoi.gov.vn/", "UBND Ủy ban nhân dân xã Phùng Xá  thành phố Hà Nội")</f>
        <v>UBND Ủy ban nhân dân xã Phùng Xá  thành phố Hà Nội</v>
      </c>
      <c r="C776" t="str">
        <v>https://phungxa.myduc.hanoi.gov.vn/</v>
      </c>
      <c r="D776" t="str">
        <v>-</v>
      </c>
      <c r="E776" t="str">
        <v>-</v>
      </c>
      <c r="F776" t="str">
        <v>-</v>
      </c>
      <c r="G776" t="str">
        <v>-</v>
      </c>
    </row>
    <row r="777">
      <c r="A777">
        <v>1775</v>
      </c>
      <c r="B777" t="str">
        <v>Công an xã Phù Lưu Tế  thành phố Hà Nội</v>
      </c>
      <c r="C777" t="str">
        <v>-</v>
      </c>
      <c r="D777" t="str">
        <v>-</v>
      </c>
      <c r="E777" t="str">
        <v/>
      </c>
      <c r="F777" t="str">
        <v>-</v>
      </c>
      <c r="G777" t="str">
        <v>-</v>
      </c>
    </row>
    <row r="778">
      <c r="A778">
        <v>1776</v>
      </c>
      <c r="B778" t="str">
        <f>HYPERLINK("https://phuluute.myduc.hanoi.gov.vn/", "UBND Ủy ban nhân dân xã Phù Lưu Tế  thành phố Hà Nội")</f>
        <v>UBND Ủy ban nhân dân xã Phù Lưu Tế  thành phố Hà Nội</v>
      </c>
      <c r="C778" t="str">
        <v>https://phuluute.myduc.hanoi.gov.vn/</v>
      </c>
      <c r="D778" t="str">
        <v>-</v>
      </c>
      <c r="E778" t="str">
        <v>-</v>
      </c>
      <c r="F778" t="str">
        <v>-</v>
      </c>
      <c r="G778" t="str">
        <v>-</v>
      </c>
    </row>
    <row r="779">
      <c r="A779">
        <v>1777</v>
      </c>
      <c r="B779" t="str">
        <f>HYPERLINK("https://www.facebook.com/p/Tu%E1%BB%95i-tr%E1%BA%BB-M%E1%BB%B9-%C4%90%E1%BB%A9c-100091610356966/?locale=bs_BA", "Công an xã Đại Hưng  thành phố Hà Nội")</f>
        <v>Công an xã Đại Hưng  thành phố Hà Nội</v>
      </c>
      <c r="C779" t="str">
        <v>https://www.facebook.com/p/Tu%E1%BB%95i-tr%E1%BA%BB-M%E1%BB%B9-%C4%90%E1%BB%A9c-100091610356966/?locale=bs_BA</v>
      </c>
      <c r="D779" t="str">
        <v>-</v>
      </c>
      <c r="E779" t="str">
        <v/>
      </c>
      <c r="F779" t="str">
        <v>-</v>
      </c>
      <c r="G779" t="str">
        <v>-</v>
      </c>
    </row>
    <row r="780">
      <c r="A780">
        <v>1778</v>
      </c>
      <c r="B780" t="str">
        <f>HYPERLINK("https://daihung.myduc.hanoi.gov.vn/", "UBND Ủy ban nhân dân xã Đại Hưng  thành phố Hà Nội")</f>
        <v>UBND Ủy ban nhân dân xã Đại Hưng  thành phố Hà Nội</v>
      </c>
      <c r="C780" t="str">
        <v>https://daihung.myduc.hanoi.gov.vn/</v>
      </c>
      <c r="D780" t="str">
        <v>-</v>
      </c>
      <c r="E780" t="str">
        <v>-</v>
      </c>
      <c r="F780" t="str">
        <v>-</v>
      </c>
      <c r="G780" t="str">
        <v>-</v>
      </c>
    </row>
    <row r="781">
      <c r="A781">
        <v>1779</v>
      </c>
      <c r="B781" t="str">
        <v>Công an xã Vạn Kim  thành phố Hà Nội</v>
      </c>
      <c r="C781" t="str">
        <v>-</v>
      </c>
      <c r="D781" t="str">
        <v>-</v>
      </c>
      <c r="E781" t="str">
        <v/>
      </c>
      <c r="F781" t="str">
        <v>-</v>
      </c>
      <c r="G781" t="str">
        <v>-</v>
      </c>
    </row>
    <row r="782">
      <c r="A782">
        <v>1780</v>
      </c>
      <c r="B782" t="str">
        <f>HYPERLINK("https://vankim.myduc.hanoi.gov.vn/", "UBND Ủy ban nhân dân xã Vạn Kim  thành phố Hà Nội")</f>
        <v>UBND Ủy ban nhân dân xã Vạn Kim  thành phố Hà Nội</v>
      </c>
      <c r="C782" t="str">
        <v>https://vankim.myduc.hanoi.gov.vn/</v>
      </c>
      <c r="D782" t="str">
        <v>-</v>
      </c>
      <c r="E782" t="str">
        <v>-</v>
      </c>
      <c r="F782" t="str">
        <v>-</v>
      </c>
      <c r="G782" t="str">
        <v>-</v>
      </c>
    </row>
    <row r="783">
      <c r="A783">
        <v>1781</v>
      </c>
      <c r="B783" t="str">
        <f>HYPERLINK("https://www.facebook.com/doanthanhnien.1956/", "Công an xã Đốc Tín  thành phố Hà Nội")</f>
        <v>Công an xã Đốc Tín  thành phố Hà Nội</v>
      </c>
      <c r="C783" t="str">
        <v>https://www.facebook.com/doanthanhnien.1956/</v>
      </c>
      <c r="D783" t="str">
        <v>-</v>
      </c>
      <c r="E783" t="str">
        <v/>
      </c>
      <c r="F783" t="str">
        <v>-</v>
      </c>
      <c r="G783" t="str">
        <v>-</v>
      </c>
    </row>
    <row r="784">
      <c r="A784">
        <v>1782</v>
      </c>
      <c r="B784" t="str">
        <f>HYPERLINK("https://doctin.myduc.hanoi.gov.vn/", "UBND Ủy ban nhân dân xã Đốc Tín  thành phố Hà Nội")</f>
        <v>UBND Ủy ban nhân dân xã Đốc Tín  thành phố Hà Nội</v>
      </c>
      <c r="C784" t="str">
        <v>https://doctin.myduc.hanoi.gov.vn/</v>
      </c>
      <c r="D784" t="str">
        <v>-</v>
      </c>
      <c r="E784" t="str">
        <v>-</v>
      </c>
      <c r="F784" t="str">
        <v>-</v>
      </c>
      <c r="G784" t="str">
        <v>-</v>
      </c>
    </row>
    <row r="785">
      <c r="A785">
        <v>1783</v>
      </c>
      <c r="B785" t="str">
        <v>Công an xã Hương Sơn  thành phố Hà Nội</v>
      </c>
      <c r="C785" t="str">
        <v>-</v>
      </c>
      <c r="D785" t="str">
        <v>-</v>
      </c>
      <c r="E785" t="str">
        <v/>
      </c>
      <c r="F785" t="str">
        <v>-</v>
      </c>
      <c r="G785" t="str">
        <v>-</v>
      </c>
    </row>
    <row r="786">
      <c r="A786">
        <v>1784</v>
      </c>
      <c r="B786" t="str">
        <f>HYPERLINK("https://huongson.myduc.hanoi.gov.vn/", "UBND Ủy ban nhân dân xã Hương Sơn  thành phố Hà Nội")</f>
        <v>UBND Ủy ban nhân dân xã Hương Sơn  thành phố Hà Nội</v>
      </c>
      <c r="C786" t="str">
        <v>https://huongson.myduc.hanoi.gov.vn/</v>
      </c>
      <c r="D786" t="str">
        <v>-</v>
      </c>
      <c r="E786" t="str">
        <v>-</v>
      </c>
      <c r="F786" t="str">
        <v>-</v>
      </c>
      <c r="G786" t="str">
        <v>-</v>
      </c>
    </row>
    <row r="787">
      <c r="A787">
        <v>1785</v>
      </c>
      <c r="B787" t="str">
        <v>Công an xã Hùng Tiến  thành phố Hà Nội</v>
      </c>
      <c r="C787" t="str">
        <v>-</v>
      </c>
      <c r="D787" t="str">
        <v>-</v>
      </c>
      <c r="E787" t="str">
        <v/>
      </c>
      <c r="F787" t="str">
        <v>-</v>
      </c>
      <c r="G787" t="str">
        <v>-</v>
      </c>
    </row>
    <row r="788">
      <c r="A788">
        <v>1786</v>
      </c>
      <c r="B788" t="str">
        <f>HYPERLINK("https://hungtien.myduc.hanoi.gov.vn/", "UBND Ủy ban nhân dân xã Hùng Tiến  thành phố Hà Nội")</f>
        <v>UBND Ủy ban nhân dân xã Hùng Tiến  thành phố Hà Nội</v>
      </c>
      <c r="C788" t="str">
        <v>https://hungtien.myduc.hanoi.gov.vn/</v>
      </c>
      <c r="D788" t="str">
        <v>-</v>
      </c>
      <c r="E788" t="str">
        <v>-</v>
      </c>
      <c r="F788" t="str">
        <v>-</v>
      </c>
      <c r="G788" t="str">
        <v>-</v>
      </c>
    </row>
    <row r="789">
      <c r="A789">
        <v>1787</v>
      </c>
      <c r="B789" t="str">
        <f>HYPERLINK("https://www.facebook.com/doanthanhnien.1956/", "Công an xã An Tiến  thành phố Hà Nội")</f>
        <v>Công an xã An Tiến  thành phố Hà Nội</v>
      </c>
      <c r="C789" t="str">
        <v>https://www.facebook.com/doanthanhnien.1956/</v>
      </c>
      <c r="D789" t="str">
        <v>-</v>
      </c>
      <c r="E789" t="str">
        <v/>
      </c>
      <c r="F789" t="str">
        <v>-</v>
      </c>
      <c r="G789" t="str">
        <v>-</v>
      </c>
    </row>
    <row r="790">
      <c r="A790">
        <v>1788</v>
      </c>
      <c r="B790" t="str">
        <f>HYPERLINK("https://chuongmy.hanoi.gov.vn/", "UBND Ủy ban nhân dân xã An Tiến  thành phố Hà Nội")</f>
        <v>UBND Ủy ban nhân dân xã An Tiến  thành phố Hà Nội</v>
      </c>
      <c r="C790" t="str">
        <v>https://chuongmy.hanoi.gov.vn/</v>
      </c>
      <c r="D790" t="str">
        <v>-</v>
      </c>
      <c r="E790" t="str">
        <v>-</v>
      </c>
      <c r="F790" t="str">
        <v>-</v>
      </c>
      <c r="G790" t="str">
        <v>-</v>
      </c>
    </row>
    <row r="791">
      <c r="A791">
        <v>1789</v>
      </c>
      <c r="B791" t="str">
        <f>HYPERLINK("https://www.facebook.com/doanthanhnien.1956/", "Công an xã Hợp Tiến  thành phố Hà Nội")</f>
        <v>Công an xã Hợp Tiến  thành phố Hà Nội</v>
      </c>
      <c r="C791" t="str">
        <v>https://www.facebook.com/doanthanhnien.1956/</v>
      </c>
      <c r="D791" t="str">
        <v>-</v>
      </c>
      <c r="E791" t="str">
        <v/>
      </c>
      <c r="F791" t="str">
        <v>-</v>
      </c>
      <c r="G791" t="str">
        <v>-</v>
      </c>
    </row>
    <row r="792">
      <c r="A792">
        <v>1790</v>
      </c>
      <c r="B792" t="str">
        <f>HYPERLINK("http://myduc.hanoi.gov.vn/tin-tuc-moi-nhat?p_p_auth=lxt9iceB&amp;p_p_id=49&amp;p_p_lifecycle=1&amp;p_p_state=normal&amp;p_p_mode=view&amp;_49_struts_action=%2Fmy_sites%2Fview&amp;_49_groupId=284198&amp;_49_privateLayout=false", "UBND Ủy ban nhân dân xã Hợp Tiến  thành phố Hà Nội")</f>
        <v>UBND Ủy ban nhân dân xã Hợp Tiến  thành phố Hà Nội</v>
      </c>
      <c r="C792" t="str">
        <v>http://myduc.hanoi.gov.vn/tin-tuc-moi-nhat?p_p_auth=lxt9iceB&amp;p_p_id=49&amp;p_p_lifecycle=1&amp;p_p_state=normal&amp;p_p_mode=view&amp;_49_struts_action=%2Fmy_sites%2Fview&amp;_49_groupId=284198&amp;_49_privateLayout=false</v>
      </c>
      <c r="D792" t="str">
        <v>-</v>
      </c>
      <c r="E792" t="str">
        <v>-</v>
      </c>
      <c r="F792" t="str">
        <v>-</v>
      </c>
      <c r="G792" t="str">
        <v>-</v>
      </c>
    </row>
    <row r="793">
      <c r="A793">
        <v>1791</v>
      </c>
      <c r="B793" t="str">
        <f>HYPERLINK("https://www.facebook.com/doanthanhnien.1956/", "Công an xã Hợp Thanh  thành phố Hà Nội")</f>
        <v>Công an xã Hợp Thanh  thành phố Hà Nội</v>
      </c>
      <c r="C793" t="str">
        <v>https://www.facebook.com/doanthanhnien.1956/</v>
      </c>
      <c r="D793" t="str">
        <v>-</v>
      </c>
      <c r="E793" t="str">
        <v/>
      </c>
      <c r="F793" t="str">
        <v>-</v>
      </c>
      <c r="G793" t="str">
        <v>-</v>
      </c>
    </row>
    <row r="794">
      <c r="A794">
        <v>1792</v>
      </c>
      <c r="B794" t="str">
        <f>HYPERLINK("https://hopthanh.myduc.hanoi.gov.vn/", "UBND Ủy ban nhân dân xã Hợp Thanh  thành phố Hà Nội")</f>
        <v>UBND Ủy ban nhân dân xã Hợp Thanh  thành phố Hà Nội</v>
      </c>
      <c r="C794" t="str">
        <v>https://hopthanh.myduc.hanoi.gov.vn/</v>
      </c>
      <c r="D794" t="str">
        <v>-</v>
      </c>
      <c r="E794" t="str">
        <v>-</v>
      </c>
      <c r="F794" t="str">
        <v>-</v>
      </c>
      <c r="G794" t="str">
        <v>-</v>
      </c>
    </row>
    <row r="795">
      <c r="A795">
        <v>1793</v>
      </c>
      <c r="B795" t="str">
        <f>HYPERLINK("https://www.facebook.com/doanthanhnien.1956/", "Công an xã An Phú  thành phố Hà Nội")</f>
        <v>Công an xã An Phú  thành phố Hà Nội</v>
      </c>
      <c r="C795" t="str">
        <v>https://www.facebook.com/doanthanhnien.1956/</v>
      </c>
      <c r="D795" t="str">
        <v>-</v>
      </c>
      <c r="E795" t="str">
        <v/>
      </c>
      <c r="F795" t="str">
        <v>-</v>
      </c>
      <c r="G795" t="str">
        <v>-</v>
      </c>
    </row>
    <row r="796">
      <c r="A796">
        <v>1794</v>
      </c>
      <c r="B796" t="str">
        <f>HYPERLINK("https://bavi.hanoi.gov.vn/xa-phu-phuong", "UBND Ủy ban nhân dân xã An Phú  thành phố Hà Nội")</f>
        <v>UBND Ủy ban nhân dân xã An Phú  thành phố Hà Nội</v>
      </c>
      <c r="C796" t="str">
        <v>https://bavi.hanoi.gov.vn/xa-phu-phuong</v>
      </c>
      <c r="D796" t="str">
        <v>-</v>
      </c>
      <c r="E796" t="str">
        <v>-</v>
      </c>
      <c r="F796" t="str">
        <v>-</v>
      </c>
      <c r="G796" t="str">
        <v>-</v>
      </c>
    </row>
    <row r="797">
      <c r="A797">
        <v>1795</v>
      </c>
      <c r="B797" t="str">
        <v>Công an phường Quang Trung  tỉnh Hà Giang</v>
      </c>
      <c r="C797" t="str">
        <v>-</v>
      </c>
      <c r="D797" t="str">
        <v>-</v>
      </c>
      <c r="E797" t="str">
        <v/>
      </c>
      <c r="F797" t="str">
        <v>-</v>
      </c>
      <c r="G797" t="str">
        <v>-</v>
      </c>
    </row>
    <row r="798">
      <c r="A798">
        <v>1796</v>
      </c>
      <c r="B798" t="str">
        <f>HYPERLINK("https://thanhpho.hagiang.gov.vn/tin-tuc-chi-tiet?newsId=230581", "UBND Ủy ban nhân dân phường Quang Trung  tỉnh Hà Giang")</f>
        <v>UBND Ủy ban nhân dân phường Quang Trung  tỉnh Hà Giang</v>
      </c>
      <c r="C798" t="str">
        <v>https://thanhpho.hagiang.gov.vn/tin-tuc-chi-tiet?newsId=230581</v>
      </c>
      <c r="D798" t="str">
        <v>-</v>
      </c>
      <c r="E798" t="str">
        <v>-</v>
      </c>
      <c r="F798" t="str">
        <v>-</v>
      </c>
      <c r="G798" t="str">
        <v>-</v>
      </c>
    </row>
    <row r="799">
      <c r="A799">
        <v>1797</v>
      </c>
      <c r="B799" t="str">
        <f>HYPERLINK("https://www.facebook.com/TruyenthongphuongTranphu/", "Công an phường Trần Phú  tỉnh Hà Giang")</f>
        <v>Công an phường Trần Phú  tỉnh Hà Giang</v>
      </c>
      <c r="C799" t="str">
        <v>https://www.facebook.com/TruyenthongphuongTranphu/</v>
      </c>
      <c r="D799" t="str">
        <v>-</v>
      </c>
      <c r="E799" t="str">
        <v/>
      </c>
      <c r="F799" t="str">
        <v>-</v>
      </c>
      <c r="G799" t="str">
        <v>-</v>
      </c>
    </row>
    <row r="800">
      <c r="A800">
        <v>1798</v>
      </c>
      <c r="B800" t="str">
        <f>HYPERLINK("https://ptranphu.hagiang.gov.vn/", "UBND Ủy ban nhân dân phường Trần Phú  tỉnh Hà Giang")</f>
        <v>UBND Ủy ban nhân dân phường Trần Phú  tỉnh Hà Giang</v>
      </c>
      <c r="C800" t="str">
        <v>https://ptranphu.hagiang.gov.vn/</v>
      </c>
      <c r="D800" t="str">
        <v>-</v>
      </c>
      <c r="E800" t="str">
        <v>-</v>
      </c>
      <c r="F800" t="str">
        <v>-</v>
      </c>
      <c r="G800" t="str">
        <v>-</v>
      </c>
    </row>
    <row r="801">
      <c r="A801">
        <v>1799</v>
      </c>
      <c r="B801" t="str">
        <f>HYPERLINK("https://www.facebook.com/tuoitreconganhagiang/", "Công an phường Ngọc Hà  tỉnh Hà Giang")</f>
        <v>Công an phường Ngọc Hà  tỉnh Hà Giang</v>
      </c>
      <c r="C801" t="str">
        <v>https://www.facebook.com/tuoitreconganhagiang/</v>
      </c>
      <c r="D801" t="str">
        <v>-</v>
      </c>
      <c r="E801" t="str">
        <v/>
      </c>
      <c r="F801" t="str">
        <v>-</v>
      </c>
      <c r="G801" t="str">
        <v>-</v>
      </c>
    </row>
    <row r="802">
      <c r="A802">
        <v>1800</v>
      </c>
      <c r="B802" t="str">
        <f>HYPERLINK("https://pngocha.hagiang.gov.vn/", "UBND Ủy ban nhân dân phường Ngọc Hà  tỉnh Hà Giang")</f>
        <v>UBND Ủy ban nhân dân phường Ngọc Hà  tỉnh Hà Giang</v>
      </c>
      <c r="C802" t="str">
        <v>https://pngocha.hagiang.gov.vn/</v>
      </c>
      <c r="D802" t="str">
        <v>-</v>
      </c>
      <c r="E802" t="str">
        <v>-</v>
      </c>
      <c r="F802" t="str">
        <v>-</v>
      </c>
      <c r="G802" t="str">
        <v>-</v>
      </c>
    </row>
    <row r="803">
      <c r="A803">
        <v>1801</v>
      </c>
      <c r="B803" t="str">
        <v>Công an phường Nguyễn Trãi  tỉnh Hà Giang</v>
      </c>
      <c r="C803" t="str">
        <v>-</v>
      </c>
      <c r="D803" t="str">
        <v>-</v>
      </c>
      <c r="E803" t="str">
        <v/>
      </c>
      <c r="F803" t="str">
        <v>-</v>
      </c>
      <c r="G803" t="str">
        <v>-</v>
      </c>
    </row>
    <row r="804">
      <c r="A804">
        <v>1802</v>
      </c>
      <c r="B804" t="str">
        <f>HYPERLINK("https://thanhpho.hagiang.gov.vn/", "UBND Ủy ban nhân dân phường Nguyễn Trãi  tỉnh Hà Giang")</f>
        <v>UBND Ủy ban nhân dân phường Nguyễn Trãi  tỉnh Hà Giang</v>
      </c>
      <c r="C804" t="str">
        <v>https://thanhpho.hagiang.gov.vn/</v>
      </c>
      <c r="D804" t="str">
        <v>-</v>
      </c>
      <c r="E804" t="str">
        <v>-</v>
      </c>
      <c r="F804" t="str">
        <v>-</v>
      </c>
      <c r="G804" t="str">
        <v>-</v>
      </c>
    </row>
    <row r="805">
      <c r="A805">
        <v>1803</v>
      </c>
      <c r="B805" t="str">
        <f>HYPERLINK("https://www.facebook.com/truyenthongphuongminhkhai/", "Công an phường Minh Khai  tỉnh Hà Giang")</f>
        <v>Công an phường Minh Khai  tỉnh Hà Giang</v>
      </c>
      <c r="C805" t="str">
        <v>https://www.facebook.com/truyenthongphuongminhkhai/</v>
      </c>
      <c r="D805" t="str">
        <v>-</v>
      </c>
      <c r="E805" t="str">
        <v/>
      </c>
      <c r="F805" t="str">
        <v>-</v>
      </c>
      <c r="G805" t="str">
        <v>-</v>
      </c>
    </row>
    <row r="806">
      <c r="A806">
        <v>1804</v>
      </c>
      <c r="B806" t="str">
        <f>HYPERLINK("https://pminhkhai.hagiang.gov.vn/", "UBND Ủy ban nhân dân phường Minh Khai  tỉnh Hà Giang")</f>
        <v>UBND Ủy ban nhân dân phường Minh Khai  tỉnh Hà Giang</v>
      </c>
      <c r="C806" t="str">
        <v>https://pminhkhai.hagiang.gov.vn/</v>
      </c>
      <c r="D806" t="str">
        <v>-</v>
      </c>
      <c r="E806" t="str">
        <v>-</v>
      </c>
      <c r="F806" t="str">
        <v>-</v>
      </c>
      <c r="G806" t="str">
        <v>-</v>
      </c>
    </row>
    <row r="807">
      <c r="A807">
        <v>1805</v>
      </c>
      <c r="B807" t="str">
        <v>Công an xã Ngọc Đường  tỉnh Hà Giang</v>
      </c>
      <c r="C807" t="str">
        <v>-</v>
      </c>
      <c r="D807" t="str">
        <v>-</v>
      </c>
      <c r="E807" t="str">
        <v/>
      </c>
      <c r="F807" t="str">
        <v>-</v>
      </c>
      <c r="G807" t="str">
        <v>-</v>
      </c>
    </row>
    <row r="808">
      <c r="A808">
        <v>1806</v>
      </c>
      <c r="B808" t="str">
        <f>HYPERLINK("https://thanhpho.hagiang.gov.vn/tin-tuc-chi-tiet?newsId=28869", "UBND Ủy ban nhân dân xã Ngọc Đường  tỉnh Hà Giang")</f>
        <v>UBND Ủy ban nhân dân xã Ngọc Đường  tỉnh Hà Giang</v>
      </c>
      <c r="C808" t="str">
        <v>https://thanhpho.hagiang.gov.vn/tin-tuc-chi-tiet?newsId=28869</v>
      </c>
      <c r="D808" t="str">
        <v>-</v>
      </c>
      <c r="E808" t="str">
        <v>-</v>
      </c>
      <c r="F808" t="str">
        <v>-</v>
      </c>
      <c r="G808" t="str">
        <v>-</v>
      </c>
    </row>
    <row r="809">
      <c r="A809">
        <v>1807</v>
      </c>
      <c r="B809" t="str">
        <v>Công an xã Phương Độ  tỉnh Hà Giang</v>
      </c>
      <c r="C809" t="str">
        <v>-</v>
      </c>
      <c r="D809" t="str">
        <v>-</v>
      </c>
      <c r="E809" t="str">
        <v/>
      </c>
      <c r="F809" t="str">
        <v>-</v>
      </c>
      <c r="G809" t="str">
        <v>-</v>
      </c>
    </row>
    <row r="810">
      <c r="A810">
        <v>1808</v>
      </c>
      <c r="B810" t="str">
        <f>HYPERLINK("https://xphuongdo.hagiang.gov.vn/", "UBND Ủy ban nhân dân xã Phương Độ  tỉnh Hà Giang")</f>
        <v>UBND Ủy ban nhân dân xã Phương Độ  tỉnh Hà Giang</v>
      </c>
      <c r="C810" t="str">
        <v>https://xphuongdo.hagiang.gov.vn/</v>
      </c>
      <c r="D810" t="str">
        <v>-</v>
      </c>
      <c r="E810" t="str">
        <v>-</v>
      </c>
      <c r="F810" t="str">
        <v>-</v>
      </c>
      <c r="G810" t="str">
        <v>-</v>
      </c>
    </row>
    <row r="811">
      <c r="A811">
        <v>1809</v>
      </c>
      <c r="B811" t="str">
        <v>Công an xã Phương Thiện  tỉnh Hà Giang</v>
      </c>
      <c r="C811" t="str">
        <v>-</v>
      </c>
      <c r="D811" t="str">
        <v>-</v>
      </c>
      <c r="E811" t="str">
        <v/>
      </c>
      <c r="F811" t="str">
        <v>-</v>
      </c>
      <c r="G811" t="str">
        <v>-</v>
      </c>
    </row>
    <row r="812">
      <c r="A812">
        <v>1810</v>
      </c>
      <c r="B812" t="str">
        <f>HYPERLINK("https://xphuongthien.hagiang.gov.vn/", "UBND Ủy ban nhân dân xã Phương Thiện  tỉnh Hà Giang")</f>
        <v>UBND Ủy ban nhân dân xã Phương Thiện  tỉnh Hà Giang</v>
      </c>
      <c r="C812" t="str">
        <v>https://xphuongthien.hagiang.gov.vn/</v>
      </c>
      <c r="D812" t="str">
        <v>-</v>
      </c>
      <c r="E812" t="str">
        <v>-</v>
      </c>
      <c r="F812" t="str">
        <v>-</v>
      </c>
      <c r="G812" t="str">
        <v>-</v>
      </c>
    </row>
    <row r="813">
      <c r="A813">
        <v>1811</v>
      </c>
      <c r="B813" t="str">
        <f>HYPERLINK("https://www.facebook.com/p/Tu%E1%BB%95i-tr%E1%BA%BB-C%C3%B4ng-an-Th%C3%A0nh-ph%E1%BB%91-V%C4%A9nh-Y%C3%AAn-100066497717181/?locale=gl_ES", "Công an thị trấn Phó Bảng  tỉnh Hà Giang")</f>
        <v>Công an thị trấn Phó Bảng  tỉnh Hà Giang</v>
      </c>
      <c r="C813" t="str">
        <v>https://www.facebook.com/p/Tu%E1%BB%95i-tr%E1%BA%BB-C%C3%B4ng-an-Th%C3%A0nh-ph%E1%BB%91-V%C4%A9nh-Y%C3%AAn-100066497717181/?locale=gl_ES</v>
      </c>
      <c r="D813" t="str">
        <v>-</v>
      </c>
      <c r="E813" t="str">
        <v/>
      </c>
      <c r="F813" t="str">
        <v>-</v>
      </c>
      <c r="G813" t="str">
        <v>-</v>
      </c>
    </row>
    <row r="814">
      <c r="A814">
        <v>1812</v>
      </c>
      <c r="B814" t="str">
        <f>HYPERLINK("https://dongvan.hagiang.gov.vn/chi-tiet-tin-tuc/-/news/44717/ubnd-th%25E1%25BB%258B-tr%25E1%25BA%25A5n-ph%25E1%25BB%2591-b%25E1%25BA%25A3ng.html", "UBND Ủy ban nhân dân thị trấn Phó Bảng  tỉnh Hà Giang")</f>
        <v>UBND Ủy ban nhân dân thị trấn Phó Bảng  tỉnh Hà Giang</v>
      </c>
      <c r="C814" t="str">
        <v>https://dongvan.hagiang.gov.vn/chi-tiet-tin-tuc/-/news/44717/ubnd-th%25E1%25BB%258B-tr%25E1%25BA%25A5n-ph%25E1%25BB%2591-b%25E1%25BA%25A3ng.html</v>
      </c>
      <c r="D814" t="str">
        <v>-</v>
      </c>
      <c r="E814" t="str">
        <v>-</v>
      </c>
      <c r="F814" t="str">
        <v>-</v>
      </c>
      <c r="G814" t="str">
        <v>-</v>
      </c>
    </row>
    <row r="815">
      <c r="A815">
        <v>1813</v>
      </c>
      <c r="B815" t="str">
        <v>Công an xã Lũng Cú  tỉnh Hà Giang</v>
      </c>
      <c r="C815" t="str">
        <v>-</v>
      </c>
      <c r="D815" t="str">
        <v>-</v>
      </c>
      <c r="E815" t="str">
        <v/>
      </c>
      <c r="F815" t="str">
        <v>-</v>
      </c>
      <c r="G815" t="str">
        <v>-</v>
      </c>
    </row>
    <row r="816">
      <c r="A816">
        <v>1814</v>
      </c>
      <c r="B816" t="str">
        <f>HYPERLINK("https://dongvan.hagiang.gov.vn/vi/chi-tiet-tin-tuc/-/news/44717/ubnd-x%25C3%25A3-l%25C5%25A9ng-c%25C3%25BA.html", "UBND Ủy ban nhân dân xã Lũng Cú  tỉnh Hà Giang")</f>
        <v>UBND Ủy ban nhân dân xã Lũng Cú  tỉnh Hà Giang</v>
      </c>
      <c r="C816" t="str">
        <v>https://dongvan.hagiang.gov.vn/vi/chi-tiet-tin-tuc/-/news/44717/ubnd-x%25C3%25A3-l%25C5%25A9ng-c%25C3%25BA.html</v>
      </c>
      <c r="D816" t="str">
        <v>-</v>
      </c>
      <c r="E816" t="str">
        <v>-</v>
      </c>
      <c r="F816" t="str">
        <v>-</v>
      </c>
      <c r="G816" t="str">
        <v>-</v>
      </c>
    </row>
    <row r="817">
      <c r="A817">
        <v>1815</v>
      </c>
      <c r="B817" t="str">
        <v>Công an xã Má Lé  tỉnh Hà Giang</v>
      </c>
      <c r="C817" t="str">
        <v>-</v>
      </c>
      <c r="D817" t="str">
        <v>-</v>
      </c>
      <c r="E817" t="str">
        <v/>
      </c>
      <c r="F817" t="str">
        <v>-</v>
      </c>
      <c r="G817" t="str">
        <v>-</v>
      </c>
    </row>
    <row r="818">
      <c r="A818">
        <v>1816</v>
      </c>
      <c r="B818" t="str">
        <f>HYPERLINK("https://dongvan.hagiang.gov.vn/chi-tiet-tin-tuc/-/news/44717/ubnd-x%C3%A3-ma-l%C3%A9.html", "UBND Ủy ban nhân dân xã Má Lé  tỉnh Hà Giang")</f>
        <v>UBND Ủy ban nhân dân xã Má Lé  tỉnh Hà Giang</v>
      </c>
      <c r="C818" t="str">
        <v>https://dongvan.hagiang.gov.vn/chi-tiet-tin-tuc/-/news/44717/ubnd-x%C3%A3-ma-l%C3%A9.html</v>
      </c>
      <c r="D818" t="str">
        <v>-</v>
      </c>
      <c r="E818" t="str">
        <v>-</v>
      </c>
      <c r="F818" t="str">
        <v>-</v>
      </c>
      <c r="G818" t="str">
        <v>-</v>
      </c>
    </row>
    <row r="819">
      <c r="A819">
        <v>1817</v>
      </c>
      <c r="B819" t="str">
        <f>HYPERLINK("https://www.facebook.com/p/C%C3%B4ng-an-ph%C6%B0%E1%BB%9Dng-%C4%90%E1%BB%93ng-V%C4%83n-100077179269092/", "Công an thị trấn Đồng Văn  tỉnh Hà Giang")</f>
        <v>Công an thị trấn Đồng Văn  tỉnh Hà Giang</v>
      </c>
      <c r="C819" t="str">
        <v>https://www.facebook.com/p/C%C3%B4ng-an-ph%C6%B0%E1%BB%9Dng-%C4%90%E1%BB%93ng-V%C4%83n-100077179269092/</v>
      </c>
      <c r="D819" t="str">
        <v>-</v>
      </c>
      <c r="E819" t="str">
        <v/>
      </c>
      <c r="F819" t="str">
        <v>-</v>
      </c>
      <c r="G819" t="str">
        <v>-</v>
      </c>
    </row>
    <row r="820">
      <c r="A820">
        <v>1818</v>
      </c>
      <c r="B820" t="str">
        <f>HYPERLINK("https://dongvan.hagiang.gov.vn/", "UBND Ủy ban nhân dân thị trấn Đồng Văn  tỉnh Hà Giang")</f>
        <v>UBND Ủy ban nhân dân thị trấn Đồng Văn  tỉnh Hà Giang</v>
      </c>
      <c r="C820" t="str">
        <v>https://dongvan.hagiang.gov.vn/</v>
      </c>
      <c r="D820" t="str">
        <v>-</v>
      </c>
      <c r="E820" t="str">
        <v>-</v>
      </c>
      <c r="F820" t="str">
        <v>-</v>
      </c>
      <c r="G820" t="str">
        <v>-</v>
      </c>
    </row>
    <row r="821">
      <c r="A821">
        <v>1819</v>
      </c>
      <c r="B821" t="str">
        <v>Công an xã Lũng Táo  tỉnh Hà Giang</v>
      </c>
      <c r="C821" t="str">
        <v>-</v>
      </c>
      <c r="D821" t="str">
        <v>-</v>
      </c>
      <c r="E821" t="str">
        <v/>
      </c>
      <c r="F821" t="str">
        <v>-</v>
      </c>
      <c r="G821" t="str">
        <v>-</v>
      </c>
    </row>
    <row r="822">
      <c r="A822">
        <v>1820</v>
      </c>
      <c r="B822" t="str">
        <f>HYPERLINK("https://dongvan.hagiang.gov.vn/chi-tiet-tin-tuc/-/news/44717/ubnd-x%C3%A3-l%C5%A9ng-t%C3%A1o.html", "UBND Ủy ban nhân dân xã Lũng Táo  tỉnh Hà Giang")</f>
        <v>UBND Ủy ban nhân dân xã Lũng Táo  tỉnh Hà Giang</v>
      </c>
      <c r="C822" t="str">
        <v>https://dongvan.hagiang.gov.vn/chi-tiet-tin-tuc/-/news/44717/ubnd-x%C3%A3-l%C5%A9ng-t%C3%A1o.html</v>
      </c>
      <c r="D822" t="str">
        <v>-</v>
      </c>
      <c r="E822" t="str">
        <v>-</v>
      </c>
      <c r="F822" t="str">
        <v>-</v>
      </c>
      <c r="G822" t="str">
        <v>-</v>
      </c>
    </row>
    <row r="823">
      <c r="A823">
        <v>1821</v>
      </c>
      <c r="B823" t="str">
        <f>HYPERLINK("https://www.facebook.com/p/Tu%E1%BB%95i-tr%E1%BA%BB-C%C3%B4ng-an-Th%C3%A0nh-ph%E1%BB%91-V%C4%A9nh-Y%C3%AAn-100066497717181/?locale=nl_BE", "Công an xã Phố Là  tỉnh Hà Giang")</f>
        <v>Công an xã Phố Là  tỉnh Hà Giang</v>
      </c>
      <c r="C823" t="str">
        <v>https://www.facebook.com/p/Tu%E1%BB%95i-tr%E1%BA%BB-C%C3%B4ng-an-Th%C3%A0nh-ph%E1%BB%91-V%C4%A9nh-Y%C3%AAn-100066497717181/?locale=nl_BE</v>
      </c>
      <c r="D823" t="str">
        <v>-</v>
      </c>
      <c r="E823" t="str">
        <v/>
      </c>
      <c r="F823" t="str">
        <v>-</v>
      </c>
      <c r="G823" t="str">
        <v>-</v>
      </c>
    </row>
    <row r="824">
      <c r="A824">
        <v>1822</v>
      </c>
      <c r="B824" t="str">
        <f>HYPERLINK("https://dongvan.hagiang.gov.vn/chi-tiet-tin-tuc/-/news/44717/%E1%BB%A6y-ban-nh%C3%82n-x%C3%83-ph%E1%BB%90-l%C3%80.html", "UBND Ủy ban nhân dân xã Phố Là  tỉnh Hà Giang")</f>
        <v>UBND Ủy ban nhân dân xã Phố Là  tỉnh Hà Giang</v>
      </c>
      <c r="C824" t="str">
        <v>https://dongvan.hagiang.gov.vn/chi-tiet-tin-tuc/-/news/44717/%E1%BB%A6y-ban-nh%C3%82n-x%C3%83-ph%E1%BB%90-l%C3%80.html</v>
      </c>
      <c r="D824" t="str">
        <v>-</v>
      </c>
      <c r="E824" t="str">
        <v>-</v>
      </c>
      <c r="F824" t="str">
        <v>-</v>
      </c>
      <c r="G824" t="str">
        <v>-</v>
      </c>
    </row>
    <row r="825">
      <c r="A825">
        <v>1823</v>
      </c>
      <c r="B825" t="str">
        <v>Công an xã Thài Phìn Tủng  tỉnh Hà Giang</v>
      </c>
      <c r="C825" t="str">
        <v>-</v>
      </c>
      <c r="D825" t="str">
        <v>-</v>
      </c>
      <c r="E825" t="str">
        <v/>
      </c>
      <c r="F825" t="str">
        <v>-</v>
      </c>
      <c r="G825" t="str">
        <v>-</v>
      </c>
    </row>
    <row r="826">
      <c r="A826">
        <v>1824</v>
      </c>
      <c r="B826" t="str">
        <f>HYPERLINK("https://dongvan.hagiang.gov.vn/chi-tiet-tin-tuc/-/news/44717/ubnd-x%25C3%25A3-th%25C3%25A0i-ph%25C3%25ACn-t%25E1%25BB%25A7ng.html", "UBND Ủy ban nhân dân xã Thài Phìn Tủng  tỉnh Hà Giang")</f>
        <v>UBND Ủy ban nhân dân xã Thài Phìn Tủng  tỉnh Hà Giang</v>
      </c>
      <c r="C826" t="str">
        <v>https://dongvan.hagiang.gov.vn/chi-tiet-tin-tuc/-/news/44717/ubnd-x%25C3%25A3-th%25C3%25A0i-ph%25C3%25ACn-t%25E1%25BB%25A7ng.html</v>
      </c>
      <c r="D826" t="str">
        <v>-</v>
      </c>
      <c r="E826" t="str">
        <v>-</v>
      </c>
      <c r="F826" t="str">
        <v>-</v>
      </c>
      <c r="G826" t="str">
        <v>-</v>
      </c>
    </row>
    <row r="827">
      <c r="A827">
        <v>1825</v>
      </c>
      <c r="B827" t="str">
        <v>Công an xã Sủng Là  tỉnh Hà Giang</v>
      </c>
      <c r="C827" t="str">
        <v>-</v>
      </c>
      <c r="D827" t="str">
        <v>-</v>
      </c>
      <c r="E827" t="str">
        <v/>
      </c>
      <c r="F827" t="str">
        <v>-</v>
      </c>
      <c r="G827" t="str">
        <v>-</v>
      </c>
    </row>
    <row r="828">
      <c r="A828">
        <v>1826</v>
      </c>
      <c r="B828" t="str">
        <f>HYPERLINK("https://dongvan.hagiang.gov.vn/chi-tiet-tin-tuc/-/news/44717/%25E1%25BB%25A6y-ban-nh%25C3%2582n-d%25C3%2582n-x%25C3%2583-s%25E1%25BB%25A6ng-l%25C3%2580.html", "UBND Ủy ban nhân dân xã Sủng Là  tỉnh Hà Giang")</f>
        <v>UBND Ủy ban nhân dân xã Sủng Là  tỉnh Hà Giang</v>
      </c>
      <c r="C828" t="str">
        <v>https://dongvan.hagiang.gov.vn/chi-tiet-tin-tuc/-/news/44717/%25E1%25BB%25A6y-ban-nh%25C3%2582n-d%25C3%2582n-x%25C3%2583-s%25E1%25BB%25A6ng-l%25C3%2580.html</v>
      </c>
      <c r="D828" t="str">
        <v>-</v>
      </c>
      <c r="E828" t="str">
        <v>-</v>
      </c>
      <c r="F828" t="str">
        <v>-</v>
      </c>
      <c r="G828" t="str">
        <v>-</v>
      </c>
    </row>
    <row r="829">
      <c r="A829">
        <v>1827</v>
      </c>
      <c r="B829" t="str">
        <v>Công an xã Xà Phìn  tỉnh Hà Giang</v>
      </c>
      <c r="C829" t="str">
        <v>-</v>
      </c>
      <c r="D829" t="str">
        <v>-</v>
      </c>
      <c r="E829" t="str">
        <v/>
      </c>
      <c r="F829" t="str">
        <v>-</v>
      </c>
      <c r="G829" t="str">
        <v>-</v>
      </c>
    </row>
    <row r="830">
      <c r="A830">
        <v>1828</v>
      </c>
      <c r="B830" t="str">
        <f>HYPERLINK("https://dongvan.hagiang.gov.vn/chi-tiet-tin-tuc/-/news/44717/ubnd-x%25C3%25A3-s%25C3%25A0-ph%25C3%25ACn.html", "UBND Ủy ban nhân dân xã Xà Phìn  tỉnh Hà Giang")</f>
        <v>UBND Ủy ban nhân dân xã Xà Phìn  tỉnh Hà Giang</v>
      </c>
      <c r="C830" t="str">
        <v>https://dongvan.hagiang.gov.vn/chi-tiet-tin-tuc/-/news/44717/ubnd-x%25C3%25A3-s%25C3%25A0-ph%25C3%25ACn.html</v>
      </c>
      <c r="D830" t="str">
        <v>-</v>
      </c>
      <c r="E830" t="str">
        <v>-</v>
      </c>
      <c r="F830" t="str">
        <v>-</v>
      </c>
      <c r="G830" t="str">
        <v>-</v>
      </c>
    </row>
    <row r="831">
      <c r="A831">
        <v>1829</v>
      </c>
      <c r="B831" t="str">
        <f>HYPERLINK("https://www.facebook.com/132318358393646", "Công an xã Tả Phìn  tỉnh Hà Giang")</f>
        <v>Công an xã Tả Phìn  tỉnh Hà Giang</v>
      </c>
      <c r="C831" t="str">
        <v>https://www.facebook.com/132318358393646</v>
      </c>
      <c r="D831" t="str">
        <v>-</v>
      </c>
      <c r="E831" t="str">
        <v/>
      </c>
      <c r="F831" t="str">
        <v>-</v>
      </c>
      <c r="G831" t="str">
        <v>-</v>
      </c>
    </row>
    <row r="832">
      <c r="A832">
        <v>1830</v>
      </c>
      <c r="B832" t="str">
        <f>HYPERLINK("https://dongvan.hagiang.gov.vn/chi-tiet-tin-tuc/-/news/44717/ubnd-x%25C3%2583-t%25E1%25BA%25A2-ph%25C3%258Cn.html", "UBND Ủy ban nhân dân xã Tả Phìn  tỉnh Hà Giang")</f>
        <v>UBND Ủy ban nhân dân xã Tả Phìn  tỉnh Hà Giang</v>
      </c>
      <c r="C832" t="str">
        <v>https://dongvan.hagiang.gov.vn/chi-tiet-tin-tuc/-/news/44717/ubnd-x%25C3%2583-t%25E1%25BA%25A2-ph%25C3%258Cn.html</v>
      </c>
      <c r="D832" t="str">
        <v>-</v>
      </c>
      <c r="E832" t="str">
        <v>-</v>
      </c>
      <c r="F832" t="str">
        <v>-</v>
      </c>
      <c r="G832" t="str">
        <v>-</v>
      </c>
    </row>
    <row r="833">
      <c r="A833">
        <v>1831</v>
      </c>
      <c r="B833" t="str">
        <f>HYPERLINK("https://www.facebook.com/p/NDTC-Foundation-100081462655313/", "Công an xã Tả Lủng  tỉnh Hà Giang")</f>
        <v>Công an xã Tả Lủng  tỉnh Hà Giang</v>
      </c>
      <c r="C833" t="str">
        <v>https://www.facebook.com/p/NDTC-Foundation-100081462655313/</v>
      </c>
      <c r="D833" t="str">
        <v>-</v>
      </c>
      <c r="E833" t="str">
        <v/>
      </c>
      <c r="F833" t="str">
        <v>-</v>
      </c>
      <c r="G833" t="str">
        <v>-</v>
      </c>
    </row>
    <row r="834">
      <c r="A834">
        <v>1832</v>
      </c>
      <c r="B834" t="str">
        <f>HYPERLINK("https://dongvan.hagiang.gov.vn/chi-tiet-tin-tuc/-/news/44717/c%C6%A1-c%E1%BA%A5u-b%E1%BB%99-m%C3%A1y-x%C3%A3-t%E1%BA%A3-l%E1%BB%A7ng.html", "UBND Ủy ban nhân dân xã Tả Lủng  tỉnh Hà Giang")</f>
        <v>UBND Ủy ban nhân dân xã Tả Lủng  tỉnh Hà Giang</v>
      </c>
      <c r="C834" t="str">
        <v>https://dongvan.hagiang.gov.vn/chi-tiet-tin-tuc/-/news/44717/c%C6%A1-c%E1%BA%A5u-b%E1%BB%99-m%C3%A1y-x%C3%A3-t%E1%BA%A3-l%E1%BB%A7ng.html</v>
      </c>
      <c r="D834" t="str">
        <v>-</v>
      </c>
      <c r="E834" t="str">
        <v>-</v>
      </c>
      <c r="F834" t="str">
        <v>-</v>
      </c>
      <c r="G834" t="str">
        <v>-</v>
      </c>
    </row>
    <row r="835">
      <c r="A835">
        <v>1833</v>
      </c>
      <c r="B835" t="str">
        <v>Công an xã Phố Cáo  tỉnh Hà Giang</v>
      </c>
      <c r="C835" t="str">
        <v>-</v>
      </c>
      <c r="D835" t="str">
        <v>-</v>
      </c>
      <c r="E835" t="str">
        <v/>
      </c>
      <c r="F835" t="str">
        <v>-</v>
      </c>
      <c r="G835" t="str">
        <v>-</v>
      </c>
    </row>
    <row r="836">
      <c r="A836">
        <v>1834</v>
      </c>
      <c r="B836" t="str">
        <f>HYPERLINK("https://dongvan.hagiang.gov.vn/chi-tiet-tin-tuc/-/news/44717/hoi-dong-nhan-dan-xa-pho-cao-to-chuc-ky-hop-chuyen-de.html", "UBND Ủy ban nhân dân xã Phố Cáo  tỉnh Hà Giang")</f>
        <v>UBND Ủy ban nhân dân xã Phố Cáo  tỉnh Hà Giang</v>
      </c>
      <c r="C836" t="str">
        <v>https://dongvan.hagiang.gov.vn/chi-tiet-tin-tuc/-/news/44717/hoi-dong-nhan-dan-xa-pho-cao-to-chuc-ky-hop-chuyen-de.html</v>
      </c>
      <c r="D836" t="str">
        <v>-</v>
      </c>
      <c r="E836" t="str">
        <v>-</v>
      </c>
      <c r="F836" t="str">
        <v>-</v>
      </c>
      <c r="G836" t="str">
        <v>-</v>
      </c>
    </row>
    <row r="837">
      <c r="A837">
        <v>1835</v>
      </c>
      <c r="B837" t="str">
        <v>Công an xã Sính Lủng  tỉnh Hà Giang</v>
      </c>
      <c r="C837" t="str">
        <v>-</v>
      </c>
      <c r="D837" t="str">
        <v>-</v>
      </c>
      <c r="E837" t="str">
        <v/>
      </c>
      <c r="F837" t="str">
        <v>-</v>
      </c>
      <c r="G837" t="str">
        <v>-</v>
      </c>
    </row>
    <row r="838">
      <c r="A838">
        <v>1836</v>
      </c>
      <c r="B838" t="str">
        <f>HYPERLINK("https://dongvan.hagiang.gov.vn/chi-tiet-tin-tuc/-/news/44717/ubnd-x%25C3%25A3-s%25C3%25ADnh-l%25E1%25BB%25A7ng.html", "UBND Ủy ban nhân dân xã Sính Lủng  tỉnh Hà Giang")</f>
        <v>UBND Ủy ban nhân dân xã Sính Lủng  tỉnh Hà Giang</v>
      </c>
      <c r="C838" t="str">
        <v>https://dongvan.hagiang.gov.vn/chi-tiet-tin-tuc/-/news/44717/ubnd-x%25C3%25A3-s%25C3%25ADnh-l%25E1%25BB%25A7ng.html</v>
      </c>
      <c r="D838" t="str">
        <v>-</v>
      </c>
      <c r="E838" t="str">
        <v>-</v>
      </c>
      <c r="F838" t="str">
        <v>-</v>
      </c>
      <c r="G838" t="str">
        <v>-</v>
      </c>
    </row>
    <row r="839">
      <c r="A839">
        <v>1837</v>
      </c>
      <c r="B839" t="str">
        <f>HYPERLINK("https://www.facebook.com/dtnsangtungdv/", "Công an xã Sảng Tủng  tỉnh Hà Giang")</f>
        <v>Công an xã Sảng Tủng  tỉnh Hà Giang</v>
      </c>
      <c r="C839" t="str">
        <v>https://www.facebook.com/dtnsangtungdv/</v>
      </c>
      <c r="D839" t="str">
        <v>-</v>
      </c>
      <c r="E839" t="str">
        <v/>
      </c>
      <c r="F839" t="str">
        <v>-</v>
      </c>
      <c r="G839" t="str">
        <v>-</v>
      </c>
    </row>
    <row r="840">
      <c r="A840">
        <v>1838</v>
      </c>
      <c r="B840" t="str">
        <f>HYPERLINK("https://dongvan.hagiang.gov.vn/chi-tiet-tin-tuc/-/news/44717/ubnd-x%25C3%25A3-s%25E1%25BA%25A3ng-t%25E1%25BB%25A7ng.html", "UBND Ủy ban nhân dân xã Sảng Tủng  tỉnh Hà Giang")</f>
        <v>UBND Ủy ban nhân dân xã Sảng Tủng  tỉnh Hà Giang</v>
      </c>
      <c r="C840" t="str">
        <v>https://dongvan.hagiang.gov.vn/chi-tiet-tin-tuc/-/news/44717/ubnd-x%25C3%25A3-s%25E1%25BA%25A3ng-t%25E1%25BB%25A7ng.html</v>
      </c>
      <c r="D840" t="str">
        <v>-</v>
      </c>
      <c r="E840" t="str">
        <v>-</v>
      </c>
      <c r="F840" t="str">
        <v>-</v>
      </c>
      <c r="G840" t="str">
        <v>-</v>
      </c>
    </row>
    <row r="841">
      <c r="A841">
        <v>1839</v>
      </c>
      <c r="B841" t="str">
        <v>Công an xã Lũng Thầu  tỉnh Hà Giang</v>
      </c>
      <c r="C841" t="str">
        <v>-</v>
      </c>
      <c r="D841" t="str">
        <v>-</v>
      </c>
      <c r="E841" t="str">
        <v/>
      </c>
      <c r="F841" t="str">
        <v>-</v>
      </c>
      <c r="G841" t="str">
        <v>-</v>
      </c>
    </row>
    <row r="842">
      <c r="A842">
        <v>1840</v>
      </c>
      <c r="B842" t="str">
        <f>HYPERLINK("https://xlungthau.hagiang.gov.vn/", "UBND Ủy ban nhân dân xã Lũng Thầu  tỉnh Hà Giang")</f>
        <v>UBND Ủy ban nhân dân xã Lũng Thầu  tỉnh Hà Giang</v>
      </c>
      <c r="C842" t="str">
        <v>https://xlungthau.hagiang.gov.vn/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1841</v>
      </c>
      <c r="B843" t="str">
        <v>Công an xã Hố Quáng Phìn  tỉnh Hà Giang</v>
      </c>
      <c r="C843" t="str">
        <v>-</v>
      </c>
      <c r="D843" t="str">
        <v>-</v>
      </c>
      <c r="E843" t="str">
        <v/>
      </c>
      <c r="F843" t="str">
        <v>-</v>
      </c>
      <c r="G843" t="str">
        <v>-</v>
      </c>
    </row>
    <row r="844">
      <c r="A844">
        <v>1842</v>
      </c>
      <c r="B844" t="str">
        <f>HYPERLINK("https://xhoquangphin.hagiang.gov.vn/", "UBND Ủy ban nhân dân xã Hố Quáng Phìn  tỉnh Hà Giang")</f>
        <v>UBND Ủy ban nhân dân xã Hố Quáng Phìn  tỉnh Hà Giang</v>
      </c>
      <c r="C844" t="str">
        <v>https://xhoquangphin.hagiang.gov.vn/</v>
      </c>
      <c r="D844" t="str">
        <v>-</v>
      </c>
      <c r="E844" t="str">
        <v>-</v>
      </c>
      <c r="F844" t="str">
        <v>-</v>
      </c>
      <c r="G844" t="str">
        <v>-</v>
      </c>
    </row>
    <row r="845">
      <c r="A845">
        <v>1843</v>
      </c>
      <c r="B845" t="str">
        <v>Công an xã Vần Chải  tỉnh Hà Giang</v>
      </c>
      <c r="C845" t="str">
        <v>-</v>
      </c>
      <c r="D845" t="str">
        <v>-</v>
      </c>
      <c r="E845" t="str">
        <v/>
      </c>
      <c r="F845" t="str">
        <v>-</v>
      </c>
      <c r="G845" t="str">
        <v>-</v>
      </c>
    </row>
    <row r="846">
      <c r="A846">
        <v>1844</v>
      </c>
      <c r="B846" t="str">
        <f>HYPERLINK("https://xvanchai.hagiang.gov.vn/chi-tiet-tin-tuc/-/news/1326652/ubnd-xa-van-chai-co-cau-to-chuc-nhu-sau.html", "UBND Ủy ban nhân dân xã Vần Chải  tỉnh Hà Giang")</f>
        <v>UBND Ủy ban nhân dân xã Vần Chải  tỉnh Hà Giang</v>
      </c>
      <c r="C846" t="str">
        <v>https://xvanchai.hagiang.gov.vn/chi-tiet-tin-tuc/-/news/1326652/ubnd-xa-van-chai-co-cau-to-chuc-nhu-sau.html</v>
      </c>
      <c r="D846" t="str">
        <v>-</v>
      </c>
      <c r="E846" t="str">
        <v>-</v>
      </c>
      <c r="F846" t="str">
        <v>-</v>
      </c>
      <c r="G846" t="str">
        <v>-</v>
      </c>
    </row>
    <row r="847">
      <c r="A847">
        <v>1845</v>
      </c>
      <c r="B847" t="str">
        <f>HYPERLINK("https://www.facebook.com/congantinhhagiang/", "Công an xã Lũng Phìn  tỉnh Hà Giang")</f>
        <v>Công an xã Lũng Phìn  tỉnh Hà Giang</v>
      </c>
      <c r="C847" t="str">
        <v>https://www.facebook.com/congantinhhagiang/</v>
      </c>
      <c r="D847" t="str">
        <v>-</v>
      </c>
      <c r="E847" t="str">
        <v/>
      </c>
      <c r="F847" t="str">
        <v>-</v>
      </c>
      <c r="G847" t="str">
        <v>-</v>
      </c>
    </row>
    <row r="848">
      <c r="A848">
        <v>1846</v>
      </c>
      <c r="B848" t="str">
        <f>HYPERLINK("https://dongvan.hagiang.gov.vn/", "UBND Ủy ban nhân dân xã Lũng Phìn  tỉnh Hà Giang")</f>
        <v>UBND Ủy ban nhân dân xã Lũng Phìn  tỉnh Hà Giang</v>
      </c>
      <c r="C848" t="str">
        <v>https://dongvan.hagiang.gov.vn/</v>
      </c>
      <c r="D848" t="str">
        <v>-</v>
      </c>
      <c r="E848" t="str">
        <v>-</v>
      </c>
      <c r="F848" t="str">
        <v>-</v>
      </c>
      <c r="G848" t="str">
        <v>-</v>
      </c>
    </row>
    <row r="849">
      <c r="A849">
        <v>1847</v>
      </c>
      <c r="B849" t="str">
        <v>Công an xã Sủng Trái  tỉnh Hà Giang</v>
      </c>
      <c r="C849" t="str">
        <v>-</v>
      </c>
      <c r="D849" t="str">
        <v>-</v>
      </c>
      <c r="E849" t="str">
        <v/>
      </c>
      <c r="F849" t="str">
        <v>-</v>
      </c>
      <c r="G849" t="str">
        <v>-</v>
      </c>
    </row>
    <row r="850">
      <c r="A850">
        <v>1848</v>
      </c>
      <c r="B850" t="str">
        <f>HYPERLINK("https://dongvan.hagiang.gov.vn/chi-tiet-tin-tuc/-/news/44717/c%25C6%25A1-c%25E1%25BA%25A5u-t%25E1%25BB%2595-ch%25E1%25BB%25A9c-b%25E1%25BB%2599-m%25C3%25A1y-x%25C3%25A3-s%25E1%25BB%25A7ng-tr%25C3%25A1i.html", "UBND Ủy ban nhân dân xã Sủng Trái  tỉnh Hà Giang")</f>
        <v>UBND Ủy ban nhân dân xã Sủng Trái  tỉnh Hà Giang</v>
      </c>
      <c r="C850" t="str">
        <v>https://dongvan.hagiang.gov.vn/chi-tiet-tin-tuc/-/news/44717/c%25C6%25A1-c%25E1%25BA%25A5u-t%25E1%25BB%2595-ch%25E1%25BB%25A9c-b%25E1%25BB%2599-m%25C3%25A1y-x%25C3%25A3-s%25E1%25BB%25A7ng-tr%25C3%25A1i.html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1849</v>
      </c>
      <c r="B851" t="str">
        <f>HYPERLINK("https://www.facebook.com/groups/347765592437135/", "Công an thị trấn Mèo Vạc  tỉnh Hà Giang")</f>
        <v>Công an thị trấn Mèo Vạc  tỉnh Hà Giang</v>
      </c>
      <c r="C851" t="str">
        <v>https://www.facebook.com/groups/347765592437135/</v>
      </c>
      <c r="D851" t="str">
        <v>-</v>
      </c>
      <c r="E851" t="str">
        <v/>
      </c>
      <c r="F851" t="str">
        <v>-</v>
      </c>
      <c r="G851" t="str">
        <v>-</v>
      </c>
    </row>
    <row r="852">
      <c r="A852">
        <v>1850</v>
      </c>
      <c r="B852" t="str">
        <f>HYPERLINK("https://meovac.hagiang.gov.vn/vi/trang-chu", "UBND Ủy ban nhân dân thị trấn Mèo Vạc  tỉnh Hà Giang")</f>
        <v>UBND Ủy ban nhân dân thị trấn Mèo Vạc  tỉnh Hà Giang</v>
      </c>
      <c r="C852" t="str">
        <v>https://meovac.hagiang.gov.vn/vi/trang-chu</v>
      </c>
      <c r="D852" t="str">
        <v>-</v>
      </c>
      <c r="E852" t="str">
        <v>-</v>
      </c>
      <c r="F852" t="str">
        <v>-</v>
      </c>
      <c r="G852" t="str">
        <v>-</v>
      </c>
    </row>
    <row r="853">
      <c r="A853">
        <v>1851</v>
      </c>
      <c r="B853" t="str">
        <v>Công an xã Thượng Phùng  tỉnh Hà Giang</v>
      </c>
      <c r="C853" t="str">
        <v>-</v>
      </c>
      <c r="D853" t="str">
        <v>-</v>
      </c>
      <c r="E853" t="str">
        <v/>
      </c>
      <c r="F853" t="str">
        <v>-</v>
      </c>
      <c r="G853" t="str">
        <v>-</v>
      </c>
    </row>
    <row r="854">
      <c r="A854">
        <v>1852</v>
      </c>
      <c r="B854" t="str">
        <f>HYPERLINK("https://xthuongphung.hagiang.gov.vn/", "UBND Ủy ban nhân dân xã Thượng Phùng  tỉnh Hà Giang")</f>
        <v>UBND Ủy ban nhân dân xã Thượng Phùng  tỉnh Hà Giang</v>
      </c>
      <c r="C854" t="str">
        <v>https://xthuongphung.hagiang.gov.vn/</v>
      </c>
      <c r="D854" t="str">
        <v>-</v>
      </c>
      <c r="E854" t="str">
        <v>-</v>
      </c>
      <c r="F854" t="str">
        <v>-</v>
      </c>
      <c r="G854" t="str">
        <v>-</v>
      </c>
    </row>
    <row r="855">
      <c r="A855">
        <v>1853</v>
      </c>
      <c r="B855" t="str">
        <v>Công an xã Pải Lủng  tỉnh Hà Giang</v>
      </c>
      <c r="C855" t="str">
        <v>-</v>
      </c>
      <c r="D855" t="str">
        <v>-</v>
      </c>
      <c r="E855" t="str">
        <v/>
      </c>
      <c r="F855" t="str">
        <v>-</v>
      </c>
      <c r="G855" t="str">
        <v>-</v>
      </c>
    </row>
    <row r="856">
      <c r="A856">
        <v>1854</v>
      </c>
      <c r="B856" t="str">
        <f>HYPERLINK("https://stttt.hagiang.gov.vn/chi-tiet-tin-tuc/-/news/35242/danh-sach-ung-cu-vien-dai-bieu-hdnd-tinh-ha-giang-tai-don-vi-bau-cu-so-01-huyen-meo-vac.html", "UBND Ủy ban nhân dân xã Pải Lủng  tỉnh Hà Giang")</f>
        <v>UBND Ủy ban nhân dân xã Pải Lủng  tỉnh Hà Giang</v>
      </c>
      <c r="C856" t="str">
        <v>https://stttt.hagiang.gov.vn/chi-tiet-tin-tuc/-/news/35242/danh-sach-ung-cu-vien-dai-bieu-hdnd-tinh-ha-giang-tai-don-vi-bau-cu-so-01-huyen-meo-vac.html</v>
      </c>
      <c r="D856" t="str">
        <v>-</v>
      </c>
      <c r="E856" t="str">
        <v>-</v>
      </c>
      <c r="F856" t="str">
        <v>-</v>
      </c>
      <c r="G856" t="str">
        <v>-</v>
      </c>
    </row>
    <row r="857">
      <c r="A857">
        <v>1855</v>
      </c>
      <c r="B857" t="str">
        <v>Công an xã Xín Cái  tỉnh Hà Giang</v>
      </c>
      <c r="C857" t="str">
        <v>-</v>
      </c>
      <c r="D857" t="str">
        <v>-</v>
      </c>
      <c r="E857" t="str">
        <v/>
      </c>
      <c r="F857" t="str">
        <v>-</v>
      </c>
      <c r="G857" t="str">
        <v>-</v>
      </c>
    </row>
    <row r="858">
      <c r="A858">
        <v>1856</v>
      </c>
      <c r="B858" t="str">
        <f>HYPERLINK("https://stp.hagiang.gov.vn/tin-tuc-chi-tiet?newsId=230955", "UBND Ủy ban nhân dân xã Xín Cái  tỉnh Hà Giang")</f>
        <v>UBND Ủy ban nhân dân xã Xín Cái  tỉnh Hà Giang</v>
      </c>
      <c r="C858" t="str">
        <v>https://stp.hagiang.gov.vn/tin-tuc-chi-tiet?newsId=230955</v>
      </c>
      <c r="D858" t="str">
        <v>-</v>
      </c>
      <c r="E858" t="str">
        <v>-</v>
      </c>
      <c r="F858" t="str">
        <v>-</v>
      </c>
      <c r="G858" t="str">
        <v>-</v>
      </c>
    </row>
    <row r="859">
      <c r="A859">
        <v>1857</v>
      </c>
      <c r="B859" t="str">
        <f>HYPERLINK("https://www.facebook.com/300145081803582", "Công an xã Pả Vi  tỉnh Hà Giang")</f>
        <v>Công an xã Pả Vi  tỉnh Hà Giang</v>
      </c>
      <c r="C859" t="str">
        <v>https://www.facebook.com/300145081803582</v>
      </c>
      <c r="D859" t="str">
        <v>-</v>
      </c>
      <c r="E859" t="str">
        <v/>
      </c>
      <c r="F859" t="str">
        <v>-</v>
      </c>
      <c r="G859" t="str">
        <v>-</v>
      </c>
    </row>
    <row r="860">
      <c r="A860">
        <v>1858</v>
      </c>
      <c r="B860" t="str">
        <f>HYPERLINK("https://xpavi.hagiang.gov.vn/chi-tiet-tin-tuc/-/news/1326451/thong-bao-cong-khai-le-phi-giai-quyet-cac-tthc-tai-bo-phan-tiep-nhan-va-tra-ket-qua-tai-ubnd-xa-pa-vi.html", "UBND Ủy ban nhân dân xã Pả Vi  tỉnh Hà Giang")</f>
        <v>UBND Ủy ban nhân dân xã Pả Vi  tỉnh Hà Giang</v>
      </c>
      <c r="C860" t="str">
        <v>https://xpavi.hagiang.gov.vn/chi-tiet-tin-tuc/-/news/1326451/thong-bao-cong-khai-le-phi-giai-quyet-cac-tthc-tai-bo-phan-tiep-nhan-va-tra-ket-qua-tai-ubnd-xa-pa-vi.html</v>
      </c>
      <c r="D860" t="str">
        <v>-</v>
      </c>
      <c r="E860" t="str">
        <v>-</v>
      </c>
      <c r="F860" t="str">
        <v>-</v>
      </c>
      <c r="G860" t="str">
        <v>-</v>
      </c>
    </row>
    <row r="861">
      <c r="A861">
        <v>1859</v>
      </c>
      <c r="B861" t="str">
        <v>Công an xã Giàng Chu Phìn  tỉnh Hà Giang</v>
      </c>
      <c r="C861" t="str">
        <v>-</v>
      </c>
      <c r="D861" t="str">
        <v>-</v>
      </c>
      <c r="E861" t="str">
        <v/>
      </c>
      <c r="F861" t="str">
        <v>-</v>
      </c>
      <c r="G861" t="str">
        <v>-</v>
      </c>
    </row>
    <row r="862">
      <c r="A862">
        <v>1860</v>
      </c>
      <c r="B862" t="str">
        <f>HYPERLINK("https://xgiangchuphin.hagiang.gov.vn/", "UBND Ủy ban nhân dân xã Giàng Chu Phìn  tỉnh Hà Giang")</f>
        <v>UBND Ủy ban nhân dân xã Giàng Chu Phìn  tỉnh Hà Giang</v>
      </c>
      <c r="C862" t="str">
        <v>https://xgiangchuphin.hagiang.gov.vn/</v>
      </c>
      <c r="D862" t="str">
        <v>-</v>
      </c>
      <c r="E862" t="str">
        <v>-</v>
      </c>
      <c r="F862" t="str">
        <v>-</v>
      </c>
      <c r="G862" t="str">
        <v>-</v>
      </c>
    </row>
    <row r="863">
      <c r="A863">
        <v>1861</v>
      </c>
      <c r="B863" t="str">
        <v>Công an xã Sủng Trà  tỉnh Hà Giang</v>
      </c>
      <c r="C863" t="str">
        <v>-</v>
      </c>
      <c r="D863" t="str">
        <v>-</v>
      </c>
      <c r="E863" t="str">
        <v/>
      </c>
      <c r="F863" t="str">
        <v>-</v>
      </c>
      <c r="G863" t="str">
        <v>-</v>
      </c>
    </row>
    <row r="864">
      <c r="A864">
        <v>1862</v>
      </c>
      <c r="B864" t="str">
        <f>HYPERLINK("https://xsungtra.hagiang.gov.vn/", "UBND Ủy ban nhân dân xã Sủng Trà  tỉnh Hà Giang")</f>
        <v>UBND Ủy ban nhân dân xã Sủng Trà  tỉnh Hà Giang</v>
      </c>
      <c r="C864" t="str">
        <v>https://xsungtra.hagiang.gov.vn/</v>
      </c>
      <c r="D864" t="str">
        <v>-</v>
      </c>
      <c r="E864" t="str">
        <v>-</v>
      </c>
      <c r="F864" t="str">
        <v>-</v>
      </c>
      <c r="G864" t="str">
        <v>-</v>
      </c>
    </row>
    <row r="865">
      <c r="A865">
        <v>1863</v>
      </c>
      <c r="B865" t="str">
        <v>Công an xã Sủng Máng  tỉnh Hà Giang</v>
      </c>
      <c r="C865" t="str">
        <v>-</v>
      </c>
      <c r="D865" t="str">
        <v>-</v>
      </c>
      <c r="E865" t="str">
        <v/>
      </c>
      <c r="F865" t="str">
        <v>-</v>
      </c>
      <c r="G865" t="str">
        <v>-</v>
      </c>
    </row>
    <row r="866">
      <c r="A866">
        <v>1864</v>
      </c>
      <c r="B866" t="str">
        <f>HYPERLINK("https://xsungtra.hagiang.gov.vn/", "UBND Ủy ban nhân dân xã Sủng Máng  tỉnh Hà Giang")</f>
        <v>UBND Ủy ban nhân dân xã Sủng Máng  tỉnh Hà Giang</v>
      </c>
      <c r="C866" t="str">
        <v>https://xsungtra.hagiang.gov.vn/</v>
      </c>
      <c r="D866" t="str">
        <v>-</v>
      </c>
      <c r="E866" t="str">
        <v>-</v>
      </c>
      <c r="F866" t="str">
        <v>-</v>
      </c>
      <c r="G866" t="str">
        <v>-</v>
      </c>
    </row>
    <row r="867">
      <c r="A867">
        <v>1865</v>
      </c>
      <c r="B867" t="str">
        <f>HYPERLINK("https://www.facebook.com/p/Tu%E1%BB%95i-tr%E1%BA%BB-C%C3%B4ng-an-Th%C3%A0nh-ph%E1%BB%91-V%C4%A9nh-Y%C3%AAn-100066497717181/?locale=nl_BE", "Công an xã Sơn Vĩ  tỉnh Hà Giang")</f>
        <v>Công an xã Sơn Vĩ  tỉnh Hà Giang</v>
      </c>
      <c r="C867" t="str">
        <v>https://www.facebook.com/p/Tu%E1%BB%95i-tr%E1%BA%BB-C%C3%B4ng-an-Th%C3%A0nh-ph%E1%BB%91-V%C4%A9nh-Y%C3%AAn-100066497717181/?locale=nl_BE</v>
      </c>
      <c r="D867" t="str">
        <v>-</v>
      </c>
      <c r="E867" t="str">
        <v/>
      </c>
      <c r="F867" t="str">
        <v>-</v>
      </c>
      <c r="G867" t="str">
        <v>-</v>
      </c>
    </row>
    <row r="868">
      <c r="A868">
        <v>1866</v>
      </c>
      <c r="B868" t="str">
        <f>HYPERLINK("https://xsonvi.hagiang.gov.vn/chi-tiet-tin-tuc/-/news/1326459/v-v-tam-dung-hop-cho-phien-xa-son-vi.html", "UBND Ủy ban nhân dân xã Sơn Vĩ  tỉnh Hà Giang")</f>
        <v>UBND Ủy ban nhân dân xã Sơn Vĩ  tỉnh Hà Giang</v>
      </c>
      <c r="C868" t="str">
        <v>https://xsonvi.hagiang.gov.vn/chi-tiet-tin-tuc/-/news/1326459/v-v-tam-dung-hop-cho-phien-xa-son-vi.html</v>
      </c>
      <c r="D868" t="str">
        <v>-</v>
      </c>
      <c r="E868" t="str">
        <v>-</v>
      </c>
      <c r="F868" t="str">
        <v>-</v>
      </c>
      <c r="G868" t="str">
        <v>-</v>
      </c>
    </row>
    <row r="869">
      <c r="A869">
        <v>1867</v>
      </c>
      <c r="B869" t="str">
        <f>HYPERLINK("https://www.facebook.com/p/NDTC-Foundation-100081462655313/", "Công an xã Tả Lủng  tỉnh Hà Giang")</f>
        <v>Công an xã Tả Lủng  tỉnh Hà Giang</v>
      </c>
      <c r="C869" t="str">
        <v>https://www.facebook.com/p/NDTC-Foundation-100081462655313/</v>
      </c>
      <c r="D869" t="str">
        <v>-</v>
      </c>
      <c r="E869" t="str">
        <v/>
      </c>
      <c r="F869" t="str">
        <v>-</v>
      </c>
      <c r="G869" t="str">
        <v>-</v>
      </c>
    </row>
    <row r="870">
      <c r="A870">
        <v>1868</v>
      </c>
      <c r="B870" t="str">
        <f>HYPERLINK("https://dongvan.hagiang.gov.vn/chi-tiet-tin-tuc/-/news/44717/c%C6%A1-c%E1%BA%A5u-b%E1%BB%99-m%C3%A1y-x%C3%A3-t%E1%BA%A3-l%E1%BB%A7ng.html", "UBND Ủy ban nhân dân xã Tả Lủng  tỉnh Hà Giang")</f>
        <v>UBND Ủy ban nhân dân xã Tả Lủng  tỉnh Hà Giang</v>
      </c>
      <c r="C870" t="str">
        <v>https://dongvan.hagiang.gov.vn/chi-tiet-tin-tuc/-/news/44717/c%C6%A1-c%E1%BA%A5u-b%E1%BB%99-m%C3%A1y-x%C3%A3-t%E1%BA%A3-l%E1%BB%A7ng.html</v>
      </c>
      <c r="D870" t="str">
        <v>-</v>
      </c>
      <c r="E870" t="str">
        <v>-</v>
      </c>
      <c r="F870" t="str">
        <v>-</v>
      </c>
      <c r="G870" t="str">
        <v>-</v>
      </c>
    </row>
    <row r="871">
      <c r="A871">
        <v>1869</v>
      </c>
      <c r="B871" t="str">
        <v>Công an xã Cán Chu Phìn  tỉnh Hà Giang</v>
      </c>
      <c r="C871" t="str">
        <v>-</v>
      </c>
      <c r="D871" t="str">
        <v>-</v>
      </c>
      <c r="E871" t="str">
        <v/>
      </c>
      <c r="F871" t="str">
        <v>-</v>
      </c>
      <c r="G871" t="str">
        <v>-</v>
      </c>
    </row>
    <row r="872">
      <c r="A872">
        <v>1870</v>
      </c>
      <c r="B872" t="str">
        <f>HYPERLINK("https://xcanchuphin.hagiang.gov.vn/vi", "UBND Ủy ban nhân dân xã Cán Chu Phìn  tỉnh Hà Giang")</f>
        <v>UBND Ủy ban nhân dân xã Cán Chu Phìn  tỉnh Hà Giang</v>
      </c>
      <c r="C872" t="str">
        <v>https://xcanchuphin.hagiang.gov.vn/vi</v>
      </c>
      <c r="D872" t="str">
        <v>-</v>
      </c>
      <c r="E872" t="str">
        <v>-</v>
      </c>
      <c r="F872" t="str">
        <v>-</v>
      </c>
      <c r="G872" t="str">
        <v>-</v>
      </c>
    </row>
    <row r="873">
      <c r="A873">
        <v>1871</v>
      </c>
      <c r="B873" t="str">
        <v>Công an xã Lũng Pù  tỉnh Hà Giang</v>
      </c>
      <c r="C873" t="str">
        <v>-</v>
      </c>
      <c r="D873" t="str">
        <v>-</v>
      </c>
      <c r="E873" t="str">
        <v/>
      </c>
      <c r="F873" t="str">
        <v>-</v>
      </c>
      <c r="G873" t="str">
        <v>-</v>
      </c>
    </row>
    <row r="874">
      <c r="A874">
        <v>1872</v>
      </c>
      <c r="B874" t="str">
        <f>HYPERLINK("https://xlungpu.hagiang.gov.vn/", "UBND Ủy ban nhân dân xã Lũng Pù  tỉnh Hà Giang")</f>
        <v>UBND Ủy ban nhân dân xã Lũng Pù  tỉnh Hà Giang</v>
      </c>
      <c r="C874" t="str">
        <v>https://xlungpu.hagiang.gov.vn/</v>
      </c>
      <c r="D874" t="str">
        <v>-</v>
      </c>
      <c r="E874" t="str">
        <v>-</v>
      </c>
      <c r="F874" t="str">
        <v>-</v>
      </c>
      <c r="G874" t="str">
        <v>-</v>
      </c>
    </row>
    <row r="875">
      <c r="A875">
        <v>1873</v>
      </c>
      <c r="B875" t="str">
        <v>Công an xã Lũng Chinh  tỉnh Hà Giang</v>
      </c>
      <c r="C875" t="str">
        <v>-</v>
      </c>
      <c r="D875" t="str">
        <v>-</v>
      </c>
      <c r="E875" t="str">
        <v/>
      </c>
      <c r="F875" t="str">
        <v>-</v>
      </c>
      <c r="G875" t="str">
        <v>-</v>
      </c>
    </row>
    <row r="876">
      <c r="A876">
        <v>1874</v>
      </c>
      <c r="B876" t="str">
        <f>HYPERLINK("https://dongvan.hagiang.gov.vn/vi/chi-tiet-tin-tuc/-/news/44717/ubnd-x%25C3%25A3-l%25C5%25A9ng-c%25C3%25BA.html", "UBND Ủy ban nhân dân xã Lũng Chinh  tỉnh Hà Giang")</f>
        <v>UBND Ủy ban nhân dân xã Lũng Chinh  tỉnh Hà Giang</v>
      </c>
      <c r="C876" t="str">
        <v>https://dongvan.hagiang.gov.vn/vi/chi-tiet-tin-tuc/-/news/44717/ubnd-x%25C3%25A3-l%25C5%25A9ng-c%25C3%25BA.html</v>
      </c>
      <c r="D876" t="str">
        <v>-</v>
      </c>
      <c r="E876" t="str">
        <v>-</v>
      </c>
      <c r="F876" t="str">
        <v>-</v>
      </c>
      <c r="G876" t="str">
        <v>-</v>
      </c>
    </row>
    <row r="877">
      <c r="A877">
        <v>1875</v>
      </c>
      <c r="B877" t="str">
        <v>Công an xã Tát Ngà  tỉnh Hà Giang</v>
      </c>
      <c r="C877" t="str">
        <v>-</v>
      </c>
      <c r="D877" t="str">
        <v>-</v>
      </c>
      <c r="E877" t="str">
        <v/>
      </c>
      <c r="F877" t="str">
        <v>-</v>
      </c>
      <c r="G877" t="str">
        <v>-</v>
      </c>
    </row>
    <row r="878">
      <c r="A878">
        <v>1876</v>
      </c>
      <c r="B878" t="str">
        <f>HYPERLINK("https://stttt.hagiang.gov.vn/chi-tiet-tin-tuc/-/news/35242/danh-sach-ung-cu-vien-dai-bieu-hdnd-tinh-ha-giang-tai-don-vi-bau-cu-so-01-huyen-meo-vac.html", "UBND Ủy ban nhân dân xã Tát Ngà  tỉnh Hà Giang")</f>
        <v>UBND Ủy ban nhân dân xã Tát Ngà  tỉnh Hà Giang</v>
      </c>
      <c r="C878" t="str">
        <v>https://stttt.hagiang.gov.vn/chi-tiet-tin-tuc/-/news/35242/danh-sach-ung-cu-vien-dai-bieu-hdnd-tinh-ha-giang-tai-don-vi-bau-cu-so-01-huyen-meo-vac.html</v>
      </c>
      <c r="D878" t="str">
        <v>-</v>
      </c>
      <c r="E878" t="str">
        <v>-</v>
      </c>
      <c r="F878" t="str">
        <v>-</v>
      </c>
      <c r="G878" t="str">
        <v>-</v>
      </c>
    </row>
    <row r="879">
      <c r="A879">
        <v>1877</v>
      </c>
      <c r="B879" t="str">
        <v>Công an xã Nậm Ban  tỉnh Hà Giang</v>
      </c>
      <c r="C879" t="str">
        <v>-</v>
      </c>
      <c r="D879" t="str">
        <v>-</v>
      </c>
      <c r="E879" t="str">
        <v/>
      </c>
      <c r="F879" t="str">
        <v>-</v>
      </c>
      <c r="G879" t="str">
        <v>-</v>
      </c>
    </row>
    <row r="880">
      <c r="A880">
        <v>1878</v>
      </c>
      <c r="B880" t="str">
        <f>HYPERLINK("https://xnamban.hagiang.gov.vn/vi", "UBND Ủy ban nhân dân xã Nậm Ban  tỉnh Hà Giang")</f>
        <v>UBND Ủy ban nhân dân xã Nậm Ban  tỉnh Hà Giang</v>
      </c>
      <c r="C880" t="str">
        <v>https://xnamban.hagiang.gov.vn/vi</v>
      </c>
      <c r="D880" t="str">
        <v>-</v>
      </c>
      <c r="E880" t="str">
        <v>-</v>
      </c>
      <c r="F880" t="str">
        <v>-</v>
      </c>
      <c r="G880" t="str">
        <v>-</v>
      </c>
    </row>
    <row r="881">
      <c r="A881">
        <v>1879</v>
      </c>
      <c r="B881" t="str">
        <f>HYPERLINK("https://www.facebook.com/tuoitreconganhagiang/", "Công an xã Khâu Vai  tỉnh Hà Giang")</f>
        <v>Công an xã Khâu Vai  tỉnh Hà Giang</v>
      </c>
      <c r="C881" t="str">
        <v>https://www.facebook.com/tuoitreconganhagiang/</v>
      </c>
      <c r="D881" t="str">
        <v>-</v>
      </c>
      <c r="E881" t="str">
        <v/>
      </c>
      <c r="F881" t="str">
        <v>-</v>
      </c>
      <c r="G881" t="str">
        <v>-</v>
      </c>
    </row>
    <row r="882">
      <c r="A882">
        <v>1880</v>
      </c>
      <c r="B882" t="str">
        <f>HYPERLINK("https://xkhauvai.hagiang.gov.vn/", "UBND Ủy ban nhân dân xã Khâu Vai  tỉnh Hà Giang")</f>
        <v>UBND Ủy ban nhân dân xã Khâu Vai  tỉnh Hà Giang</v>
      </c>
      <c r="C882" t="str">
        <v>https://xkhauvai.hagiang.gov.vn/</v>
      </c>
      <c r="D882" t="str">
        <v>-</v>
      </c>
      <c r="E882" t="str">
        <v>-</v>
      </c>
      <c r="F882" t="str">
        <v>-</v>
      </c>
      <c r="G882" t="str">
        <v>-</v>
      </c>
    </row>
    <row r="883">
      <c r="A883">
        <v>1881</v>
      </c>
      <c r="B883" t="str">
        <v>Công an xã Niêm Tòng  tỉnh Hà Giang</v>
      </c>
      <c r="C883" t="str">
        <v>-</v>
      </c>
      <c r="D883" t="str">
        <v>-</v>
      </c>
      <c r="E883" t="str">
        <v/>
      </c>
      <c r="F883" t="str">
        <v>-</v>
      </c>
      <c r="G883" t="str">
        <v>-</v>
      </c>
    </row>
    <row r="884">
      <c r="A884">
        <v>1882</v>
      </c>
      <c r="B884" t="str">
        <f>HYPERLINK("https://meovac.hagiang.gov.vn/", "UBND Ủy ban nhân dân xã Niêm Tòng  tỉnh Hà Giang")</f>
        <v>UBND Ủy ban nhân dân xã Niêm Tòng  tỉnh Hà Giang</v>
      </c>
      <c r="C884" t="str">
        <v>https://meovac.hagiang.gov.vn/</v>
      </c>
      <c r="D884" t="str">
        <v>-</v>
      </c>
      <c r="E884" t="str">
        <v>-</v>
      </c>
      <c r="F884" t="str">
        <v>-</v>
      </c>
      <c r="G884" t="str">
        <v>-</v>
      </c>
    </row>
    <row r="885">
      <c r="A885">
        <v>1883</v>
      </c>
      <c r="B885" t="str">
        <v>Công an xã Niêm Sơn  tỉnh Hà Giang</v>
      </c>
      <c r="C885" t="str">
        <v>-</v>
      </c>
      <c r="D885" t="str">
        <v>-</v>
      </c>
      <c r="E885" t="str">
        <v/>
      </c>
      <c r="F885" t="str">
        <v>-</v>
      </c>
      <c r="G885" t="str">
        <v>-</v>
      </c>
    </row>
    <row r="886">
      <c r="A886">
        <v>1884</v>
      </c>
      <c r="B886" t="str">
        <f>HYPERLINK("https://meovac.hagiang.gov.vn/", "UBND Ủy ban nhân dân xã Niêm Sơn  tỉnh Hà Giang")</f>
        <v>UBND Ủy ban nhân dân xã Niêm Sơn  tỉnh Hà Giang</v>
      </c>
      <c r="C886" t="str">
        <v>https://meovac.hagiang.gov.vn/</v>
      </c>
      <c r="D886" t="str">
        <v>-</v>
      </c>
      <c r="E886" t="str">
        <v>-</v>
      </c>
      <c r="F886" t="str">
        <v>-</v>
      </c>
      <c r="G886" t="str">
        <v>-</v>
      </c>
    </row>
    <row r="887">
      <c r="A887">
        <v>1885</v>
      </c>
      <c r="B887" t="str">
        <v>Công an thị trấn Yên Minh  tỉnh Hà Giang</v>
      </c>
      <c r="C887" t="str">
        <v>-</v>
      </c>
      <c r="D887" t="str">
        <v>-</v>
      </c>
      <c r="E887" t="str">
        <v/>
      </c>
      <c r="F887" t="str">
        <v>-</v>
      </c>
      <c r="G887" t="str">
        <v>-</v>
      </c>
    </row>
    <row r="888">
      <c r="A888">
        <v>1886</v>
      </c>
      <c r="B888" t="str">
        <f>HYPERLINK("https://yenminh.hagiang.gov.vn/", "UBND Ủy ban nhân dân thị trấn Yên Minh  tỉnh Hà Giang")</f>
        <v>UBND Ủy ban nhân dân thị trấn Yên Minh  tỉnh Hà Giang</v>
      </c>
      <c r="C888" t="str">
        <v>https://yenminh.hagiang.gov.vn/</v>
      </c>
      <c r="D888" t="str">
        <v>-</v>
      </c>
      <c r="E888" t="str">
        <v>-</v>
      </c>
      <c r="F888" t="str">
        <v>-</v>
      </c>
      <c r="G888" t="str">
        <v>-</v>
      </c>
    </row>
    <row r="889">
      <c r="A889">
        <v>1887</v>
      </c>
      <c r="B889" t="str">
        <v>Công an xã Thắng Mố  tỉnh Hà Giang</v>
      </c>
      <c r="C889" t="str">
        <v>-</v>
      </c>
      <c r="D889" t="str">
        <v>-</v>
      </c>
      <c r="E889" t="str">
        <v/>
      </c>
      <c r="F889" t="str">
        <v>-</v>
      </c>
      <c r="G889" t="str">
        <v>-</v>
      </c>
    </row>
    <row r="890">
      <c r="A890">
        <v>1888</v>
      </c>
      <c r="B890" t="str">
        <f>HYPERLINK("https://yenminh.hagiang.gov.vn/chi-tiet-tin-tuc/-/news/44773/danh-s%25C3%2581ch-l%25C3%2583nh-%25C4%2590%25E1%25BA%25A0o-x%25C3%2583-th%25E1%25BA%25AEng-m%25E1%25BB%2590.html", "UBND Ủy ban nhân dân xã Thắng Mố  tỉnh Hà Giang")</f>
        <v>UBND Ủy ban nhân dân xã Thắng Mố  tỉnh Hà Giang</v>
      </c>
      <c r="C890" t="str">
        <v>https://yenminh.hagiang.gov.vn/chi-tiet-tin-tuc/-/news/44773/danh-s%25C3%2581ch-l%25C3%2583nh-%25C4%2590%25E1%25BA%25A0o-x%25C3%2583-th%25E1%25BA%25AEng-m%25E1%25BB%2590.html</v>
      </c>
      <c r="D890" t="str">
        <v>-</v>
      </c>
      <c r="E890" t="str">
        <v>-</v>
      </c>
      <c r="F890" t="str">
        <v>-</v>
      </c>
      <c r="G890" t="str">
        <v>-</v>
      </c>
    </row>
    <row r="891">
      <c r="A891">
        <v>1889</v>
      </c>
      <c r="B891" t="str">
        <v>Công an xã Phú Lũng  tỉnh Hà Giang</v>
      </c>
      <c r="C891" t="str">
        <v>-</v>
      </c>
      <c r="D891" t="str">
        <v>-</v>
      </c>
      <c r="E891" t="str">
        <v/>
      </c>
      <c r="F891" t="str">
        <v>-</v>
      </c>
      <c r="G891" t="str">
        <v>-</v>
      </c>
    </row>
    <row r="892">
      <c r="A892">
        <v>1890</v>
      </c>
      <c r="B892" t="str">
        <f>HYPERLINK("https://yenminh.hagiang.gov.vn/chi-tiet-tin-tuc/-/news/44773/danh-s%25C3%2581ch-l%25C3%2583nh-%25C4%2590%25E1%25BA%25A0o-x%25C3%2583-ph%25C3%259A-l%25C5%25A8ng.html", "UBND Ủy ban nhân dân xã Phú Lũng  tỉnh Hà Giang")</f>
        <v>UBND Ủy ban nhân dân xã Phú Lũng  tỉnh Hà Giang</v>
      </c>
      <c r="C892" t="str">
        <v>https://yenminh.hagiang.gov.vn/chi-tiet-tin-tuc/-/news/44773/danh-s%25C3%2581ch-l%25C3%2583nh-%25C4%2590%25E1%25BA%25A0o-x%25C3%2583-ph%25C3%259A-l%25C5%25A8ng.html</v>
      </c>
      <c r="D892" t="str">
        <v>-</v>
      </c>
      <c r="E892" t="str">
        <v>-</v>
      </c>
      <c r="F892" t="str">
        <v>-</v>
      </c>
      <c r="G892" t="str">
        <v>-</v>
      </c>
    </row>
    <row r="893">
      <c r="A893">
        <v>1891</v>
      </c>
      <c r="B893" t="str">
        <f>HYPERLINK("https://www.facebook.com/congantinhhagiang/", "Công an xã Sủng Tráng  tỉnh Hà Giang")</f>
        <v>Công an xã Sủng Tráng  tỉnh Hà Giang</v>
      </c>
      <c r="C893" t="str">
        <v>https://www.facebook.com/congantinhhagiang/</v>
      </c>
      <c r="D893" t="str">
        <v>-</v>
      </c>
      <c r="E893" t="str">
        <v/>
      </c>
      <c r="F893" t="str">
        <v>-</v>
      </c>
      <c r="G893" t="str">
        <v>-</v>
      </c>
    </row>
    <row r="894">
      <c r="A894">
        <v>1892</v>
      </c>
      <c r="B894" t="str">
        <f>HYPERLINK("https://dongvan.hagiang.gov.vn/", "UBND Ủy ban nhân dân xã Sủng Tráng  tỉnh Hà Giang")</f>
        <v>UBND Ủy ban nhân dân xã Sủng Tráng  tỉnh Hà Giang</v>
      </c>
      <c r="C894" t="str">
        <v>https://dongvan.hagiang.gov.vn/</v>
      </c>
      <c r="D894" t="str">
        <v>-</v>
      </c>
      <c r="E894" t="str">
        <v>-</v>
      </c>
      <c r="F894" t="str">
        <v>-</v>
      </c>
      <c r="G894" t="str">
        <v>-</v>
      </c>
    </row>
    <row r="895">
      <c r="A895">
        <v>1893</v>
      </c>
      <c r="B895" t="str">
        <v>Công an xã Bạch Đích  tỉnh Hà Giang</v>
      </c>
      <c r="C895" t="str">
        <v>-</v>
      </c>
      <c r="D895" t="str">
        <v>-</v>
      </c>
      <c r="E895" t="str">
        <v/>
      </c>
      <c r="F895" t="str">
        <v>-</v>
      </c>
      <c r="G895" t="str">
        <v>-</v>
      </c>
    </row>
    <row r="896">
      <c r="A896">
        <v>1894</v>
      </c>
      <c r="B896" t="str">
        <f>HYPERLINK("https://yenminh.hagiang.gov.vn/chi-tiet-tin-tuc/-/news/44773/hdnd-huyen-giam-sat-tai-xa-bach-dich-va-thang-mo.html", "UBND Ủy ban nhân dân xã Bạch Đích  tỉnh Hà Giang")</f>
        <v>UBND Ủy ban nhân dân xã Bạch Đích  tỉnh Hà Giang</v>
      </c>
      <c r="C896" t="str">
        <v>https://yenminh.hagiang.gov.vn/chi-tiet-tin-tuc/-/news/44773/hdnd-huyen-giam-sat-tai-xa-bach-dich-va-thang-mo.html</v>
      </c>
      <c r="D896" t="str">
        <v>-</v>
      </c>
      <c r="E896" t="str">
        <v>-</v>
      </c>
      <c r="F896" t="str">
        <v>-</v>
      </c>
      <c r="G896" t="str">
        <v>-</v>
      </c>
    </row>
    <row r="897">
      <c r="A897">
        <v>1895</v>
      </c>
      <c r="B897" t="str">
        <f>HYPERLINK("https://www.facebook.com/doanxanakhe/", "Công an xã Na Khê  tỉnh Hà Giang")</f>
        <v>Công an xã Na Khê  tỉnh Hà Giang</v>
      </c>
      <c r="C897" t="str">
        <v>https://www.facebook.com/doanxanakhe/</v>
      </c>
      <c r="D897" t="str">
        <v>-</v>
      </c>
      <c r="E897" t="str">
        <v/>
      </c>
      <c r="F897" t="str">
        <v>-</v>
      </c>
      <c r="G897" t="str">
        <v>-</v>
      </c>
    </row>
    <row r="898">
      <c r="A898">
        <v>1896</v>
      </c>
      <c r="B898" t="str">
        <f>HYPERLINK("https://yenminh.hagiang.gov.vn/chi-tiet-tin-tuc/-/news/44773/danh-s%C3%81ch-l%C3%83nh-%C4%90%E1%BA%A0o-x%C3%83-na-kh%C3%8A.html", "UBND Ủy ban nhân dân xã Na Khê  tỉnh Hà Giang")</f>
        <v>UBND Ủy ban nhân dân xã Na Khê  tỉnh Hà Giang</v>
      </c>
      <c r="C898" t="str">
        <v>https://yenminh.hagiang.gov.vn/chi-tiet-tin-tuc/-/news/44773/danh-s%C3%81ch-l%C3%83nh-%C4%90%E1%BA%A0o-x%C3%83-na-kh%C3%8A.html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1897</v>
      </c>
      <c r="B899" t="str">
        <v>Công an xã Sủng Thài  tỉnh Hà Giang</v>
      </c>
      <c r="C899" t="str">
        <v>-</v>
      </c>
      <c r="D899" t="str">
        <v>-</v>
      </c>
      <c r="E899" t="str">
        <v/>
      </c>
      <c r="F899" t="str">
        <v>-</v>
      </c>
      <c r="G899" t="str">
        <v>-</v>
      </c>
    </row>
    <row r="900">
      <c r="A900">
        <v>1898</v>
      </c>
      <c r="B900" t="str">
        <f>HYPERLINK("https://yenminh.hagiang.gov.vn/chi-tiet-tin-tuc/-/news/44773/danh-s%25C3%2581ch-l%25C3%2583nh-%25C4%2590%25E1%25BA%25A0o-x%25C3%2583-s%25E1%25BB%25A6ng-th%25C3%2580i.html", "UBND Ủy ban nhân dân xã Sủng Thài  tỉnh Hà Giang")</f>
        <v>UBND Ủy ban nhân dân xã Sủng Thài  tỉnh Hà Giang</v>
      </c>
      <c r="C900" t="str">
        <v>https://yenminh.hagiang.gov.vn/chi-tiet-tin-tuc/-/news/44773/danh-s%25C3%2581ch-l%25C3%2583nh-%25C4%2590%25E1%25BA%25A0o-x%25C3%2583-s%25E1%25BB%25A6ng-th%25C3%2580i.html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1899</v>
      </c>
      <c r="B901" t="str">
        <f>HYPERLINK("https://www.facebook.com/p/Tu%E1%BB%95i-tr%E1%BA%BB-C%C3%B4ng-an-Th%C3%A0nh-ph%E1%BB%91-V%C4%A9nh-Y%C3%AAn-100066497717181/?locale=nl_BE", "Công an xã Hữu Vinh  tỉnh Hà Giang")</f>
        <v>Công an xã Hữu Vinh  tỉnh Hà Giang</v>
      </c>
      <c r="C901" t="str">
        <v>https://www.facebook.com/p/Tu%E1%BB%95i-tr%E1%BA%BB-C%C3%B4ng-an-Th%C3%A0nh-ph%E1%BB%91-V%C4%A9nh-Y%C3%AAn-100066497717181/?locale=nl_BE</v>
      </c>
      <c r="D901" t="str">
        <v>-</v>
      </c>
      <c r="E901" t="str">
        <v/>
      </c>
      <c r="F901" t="str">
        <v>-</v>
      </c>
      <c r="G901" t="str">
        <v>-</v>
      </c>
    </row>
    <row r="902">
      <c r="A902">
        <v>1900</v>
      </c>
      <c r="B902" t="str">
        <f>HYPERLINK("https://yenminh.hagiang.gov.vn/chi-tiet-tin-tuc/-/news/44773/chu-tich-ubnd-huyen-doi-thoai-voi-nhan-dan-xa-huu-vinh.html", "UBND Ủy ban nhân dân xã Hữu Vinh  tỉnh Hà Giang")</f>
        <v>UBND Ủy ban nhân dân xã Hữu Vinh  tỉnh Hà Giang</v>
      </c>
      <c r="C902" t="str">
        <v>https://yenminh.hagiang.gov.vn/chi-tiet-tin-tuc/-/news/44773/chu-tich-ubnd-huyen-doi-thoai-voi-nhan-dan-xa-huu-vinh.html</v>
      </c>
      <c r="D902" t="str">
        <v>-</v>
      </c>
      <c r="E902" t="str">
        <v>-</v>
      </c>
      <c r="F902" t="str">
        <v>-</v>
      </c>
      <c r="G902" t="str">
        <v>-</v>
      </c>
    </row>
    <row r="903">
      <c r="A903">
        <v>1901</v>
      </c>
      <c r="B903" t="str">
        <f>HYPERLINK("https://www.facebook.com/p/NDTC-Foundation-100081462655313/", "Công an xã Lao Và Chải  tỉnh Hà Giang")</f>
        <v>Công an xã Lao Và Chải  tỉnh Hà Giang</v>
      </c>
      <c r="C903" t="str">
        <v>https://www.facebook.com/p/NDTC-Foundation-100081462655313/</v>
      </c>
      <c r="D903" t="str">
        <v>-</v>
      </c>
      <c r="E903" t="str">
        <v/>
      </c>
      <c r="F903" t="str">
        <v>-</v>
      </c>
      <c r="G903" t="str">
        <v>-</v>
      </c>
    </row>
    <row r="904">
      <c r="A904">
        <v>1902</v>
      </c>
      <c r="B904" t="str">
        <f>HYPERLINK("https://xlaovachai.hagiang.gov.vn/", "UBND Ủy ban nhân dân xã Lao Và Chải  tỉnh Hà Giang")</f>
        <v>UBND Ủy ban nhân dân xã Lao Và Chải  tỉnh Hà Giang</v>
      </c>
      <c r="C904" t="str">
        <v>https://xlaovachai.hagiang.gov.vn/</v>
      </c>
      <c r="D904" t="str">
        <v>-</v>
      </c>
      <c r="E904" t="str">
        <v>-</v>
      </c>
      <c r="F904" t="str">
        <v>-</v>
      </c>
      <c r="G904" t="str">
        <v>-</v>
      </c>
    </row>
    <row r="905">
      <c r="A905">
        <v>1903</v>
      </c>
      <c r="B905" t="str">
        <f>HYPERLINK("https://www.facebook.com/299611058523651", "Công an xã Mậu Duệ  tỉnh Hà Giang")</f>
        <v>Công an xã Mậu Duệ  tỉnh Hà Giang</v>
      </c>
      <c r="C905" t="str">
        <v>https://www.facebook.com/299611058523651</v>
      </c>
      <c r="D905" t="str">
        <v>-</v>
      </c>
      <c r="E905" t="str">
        <v/>
      </c>
      <c r="F905" t="str">
        <v>-</v>
      </c>
      <c r="G905" t="str">
        <v>-</v>
      </c>
    </row>
    <row r="906">
      <c r="A906">
        <v>1904</v>
      </c>
      <c r="B906" t="str">
        <f>HYPERLINK("https://yenminh.hagiang.gov.vn/chi-tiet-tin-tuc/-/news/44773/dong-chi-bi-thu-huyen-uy-tiep-xuc-doi-thoai-voi-nhan-dan-xa-mau-due.html", "UBND Ủy ban nhân dân xã Mậu Duệ  tỉnh Hà Giang")</f>
        <v>UBND Ủy ban nhân dân xã Mậu Duệ  tỉnh Hà Giang</v>
      </c>
      <c r="C906" t="str">
        <v>https://yenminh.hagiang.gov.vn/chi-tiet-tin-tuc/-/news/44773/dong-chi-bi-thu-huyen-uy-tiep-xuc-doi-thoai-voi-nhan-dan-xa-mau-due.html</v>
      </c>
      <c r="D906" t="str">
        <v>-</v>
      </c>
      <c r="E906" t="str">
        <v>-</v>
      </c>
      <c r="F906" t="str">
        <v>-</v>
      </c>
      <c r="G906" t="str">
        <v>-</v>
      </c>
    </row>
    <row r="907">
      <c r="A907">
        <v>1905</v>
      </c>
      <c r="B907" t="str">
        <v>Công an xã Đông Minh  tỉnh Hà Giang</v>
      </c>
      <c r="C907" t="str">
        <v>-</v>
      </c>
      <c r="D907" t="str">
        <v>-</v>
      </c>
      <c r="E907" t="str">
        <v/>
      </c>
      <c r="F907" t="str">
        <v>-</v>
      </c>
      <c r="G907" t="str">
        <v>-</v>
      </c>
    </row>
    <row r="908">
      <c r="A908">
        <v>1906</v>
      </c>
      <c r="B908" t="str">
        <f>HYPERLINK("https://yenminh.hagiang.gov.vn/", "UBND Ủy ban nhân dân xã Đông Minh  tỉnh Hà Giang")</f>
        <v>UBND Ủy ban nhân dân xã Đông Minh  tỉnh Hà Giang</v>
      </c>
      <c r="C908" t="str">
        <v>https://yenminh.hagiang.gov.vn/</v>
      </c>
      <c r="D908" t="str">
        <v>-</v>
      </c>
      <c r="E908" t="str">
        <v>-</v>
      </c>
      <c r="F908" t="str">
        <v>-</v>
      </c>
      <c r="G908" t="str">
        <v>-</v>
      </c>
    </row>
    <row r="909">
      <c r="A909">
        <v>1907</v>
      </c>
      <c r="B909" t="str">
        <v>Công an xã Mậu Long  tỉnh Hà Giang</v>
      </c>
      <c r="C909" t="str">
        <v>-</v>
      </c>
      <c r="D909" t="str">
        <v>-</v>
      </c>
      <c r="E909" t="str">
        <v/>
      </c>
      <c r="F909" t="str">
        <v>-</v>
      </c>
      <c r="G909" t="str">
        <v>-</v>
      </c>
    </row>
    <row r="910">
      <c r="A910">
        <v>1908</v>
      </c>
      <c r="B910" t="str">
        <f>HYPERLINK("https://yenminh.hagiang.gov.vn/chi-tiet-tin-tuc/-/news/44773/danh-sa%CC%81ch-la%CC%83nh-%C4%90a%CC%A3o-xa%CC%83-m%C3%82%CC%A3u-long.html", "UBND Ủy ban nhân dân xã Mậu Long  tỉnh Hà Giang")</f>
        <v>UBND Ủy ban nhân dân xã Mậu Long  tỉnh Hà Giang</v>
      </c>
      <c r="C910" t="str">
        <v>https://yenminh.hagiang.gov.vn/chi-tiet-tin-tuc/-/news/44773/danh-sa%CC%81ch-la%CC%83nh-%C4%90a%CC%A3o-xa%CC%83-m%C3%82%CC%A3u-long.html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1909</v>
      </c>
      <c r="B911" t="str">
        <f>HYPERLINK("https://www.facebook.com/tuoitreconganhagiang/", "Công an xã Ngam La  tỉnh Hà Giang")</f>
        <v>Công an xã Ngam La  tỉnh Hà Giang</v>
      </c>
      <c r="C911" t="str">
        <v>https://www.facebook.com/tuoitreconganhagiang/</v>
      </c>
      <c r="D911" t="str">
        <v>-</v>
      </c>
      <c r="E911" t="str">
        <v/>
      </c>
      <c r="F911" t="str">
        <v>-</v>
      </c>
      <c r="G911" t="str">
        <v>-</v>
      </c>
    </row>
    <row r="912">
      <c r="A912">
        <v>1910</v>
      </c>
      <c r="B912" t="str">
        <f>HYPERLINK("https://yenminh.hagiang.gov.vn/", "UBND Ủy ban nhân dân xã Ngam La  tỉnh Hà Giang")</f>
        <v>UBND Ủy ban nhân dân xã Ngam La  tỉnh Hà Giang</v>
      </c>
      <c r="C912" t="str">
        <v>https://yenminh.hagiang.gov.vn/</v>
      </c>
      <c r="D912" t="str">
        <v>-</v>
      </c>
      <c r="E912" t="str">
        <v>-</v>
      </c>
      <c r="F912" t="str">
        <v>-</v>
      </c>
      <c r="G912" t="str">
        <v>-</v>
      </c>
    </row>
    <row r="913">
      <c r="A913">
        <v>1911</v>
      </c>
      <c r="B913" t="str">
        <v>Công an xã Ngọc Long  tỉnh Hà Giang</v>
      </c>
      <c r="C913" t="str">
        <v>-</v>
      </c>
      <c r="D913" t="str">
        <v>-</v>
      </c>
      <c r="E913" t="str">
        <v/>
      </c>
      <c r="F913" t="str">
        <v>-</v>
      </c>
      <c r="G913" t="str">
        <v>-</v>
      </c>
    </row>
    <row r="914">
      <c r="A914">
        <v>1912</v>
      </c>
      <c r="B914" t="str">
        <f>HYPERLINK("https://yenminh.hagiang.gov.vn/chi-tiet-tin-tuc/-/news/44773/danh-s%25C3%2581ch-l%25C3%2583nh-%25C4%2590%25E1%25BA%25A0o-x%25C3%2583-ng%25E1%25BB%258Cc-long.html", "UBND Ủy ban nhân dân xã Ngọc Long  tỉnh Hà Giang")</f>
        <v>UBND Ủy ban nhân dân xã Ngọc Long  tỉnh Hà Giang</v>
      </c>
      <c r="C914" t="str">
        <v>https://yenminh.hagiang.gov.vn/chi-tiet-tin-tuc/-/news/44773/danh-s%25C3%2581ch-l%25C3%2583nh-%25C4%2590%25E1%25BA%25A0o-x%25C3%2583-ng%25E1%25BB%258Cc-long.html</v>
      </c>
      <c r="D914" t="str">
        <v>-</v>
      </c>
      <c r="E914" t="str">
        <v>-</v>
      </c>
      <c r="F914" t="str">
        <v>-</v>
      </c>
      <c r="G914" t="str">
        <v>-</v>
      </c>
    </row>
    <row r="915">
      <c r="A915">
        <v>1913</v>
      </c>
      <c r="B915" t="str">
        <f>HYPERLINK("https://www.facebook.com/tuoitreconganhagiang/", "Công an xã Đường Thượng  tỉnh Hà Giang")</f>
        <v>Công an xã Đường Thượng  tỉnh Hà Giang</v>
      </c>
      <c r="C915" t="str">
        <v>https://www.facebook.com/tuoitreconganhagiang/</v>
      </c>
      <c r="D915" t="str">
        <v>-</v>
      </c>
      <c r="E915" t="str">
        <v/>
      </c>
      <c r="F915" t="str">
        <v>-</v>
      </c>
      <c r="G915" t="str">
        <v>-</v>
      </c>
    </row>
    <row r="916">
      <c r="A916">
        <v>1914</v>
      </c>
      <c r="B916" t="str">
        <f>HYPERLINK("https://yenminh.hagiang.gov.vn/chi-tiet-tin-tuc/-/news/44773/danh-s%C3%81ch-l%C3%83nh-%C4%90%E1%BA%A0o-x%C3%83-%C4%90%C6%AF%E1%BB%9Cng-th%C6%AF%E1%BB%A2ng.html", "UBND Ủy ban nhân dân xã Đường Thượng  tỉnh Hà Giang")</f>
        <v>UBND Ủy ban nhân dân xã Đường Thượng  tỉnh Hà Giang</v>
      </c>
      <c r="C916" t="str">
        <v>https://yenminh.hagiang.gov.vn/chi-tiet-tin-tuc/-/news/44773/danh-s%C3%81ch-l%C3%83nh-%C4%90%E1%BA%A0o-x%C3%83-%C4%90%C6%AF%E1%BB%9Cng-th%C6%AF%E1%BB%A2ng.html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1915</v>
      </c>
      <c r="B917" t="str">
        <v>Công an xã Lũng Hồ  tỉnh Hà Giang</v>
      </c>
      <c r="C917" t="str">
        <v>-</v>
      </c>
      <c r="D917" t="str">
        <v>-</v>
      </c>
      <c r="E917" t="str">
        <v/>
      </c>
      <c r="F917" t="str">
        <v>-</v>
      </c>
      <c r="G917" t="str">
        <v>-</v>
      </c>
    </row>
    <row r="918">
      <c r="A918">
        <v>1916</v>
      </c>
      <c r="B918" t="str">
        <f>HYPERLINK("https://yenminh.hagiang.gov.vn/chi-tiet-tin-tuc/-/news/44773/chu-tich-ubnd-huyen-yen-minh-tiep-xuc-doi-thoai-voi-nhan-dan-xa-lung-ho.html", "UBND Ủy ban nhân dân xã Lũng Hồ  tỉnh Hà Giang")</f>
        <v>UBND Ủy ban nhân dân xã Lũng Hồ  tỉnh Hà Giang</v>
      </c>
      <c r="C918" t="str">
        <v>https://yenminh.hagiang.gov.vn/chi-tiet-tin-tuc/-/news/44773/chu-tich-ubnd-huyen-yen-minh-tiep-xuc-doi-thoai-voi-nhan-dan-xa-lung-ho.html</v>
      </c>
      <c r="D918" t="str">
        <v>-</v>
      </c>
      <c r="E918" t="str">
        <v>-</v>
      </c>
      <c r="F918" t="str">
        <v>-</v>
      </c>
      <c r="G918" t="str">
        <v>-</v>
      </c>
    </row>
    <row r="919">
      <c r="A919">
        <v>1917</v>
      </c>
      <c r="B919" t="str">
        <f>HYPERLINK("https://www.facebook.com/tuoitreconganhagiang/", "Công an xã Du Tiến  tỉnh Hà Giang")</f>
        <v>Công an xã Du Tiến  tỉnh Hà Giang</v>
      </c>
      <c r="C919" t="str">
        <v>https://www.facebook.com/tuoitreconganhagiang/</v>
      </c>
      <c r="D919" t="str">
        <v>-</v>
      </c>
      <c r="E919" t="str">
        <v/>
      </c>
      <c r="F919" t="str">
        <v>-</v>
      </c>
      <c r="G919" t="str">
        <v>-</v>
      </c>
    </row>
    <row r="920">
      <c r="A920">
        <v>1918</v>
      </c>
      <c r="B920" t="str">
        <f>HYPERLINK(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, "UBND Ủy ban nhân dân xã Du Tiến  tỉnh Hà Giang")</f>
        <v>UBND Ủy ban nhân dân xã Du Tiến  tỉnh Hà Giang</v>
      </c>
      <c r="C920" t="str">
        <v>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</v>
      </c>
      <c r="D920" t="str">
        <v>-</v>
      </c>
      <c r="E920" t="str">
        <v>-</v>
      </c>
      <c r="F920" t="str">
        <v>-</v>
      </c>
      <c r="G920" t="str">
        <v>-</v>
      </c>
    </row>
    <row r="921">
      <c r="A921">
        <v>1919</v>
      </c>
      <c r="B921" t="str">
        <f>HYPERLINK("https://www.facebook.com/tuoitreconganhagiang/", "Công an xã Du Già  tỉnh Hà Giang")</f>
        <v>Công an xã Du Già  tỉnh Hà Giang</v>
      </c>
      <c r="C921" t="str">
        <v>https://www.facebook.com/tuoitreconganhagiang/</v>
      </c>
      <c r="D921" t="str">
        <v>-</v>
      </c>
      <c r="E921" t="str">
        <v/>
      </c>
      <c r="F921" t="str">
        <v>-</v>
      </c>
      <c r="G921" t="str">
        <v>-</v>
      </c>
    </row>
    <row r="922">
      <c r="A922">
        <v>1920</v>
      </c>
      <c r="B922" t="str">
        <f>HYPERLINK("https://xdugia.hagiang.gov.vn/", "UBND Ủy ban nhân dân xã Du Già  tỉnh Hà Giang")</f>
        <v>UBND Ủy ban nhân dân xã Du Già  tỉnh Hà Giang</v>
      </c>
      <c r="C922" t="str">
        <v>https://xdugia.hagiang.gov.vn/</v>
      </c>
      <c r="D922" t="str">
        <v>-</v>
      </c>
      <c r="E922" t="str">
        <v>-</v>
      </c>
      <c r="F922" t="str">
        <v>-</v>
      </c>
      <c r="G922" t="str">
        <v>-</v>
      </c>
    </row>
    <row r="923">
      <c r="A923">
        <v>1921</v>
      </c>
      <c r="B923" t="str">
        <f>HYPERLINK("https://www.facebook.com/tuoitreconganhagiang/?locale=te_IN", "Công an thị trấn Tam Sơn  tỉnh Hà Giang")</f>
        <v>Công an thị trấn Tam Sơn  tỉnh Hà Giang</v>
      </c>
      <c r="C923" t="str">
        <v>https://www.facebook.com/tuoitreconganhagiang/?locale=te_IN</v>
      </c>
      <c r="D923" t="str">
        <v>-</v>
      </c>
      <c r="E923" t="str">
        <v/>
      </c>
      <c r="F923" t="str">
        <v>-</v>
      </c>
      <c r="G923" t="str">
        <v>-</v>
      </c>
    </row>
    <row r="924">
      <c r="A924">
        <v>1922</v>
      </c>
      <c r="B924" t="str">
        <f>HYPERLINK("https://nganhangnhanuoc.hagiang.gov.vn/tin-tuc-chi-tiet?newsId=187385", "UBND Ủy ban nhân dân thị trấn Tam Sơn  tỉnh Hà Giang")</f>
        <v>UBND Ủy ban nhân dân thị trấn Tam Sơn  tỉnh Hà Giang</v>
      </c>
      <c r="C924" t="str">
        <v>https://nganhangnhanuoc.hagiang.gov.vn/tin-tuc-chi-tiet?newsId=187385</v>
      </c>
      <c r="D924" t="str">
        <v>-</v>
      </c>
      <c r="E924" t="str">
        <v>-</v>
      </c>
      <c r="F924" t="str">
        <v>-</v>
      </c>
      <c r="G924" t="str">
        <v>-</v>
      </c>
    </row>
    <row r="925">
      <c r="A925">
        <v>1923</v>
      </c>
      <c r="B925" t="str">
        <v>Công an xã Bát Đại Sơn  tỉnh Hà Giang</v>
      </c>
      <c r="C925" t="str">
        <v>-</v>
      </c>
      <c r="D925" t="str">
        <v>-</v>
      </c>
      <c r="E925" t="str">
        <v/>
      </c>
      <c r="F925" t="str">
        <v>-</v>
      </c>
      <c r="G925" t="str">
        <v>-</v>
      </c>
    </row>
    <row r="926">
      <c r="A926">
        <v>1924</v>
      </c>
      <c r="B926" t="str">
        <f>HYPERLINK("https://xbatdaison.hagiang.gov.vn/vi/trang-chu", "UBND Ủy ban nhân dân xã Bát Đại Sơn  tỉnh Hà Giang")</f>
        <v>UBND Ủy ban nhân dân xã Bát Đại Sơn  tỉnh Hà Giang</v>
      </c>
      <c r="C926" t="str">
        <v>https://xbatdaison.hagiang.gov.vn/vi/trang-chu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1925</v>
      </c>
      <c r="B927" t="str">
        <v>Công an xã Nghĩa Thuận  tỉnh Hà Giang</v>
      </c>
      <c r="C927" t="str">
        <v>-</v>
      </c>
      <c r="D927" t="str">
        <v>-</v>
      </c>
      <c r="E927" t="str">
        <v/>
      </c>
      <c r="F927" t="str">
        <v>-</v>
      </c>
      <c r="G927" t="str">
        <v>-</v>
      </c>
    </row>
    <row r="928">
      <c r="A928">
        <v>1926</v>
      </c>
      <c r="B928" t="str">
        <f>HYPERLINK("https://quanba.hagiang.gov.vn/chi-tiet-tin-tuc/-/news/44741/ngay-hoi-dai-doan-ket-o-thon-xin-cai-xa-nghia-thuan.html", "UBND Ủy ban nhân dân xã Nghĩa Thuận  tỉnh Hà Giang")</f>
        <v>UBND Ủy ban nhân dân xã Nghĩa Thuận  tỉnh Hà Giang</v>
      </c>
      <c r="C928" t="str">
        <v>https://quanba.hagiang.gov.vn/chi-tiet-tin-tuc/-/news/44741/ngay-hoi-dai-doan-ket-o-thon-xin-cai-xa-nghia-thuan.html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1927</v>
      </c>
      <c r="B929" t="str">
        <v>Công an xã Cán Tỷ  tỉnh Hà Giang</v>
      </c>
      <c r="C929" t="str">
        <v>-</v>
      </c>
      <c r="D929" t="str">
        <v>-</v>
      </c>
      <c r="E929" t="str">
        <v/>
      </c>
      <c r="F929" t="str">
        <v>-</v>
      </c>
      <c r="G929" t="str">
        <v>-</v>
      </c>
    </row>
    <row r="930">
      <c r="A930">
        <v>1928</v>
      </c>
      <c r="B930" t="str">
        <f>HYPERLINK("https://quanba.hagiang.gov.vn/chi-tiet-tin-tuc/-/news/44741/x%C3%A3-c%C3%A1n-t%E1%BB%B7.html", "UBND Ủy ban nhân dân xã Cán Tỷ  tỉnh Hà Giang")</f>
        <v>UBND Ủy ban nhân dân xã Cán Tỷ  tỉnh Hà Giang</v>
      </c>
      <c r="C930" t="str">
        <v>https://quanba.hagiang.gov.vn/chi-tiet-tin-tuc/-/news/44741/x%C3%A3-c%C3%A1n-t%E1%BB%B7.html</v>
      </c>
      <c r="D930" t="str">
        <v>-</v>
      </c>
      <c r="E930" t="str">
        <v>-</v>
      </c>
      <c r="F930" t="str">
        <v>-</v>
      </c>
      <c r="G930" t="str">
        <v>-</v>
      </c>
    </row>
    <row r="931">
      <c r="A931">
        <v>1929</v>
      </c>
      <c r="B931" t="str">
        <v>Công an xã Cao Mã Pờ  tỉnh Hà Giang</v>
      </c>
      <c r="C931" t="str">
        <v>-</v>
      </c>
      <c r="D931" t="str">
        <v>-</v>
      </c>
      <c r="E931" t="str">
        <v/>
      </c>
      <c r="F931" t="str">
        <v>-</v>
      </c>
      <c r="G931" t="str">
        <v>-</v>
      </c>
    </row>
    <row r="932">
      <c r="A932">
        <v>1930</v>
      </c>
      <c r="B932" t="str">
        <f>HYPERLINK("https://xcaomapo.hagiang.gov.vn/", "UBND Ủy ban nhân dân xã Cao Mã Pờ  tỉnh Hà Giang")</f>
        <v>UBND Ủy ban nhân dân xã Cao Mã Pờ  tỉnh Hà Giang</v>
      </c>
      <c r="C932" t="str">
        <v>https://xcaomapo.hagiang.gov.vn/</v>
      </c>
      <c r="D932" t="str">
        <v>-</v>
      </c>
      <c r="E932" t="str">
        <v>-</v>
      </c>
      <c r="F932" t="str">
        <v>-</v>
      </c>
      <c r="G932" t="str">
        <v>-</v>
      </c>
    </row>
    <row r="933">
      <c r="A933">
        <v>1931</v>
      </c>
      <c r="B933" t="str">
        <f>HYPERLINK("https://www.facebook.com/p/Tu%E1%BB%95i-tr%E1%BA%BB-C%C3%B4ng-an-t%E1%BB%89nh-Ki%C3%AAn-Giang-100064349125717/", "Công an xã Thanh Vân  tỉnh Hà Giang")</f>
        <v>Công an xã Thanh Vân  tỉnh Hà Giang</v>
      </c>
      <c r="C933" t="str">
        <v>https://www.facebook.com/p/Tu%E1%BB%95i-tr%E1%BA%BB-C%C3%B4ng-an-t%E1%BB%89nh-Ki%C3%AAn-Giang-100064349125717/</v>
      </c>
      <c r="D933" t="str">
        <v>-</v>
      </c>
      <c r="E933" t="str">
        <v/>
      </c>
      <c r="F933" t="str">
        <v>-</v>
      </c>
      <c r="G933" t="str">
        <v>-</v>
      </c>
    </row>
    <row r="934">
      <c r="A934">
        <v>1932</v>
      </c>
      <c r="B934" t="str">
        <f>HYPERLINK("https://xthanhvan.hagiang.gov.vn/", "UBND Ủy ban nhân dân xã Thanh Vân  tỉnh Hà Giang")</f>
        <v>UBND Ủy ban nhân dân xã Thanh Vân  tỉnh Hà Giang</v>
      </c>
      <c r="C934" t="str">
        <v>https://xthanhvan.hagiang.gov.vn/</v>
      </c>
      <c r="D934" t="str">
        <v>-</v>
      </c>
      <c r="E934" t="str">
        <v>-</v>
      </c>
      <c r="F934" t="str">
        <v>-</v>
      </c>
      <c r="G934" t="str">
        <v>-</v>
      </c>
    </row>
    <row r="935">
      <c r="A935">
        <v>1933</v>
      </c>
      <c r="B935" t="str">
        <v>Công an xã Tùng Vài  tỉnh Hà Giang</v>
      </c>
      <c r="C935" t="str">
        <v>-</v>
      </c>
      <c r="D935" t="str">
        <v>-</v>
      </c>
      <c r="E935" t="str">
        <v/>
      </c>
      <c r="F935" t="str">
        <v>-</v>
      </c>
      <c r="G935" t="str">
        <v>-</v>
      </c>
    </row>
    <row r="936">
      <c r="A936">
        <v>1934</v>
      </c>
      <c r="B936" t="str">
        <f>HYPERLINK("https://xtungvai.hagiang.gov.vn/vi/chi-tiet-tin-tuc/-/news/1326227/hoi-dong-nhan-dan-xa-tung-vai-to-chuc-ky-hop-thu-chin-khoa-xx-nhiem-ky-2021-2026.html", "UBND Ủy ban nhân dân xã Tùng Vài  tỉnh Hà Giang")</f>
        <v>UBND Ủy ban nhân dân xã Tùng Vài  tỉnh Hà Giang</v>
      </c>
      <c r="C936" t="str">
        <v>https://xtungvai.hagiang.gov.vn/vi/chi-tiet-tin-tuc/-/news/1326227/hoi-dong-nhan-dan-xa-tung-vai-to-chuc-ky-hop-thu-chin-khoa-xx-nhiem-ky-2021-2026.html</v>
      </c>
      <c r="D936" t="str">
        <v>-</v>
      </c>
      <c r="E936" t="str">
        <v>-</v>
      </c>
      <c r="F936" t="str">
        <v>-</v>
      </c>
      <c r="G936" t="str">
        <v>-</v>
      </c>
    </row>
    <row r="937">
      <c r="A937">
        <v>1935</v>
      </c>
      <c r="B937" t="str">
        <f>HYPERLINK("https://www.facebook.com/tuoitreconganquanhadong/", "Công an xã Đông Hà  tỉnh Hà Giang")</f>
        <v>Công an xã Đông Hà  tỉnh Hà Giang</v>
      </c>
      <c r="C937" t="str">
        <v>https://www.facebook.com/tuoitreconganquanhadong/</v>
      </c>
      <c r="D937" t="str">
        <v>-</v>
      </c>
      <c r="E937" t="str">
        <v/>
      </c>
      <c r="F937" t="str">
        <v>-</v>
      </c>
      <c r="G937" t="str">
        <v>-</v>
      </c>
    </row>
    <row r="938">
      <c r="A938">
        <v>1936</v>
      </c>
      <c r="B938" t="str">
        <f>HYPERLINK("https://dongvan.hagiang.gov.vn/chi-tiet-tin-tuc/-/news/44717/ubnd-x%C3%A3-ma-l%C3%A9.html", "UBND Ủy ban nhân dân xã Đông Hà  tỉnh Hà Giang")</f>
        <v>UBND Ủy ban nhân dân xã Đông Hà  tỉnh Hà Giang</v>
      </c>
      <c r="C938" t="str">
        <v>https://dongvan.hagiang.gov.vn/chi-tiet-tin-tuc/-/news/44717/ubnd-x%C3%A3-ma-l%C3%A9.html</v>
      </c>
      <c r="D938" t="str">
        <v>-</v>
      </c>
      <c r="E938" t="str">
        <v>-</v>
      </c>
      <c r="F938" t="str">
        <v>-</v>
      </c>
      <c r="G938" t="str">
        <v>-</v>
      </c>
    </row>
    <row r="939">
      <c r="A939">
        <v>1937</v>
      </c>
      <c r="B939" t="str">
        <v>Công an xã Quản Bạ  tỉnh Hà Giang</v>
      </c>
      <c r="C939" t="str">
        <v>-</v>
      </c>
      <c r="D939" t="str">
        <v>-</v>
      </c>
      <c r="E939" t="str">
        <v/>
      </c>
      <c r="F939" t="str">
        <v>-</v>
      </c>
      <c r="G939" t="str">
        <v>-</v>
      </c>
    </row>
    <row r="940">
      <c r="A940">
        <v>1938</v>
      </c>
      <c r="B940" t="str">
        <f>HYPERLINK("https://quanba.hagiang.gov.vn/", "UBND Ủy ban nhân dân xã Quản Bạ  tỉnh Hà Giang")</f>
        <v>UBND Ủy ban nhân dân xã Quản Bạ  tỉnh Hà Giang</v>
      </c>
      <c r="C940" t="str">
        <v>https://quanba.hagiang.gov.vn/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1939</v>
      </c>
      <c r="B941" t="str">
        <v>Công an xã Lùng Tám  tỉnh Hà Giang</v>
      </c>
      <c r="C941" t="str">
        <v>-</v>
      </c>
      <c r="D941" t="str">
        <v>-</v>
      </c>
      <c r="E941" t="str">
        <v/>
      </c>
      <c r="F941" t="str">
        <v>-</v>
      </c>
      <c r="G941" t="str">
        <v>-</v>
      </c>
    </row>
    <row r="942">
      <c r="A942">
        <v>1940</v>
      </c>
      <c r="B942" t="str">
        <f>HYPERLINK("https://xlungtam.hagiang.gov.vn/vi", "UBND Ủy ban nhân dân xã Lùng Tám  tỉnh Hà Giang")</f>
        <v>UBND Ủy ban nhân dân xã Lùng Tám  tỉnh Hà Giang</v>
      </c>
      <c r="C942" t="str">
        <v>https://xlungtam.hagiang.gov.vn/vi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1941</v>
      </c>
      <c r="B943" t="str">
        <f>HYPERLINK("https://www.facebook.com/tuoitreconganhagiang/", "Công an xã Quyết Tiến  tỉnh Hà Giang")</f>
        <v>Công an xã Quyết Tiến  tỉnh Hà Giang</v>
      </c>
      <c r="C943" t="str">
        <v>https://www.facebook.com/tuoitreconganhagiang/</v>
      </c>
      <c r="D943" t="str">
        <v>-</v>
      </c>
      <c r="E943" t="str">
        <v/>
      </c>
      <c r="F943" t="str">
        <v>-</v>
      </c>
      <c r="G943" t="str">
        <v>-</v>
      </c>
    </row>
    <row r="944">
      <c r="A944">
        <v>1942</v>
      </c>
      <c r="B944" t="str">
        <f>HYPERLINK("https://xquyettien.hagiang.gov.vn/vi/", "UBND Ủy ban nhân dân xã Quyết Tiến  tỉnh Hà Giang")</f>
        <v>UBND Ủy ban nhân dân xã Quyết Tiến  tỉnh Hà Giang</v>
      </c>
      <c r="C944" t="str">
        <v>https://xquyettien.hagiang.gov.vn/vi/</v>
      </c>
      <c r="D944" t="str">
        <v>-</v>
      </c>
      <c r="E944" t="str">
        <v>-</v>
      </c>
      <c r="F944" t="str">
        <v>-</v>
      </c>
      <c r="G944" t="str">
        <v>-</v>
      </c>
    </row>
    <row r="945">
      <c r="A945">
        <v>1943</v>
      </c>
      <c r="B945" t="str">
        <f>HYPERLINK("https://www.facebook.com/p/Tu%E1%BB%95i-tr%E1%BA%BB-C%C3%B4ng-an-Th%C3%A0nh-ph%E1%BB%91-V%C4%A9nh-Y%C3%AAn-100066497717181/?locale=nl_BE", "Công an xã Tả Ván  tỉnh Hà Giang")</f>
        <v>Công an xã Tả Ván  tỉnh Hà Giang</v>
      </c>
      <c r="C945" t="str">
        <v>https://www.facebook.com/p/Tu%E1%BB%95i-tr%E1%BA%BB-C%C3%B4ng-an-Th%C3%A0nh-ph%E1%BB%91-V%C4%A9nh-Y%C3%AAn-100066497717181/?locale=nl_BE</v>
      </c>
      <c r="D945" t="str">
        <v>-</v>
      </c>
      <c r="E945" t="str">
        <v/>
      </c>
      <c r="F945" t="str">
        <v>-</v>
      </c>
      <c r="G945" t="str">
        <v>-</v>
      </c>
    </row>
    <row r="946">
      <c r="A946">
        <v>1944</v>
      </c>
      <c r="B946" t="str">
        <f>HYPERLINK("https://dongvan.hagiang.gov.vn/chi-tiet-tin-tuc/-/news/44717/ubnd-x%25C3%2583-t%25E1%25BA%25A2-ph%25C3%258Cn.html", "UBND Ủy ban nhân dân xã Tả Ván  tỉnh Hà Giang")</f>
        <v>UBND Ủy ban nhân dân xã Tả Ván  tỉnh Hà Giang</v>
      </c>
      <c r="C946" t="str">
        <v>https://dongvan.hagiang.gov.vn/chi-tiet-tin-tuc/-/news/44717/ubnd-x%25C3%2583-t%25E1%25BA%25A2-ph%25C3%258Cn.html</v>
      </c>
      <c r="D946" t="str">
        <v>-</v>
      </c>
      <c r="E946" t="str">
        <v>-</v>
      </c>
      <c r="F946" t="str">
        <v>-</v>
      </c>
      <c r="G946" t="str">
        <v>-</v>
      </c>
    </row>
    <row r="947">
      <c r="A947">
        <v>1945</v>
      </c>
      <c r="B947" t="str">
        <v>Công an xã Thái An  tỉnh Hà Giang</v>
      </c>
      <c r="C947" t="str">
        <v>-</v>
      </c>
      <c r="D947" t="str">
        <v>-</v>
      </c>
      <c r="E947" t="str">
        <v/>
      </c>
      <c r="F947" t="str">
        <v>-</v>
      </c>
      <c r="G947" t="str">
        <v>-</v>
      </c>
    </row>
    <row r="948">
      <c r="A948">
        <v>1946</v>
      </c>
      <c r="B948" t="str">
        <f>HYPERLINK("https://thaidao.langgiang.bacgiang.gov.vn/", "UBND Ủy ban nhân dân xã Thái An  tỉnh Hà Giang")</f>
        <v>UBND Ủy ban nhân dân xã Thái An  tỉnh Hà Giang</v>
      </c>
      <c r="C948" t="str">
        <v>https://thaidao.langgiang.bacgiang.gov.vn/</v>
      </c>
      <c r="D948" t="str">
        <v>-</v>
      </c>
      <c r="E948" t="str">
        <v>-</v>
      </c>
      <c r="F948" t="str">
        <v>-</v>
      </c>
      <c r="G948" t="str">
        <v>-</v>
      </c>
    </row>
    <row r="949">
      <c r="A949">
        <v>1947</v>
      </c>
      <c r="B949" t="str">
        <v>Công an xã Kim Thạch  tỉnh Hà Giang</v>
      </c>
      <c r="C949" t="str">
        <v>-</v>
      </c>
      <c r="D949" t="str">
        <v>-</v>
      </c>
      <c r="E949" t="str">
        <v/>
      </c>
      <c r="F949" t="str">
        <v>-</v>
      </c>
      <c r="G949" t="str">
        <v>-</v>
      </c>
    </row>
    <row r="950">
      <c r="A950">
        <v>1948</v>
      </c>
      <c r="B950" t="str">
        <f>HYPERLINK("https://vixuyen.hagiang.gov.vn/chi-tiet-tin-tuc/-/news/44757/l%E1%BB%85-c%C3%B4ng-b%E1%BB%91-x%C3%A3-kim-th%E1%BA%A1ch-%C4%91%E1%BA%A1t-chu%E1%BA%A9n-n%C3%B4ng-th%C3%B4n-m%E1%BB%9Bi.html", "UBND Ủy ban nhân dân xã Kim Thạch  tỉnh Hà Giang")</f>
        <v>UBND Ủy ban nhân dân xã Kim Thạch  tỉnh Hà Giang</v>
      </c>
      <c r="C950" t="str">
        <v>https://vixuyen.hagiang.gov.vn/chi-tiet-tin-tuc/-/news/44757/l%E1%BB%85-c%C3%B4ng-b%E1%BB%91-x%C3%A3-kim-th%E1%BA%A1ch-%C4%91%E1%BA%A1t-chu%E1%BA%A9n-n%C3%B4ng-th%C3%B4n-m%E1%BB%9Bi.html</v>
      </c>
      <c r="D950" t="str">
        <v>-</v>
      </c>
      <c r="E950" t="str">
        <v>-</v>
      </c>
      <c r="F950" t="str">
        <v>-</v>
      </c>
      <c r="G950" t="str">
        <v>-</v>
      </c>
    </row>
    <row r="951">
      <c r="A951">
        <v>1949</v>
      </c>
      <c r="B951" t="str">
        <v>Công an xã Phú Linh  tỉnh Hà Giang</v>
      </c>
      <c r="C951" t="str">
        <v>-</v>
      </c>
      <c r="D951" t="str">
        <v>-</v>
      </c>
      <c r="E951" t="str">
        <v/>
      </c>
      <c r="F951" t="str">
        <v>-</v>
      </c>
      <c r="G951" t="str">
        <v>-</v>
      </c>
    </row>
    <row r="952">
      <c r="A952">
        <v>1950</v>
      </c>
      <c r="B952" t="str">
        <f>HYPERLINK("https://vixuyen.hagiang.gov.vn/chi-tiet-tin-tuc/-/news/44757/tiem-nang-phat-trien-du-lich-cua-xa-phu-linh.html", "UBND Ủy ban nhân dân xã Phú Linh  tỉnh Hà Giang")</f>
        <v>UBND Ủy ban nhân dân xã Phú Linh  tỉnh Hà Giang</v>
      </c>
      <c r="C952" t="str">
        <v>https://vixuyen.hagiang.gov.vn/chi-tiet-tin-tuc/-/news/44757/tiem-nang-phat-trien-du-lich-cua-xa-phu-linh.html</v>
      </c>
      <c r="D952" t="str">
        <v>-</v>
      </c>
      <c r="E952" t="str">
        <v>-</v>
      </c>
      <c r="F952" t="str">
        <v>-</v>
      </c>
      <c r="G952" t="str">
        <v>-</v>
      </c>
    </row>
    <row r="953">
      <c r="A953">
        <v>1951</v>
      </c>
      <c r="B953" t="str">
        <f>HYPERLINK("https://www.facebook.com/Doanxakimlinh/", "Công an xã Kim Linh  tỉnh Hà Giang")</f>
        <v>Công an xã Kim Linh  tỉnh Hà Giang</v>
      </c>
      <c r="C953" t="str">
        <v>https://www.facebook.com/Doanxakimlinh/</v>
      </c>
      <c r="D953" t="str">
        <v>-</v>
      </c>
      <c r="E953" t="str">
        <v/>
      </c>
      <c r="F953" t="str">
        <v>-</v>
      </c>
      <c r="G953" t="str">
        <v>-</v>
      </c>
    </row>
    <row r="954">
      <c r="A954">
        <v>1952</v>
      </c>
      <c r="B954" t="str">
        <f>HYPERLINK("https://vixuyen.hagiang.gov.vn/", "UBND Ủy ban nhân dân xã Kim Linh  tỉnh Hà Giang")</f>
        <v>UBND Ủy ban nhân dân xã Kim Linh  tỉnh Hà Giang</v>
      </c>
      <c r="C954" t="str">
        <v>https://vixuyen.hagiang.gov.vn/</v>
      </c>
      <c r="D954" t="str">
        <v>-</v>
      </c>
      <c r="E954" t="str">
        <v>-</v>
      </c>
      <c r="F954" t="str">
        <v>-</v>
      </c>
      <c r="G954" t="str">
        <v>-</v>
      </c>
    </row>
    <row r="955">
      <c r="A955">
        <v>1953</v>
      </c>
      <c r="B955" t="str">
        <v>Công an thị trấn Vị Xuyên  tỉnh Hà Giang</v>
      </c>
      <c r="C955" t="str">
        <v>-</v>
      </c>
      <c r="D955" t="str">
        <v>-</v>
      </c>
      <c r="E955" t="str">
        <v/>
      </c>
      <c r="F955" t="str">
        <v>-</v>
      </c>
      <c r="G955" t="str">
        <v>-</v>
      </c>
    </row>
    <row r="956">
      <c r="A956">
        <v>1954</v>
      </c>
      <c r="B956" t="str">
        <f>HYPERLINK("https://vixuyen.hagiang.gov.vn/", "UBND Ủy ban nhân dân thị trấn Vị Xuyên  tỉnh Hà Giang")</f>
        <v>UBND Ủy ban nhân dân thị trấn Vị Xuyên  tỉnh Hà Giang</v>
      </c>
      <c r="C956" t="str">
        <v>https://vixuyen.hagiang.gov.vn/</v>
      </c>
      <c r="D956" t="str">
        <v>-</v>
      </c>
      <c r="E956" t="str">
        <v>-</v>
      </c>
      <c r="F956" t="str">
        <v>-</v>
      </c>
      <c r="G956" t="str">
        <v>-</v>
      </c>
    </row>
    <row r="957">
      <c r="A957">
        <v>1955</v>
      </c>
      <c r="B957" t="str">
        <f>HYPERLINK("https://www.facebook.com/UBND.TtntVL/", "Công an thị trấn Nông Trường Việt Lâm  tỉnh Hà Giang")</f>
        <v>Công an thị trấn Nông Trường Việt Lâm  tỉnh Hà Giang</v>
      </c>
      <c r="C957" t="str">
        <v>https://www.facebook.com/UBND.TtntVL/</v>
      </c>
      <c r="D957" t="str">
        <v>-</v>
      </c>
      <c r="E957" t="str">
        <v/>
      </c>
      <c r="F957" t="str">
        <v>-</v>
      </c>
      <c r="G957" t="str">
        <v>-</v>
      </c>
    </row>
    <row r="958">
      <c r="A958">
        <v>1956</v>
      </c>
      <c r="B958" t="str">
        <f>HYPERLINK("https://vixuyen.hagiang.gov.vn/", "UBND Ủy ban nhân dân thị trấn Nông Trường Việt Lâm  tỉnh Hà Giang")</f>
        <v>UBND Ủy ban nhân dân thị trấn Nông Trường Việt Lâm  tỉnh Hà Giang</v>
      </c>
      <c r="C958" t="str">
        <v>https://vixuyen.hagiang.gov.vn/</v>
      </c>
      <c r="D958" t="str">
        <v>-</v>
      </c>
      <c r="E958" t="str">
        <v>-</v>
      </c>
      <c r="F958" t="str">
        <v>-</v>
      </c>
      <c r="G958" t="str">
        <v>-</v>
      </c>
    </row>
    <row r="959">
      <c r="A959">
        <v>1957</v>
      </c>
      <c r="B959" t="str">
        <v>Công an xã Minh Tân  tỉnh Hà Giang</v>
      </c>
      <c r="C959" t="str">
        <v>-</v>
      </c>
      <c r="D959" t="str">
        <v>-</v>
      </c>
      <c r="E959" t="str">
        <v/>
      </c>
      <c r="F959" t="str">
        <v>-</v>
      </c>
      <c r="G959" t="str">
        <v>-</v>
      </c>
    </row>
    <row r="960">
      <c r="A960">
        <v>1958</v>
      </c>
      <c r="B960" t="str">
        <f>HYPERLINK("https://vixuyen.hagiang.gov.vn/chi-tiet-tin-tuc/-/news/44757/thon-ban-hinh-xa-minh-tan-to-chuc-ngay-hoi-dai-doan-ket-dan-toc.html", "UBND Ủy ban nhân dân xã Minh Tân  tỉnh Hà Giang")</f>
        <v>UBND Ủy ban nhân dân xã Minh Tân  tỉnh Hà Giang</v>
      </c>
      <c r="C960" t="str">
        <v>https://vixuyen.hagiang.gov.vn/chi-tiet-tin-tuc/-/news/44757/thon-ban-hinh-xa-minh-tan-to-chuc-ngay-hoi-dai-doan-ket-dan-toc.html</v>
      </c>
      <c r="D960" t="str">
        <v>-</v>
      </c>
      <c r="E960" t="str">
        <v>-</v>
      </c>
      <c r="F960" t="str">
        <v>-</v>
      </c>
      <c r="G960" t="str">
        <v>-</v>
      </c>
    </row>
    <row r="961">
      <c r="A961">
        <v>1959</v>
      </c>
      <c r="B961" t="str">
        <f>HYPERLINK("https://www.facebook.com/reel/447420241115537/", "Công an xã Thuận Hoà  tỉnh Hà Giang")</f>
        <v>Công an xã Thuận Hoà  tỉnh Hà Giang</v>
      </c>
      <c r="C961" t="str">
        <v>https://www.facebook.com/reel/447420241115537/</v>
      </c>
      <c r="D961" t="str">
        <v>-</v>
      </c>
      <c r="E961" t="str">
        <v/>
      </c>
      <c r="F961" t="str">
        <v>-</v>
      </c>
      <c r="G961" t="str">
        <v>-</v>
      </c>
    </row>
    <row r="962">
      <c r="A962">
        <v>1960</v>
      </c>
      <c r="B962" t="str">
        <f>HYPERLINK("https://vixuyen.hagiang.gov.vn/chi-tiet-tin-tuc/-/news/44757/tiem-nang-phat-trien-du-lich-o-xa-thuan-hoa.html", "UBND Ủy ban nhân dân xã Thuận Hoà  tỉnh Hà Giang")</f>
        <v>UBND Ủy ban nhân dân xã Thuận Hoà  tỉnh Hà Giang</v>
      </c>
      <c r="C962" t="str">
        <v>https://vixuyen.hagiang.gov.vn/chi-tiet-tin-tuc/-/news/44757/tiem-nang-phat-trien-du-lich-o-xa-thuan-hoa.html</v>
      </c>
      <c r="D962" t="str">
        <v>-</v>
      </c>
      <c r="E962" t="str">
        <v>-</v>
      </c>
      <c r="F962" t="str">
        <v>-</v>
      </c>
      <c r="G962" t="str">
        <v>-</v>
      </c>
    </row>
    <row r="963">
      <c r="A963">
        <v>1961</v>
      </c>
      <c r="B963" t="str">
        <v>Công an xã Tùng Bá  tỉnh Hà Giang</v>
      </c>
      <c r="C963" t="str">
        <v>-</v>
      </c>
      <c r="D963" t="str">
        <v>-</v>
      </c>
      <c r="E963" t="str">
        <v/>
      </c>
      <c r="F963" t="str">
        <v>-</v>
      </c>
      <c r="G963" t="str">
        <v>-</v>
      </c>
    </row>
    <row r="964">
      <c r="A964">
        <v>1962</v>
      </c>
      <c r="B964" t="str">
        <f>HYPERLINK("https://xtungba.hagiang.gov.vn/vi/chi-tiet-tin-tuc/-/news/1326098/%E1%BB%A6y-ban-nh%C3%82n-d%C3%82n-x%C3%83-t%C3%99ng-b%C3%81-huy%E1%BB%86n-v%E1%BB%8A-xuy%C3%8An-t%E1%BB%88nh-h%C3%80-giang.html", "UBND Ủy ban nhân dân xã Tùng Bá  tỉnh Hà Giang")</f>
        <v>UBND Ủy ban nhân dân xã Tùng Bá  tỉnh Hà Giang</v>
      </c>
      <c r="C964" t="str">
        <v>https://xtungba.hagiang.gov.vn/vi/chi-tiet-tin-tuc/-/news/1326098/%E1%BB%A6y-ban-nh%C3%82n-d%C3%82n-x%C3%83-t%C3%99ng-b%C3%81-huy%E1%BB%86n-v%E1%BB%8A-xuy%C3%8An-t%E1%BB%88nh-h%C3%80-giang.html</v>
      </c>
      <c r="D964" t="str">
        <v>-</v>
      </c>
      <c r="E964" t="str">
        <v>-</v>
      </c>
      <c r="F964" t="str">
        <v>-</v>
      </c>
      <c r="G964" t="str">
        <v>-</v>
      </c>
    </row>
    <row r="965">
      <c r="A965">
        <v>1963</v>
      </c>
      <c r="B965" t="str">
        <v>Công an xã Thanh Thủy  tỉnh Hà Giang</v>
      </c>
      <c r="C965" t="str">
        <v>-</v>
      </c>
      <c r="D965" t="str">
        <v>-</v>
      </c>
      <c r="E965" t="str">
        <v/>
      </c>
      <c r="F965" t="str">
        <v>-</v>
      </c>
      <c r="G965" t="str">
        <v>-</v>
      </c>
    </row>
    <row r="966">
      <c r="A966">
        <v>1964</v>
      </c>
      <c r="B966" t="str">
        <f>HYPERLINK("https://xthanhthuy.hagiang.gov.vn/", "UBND Ủy ban nhân dân xã Thanh Thủy  tỉnh Hà Giang")</f>
        <v>UBND Ủy ban nhân dân xã Thanh Thủy  tỉnh Hà Giang</v>
      </c>
      <c r="C966" t="str">
        <v>https://xthanhthuy.hagiang.gov.vn/</v>
      </c>
      <c r="D966" t="str">
        <v>-</v>
      </c>
      <c r="E966" t="str">
        <v>-</v>
      </c>
      <c r="F966" t="str">
        <v>-</v>
      </c>
      <c r="G966" t="str">
        <v>-</v>
      </c>
    </row>
    <row r="967">
      <c r="A967">
        <v>1965</v>
      </c>
      <c r="B967" t="str">
        <f>HYPERLINK("https://www.facebook.com/tuoitreconganhagiang/", "Công an xã Thanh Đức  tỉnh Hà Giang")</f>
        <v>Công an xã Thanh Đức  tỉnh Hà Giang</v>
      </c>
      <c r="C967" t="str">
        <v>https://www.facebook.com/tuoitreconganhagiang/</v>
      </c>
      <c r="D967" t="str">
        <v>-</v>
      </c>
      <c r="E967" t="str">
        <v/>
      </c>
      <c r="F967" t="str">
        <v>-</v>
      </c>
      <c r="G967" t="str">
        <v>-</v>
      </c>
    </row>
    <row r="968">
      <c r="A968">
        <v>1966</v>
      </c>
      <c r="B968" t="str">
        <f>HYPERLINK("https://xthanhduc.hagiang.gov.vn/", "UBND Ủy ban nhân dân xã Thanh Đức  tỉnh Hà Giang")</f>
        <v>UBND Ủy ban nhân dân xã Thanh Đức  tỉnh Hà Giang</v>
      </c>
      <c r="C968" t="str">
        <v>https://xthanhduc.hagiang.gov.vn/</v>
      </c>
      <c r="D968" t="str">
        <v>-</v>
      </c>
      <c r="E968" t="str">
        <v>-</v>
      </c>
      <c r="F968" t="str">
        <v>-</v>
      </c>
      <c r="G968" t="str">
        <v>-</v>
      </c>
    </row>
    <row r="969">
      <c r="A969">
        <v>1967</v>
      </c>
      <c r="B969" t="str">
        <v>Công an xã Phong Quang  tỉnh Hà Giang</v>
      </c>
      <c r="C969" t="str">
        <v>-</v>
      </c>
      <c r="D969" t="str">
        <v>-</v>
      </c>
      <c r="E969" t="str">
        <v/>
      </c>
      <c r="F969" t="str">
        <v>-</v>
      </c>
      <c r="G969" t="str">
        <v>-</v>
      </c>
    </row>
    <row r="970">
      <c r="A970">
        <v>1968</v>
      </c>
      <c r="B970" t="str">
        <f>HYPERLINK("https://xphongquang.hagiang.gov.vn/", "UBND Ủy ban nhân dân xã Phong Quang  tỉnh Hà Giang")</f>
        <v>UBND Ủy ban nhân dân xã Phong Quang  tỉnh Hà Giang</v>
      </c>
      <c r="C970" t="str">
        <v>https://xphongquang.hagiang.gov.vn/</v>
      </c>
      <c r="D970" t="str">
        <v>-</v>
      </c>
      <c r="E970" t="str">
        <v>-</v>
      </c>
      <c r="F970" t="str">
        <v>-</v>
      </c>
      <c r="G970" t="str">
        <v>-</v>
      </c>
    </row>
    <row r="971">
      <c r="A971">
        <v>1969</v>
      </c>
      <c r="B971" t="str">
        <v>Công an xã Xín Chải  tỉnh Hà Giang</v>
      </c>
      <c r="C971" t="str">
        <v>-</v>
      </c>
      <c r="D971" t="str">
        <v>-</v>
      </c>
      <c r="E971" t="str">
        <v/>
      </c>
      <c r="F971" t="str">
        <v>-</v>
      </c>
      <c r="G971" t="str">
        <v>-</v>
      </c>
    </row>
    <row r="972">
      <c r="A972">
        <v>1970</v>
      </c>
      <c r="B972" t="str">
        <f>HYPERLINK("https://vixuyen.hagiang.gov.vn/chi-tiet-tin-tuc/-/news/44757/x%C3%A3-x%C3%ADn-ch%E1%BA%A3i.html", "UBND Ủy ban nhân dân xã Xín Chải  tỉnh Hà Giang")</f>
        <v>UBND Ủy ban nhân dân xã Xín Chải  tỉnh Hà Giang</v>
      </c>
      <c r="C972" t="str">
        <v>https://vixuyen.hagiang.gov.vn/chi-tiet-tin-tuc/-/news/44757/x%C3%A3-x%C3%ADn-ch%E1%BA%A3i.html</v>
      </c>
      <c r="D972" t="str">
        <v>-</v>
      </c>
      <c r="E972" t="str">
        <v>-</v>
      </c>
      <c r="F972" t="str">
        <v>-</v>
      </c>
      <c r="G972" t="str">
        <v>-</v>
      </c>
    </row>
    <row r="973">
      <c r="A973">
        <v>1971</v>
      </c>
      <c r="B973" t="str">
        <v>Công an xã Phương Tiến  tỉnh Hà Giang</v>
      </c>
      <c r="C973" t="str">
        <v>-</v>
      </c>
      <c r="D973" t="str">
        <v>-</v>
      </c>
      <c r="E973" t="str">
        <v/>
      </c>
      <c r="F973" t="str">
        <v>-</v>
      </c>
      <c r="G973" t="str">
        <v>-</v>
      </c>
    </row>
    <row r="974">
      <c r="A974">
        <v>1972</v>
      </c>
      <c r="B974" t="str">
        <f>HYPERLINK("https://xphuongtien.hagiang.gov.vn/", "UBND Ủy ban nhân dân xã Phương Tiến  tỉnh Hà Giang")</f>
        <v>UBND Ủy ban nhân dân xã Phương Tiến  tỉnh Hà Giang</v>
      </c>
      <c r="C974" t="str">
        <v>https://xphuongtien.hagiang.gov.vn/</v>
      </c>
      <c r="D974" t="str">
        <v>-</v>
      </c>
      <c r="E974" t="str">
        <v>-</v>
      </c>
      <c r="F974" t="str">
        <v>-</v>
      </c>
      <c r="G974" t="str">
        <v>-</v>
      </c>
    </row>
    <row r="975">
      <c r="A975">
        <v>1973</v>
      </c>
      <c r="B975" t="str">
        <v>Công an xã Lao Chải  tỉnh Hà Giang</v>
      </c>
      <c r="C975" t="str">
        <v>-</v>
      </c>
      <c r="D975" t="str">
        <v>-</v>
      </c>
      <c r="E975" t="str">
        <v/>
      </c>
      <c r="F975" t="str">
        <v>-</v>
      </c>
      <c r="G975" t="str">
        <v>-</v>
      </c>
    </row>
    <row r="976">
      <c r="A976">
        <v>1974</v>
      </c>
      <c r="B976" t="str">
        <f>HYPERLINK("https://vixuyen.hagiang.gov.vn/chi-tiet-tin-tuc/-/news/44757/x%C3%A3-lao-ch%E1%BA%A3i.html", "UBND Ủy ban nhân dân xã Lao Chải  tỉnh Hà Giang")</f>
        <v>UBND Ủy ban nhân dân xã Lao Chải  tỉnh Hà Giang</v>
      </c>
      <c r="C976" t="str">
        <v>https://vixuyen.hagiang.gov.vn/chi-tiet-tin-tuc/-/news/44757/x%C3%A3-lao-ch%E1%BA%A3i.html</v>
      </c>
      <c r="D976" t="str">
        <v>-</v>
      </c>
      <c r="E976" t="str">
        <v>-</v>
      </c>
      <c r="F976" t="str">
        <v>-</v>
      </c>
      <c r="G976" t="str">
        <v>-</v>
      </c>
    </row>
    <row r="977">
      <c r="A977">
        <v>1975</v>
      </c>
      <c r="B977" t="str">
        <v>Công an xã Cao Bồ  tỉnh Hà Giang</v>
      </c>
      <c r="C977" t="str">
        <v>-</v>
      </c>
      <c r="D977" t="str">
        <v>-</v>
      </c>
      <c r="E977" t="str">
        <v/>
      </c>
      <c r="F977" t="str">
        <v>-</v>
      </c>
      <c r="G977" t="str">
        <v>-</v>
      </c>
    </row>
    <row r="978">
      <c r="A978">
        <v>1976</v>
      </c>
      <c r="B978" t="str">
        <f>HYPERLINK("https://vixuyen.hagiang.gov.vn/chi-tiet-tin-tuc/-/news/44757/x%C3%A3-cao-b%E1%BB%93.html", "UBND Ủy ban nhân dân xã Cao Bồ  tỉnh Hà Giang")</f>
        <v>UBND Ủy ban nhân dân xã Cao Bồ  tỉnh Hà Giang</v>
      </c>
      <c r="C978" t="str">
        <v>https://vixuyen.hagiang.gov.vn/chi-tiet-tin-tuc/-/news/44757/x%C3%A3-cao-b%E1%BB%93.html</v>
      </c>
      <c r="D978" t="str">
        <v>-</v>
      </c>
      <c r="E978" t="str">
        <v>-</v>
      </c>
      <c r="F978" t="str">
        <v>-</v>
      </c>
      <c r="G978" t="str">
        <v>-</v>
      </c>
    </row>
    <row r="979">
      <c r="A979">
        <v>1977</v>
      </c>
      <c r="B979" t="str">
        <f>HYPERLINK("https://www.facebook.com/tuoitreconganhagiang/", "Công an xã Đạo Đức  tỉnh Hà Giang")</f>
        <v>Công an xã Đạo Đức  tỉnh Hà Giang</v>
      </c>
      <c r="C979" t="str">
        <v>https://www.facebook.com/tuoitreconganhagiang/</v>
      </c>
      <c r="D979" t="str">
        <v>-</v>
      </c>
      <c r="E979" t="str">
        <v/>
      </c>
      <c r="F979" t="str">
        <v>-</v>
      </c>
      <c r="G979" t="str">
        <v>-</v>
      </c>
    </row>
    <row r="980">
      <c r="A980">
        <v>1978</v>
      </c>
      <c r="B980" t="str">
        <f>HYPERLINK("https://vixuyen.hagiang.gov.vn/vi/chi-tiet-tin-tuc/-/news/44757/x%25C3%25A3-%25C4%2590%25E1%25BA%25A1o-%25C4%2590%25E1%25BB%25A9c.html", "UBND Ủy ban nhân dân xã Đạo Đức  tỉnh Hà Giang")</f>
        <v>UBND Ủy ban nhân dân xã Đạo Đức  tỉnh Hà Giang</v>
      </c>
      <c r="C980" t="str">
        <v>https://vixuyen.hagiang.gov.vn/vi/chi-tiet-tin-tuc/-/news/44757/x%25C3%25A3-%25C4%2590%25E1%25BA%25A1o-%25C4%2590%25E1%25BB%25A9c.html</v>
      </c>
      <c r="D980" t="str">
        <v>-</v>
      </c>
      <c r="E980" t="str">
        <v>-</v>
      </c>
      <c r="F980" t="str">
        <v>-</v>
      </c>
      <c r="G980" t="str">
        <v>-</v>
      </c>
    </row>
    <row r="981">
      <c r="A981">
        <v>1979</v>
      </c>
      <c r="B981" t="str">
        <f>HYPERLINK("https://www.facebook.com/tuoitrecongansonla/?locale=hu_HU", "Công an xã Thượng Sơn  tỉnh Hà Giang")</f>
        <v>Công an xã Thượng Sơn  tỉnh Hà Giang</v>
      </c>
      <c r="C981" t="str">
        <v>https://www.facebook.com/tuoitrecongansonla/?locale=hu_HU</v>
      </c>
      <c r="D981" t="str">
        <v>-</v>
      </c>
      <c r="E981" t="str">
        <v/>
      </c>
      <c r="F981" t="str">
        <v>-</v>
      </c>
      <c r="G981" t="str">
        <v>-</v>
      </c>
    </row>
    <row r="982">
      <c r="A982">
        <v>1980</v>
      </c>
      <c r="B982" t="str">
        <f>HYPERLINK("https://vixuyen.hagiang.gov.vn/chi-tiet-tin-tuc/-/news/44757/x%C3%A3-th%C6%B0%E1%BB%A3ng-s%C6%A1n.html", "UBND Ủy ban nhân dân xã Thượng Sơn  tỉnh Hà Giang")</f>
        <v>UBND Ủy ban nhân dân xã Thượng Sơn  tỉnh Hà Giang</v>
      </c>
      <c r="C982" t="str">
        <v>https://vixuyen.hagiang.gov.vn/chi-tiet-tin-tuc/-/news/44757/x%C3%A3-th%C6%B0%E1%BB%A3ng-s%C6%A1n.html</v>
      </c>
      <c r="D982" t="str">
        <v>-</v>
      </c>
      <c r="E982" t="str">
        <v>-</v>
      </c>
      <c r="F982" t="str">
        <v>-</v>
      </c>
      <c r="G982" t="str">
        <v>-</v>
      </c>
    </row>
    <row r="983">
      <c r="A983">
        <v>1981</v>
      </c>
      <c r="B983" t="str">
        <f>HYPERLINK("https://www.facebook.com/230130195471738", "Công an xã Linh Hồ  tỉnh Hà Giang")</f>
        <v>Công an xã Linh Hồ  tỉnh Hà Giang</v>
      </c>
      <c r="C983" t="str">
        <v>https://www.facebook.com/230130195471738</v>
      </c>
      <c r="D983" t="str">
        <v>-</v>
      </c>
      <c r="E983" t="str">
        <v/>
      </c>
      <c r="F983" t="str">
        <v>-</v>
      </c>
      <c r="G983" t="str">
        <v>-</v>
      </c>
    </row>
    <row r="984">
      <c r="A984">
        <v>1982</v>
      </c>
      <c r="B984" t="str">
        <f>HYPERLINK("https://vixuyen.hagiang.gov.vn/chi-tiet-tin-tuc/-/news/44757/x%C3%A3-linh-h%E1%BB%93.html", "UBND Ủy ban nhân dân xã Linh Hồ  tỉnh Hà Giang")</f>
        <v>UBND Ủy ban nhân dân xã Linh Hồ  tỉnh Hà Giang</v>
      </c>
      <c r="C984" t="str">
        <v>https://vixuyen.hagiang.gov.vn/chi-tiet-tin-tuc/-/news/44757/x%C3%A3-linh-h%E1%BB%93.html</v>
      </c>
      <c r="D984" t="str">
        <v>-</v>
      </c>
      <c r="E984" t="str">
        <v>-</v>
      </c>
      <c r="F984" t="str">
        <v>-</v>
      </c>
      <c r="G984" t="str">
        <v>-</v>
      </c>
    </row>
    <row r="985">
      <c r="A985">
        <v>1983</v>
      </c>
      <c r="B985" t="str">
        <v>Công an xã Quảng Ngần  tỉnh Hà Giang</v>
      </c>
      <c r="C985" t="str">
        <v>-</v>
      </c>
      <c r="D985" t="str">
        <v>-</v>
      </c>
      <c r="E985" t="str">
        <v/>
      </c>
      <c r="F985" t="str">
        <v>-</v>
      </c>
      <c r="G985" t="str">
        <v>-</v>
      </c>
    </row>
    <row r="986">
      <c r="A986">
        <v>1984</v>
      </c>
      <c r="B986" t="str">
        <f>HYPERLINK("https://vixuyen.hagiang.gov.vn/chi-tiet-tin-tuc/-/news/44757/le-khoi-cong-cau-duyen-thon-khuoi-hop-xa-quang-ngan-huyen-vi-xuyen.html", "UBND Ủy ban nhân dân xã Quảng Ngần  tỉnh Hà Giang")</f>
        <v>UBND Ủy ban nhân dân xã Quảng Ngần  tỉnh Hà Giang</v>
      </c>
      <c r="C986" t="str">
        <v>https://vixuyen.hagiang.gov.vn/chi-tiet-tin-tuc/-/news/44757/le-khoi-cong-cau-duyen-thon-khuoi-hop-xa-quang-ngan-huyen-vi-xuyen.html</v>
      </c>
      <c r="D986" t="str">
        <v>-</v>
      </c>
      <c r="E986" t="str">
        <v>-</v>
      </c>
      <c r="F986" t="str">
        <v>-</v>
      </c>
      <c r="G986" t="str">
        <v>-</v>
      </c>
    </row>
    <row r="987">
      <c r="A987">
        <v>1985</v>
      </c>
      <c r="B987" t="str">
        <v>Công an xã Việt Lâm  tỉnh Hà Giang</v>
      </c>
      <c r="C987" t="str">
        <v>-</v>
      </c>
      <c r="D987" t="str">
        <v>-</v>
      </c>
      <c r="E987" t="str">
        <v/>
      </c>
      <c r="F987" t="str">
        <v>-</v>
      </c>
      <c r="G987" t="str">
        <v>-</v>
      </c>
    </row>
    <row r="988">
      <c r="A988">
        <v>1986</v>
      </c>
      <c r="B988" t="str">
        <f>HYPERLINK("https://vixuyen.hagiang.gov.vn/", "UBND Ủy ban nhân dân xã Việt Lâm  tỉnh Hà Giang")</f>
        <v>UBND Ủy ban nhân dân xã Việt Lâm  tỉnh Hà Giang</v>
      </c>
      <c r="C988" t="str">
        <v>https://vixuyen.hagiang.gov.vn/</v>
      </c>
      <c r="D988" t="str">
        <v>-</v>
      </c>
      <c r="E988" t="str">
        <v>-</v>
      </c>
      <c r="F988" t="str">
        <v>-</v>
      </c>
      <c r="G988" t="str">
        <v>-</v>
      </c>
    </row>
    <row r="989">
      <c r="A989">
        <v>1987</v>
      </c>
      <c r="B989" t="str">
        <v>Công an xã Ngọc Linh  tỉnh Hà Giang</v>
      </c>
      <c r="C989" t="str">
        <v>-</v>
      </c>
      <c r="D989" t="str">
        <v>-</v>
      </c>
      <c r="E989" t="str">
        <v/>
      </c>
      <c r="F989" t="str">
        <v>-</v>
      </c>
      <c r="G989" t="str">
        <v>-</v>
      </c>
    </row>
    <row r="990">
      <c r="A990">
        <v>1988</v>
      </c>
      <c r="B990" t="str">
        <f>HYPERLINK("https://vixuyen.hagiang.gov.vn/chi-tiet-tin-tuc/-/news/44757/x%C3%A3-ng%E1%BB%8Dc-linh.html", "UBND Ủy ban nhân dân xã Ngọc Linh  tỉnh Hà Giang")</f>
        <v>UBND Ủy ban nhân dân xã Ngọc Linh  tỉnh Hà Giang</v>
      </c>
      <c r="C990" t="str">
        <v>https://vixuyen.hagiang.gov.vn/chi-tiet-tin-tuc/-/news/44757/x%C3%A3-ng%E1%BB%8Dc-linh.html</v>
      </c>
      <c r="D990" t="str">
        <v>-</v>
      </c>
      <c r="E990" t="str">
        <v>-</v>
      </c>
      <c r="F990" t="str">
        <v>-</v>
      </c>
      <c r="G990" t="str">
        <v>-</v>
      </c>
    </row>
    <row r="991">
      <c r="A991">
        <v>1989</v>
      </c>
      <c r="B991" t="str">
        <v>Công an xã Ngọc Minh  tỉnh Hà Giang</v>
      </c>
      <c r="C991" t="str">
        <v>-</v>
      </c>
      <c r="D991" t="str">
        <v>-</v>
      </c>
      <c r="E991" t="str">
        <v/>
      </c>
      <c r="F991" t="str">
        <v>-</v>
      </c>
      <c r="G991" t="str">
        <v>-</v>
      </c>
    </row>
    <row r="992">
      <c r="A992">
        <v>1990</v>
      </c>
      <c r="B992" t="str">
        <f>HYPERLINK("https://vixuyen.hagiang.gov.vn/chi-tiet-tin-tuc/-/news/44757/x%C3%A3-ng%E1%BB%8Dc-minh.html", "UBND Ủy ban nhân dân xã Ngọc Minh  tỉnh Hà Giang")</f>
        <v>UBND Ủy ban nhân dân xã Ngọc Minh  tỉnh Hà Giang</v>
      </c>
      <c r="C992" t="str">
        <v>https://vixuyen.hagiang.gov.vn/chi-tiet-tin-tuc/-/news/44757/x%C3%A3-ng%E1%BB%8Dc-minh.html</v>
      </c>
      <c r="D992" t="str">
        <v>-</v>
      </c>
      <c r="E992" t="str">
        <v>-</v>
      </c>
      <c r="F992" t="str">
        <v>-</v>
      </c>
      <c r="G992" t="str">
        <v>-</v>
      </c>
    </row>
    <row r="993">
      <c r="A993">
        <v>1991</v>
      </c>
      <c r="B993" t="str">
        <f>HYPERLINK("https://www.facebook.com/p/%C4%90o%C3%A0n-x%C3%A3-B%E1%BA%A1ch-Ng%E1%BB%8Dc-100063584644520/", "Công an xã Bạch Ngọc  tỉnh Hà Giang")</f>
        <v>Công an xã Bạch Ngọc  tỉnh Hà Giang</v>
      </c>
      <c r="C993" t="str">
        <v>https://www.facebook.com/p/%C4%90o%C3%A0n-x%C3%A3-B%E1%BA%A1ch-Ng%E1%BB%8Dc-100063584644520/</v>
      </c>
      <c r="D993" t="str">
        <v>-</v>
      </c>
      <c r="E993" t="str">
        <v/>
      </c>
      <c r="F993" t="str">
        <v>-</v>
      </c>
      <c r="G993" t="str">
        <v>-</v>
      </c>
    </row>
    <row r="994">
      <c r="A994">
        <v>1992</v>
      </c>
      <c r="B994" t="str">
        <f>HYPERLINK("https://vixuyen.hagiang.gov.vn/chi-tiet-tin-tuc/-/news/44757/x%25C3%25A3-b%25E1%25BA%25A1ch-ng%25E1%25BB%258Dc.html", "UBND Ủy ban nhân dân xã Bạch Ngọc  tỉnh Hà Giang")</f>
        <v>UBND Ủy ban nhân dân xã Bạch Ngọc  tỉnh Hà Giang</v>
      </c>
      <c r="C994" t="str">
        <v>https://vixuyen.hagiang.gov.vn/chi-tiet-tin-tuc/-/news/44757/x%25C3%25A3-b%25E1%25BA%25A1ch-ng%25E1%25BB%258Dc.html</v>
      </c>
      <c r="D994" t="str">
        <v>-</v>
      </c>
      <c r="E994" t="str">
        <v>-</v>
      </c>
      <c r="F994" t="str">
        <v>-</v>
      </c>
      <c r="G994" t="str">
        <v>-</v>
      </c>
    </row>
    <row r="995">
      <c r="A995">
        <v>1993</v>
      </c>
      <c r="B995" t="str">
        <f>HYPERLINK("https://www.facebook.com/p/Tu%E1%BB%95i-tr%E1%BA%BB-C%C3%B4ng-an-Th%C3%A0nh-ph%E1%BB%91-V%C4%A9nh-Y%C3%AAn-100066497717181/?locale=nl_BE", "Công an xã Trung Thành  tỉnh Hà Giang")</f>
        <v>Công an xã Trung Thành  tỉnh Hà Giang</v>
      </c>
      <c r="C995" t="str">
        <v>https://www.facebook.com/p/Tu%E1%BB%95i-tr%E1%BA%BB-C%C3%B4ng-an-Th%C3%A0nh-ph%E1%BB%91-V%C4%A9nh-Y%C3%AAn-100066497717181/?locale=nl_BE</v>
      </c>
      <c r="D995" t="str">
        <v>-</v>
      </c>
      <c r="E995" t="str">
        <v/>
      </c>
      <c r="F995" t="str">
        <v>-</v>
      </c>
      <c r="G995" t="str">
        <v>-</v>
      </c>
    </row>
    <row r="996">
      <c r="A996">
        <v>1994</v>
      </c>
      <c r="B996" t="str">
        <f>HYPERLINK("https://vixuyen.hagiang.gov.vn/chi-tiet-tin-tuc/-/news/44757/thong-bao-v-v-gioi-thieu-chuc-danh-chu-ky-chu-tich-uy-ban-nhan-dan-xa-trung-thanh.html", "UBND Ủy ban nhân dân xã Trung Thành  tỉnh Hà Giang")</f>
        <v>UBND Ủy ban nhân dân xã Trung Thành  tỉnh Hà Giang</v>
      </c>
      <c r="C996" t="str">
        <v>https://vixuyen.hagiang.gov.vn/chi-tiet-tin-tuc/-/news/44757/thong-bao-v-v-gioi-thieu-chuc-danh-chu-ky-chu-tich-uy-ban-nhan-dan-xa-trung-thanh.html</v>
      </c>
      <c r="D996" t="str">
        <v>-</v>
      </c>
      <c r="E996" t="str">
        <v>-</v>
      </c>
      <c r="F996" t="str">
        <v>-</v>
      </c>
      <c r="G996" t="str">
        <v>-</v>
      </c>
    </row>
    <row r="997">
      <c r="A997">
        <v>1995</v>
      </c>
      <c r="B997" t="str">
        <f>HYPERLINK("https://www.facebook.com/p/Tu%E1%BB%95i-tr%E1%BA%BB-C%C3%B4ng-an-Th%C3%A0nh-ph%E1%BB%91-V%C4%A9nh-Y%C3%AAn-100066497717181/?locale=nl_BE", "Công an xã Minh Sơn  tỉnh Hà Giang")</f>
        <v>Công an xã Minh Sơn  tỉnh Hà Giang</v>
      </c>
      <c r="C997" t="str">
        <v>https://www.facebook.com/p/Tu%E1%BB%95i-tr%E1%BA%BB-C%C3%B4ng-an-Th%C3%A0nh-ph%E1%BB%91-V%C4%A9nh-Y%C3%AAn-100066497717181/?locale=nl_BE</v>
      </c>
      <c r="D997" t="str">
        <v>-</v>
      </c>
      <c r="E997" t="str">
        <v/>
      </c>
      <c r="F997" t="str">
        <v>-</v>
      </c>
      <c r="G997" t="str">
        <v>-</v>
      </c>
    </row>
    <row r="998">
      <c r="A998">
        <v>1996</v>
      </c>
      <c r="B998" t="str">
        <f>HYPERLINK("https://xminhson.hagiang.gov.vn/chi-tiet-tin-tuc/-/news/1325738/uy-ban-nhan-dan-xa-minh-son.html", "UBND Ủy ban nhân dân xã Minh Sơn  tỉnh Hà Giang")</f>
        <v>UBND Ủy ban nhân dân xã Minh Sơn  tỉnh Hà Giang</v>
      </c>
      <c r="C998" t="str">
        <v>https://xminhson.hagiang.gov.vn/chi-tiet-tin-tuc/-/news/1325738/uy-ban-nhan-dan-xa-minh-son.html</v>
      </c>
      <c r="D998" t="str">
        <v>-</v>
      </c>
      <c r="E998" t="str">
        <v>-</v>
      </c>
      <c r="F998" t="str">
        <v>-</v>
      </c>
      <c r="G998" t="str">
        <v>-</v>
      </c>
    </row>
    <row r="999">
      <c r="A999">
        <v>1997</v>
      </c>
      <c r="B999" t="str">
        <v>Công an xã Giáp Trung  tỉnh Hà Giang</v>
      </c>
      <c r="C999" t="str">
        <v>-</v>
      </c>
      <c r="D999" t="str">
        <v>-</v>
      </c>
      <c r="E999" t="str">
        <v/>
      </c>
      <c r="F999" t="str">
        <v>-</v>
      </c>
      <c r="G999" t="str">
        <v>-</v>
      </c>
    </row>
    <row r="1000">
      <c r="A1000">
        <v>1998</v>
      </c>
      <c r="B1000" t="str">
        <f>HYPERLINK("http://bacquang.hagiang.gov.vn/page/cac-xa-thi-tran.html", "UBND Ủy ban nhân dân xã Giáp Trung  tỉnh Hà Giang")</f>
        <v>UBND Ủy ban nhân dân xã Giáp Trung  tỉnh Hà Giang</v>
      </c>
      <c r="C1000" t="str">
        <v>http://bacquang.hagiang.gov.vn/page/cac-xa-thi-tran.html</v>
      </c>
      <c r="D1000" t="str">
        <v>-</v>
      </c>
      <c r="E1000" t="str">
        <v>-</v>
      </c>
      <c r="F1000" t="str">
        <v>-</v>
      </c>
      <c r="G1000" t="str">
        <v>-</v>
      </c>
    </row>
    <row r="1001">
      <c r="A1001">
        <v>1999</v>
      </c>
      <c r="B1001" t="str">
        <f>HYPERLINK("https://www.facebook.com/p/Tu%E1%BB%95i-tr%E1%BA%BB-C%C3%B4ng-an-Th%C3%A0nh-ph%E1%BB%91-V%C4%A9nh-Y%C3%AAn-100066497717181/?locale=nl_BE", "Công an xã Yên Định  tỉnh Hà Giang")</f>
        <v>Công an xã Yên Định  tỉnh Hà Giang</v>
      </c>
      <c r="C1001" t="str">
        <v>https://www.facebook.com/p/Tu%E1%BB%95i-tr%E1%BA%BB-C%C3%B4ng-an-Th%C3%A0nh-ph%E1%BB%91-V%C4%A9nh-Y%C3%AAn-100066497717181/?locale=nl_BE</v>
      </c>
      <c r="D1001" t="str">
        <v>-</v>
      </c>
      <c r="E1001" t="str">
        <v/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