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2000</v>
      </c>
      <c r="B2" t="str">
        <f>HYPERLINK("https://xyendinh.hagiang.gov.vn/", "UBND Ủy ban nhân dân xã Yên Định  tỉnh Hà Giang")</f>
        <v>UBND Ủy ban nhân dân xã Yên Định  tỉnh Hà Giang</v>
      </c>
      <c r="C2" t="str">
        <v>https://xyendinh.hagiang.gov.vn/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2001</v>
      </c>
      <c r="B3" t="str">
        <f>HYPERLINK("https://www.facebook.com/p/Tu%E1%BB%95i-tr%E1%BA%BB-C%C3%B4ng-an-Th%C3%A0nh-ph%E1%BB%91-V%C4%A9nh-Y%C3%AAn-100066497717181/?locale=nl_BE", "Công an thị trấn Yên Phú  tỉnh Hà Giang")</f>
        <v>Công an thị trấn Yên Phú  tỉnh Hà Giang</v>
      </c>
      <c r="C3" t="str">
        <v>https://www.facebook.com/p/Tu%E1%BB%95i-tr%E1%BA%BB-C%C3%B4ng-an-Th%C3%A0nh-ph%E1%BB%91-V%C4%A9nh-Y%C3%AAn-100066497717181/?locale=nl_BE</v>
      </c>
      <c r="D3" t="str">
        <v>-</v>
      </c>
      <c r="E3" t="str">
        <v/>
      </c>
      <c r="F3" t="str">
        <v>-</v>
      </c>
      <c r="G3" t="str">
        <v>-</v>
      </c>
    </row>
    <row r="4">
      <c r="A4">
        <v>2002</v>
      </c>
      <c r="B4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 tỉnh Hà Giang")</f>
        <v>UBND Ủy ban nhân dân thị trấn Yên Phú  tỉnh Hà Giang</v>
      </c>
      <c r="C4" t="str">
        <v>https://bacme.hagiang.gov.vn/chi-tiet-tin-tuc/-/news/44693/th%E1%BB%8B-tr%E1%BA%A5n-y%C3%AAn-ph%C3%BA-huy%E1%BB%87n-b%E1%BA%AFc-m%C3%AA-10-n%C4%83m-x%C3%A2y-d%E1%BB%B1ng-v%C3%A0-ph%C3%A1t-tri%E1%BB%83n.html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2003</v>
      </c>
      <c r="B5" t="str">
        <v>Công an xã Minh Ngọc  tỉnh Hà Giang</v>
      </c>
      <c r="C5" t="str">
        <v>-</v>
      </c>
      <c r="D5" t="str">
        <v>-</v>
      </c>
      <c r="E5" t="str">
        <v/>
      </c>
      <c r="F5" t="str">
        <v>-</v>
      </c>
      <c r="G5" t="str">
        <v>-</v>
      </c>
    </row>
    <row r="6">
      <c r="A6">
        <v>2004</v>
      </c>
      <c r="B6" t="str">
        <f>HYPERLINK("https://www.molisa.gov.vn/baiviet/242388", "UBND Ủy ban nhân dân xã Minh Ngọc  tỉnh Hà Giang")</f>
        <v>UBND Ủy ban nhân dân xã Minh Ngọc  tỉnh Hà Giang</v>
      </c>
      <c r="C6" t="str">
        <v>https://www.molisa.gov.vn/baiviet/242388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2005</v>
      </c>
      <c r="B7" t="str">
        <f>HYPERLINK("https://www.facebook.com/p/Tu%E1%BB%95i-tr%E1%BA%BB-C%C3%B4ng-an-Th%C3%A0nh-ph%E1%BB%91-V%C4%A9nh-Y%C3%AAn-100066497717181/?locale=nl_BE", "Công an xã Yên Phong  tỉnh Hà Giang")</f>
        <v>Công an xã Yên Phong  tỉnh Hà Giang</v>
      </c>
      <c r="C7" t="str">
        <v>https://www.facebook.com/p/Tu%E1%BB%95i-tr%E1%BA%BB-C%C3%B4ng-an-Th%C3%A0nh-ph%E1%BB%91-V%C4%A9nh-Y%C3%AAn-100066497717181/?locale=nl_BE</v>
      </c>
      <c r="D7" t="str">
        <v>-</v>
      </c>
      <c r="E7" t="str">
        <v/>
      </c>
      <c r="F7" t="str">
        <v>-</v>
      </c>
      <c r="G7" t="str">
        <v>-</v>
      </c>
    </row>
    <row r="8">
      <c r="A8">
        <v>2006</v>
      </c>
      <c r="B8" t="str">
        <f>HYPERLINK("https://xyenphong.hagiang.gov.vn/vi", "UBND Ủy ban nhân dân xã Yên Phong  tỉnh Hà Giang")</f>
        <v>UBND Ủy ban nhân dân xã Yên Phong  tỉnh Hà Giang</v>
      </c>
      <c r="C8" t="str">
        <v>https://xyenphong.hagiang.gov.vn/vi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2007</v>
      </c>
      <c r="B9" t="str">
        <v>Công an xã Lạc Nông  tỉnh Hà Giang</v>
      </c>
      <c r="C9" t="str">
        <v>-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2008</v>
      </c>
      <c r="B10" t="str">
        <f>HYPERLINK("https://xlacnong.hagiang.gov.vn/", "UBND Ủy ban nhân dân xã Lạc Nông  tỉnh Hà Giang")</f>
        <v>UBND Ủy ban nhân dân xã Lạc Nông  tỉnh Hà Giang</v>
      </c>
      <c r="C10" t="str">
        <v>https://xlacnong.hagiang.gov.vn/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2009</v>
      </c>
      <c r="B11" t="str">
        <v>Công an xã Phú Nam  tỉnh Hà Giang</v>
      </c>
      <c r="C11" t="str">
        <v>-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2010</v>
      </c>
      <c r="B12" t="str">
        <f>HYPERLINK("https://xphunam.hagiang.gov.vn/", "UBND Ủy ban nhân dân xã Phú Nam  tỉnh Hà Giang")</f>
        <v>UBND Ủy ban nhân dân xã Phú Nam  tỉnh Hà Giang</v>
      </c>
      <c r="C12" t="str">
        <v>https://xphunam.hagiang.gov.vn/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2011</v>
      </c>
      <c r="B13" t="str">
        <f>HYPERLINK("https://www.facebook.com/p/Tu%E1%BB%95i-tr%E1%BA%BB-C%C3%B4ng-an-Th%C3%A0nh-ph%E1%BB%91-V%C4%A9nh-Y%C3%AAn-100066497717181/?locale=nl_BE", "Công an xã Yên Cường  tỉnh Hà Giang")</f>
        <v>Công an xã Yên Cường  tỉnh Hà Giang</v>
      </c>
      <c r="C13" t="str">
        <v>https://www.facebook.com/p/Tu%E1%BB%95i-tr%E1%BA%BB-C%C3%B4ng-an-Th%C3%A0nh-ph%E1%BB%91-V%C4%A9nh-Y%C3%AAn-100066497717181/?locale=nl_BE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2012</v>
      </c>
      <c r="B14" t="str">
        <f>HYPERLINK("https://xyencuong.hagiang.gov.vn/vi/trang-chu", "UBND Ủy ban nhân dân xã Yên Cường  tỉnh Hà Giang")</f>
        <v>UBND Ủy ban nhân dân xã Yên Cường  tỉnh Hà Giang</v>
      </c>
      <c r="C14" t="str">
        <v>https://xyencuong.hagiang.gov.vn/vi/trang-chu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2013</v>
      </c>
      <c r="B15" t="str">
        <f>HYPERLINK("https://www.facebook.com/tuoitreconganhagiang/", "Công an xã Thượng Tân  tỉnh Hà Giang")</f>
        <v>Công an xã Thượng Tân  tỉnh Hà Giang</v>
      </c>
      <c r="C15" t="str">
        <v>https://www.facebook.com/tuoitreconganhagiang/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2014</v>
      </c>
      <c r="B16" t="str">
        <f>HYPERLINK("https://xthuongtan.hagiang.gov.vn/vi/chi-tiet-tin-tuc/-/news/1325682/xa-thuong-tan-to-chuc-ky-hop-thu-12-chuyen-de-hoi-dong-nhan-dan-xa-khoa-ix-nhiem-ky-2021-2026.html", "UBND Ủy ban nhân dân xã Thượng Tân  tỉnh Hà Giang")</f>
        <v>UBND Ủy ban nhân dân xã Thượng Tân  tỉnh Hà Giang</v>
      </c>
      <c r="C16" t="str">
        <v>https://xthuongtan.hagiang.gov.vn/vi/chi-tiet-tin-tuc/-/news/1325682/xa-thuong-tan-to-chuc-ky-hop-thu-12-chuyen-de-hoi-dong-nhan-dan-xa-khoa-ix-nhiem-ky-2021-2026.html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2015</v>
      </c>
      <c r="B17" t="str">
        <v>Công an xã Đường Âm  tỉnh Hà Giang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2016</v>
      </c>
      <c r="B18" t="str">
        <f>HYPERLINK("https://xduongam.hagiang.gov.vn/vi/trang-chu", "UBND Ủy ban nhân dân xã Đường Âm  tỉnh Hà Giang")</f>
        <v>UBND Ủy ban nhân dân xã Đường Âm  tỉnh Hà Giang</v>
      </c>
      <c r="C18" t="str">
        <v>https://xduongam.hagiang.gov.vn/vi/trang-chu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2017</v>
      </c>
      <c r="B19" t="str">
        <v>Công an xã Đường Hồng  tỉnh Hà Giang</v>
      </c>
      <c r="C19" t="str">
        <v>-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2018</v>
      </c>
      <c r="B20" t="str">
        <f>HYPERLINK("https://bacme.hagiang.gov.vn/chi-tiet-tin-tuc/-/news/44693/danh-s%C3%A1ch-%C4%91%E1%BA%A1i-bi%E1%BB%83u-h%E1%BB%99i-%C4%91%E1%BB%93ng-nh%C3%A2n-d%C3%A2n-huy%E1%BB%87n-b%E1%BA%AFc-m%C3%AA-kho%C3%A1-viii-nhi%E1%BB%87m-k%E1%BB%B3-2016-2021.html", "UBND Ủy ban nhân dân xã Đường Hồng  tỉnh Hà Giang")</f>
        <v>UBND Ủy ban nhân dân xã Đường Hồng  tỉnh Hà Giang</v>
      </c>
      <c r="C20" t="str">
        <v>https://bacme.hagiang.gov.vn/chi-tiet-tin-tuc/-/news/44693/danh-s%C3%A1ch-%C4%91%E1%BA%A1i-bi%E1%BB%83u-h%E1%BB%99i-%C4%91%E1%BB%93ng-nh%C3%A2n-d%C3%A2n-huy%E1%BB%87n-b%E1%BA%AFc-m%C3%AA-kho%C3%A1-viii-nhi%E1%BB%87m-k%E1%BB%B3-2016-2021.html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2019</v>
      </c>
      <c r="B21" t="str">
        <v>Công an xã Phiêng Luông  tỉnh Hà Giang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2020</v>
      </c>
      <c r="B22" t="str">
        <f>HYPERLINK("https://xphiengluong.hagiang.gov.vn/chi-tiet-tin-tuc/-/news/1325746/danh-b%E1%BA%A1-ng%C6%B0%E1%BB%9Di-%C4%91%E1%BB%A9ng-%C4%91%E1%BA%A7u-c%C3%A1c-ban-ng%C3%A0nh-c%C3%A1n-b%E1%BB%99-c%C3%B4ng-ch%E1%BB%A9c-x%C3%A3-phi%C3%AAng-lu%C3%B4ng.html", "UBND Ủy ban nhân dân xã Phiêng Luông  tỉnh Hà Giang")</f>
        <v>UBND Ủy ban nhân dân xã Phiêng Luông  tỉnh Hà Giang</v>
      </c>
      <c r="C22" t="str">
        <v>https://xphiengluong.hagiang.gov.vn/chi-tiet-tin-tuc/-/news/1325746/danh-b%E1%BA%A1-ng%C6%B0%E1%BB%9Di-%C4%91%E1%BB%A9ng-%C4%91%E1%BA%A7u-c%C3%A1c-ban-ng%C3%A0nh-c%C3%A1n-b%E1%BB%99-c%C3%B4ng-ch%E1%BB%A9c-x%C3%A3-phi%C3%AAng-lu%C3%B4ng.html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2021</v>
      </c>
      <c r="B23" t="str">
        <f>HYPERLINK("https://www.facebook.com/p/Tu%E1%BB%95i-tr%E1%BA%BB-C%C3%B4ng-an-Th%C3%A0nh-ph%E1%BB%91-V%C4%A9nh-Y%C3%AAn-100066497717181/?locale=nl_BE", "Công an thị trấn Vinh Quang  tỉnh Hà Giang")</f>
        <v>Công an thị trấn Vinh Quang  tỉnh Hà Giang</v>
      </c>
      <c r="C23" t="str">
        <v>https://www.facebook.com/p/Tu%E1%BB%95i-tr%E1%BA%BB-C%C3%B4ng-an-Th%C3%A0nh-ph%E1%BB%91-V%C4%A9nh-Y%C3%AAn-100066497717181/?locale=nl_BE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2022</v>
      </c>
      <c r="B24" t="str">
        <f>HYPERLINK("https://hoangsuphi.hagiang.gov.vn/chi-tiet-tin-tuc/-/news/44725/th%C3%B4ng-tin-gi%E1%BB%9Bi-thi%E1%BB%87u-th%E1%BB%8B-tr%E1%BA%A5n-vinh-quang-huy%E1%BB%87n-ho%C3%A0ng-su-ph%C3%AC.html", "UBND Ủy ban nhân dân thị trấn Vinh Quang  tỉnh Hà Giang")</f>
        <v>UBND Ủy ban nhân dân thị trấn Vinh Quang  tỉnh Hà Giang</v>
      </c>
      <c r="C24" t="str">
        <v>https://hoangsuphi.hagiang.gov.vn/chi-tiet-tin-tuc/-/news/44725/th%C3%B4ng-tin-gi%E1%BB%9Bi-thi%E1%BB%87u-th%E1%BB%8B-tr%E1%BA%A5n-vinh-quang-huy%E1%BB%87n-ho%C3%A0ng-su-ph%C3%AC.html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2023</v>
      </c>
      <c r="B25" t="str">
        <v>Công an xã Bản Máy  tỉnh Hà Giang</v>
      </c>
      <c r="C25" t="str">
        <v>-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2024</v>
      </c>
      <c r="B26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Máy  tỉnh Hà Giang")</f>
        <v>UBND Ủy ban nhân dân xã Bản Máy  tỉnh Hà Giang</v>
      </c>
      <c r="C26" t="str">
        <v>https://hoangsuphi.hagiang.gov.vn/vi/chi-tiet-tin-tuc/-/news/44725/th%C3%B4ng-tin-gi%E1%BB%9Bi-thi%E1%BB%87u-%E1%BB%A6y-ban-nh%C3%A2n-d%C3%A2n-x%C3%A3-b%E1%BA%A3n-p%C3%A9o-huy%E1%BB%87n-ho%C3%A0ng-su-ph%C3%AC.html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2025</v>
      </c>
      <c r="B27" t="str">
        <f>HYPERLINK("https://www.facebook.com/tuoitreconganhagiang/", "Công an xã Thàng Tín  tỉnh Hà Giang")</f>
        <v>Công an xã Thàng Tín  tỉnh Hà Giang</v>
      </c>
      <c r="C27" t="str">
        <v>https://www.facebook.com/tuoitreconganhagiang/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2026</v>
      </c>
      <c r="B28" t="str">
        <f>HYPERLINK("https://thanhpho.hagiang.gov.vn/", "UBND Ủy ban nhân dân xã Thàng Tín  tỉnh Hà Giang")</f>
        <v>UBND Ủy ban nhân dân xã Thàng Tín  tỉnh Hà Giang</v>
      </c>
      <c r="C28" t="str">
        <v>https://thanhpho.hagiang.gov.vn/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2027</v>
      </c>
      <c r="B29" t="str">
        <v>Công an xã Thèn Chu Phìn  tỉnh Hà Giang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2028</v>
      </c>
      <c r="B30" t="str">
        <f>HYPERLINK("https://hoangsuphi.hagiang.gov.vn/chi-tiet-tin-tuc/-/news/44725/x%25C3%25A3-th%25C3%25A8n-chu-ph%25C3%25ACn-huy%25E1%25BB%2587n-ho%25C3%25A0ng-su-ph%25C3%25AC-t%25E1%25BB%2589nh-h%25C3%25A0-giang.html", "UBND Ủy ban nhân dân xã Thèn Chu Phìn  tỉnh Hà Giang")</f>
        <v>UBND Ủy ban nhân dân xã Thèn Chu Phìn  tỉnh Hà Giang</v>
      </c>
      <c r="C30" t="str">
        <v>https://hoangsuphi.hagiang.gov.vn/chi-tiet-tin-tuc/-/news/44725/x%25C3%25A3-th%25C3%25A8n-chu-ph%25C3%25ACn-huy%25E1%25BB%2587n-ho%25C3%25A0ng-su-ph%25C3%25AC-t%25E1%25BB%2589nh-h%25C3%25A0-giang.html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2029</v>
      </c>
      <c r="B31" t="str">
        <f>HYPERLINK("https://www.facebook.com/p/Tu%E1%BB%95i-tr%E1%BA%BB-C%C3%B4ng-an-Th%C3%A0nh-ph%E1%BB%91-V%C4%A9nh-Y%C3%AAn-100066497717181/?locale=nl_BE", "Công an xã Pố Lồ  tỉnh Hà Giang")</f>
        <v>Công an xã Pố Lồ  tỉnh Hà Giang</v>
      </c>
      <c r="C31" t="str">
        <v>https://www.facebook.com/p/Tu%E1%BB%95i-tr%E1%BA%BB-C%C3%B4ng-an-Th%C3%A0nh-ph%E1%BB%91-V%C4%A9nh-Y%C3%AAn-100066497717181/?locale=nl_BE</v>
      </c>
      <c r="D31" t="str">
        <v>-</v>
      </c>
      <c r="E31" t="str">
        <v/>
      </c>
      <c r="F31" t="str">
        <v>-</v>
      </c>
      <c r="G31" t="str">
        <v>-</v>
      </c>
    </row>
    <row r="32">
      <c r="A32">
        <v>2030</v>
      </c>
      <c r="B32" t="str">
        <f>HYPERLINK("https://hoangsuphi.hagiang.gov.vn/chi-tiet-tin-tuc/-/news/44725/x%C3%A3-p%E1%BB%91-l%E1%BB%93-huy%E1%BB%87n-ho%C3%A0ng-su-ph%C3%AC.html", "UBND Ủy ban nhân dân xã Pố Lồ  tỉnh Hà Giang")</f>
        <v>UBND Ủy ban nhân dân xã Pố Lồ  tỉnh Hà Giang</v>
      </c>
      <c r="C32" t="str">
        <v>https://hoangsuphi.hagiang.gov.vn/chi-tiet-tin-tuc/-/news/44725/x%C3%A3-p%E1%BB%91-l%E1%BB%93-huy%E1%BB%87n-ho%C3%A0ng-su-ph%C3%AC.html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2031</v>
      </c>
      <c r="B33" t="str">
        <v>Công an xã Bản Phùng  tỉnh Hà Giang</v>
      </c>
      <c r="C33" t="str">
        <v>-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2032</v>
      </c>
      <c r="B34" t="str">
        <f>HYPERLINK("https://hoangsuphi.hagiang.gov.vn/chi-tiet-tin-tuc/-/news/44725/th%25C3%25B4ng-tin-gi%25E1%25BB%259Bi-thi%25E1%25BB%2587u-%25E1%25BB%25A6y-ban-nh%25C3%25A2n-d%25C3%25A2n-x%25C3%25A3-b%25E1%25BA%25A3n-ph%25C3%25B9ng.html", "UBND Ủy ban nhân dân xã Bản Phùng  tỉnh Hà Giang")</f>
        <v>UBND Ủy ban nhân dân xã Bản Phùng  tỉnh Hà Giang</v>
      </c>
      <c r="C34" t="str">
        <v>https://hoangsuphi.hagiang.gov.vn/chi-tiet-tin-tuc/-/news/44725/th%25C3%25B4ng-tin-gi%25E1%25BB%259Bi-thi%25E1%25BB%2587u-%25E1%25BB%25A6y-ban-nh%25C3%25A2n-d%25C3%25A2n-x%25C3%25A3-b%25E1%25BA%25A3n-ph%25C3%25B9ng.html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2033</v>
      </c>
      <c r="B35" t="str">
        <v>Công an xã Túng Sán  tỉnh Hà Giang</v>
      </c>
      <c r="C35" t="str">
        <v>-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2034</v>
      </c>
      <c r="B36" t="str">
        <f>HYPERLINK("https://hoangsuphi.hagiang.gov.vn/", "UBND Ủy ban nhân dân xã Túng Sán  tỉnh Hà Giang")</f>
        <v>UBND Ủy ban nhân dân xã Túng Sán  tỉnh Hà Giang</v>
      </c>
      <c r="C36" t="str">
        <v>https://hoangsuphi.hagiang.gov.vn/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2035</v>
      </c>
      <c r="B37" t="str">
        <v>Công an xã Chiến Phố  tỉnh Hà Giang</v>
      </c>
      <c r="C37" t="str">
        <v>-</v>
      </c>
      <c r="D37" t="str">
        <v>-</v>
      </c>
      <c r="E37" t="str">
        <v/>
      </c>
      <c r="F37" t="str">
        <v>-</v>
      </c>
      <c r="G37" t="str">
        <v>-</v>
      </c>
    </row>
    <row r="38">
      <c r="A38">
        <v>2036</v>
      </c>
      <c r="B38" t="str">
        <f>HYPERLINK("https://thanhpho.hagiang.gov.vn/", "UBND Ủy ban nhân dân xã Chiến Phố  tỉnh Hà Giang")</f>
        <v>UBND Ủy ban nhân dân xã Chiến Phố  tỉnh Hà Giang</v>
      </c>
      <c r="C38" t="str">
        <v>https://thanhpho.hagiang.gov.vn/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2037</v>
      </c>
      <c r="B39" t="str">
        <v>Công an xã Đản Ván  tỉnh Hà Giang</v>
      </c>
      <c r="C39" t="str">
        <v>-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2038</v>
      </c>
      <c r="B40" t="str">
        <f>HYPERLINK("https://hoangsuphi.hagiang.gov.vn/chi-tiet-tin-tuc/-/news/44725/th%C3%B4ng-tin-gi%E1%BB%9Bi-thi%E1%BB%87u-x%C3%A3-%C4%90%E1%BA%A3n-v%C3%A1n-huy%E1%BB%87n-ho%C3%A0ng-su-ph%C3%AC.html", "UBND Ủy ban nhân dân xã Đản Ván  tỉnh Hà Giang")</f>
        <v>UBND Ủy ban nhân dân xã Đản Ván  tỉnh Hà Giang</v>
      </c>
      <c r="C40" t="str">
        <v>https://hoangsuphi.hagiang.gov.vn/chi-tiet-tin-tuc/-/news/44725/th%C3%B4ng-tin-gi%E1%BB%9Bi-thi%E1%BB%87u-x%C3%A3-%C4%90%E1%BA%A3n-v%C3%A1n-huy%E1%BB%87n-ho%C3%A0ng-su-ph%C3%AC.html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2039</v>
      </c>
      <c r="B41" t="str">
        <f>HYPERLINK("https://www.facebook.com/tuoitreconganhagiang/", "Công an xã Tụ Nhân  tỉnh Hà Giang")</f>
        <v>Công an xã Tụ Nhân  tỉnh Hà Giang</v>
      </c>
      <c r="C41" t="str">
        <v>https://www.facebook.com/tuoitreconganhagiang/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2040</v>
      </c>
      <c r="B42" t="str">
        <f>HYPERLINK("https://dongvan.hagiang.gov.vn/", "UBND Ủy ban nhân dân xã Tụ Nhân  tỉnh Hà Giang")</f>
        <v>UBND Ủy ban nhân dân xã Tụ Nhân  tỉnh Hà Giang</v>
      </c>
      <c r="C42" t="str">
        <v>https://dongvan.hagiang.gov.vn/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2041</v>
      </c>
      <c r="B43" t="str">
        <v>Công an xã Tân Tiến  tỉnh Hà Giang</v>
      </c>
      <c r="C43" t="str">
        <v>-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2042</v>
      </c>
      <c r="B44" t="str">
        <f>HYPERLINK("https://tantien.tpbacgiang.bacgiang.gov.vn/", "UBND Ủy ban nhân dân xã Tân Tiến  tỉnh Hà Giang")</f>
        <v>UBND Ủy ban nhân dân xã Tân Tiến  tỉnh Hà Giang</v>
      </c>
      <c r="C44" t="str">
        <v>https://tantien.tpbacgiang.bacgiang.gov.vn/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2043</v>
      </c>
      <c r="B45" t="str">
        <f>HYPERLINK("https://www.facebook.com/tuoitreconganquanhadong/", "Công an xã Nàng Đôn  tỉnh Hà Giang")</f>
        <v>Công an xã Nàng Đôn  tỉnh Hà Giang</v>
      </c>
      <c r="C45" t="str">
        <v>https://www.facebook.com/tuoitreconganquanhadong/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2044</v>
      </c>
      <c r="B46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Nàng Đôn  tỉnh Hà Giang")</f>
        <v>UBND Ủy ban nhân dân xã Nàng Đôn  tỉnh Hà Giang</v>
      </c>
      <c r="C46" t="str">
        <v>https://hoangsuphi.hagiang.gov.vn/chi-tiet-tin-tuc/-/news/44725/th%C3%B4ng-tin-gi%E1%BB%9Bi-thi%E1%BB%87u-%E1%BB%A6y-ban-nh%C3%A2n-d%C3%A2n-x%C3%A3-n%C3%A0ng-%C4%90%C3%B4n-huy%E1%BB%87n-ho%C3%A0ng-su-ph%C3%AC.html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2045</v>
      </c>
      <c r="B47" t="str">
        <v>Công an xã Pờ Ly Ngài  tỉnh Hà Giang</v>
      </c>
      <c r="C47" t="str">
        <v>-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2046</v>
      </c>
      <c r="B48" t="str">
        <f>HYPERLINK("https://hoangsuphi.hagiang.gov.vn/chi-tiet-tin-tuc/-/news/44725/gi%25E1%25BB%259Bi-thi%25E1%25BB%2587u-chung-v%25E1%25BB%2581-x%25C3%25A3-p%25E1%25BB%259D-ly-ng%25C3%25A0i.html", "UBND Ủy ban nhân dân xã Pờ Ly Ngài  tỉnh Hà Giang")</f>
        <v>UBND Ủy ban nhân dân xã Pờ Ly Ngài  tỉnh Hà Giang</v>
      </c>
      <c r="C48" t="str">
        <v>https://hoangsuphi.hagiang.gov.vn/chi-tiet-tin-tuc/-/news/44725/gi%25E1%25BB%259Bi-thi%25E1%25BB%2587u-chung-v%25E1%25BB%2581-x%25C3%25A3-p%25E1%25BB%259D-ly-ng%25C3%25A0i.html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2047</v>
      </c>
      <c r="B49" t="str">
        <v>Công an xã Sán Xả Hồ  tỉnh Hà Giang</v>
      </c>
      <c r="C49" t="str">
        <v>-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2048</v>
      </c>
      <c r="B50" t="str">
        <f>HYPERLINK("https://hoangsuphi.hagiang.gov.vn/", "UBND Ủy ban nhân dân xã Sán Xả Hồ  tỉnh Hà Giang")</f>
        <v>UBND Ủy ban nhân dân xã Sán Xả Hồ  tỉnh Hà Giang</v>
      </c>
      <c r="C50" t="str">
        <v>https://hoangsuphi.hagiang.gov.vn/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2049</v>
      </c>
      <c r="B51" t="str">
        <f>HYPERLINK("https://www.facebook.com/p/%C4%90O%C3%80N-X%C3%83-B%E1%BA%A2N-LU%E1%BB%90C-100075958778433/?locale=hi_IN", "Công an xã Bản Luốc  tỉnh Hà Giang")</f>
        <v>Công an xã Bản Luốc  tỉnh Hà Giang</v>
      </c>
      <c r="C51" t="str">
        <v>https://www.facebook.com/p/%C4%90O%C3%80N-X%C3%83-B%E1%BA%A2N-LU%E1%BB%90C-100075958778433/?locale=hi_IN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2050</v>
      </c>
      <c r="B52" t="str">
        <f>HYPERLINK("https://xbanluoc.hagiang.gov.vn/", "UBND Ủy ban nhân dân xã Bản Luốc  tỉnh Hà Giang")</f>
        <v>UBND Ủy ban nhân dân xã Bản Luốc  tỉnh Hà Giang</v>
      </c>
      <c r="C52" t="str">
        <v>https://xbanluoc.hagiang.gov.vn/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2051</v>
      </c>
      <c r="B53" t="str">
        <v>Công an xã Ngàm Đăng Vài  tỉnh Hà Giang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2052</v>
      </c>
      <c r="B54" t="str">
        <f>HYPERLINK("https://xngamdangvai.hagiang.gov.vn/", "UBND Ủy ban nhân dân xã Ngàm Đăng Vài  tỉnh Hà Giang")</f>
        <v>UBND Ủy ban nhân dân xã Ngàm Đăng Vài  tỉnh Hà Giang</v>
      </c>
      <c r="C54" t="str">
        <v>https://xngamdangvai.hagiang.gov.vn/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2053</v>
      </c>
      <c r="B55" t="str">
        <v>Công an xã Bản Nhùng  tỉnh Hà Giang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2054</v>
      </c>
      <c r="B56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Nhùng  tỉnh Hà Giang")</f>
        <v>UBND Ủy ban nhân dân xã Bản Nhùng  tỉnh Hà Giang</v>
      </c>
      <c r="C56" t="str">
        <v>https://hoangsuphi.hagiang.gov.vn/vi/chi-tiet-tin-tuc/-/news/44725/th%C3%B4ng-tin-gi%E1%BB%9Bi-thi%E1%BB%87u-%E1%BB%A6y-ban-nh%C3%A2n-d%C3%A2n-x%C3%A3-b%E1%BA%A3n-p%C3%A9o-huy%E1%BB%87n-ho%C3%A0ng-su-ph%C3%AC.html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2055</v>
      </c>
      <c r="B57" t="str">
        <f>HYPERLINK("https://www.facebook.com/rizdorermitagehoangsuphi/", "Công an xã Tả Sử Choóng  tỉnh Hà Giang")</f>
        <v>Công an xã Tả Sử Choóng  tỉnh Hà Giang</v>
      </c>
      <c r="C57" t="str">
        <v>https://www.facebook.com/rizdorermitagehoangsuphi/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2056</v>
      </c>
      <c r="B58" t="str">
        <f>HYPERLINK("https://quangbinh.hagiang.gov.vn/chi-tiet-tin-tuc/-/news/44749/%C4%90%E1%BA%A1i-bi%E1%BB%83u-h%C4%90nd-t%E1%BB%89nh-ti%E1%BA%BFp-x%C3%BAc-c%E1%BB%AD-tri-t%E1%BA%A1i-x%C3%A3-t%E1%BA%A3-s%E1%BB%AD-cho%C3%B3ng-40-ho%C3%A0ng-su-ph%C3%AC-41-.html", "UBND Ủy ban nhân dân xã Tả Sử Choóng  tỉnh Hà Giang")</f>
        <v>UBND Ủy ban nhân dân xã Tả Sử Choóng  tỉnh Hà Giang</v>
      </c>
      <c r="C58" t="str">
        <v>https://quangbinh.hagiang.gov.vn/chi-tiet-tin-tuc/-/news/44749/%C4%90%E1%BA%A1i-bi%E1%BB%83u-h%C4%90nd-t%E1%BB%89nh-ti%E1%BA%BFp-x%C3%BAc-c%E1%BB%AD-tri-t%E1%BA%A1i-x%C3%A3-t%E1%BA%A3-s%E1%BB%AD-cho%C3%B3ng-40-ho%C3%A0ng-su-ph%C3%AC-41-.html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2057</v>
      </c>
      <c r="B59" t="str">
        <v>Công an xã Nậm Dịch  tỉnh Hà Giang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2058</v>
      </c>
      <c r="B60" t="str">
        <f>HYPERLINK("https://hoangsuphi.hagiang.gov.vn/chi-tiet-tin-tuc/-/news/44725/cong-bo-quyet-dinh-cong-nhan-thon-10-xa-nam-dich-dat-chuan-nong-thon-moi.html", "UBND Ủy ban nhân dân xã Nậm Dịch  tỉnh Hà Giang")</f>
        <v>UBND Ủy ban nhân dân xã Nậm Dịch  tỉnh Hà Giang</v>
      </c>
      <c r="C60" t="str">
        <v>https://hoangsuphi.hagiang.gov.vn/chi-tiet-tin-tuc/-/news/44725/cong-bo-quyet-dinh-cong-nhan-thon-10-xa-nam-dich-dat-chuan-nong-thon-moi.html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2059</v>
      </c>
      <c r="B61" t="str">
        <v>Công an xã Bản Péo  tỉnh Hà Giang</v>
      </c>
      <c r="C61" t="str">
        <v>-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2060</v>
      </c>
      <c r="B62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Péo  tỉnh Hà Giang")</f>
        <v>UBND Ủy ban nhân dân xã Bản Péo  tỉnh Hà Giang</v>
      </c>
      <c r="C62" t="str">
        <v>https://hoangsuphi.hagiang.gov.vn/vi/chi-tiet-tin-tuc/-/news/44725/th%C3%B4ng-tin-gi%E1%BB%9Bi-thi%E1%BB%87u-%E1%BB%A6y-ban-nh%C3%A2n-d%C3%A2n-x%C3%A3-b%E1%BA%A3n-p%C3%A9o-huy%E1%BB%87n-ho%C3%A0ng-su-ph%C3%AC.html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2061</v>
      </c>
      <c r="B63" t="str">
        <f>HYPERLINK("https://www.facebook.com/100083054333059", "Công an xã Hồ Thầu  tỉnh Hà Giang")</f>
        <v>Công an xã Hồ Thầu  tỉnh Hà Giang</v>
      </c>
      <c r="C63" t="str">
        <v>https://www.facebook.com/100083054333059</v>
      </c>
      <c r="D63" t="str">
        <v>-</v>
      </c>
      <c r="E63" t="str">
        <v/>
      </c>
      <c r="F63" t="str">
        <v>-</v>
      </c>
      <c r="G63" t="str">
        <v>-</v>
      </c>
    </row>
    <row r="64">
      <c r="A64">
        <v>2062</v>
      </c>
      <c r="B64" t="str">
        <f>HYPERLINK("https://hoangsuphi.hagiang.gov.vn/chi-tiet-tin-tuc/-/news/44725/x%25C3%25A3-h%25E1%25BB%2593-th%25E1%25BA%25A7u-huy%25E1%25BB%2587n-ho%25C3%25A0ng-su-ph%25C3%25AC.html", "UBND Ủy ban nhân dân xã Hồ Thầu  tỉnh Hà Giang")</f>
        <v>UBND Ủy ban nhân dân xã Hồ Thầu  tỉnh Hà Giang</v>
      </c>
      <c r="C64" t="str">
        <v>https://hoangsuphi.hagiang.gov.vn/chi-tiet-tin-tuc/-/news/44725/x%25C3%25A3-h%25E1%25BB%2593-th%25E1%25BA%25A7u-huy%25E1%25BB%2587n-ho%25C3%25A0ng-su-ph%25C3%25AC.html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2063</v>
      </c>
      <c r="B65" t="str">
        <v>Công an xã Nam Sơn  tỉnh Hà Giang</v>
      </c>
      <c r="C65" t="str">
        <v>-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2064</v>
      </c>
      <c r="B66" t="str">
        <f>HYPERLINK("https://xnamson.hagiang.gov.vn/", "UBND Ủy ban nhân dân xã Nam Sơn  tỉnh Hà Giang")</f>
        <v>UBND Ủy ban nhân dân xã Nam Sơn  tỉnh Hà Giang</v>
      </c>
      <c r="C66" t="str">
        <v>https://xnamson.hagiang.gov.vn/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2065</v>
      </c>
      <c r="B67" t="str">
        <f>HYPERLINK("https://www.facebook.com/p/Tu%E1%BB%95i-tr%E1%BA%BB-C%C3%B4ng-an-t%E1%BB%89nh-Ki%C3%AAn-Giang-100064349125717/", "Công an xã Nậm Tỵ  tỉnh Hà Giang")</f>
        <v>Công an xã Nậm Tỵ  tỉnh Hà Giang</v>
      </c>
      <c r="C67" t="str">
        <v>https://www.facebook.com/p/Tu%E1%BB%95i-tr%E1%BA%BB-C%C3%B4ng-an-t%E1%BB%89nh-Ki%C3%AAn-Giang-100064349125717/</v>
      </c>
      <c r="D67" t="str">
        <v>-</v>
      </c>
      <c r="E67" t="str">
        <v/>
      </c>
      <c r="F67" t="str">
        <v>-</v>
      </c>
      <c r="G67" t="str">
        <v>-</v>
      </c>
    </row>
    <row r="68">
      <c r="A68">
        <v>2066</v>
      </c>
      <c r="B68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Nậm Tỵ  tỉnh Hà Giang")</f>
        <v>UBND Ủy ban nhân dân xã Nậm Tỵ  tỉnh Hà Giang</v>
      </c>
      <c r="C68" t="str">
        <v>https://hoangsuphi.hagiang.gov.vn/chi-tiet-tin-tuc/-/news/44725/th%C3%B4ng-tin-gi%E1%BB%9Bi-thi%E1%BB%87u-%E1%BB%A6y-ban-nh%C3%A2n-d%C3%A2n-x%C3%A3-n%C3%A0ng-%C4%90%C3%B4n-huy%E1%BB%87n-ho%C3%A0ng-su-ph%C3%AC.html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2067</v>
      </c>
      <c r="B69" t="str">
        <f>HYPERLINK("https://www.facebook.com/congantinhhagiang/", "Công an xã Thông Nguyên  tỉnh Hà Giang")</f>
        <v>Công an xã Thông Nguyên  tỉnh Hà Giang</v>
      </c>
      <c r="C69" t="str">
        <v>https://www.facebook.com/congantinhhagiang/</v>
      </c>
      <c r="D69" t="str">
        <v>-</v>
      </c>
      <c r="E69" t="str">
        <v/>
      </c>
      <c r="F69" t="str">
        <v>-</v>
      </c>
      <c r="G69" t="str">
        <v>-</v>
      </c>
    </row>
    <row r="70">
      <c r="A70">
        <v>2068</v>
      </c>
      <c r="B70" t="str">
        <f>HYPERLINK("https://thanhpho.hagiang.gov.vn/", "UBND Ủy ban nhân dân xã Thông Nguyên  tỉnh Hà Giang")</f>
        <v>UBND Ủy ban nhân dân xã Thông Nguyên  tỉnh Hà Giang</v>
      </c>
      <c r="C70" t="str">
        <v>https://thanhpho.hagiang.gov.vn/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2069</v>
      </c>
      <c r="B71" t="str">
        <v>Công an xã Nậm Khòa  tỉnh Hà Giang</v>
      </c>
      <c r="C71" t="str">
        <v>-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2070</v>
      </c>
      <c r="B72" t="str">
        <f>HYPERLINK("https://xnamkhoa.hagiang.gov.vn/vi", "UBND Ủy ban nhân dân xã Nậm Khòa  tỉnh Hà Giang")</f>
        <v>UBND Ủy ban nhân dân xã Nậm Khòa  tỉnh Hà Giang</v>
      </c>
      <c r="C72" t="str">
        <v>https://xnamkhoa.hagiang.gov.vn/vi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2071</v>
      </c>
      <c r="B73" t="str">
        <f>HYPERLINK("https://www.facebook.com/congantinhhagiang/", "Công an thị trấn Cốc Pài  tỉnh Hà Giang")</f>
        <v>Công an thị trấn Cốc Pài  tỉnh Hà Giang</v>
      </c>
      <c r="C73" t="str">
        <v>https://www.facebook.com/congantinhhagiang/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2072</v>
      </c>
      <c r="B74" t="str">
        <f>HYPERLINK("https://xinman.hagiang.gov.vn/", "UBND Ủy ban nhân dân thị trấn Cốc Pài  tỉnh Hà Giang")</f>
        <v>UBND Ủy ban nhân dân thị trấn Cốc Pài  tỉnh Hà Giang</v>
      </c>
      <c r="C74" t="str">
        <v>https://xinman.hagiang.gov.vn/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2073</v>
      </c>
      <c r="B75" t="str">
        <f>HYPERLINK("https://www.facebook.com/tuoitreconganhagiang/?locale=te_IN", "Công an xã Nàn Xỉn  tỉnh Hà Giang")</f>
        <v>Công an xã Nàn Xỉn  tỉnh Hà Giang</v>
      </c>
      <c r="C75" t="str">
        <v>https://www.facebook.com/tuoitreconganhagiang/?locale=te_IN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2074</v>
      </c>
      <c r="B76" t="str">
        <f>HYPERLINK("https://xinman.hagiang.gov.vn/", "UBND Ủy ban nhân dân xã Nàn Xỉn  tỉnh Hà Giang")</f>
        <v>UBND Ủy ban nhân dân xã Nàn Xỉn  tỉnh Hà Giang</v>
      </c>
      <c r="C76" t="str">
        <v>https://xinman.hagiang.gov.vn/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2075</v>
      </c>
      <c r="B77" t="str">
        <v>Công an xã Bản Díu  tỉnh Hà Giang</v>
      </c>
      <c r="C77" t="str">
        <v>-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2076</v>
      </c>
      <c r="B78" t="str">
        <f>HYPERLINK("https://xinman.hagiang.gov.vn/chi-tiet-tin-tuc/-/news/44765/cong-bo-quyet-dinh-ve-cong-tac-can-bo-tai-xa-ban-diu.html", "UBND Ủy ban nhân dân xã Bản Díu  tỉnh Hà Giang")</f>
        <v>UBND Ủy ban nhân dân xã Bản Díu  tỉnh Hà Giang</v>
      </c>
      <c r="C78" t="str">
        <v>https://xinman.hagiang.gov.vn/chi-tiet-tin-tuc/-/news/44765/cong-bo-quyet-dinh-ve-cong-tac-can-bo-tai-xa-ban-diu.html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2077</v>
      </c>
      <c r="B79" t="str">
        <v>Công an xã Chí Cà  tỉnh Hà Giang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2078</v>
      </c>
      <c r="B80" t="str">
        <f>HYPERLINK("https://xinman.hagiang.gov.vn/chi-tiet-tin-tuc/-/news/44765/hong-khong-hat-xa-chi-ca-vao-mua-thu-hoach.html", "UBND Ủy ban nhân dân xã Chí Cà  tỉnh Hà Giang")</f>
        <v>UBND Ủy ban nhân dân xã Chí Cà  tỉnh Hà Giang</v>
      </c>
      <c r="C80" t="str">
        <v>https://xinman.hagiang.gov.vn/chi-tiet-tin-tuc/-/news/44765/hong-khong-hat-xa-chi-ca-vao-mua-thu-hoach.html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2079</v>
      </c>
      <c r="B81" t="str">
        <v>Công an xã Xín Mần  tỉnh Hà Giang</v>
      </c>
      <c r="C81" t="str">
        <v>-</v>
      </c>
      <c r="D81" t="str">
        <v>-</v>
      </c>
      <c r="E81" t="str">
        <v/>
      </c>
      <c r="F81" t="str">
        <v>-</v>
      </c>
      <c r="G81" t="str">
        <v>-</v>
      </c>
    </row>
    <row r="82">
      <c r="A82">
        <v>2080</v>
      </c>
      <c r="B82" t="str">
        <f>HYPERLINK("https://xinman.hagiang.gov.vn/", "UBND Ủy ban nhân dân xã Xín Mần  tỉnh Hà Giang")</f>
        <v>UBND Ủy ban nhân dân xã Xín Mần  tỉnh Hà Giang</v>
      </c>
      <c r="C82" t="str">
        <v>https://xinman.hagiang.gov.vn/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2081</v>
      </c>
      <c r="B83" t="str">
        <f>HYPERLINK("https://www.facebook.com/p/Tu%E1%BB%95i-tr%E1%BA%BB-C%C3%B4ng-an-Th%C3%A0nh-ph%E1%BB%91-V%C4%A9nh-Y%C3%AAn-100066497717181/?locale=nl_BE", "Công an xã Trung Thịnh  tỉnh Hà Giang")</f>
        <v>Công an xã Trung Thịnh  tỉnh Hà Giang</v>
      </c>
      <c r="C83" t="str">
        <v>https://www.facebook.com/p/Tu%E1%BB%95i-tr%E1%BA%BB-C%C3%B4ng-an-Th%C3%A0nh-ph%E1%BB%91-V%C4%A9nh-Y%C3%AAn-100066497717181/?locale=nl_BE</v>
      </c>
      <c r="D83" t="str">
        <v>-</v>
      </c>
      <c r="E83" t="str">
        <v/>
      </c>
      <c r="F83" t="str">
        <v>-</v>
      </c>
      <c r="G83" t="str">
        <v>-</v>
      </c>
    </row>
    <row r="84">
      <c r="A84">
        <v>2082</v>
      </c>
      <c r="B84" t="str">
        <f>HYPERLINK("https://xtrungthinh.hagiang.gov.vn/", "UBND Ủy ban nhân dân xã Trung Thịnh  tỉnh Hà Giang")</f>
        <v>UBND Ủy ban nhân dân xã Trung Thịnh  tỉnh Hà Giang</v>
      </c>
      <c r="C84" t="str">
        <v>https://xtrungthinh.hagiang.gov.vn/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2083</v>
      </c>
      <c r="B85" t="str">
        <v>Công an xã Thèn Phàng  tỉnh Hà Giang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2084</v>
      </c>
      <c r="B86" t="str">
        <f>HYPERLINK("https://xthenphang.hagiang.gov.vn/", "UBND Ủy ban nhân dân xã Thèn Phàng  tỉnh Hà Giang")</f>
        <v>UBND Ủy ban nhân dân xã Thèn Phàng  tỉnh Hà Giang</v>
      </c>
      <c r="C86" t="str">
        <v>https://xthenphang.hagiang.gov.vn/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2085</v>
      </c>
      <c r="B87" t="str">
        <v>Công an xã Ngán Chiên  tỉnh Hà Giang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2086</v>
      </c>
      <c r="B88" t="str">
        <f>HYPERLINK("https://xinman.hagiang.gov.vn/chi-tiet-tin-tuc/-/news/44765/l%E1%BB%85-c%C3%B4ng-b%E1%BB%91-s%C3%A1p-nh%E1%BA%ADp-x%C3%A3-ng%C3%A1n-chi%C3%AAn-v%C3%A0o-x%C3%A3-trung-th%E1%BB%8Bnh.html", "UBND Ủy ban nhân dân xã Ngán Chiên  tỉnh Hà Giang")</f>
        <v>UBND Ủy ban nhân dân xã Ngán Chiên  tỉnh Hà Giang</v>
      </c>
      <c r="C88" t="str">
        <v>https://xinman.hagiang.gov.vn/chi-tiet-tin-tuc/-/news/44765/l%E1%BB%85-c%C3%B4ng-b%E1%BB%91-s%C3%A1p-nh%E1%BA%ADp-x%C3%A3-ng%C3%A1n-chi%C3%AAn-v%C3%A0o-x%C3%A3-trung-th%E1%BB%8Bnh.html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2087</v>
      </c>
      <c r="B89" t="str">
        <v>Công an xã Pà Vầy Sủ  tỉnh Hà Giang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2088</v>
      </c>
      <c r="B90" t="str">
        <f>HYPERLINK("https://xinman.hagiang.gov.vn/chi-tiet-tin-tuc/-/news/44765/th%C3%A0nh-l%E1%BA%ADp-tr%E1%BA%A1m-ki%E1%BB%83m-so%C3%A1t-bi%C3%AAn-ph%C3%B2ng-p%C3%A0-v%E1%BA%A7y-s%E1%BB%A7-huy%E1%BB%87n-x%C3%ADn-m%E1%BA%A7n.html", "UBND Ủy ban nhân dân xã Pà Vầy Sủ  tỉnh Hà Giang")</f>
        <v>UBND Ủy ban nhân dân xã Pà Vầy Sủ  tỉnh Hà Giang</v>
      </c>
      <c r="C90" t="str">
        <v>https://xinman.hagiang.gov.vn/chi-tiet-tin-tuc/-/news/44765/th%C3%A0nh-l%E1%BA%ADp-tr%E1%BA%A1m-ki%E1%BB%83m-so%C3%A1t-bi%C3%AAn-ph%C3%B2ng-p%C3%A0-v%E1%BA%A7y-s%E1%BB%A7-huy%E1%BB%87n-x%C3%ADn-m%E1%BA%A7n.html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2089</v>
      </c>
      <c r="B91" t="str">
        <v>Công an xã Cốc Rế  tỉnh Hà Giang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2090</v>
      </c>
      <c r="B92" t="str">
        <f>HYPERLINK("https://xinman.hagiang.gov.vn/chi-tiet-tin-tuc/-/news/44765/xa-coc-re-huyen-xin-man-ra-quan-lam-duong-xay-dung-nong-thon-moi.html", "UBND Ủy ban nhân dân xã Cốc Rế  tỉnh Hà Giang")</f>
        <v>UBND Ủy ban nhân dân xã Cốc Rế  tỉnh Hà Giang</v>
      </c>
      <c r="C92" t="str">
        <v>https://xinman.hagiang.gov.vn/chi-tiet-tin-tuc/-/news/44765/xa-coc-re-huyen-xin-man-ra-quan-lam-duong-xay-dung-nong-thon-moi.html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2091</v>
      </c>
      <c r="B93" t="str">
        <f>HYPERLINK("https://www.facebook.com/congantinhhagiang/", "Công an xã Thu Tà  tỉnh Hà Giang")</f>
        <v>Công an xã Thu Tà  tỉnh Hà Giang</v>
      </c>
      <c r="C93" t="str">
        <v>https://www.facebook.com/congantinhhagiang/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2092</v>
      </c>
      <c r="B94" t="str">
        <f>HYPERLINK("https://xinman.hagiang.gov.vn/", "UBND Ủy ban nhân dân xã Thu Tà  tỉnh Hà Giang")</f>
        <v>UBND Ủy ban nhân dân xã Thu Tà  tỉnh Hà Giang</v>
      </c>
      <c r="C94" t="str">
        <v>https://xinman.hagiang.gov.vn/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2093</v>
      </c>
      <c r="B95" t="str">
        <f>HYPERLINK("https://www.facebook.com/tuoitreconganhagiang/?locale=te_IN", "Công an xã Nàn Ma  tỉnh Hà Giang")</f>
        <v>Công an xã Nàn Ma  tỉnh Hà Giang</v>
      </c>
      <c r="C95" t="str">
        <v>https://www.facebook.com/tuoitreconganhagiang/?locale=te_IN</v>
      </c>
      <c r="D95" t="str">
        <v>-</v>
      </c>
      <c r="E95" t="str">
        <v/>
      </c>
      <c r="F95" t="str">
        <v>-</v>
      </c>
      <c r="G95" t="str">
        <v>-</v>
      </c>
    </row>
    <row r="96">
      <c r="A96">
        <v>2094</v>
      </c>
      <c r="B96" t="str">
        <f>HYPERLINK("https://xnanma.hagiang.gov.vn/", "UBND Ủy ban nhân dân xã Nàn Ma  tỉnh Hà Giang")</f>
        <v>UBND Ủy ban nhân dân xã Nàn Ma  tỉnh Hà Giang</v>
      </c>
      <c r="C96" t="str">
        <v>https://xnanma.hagiang.gov.vn/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2095</v>
      </c>
      <c r="B97" t="str">
        <f>HYPERLINK("https://www.facebook.com/media/set/?set=a.228867433963365.1073741866.145668185616624&amp;type=3", "Công an xã Tả Nhìu  tỉnh Hà Giang")</f>
        <v>Công an xã Tả Nhìu  tỉnh Hà Giang</v>
      </c>
      <c r="C97" t="str">
        <v>https://www.facebook.com/media/set/?set=a.228867433963365.1073741866.145668185616624&amp;type=3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2096</v>
      </c>
      <c r="B98" t="str">
        <f>HYPERLINK("https://xinman.hagiang.gov.vn/chi-tiet-tin-tuc/-/news/44765/thuong-truc-ubnd-huyen-den-kiem-tra-tai-xa-ta-nhiu.html", "UBND Ủy ban nhân dân xã Tả Nhìu  tỉnh Hà Giang")</f>
        <v>UBND Ủy ban nhân dân xã Tả Nhìu  tỉnh Hà Giang</v>
      </c>
      <c r="C98" t="str">
        <v>https://xinman.hagiang.gov.vn/chi-tiet-tin-tuc/-/news/44765/thuong-truc-ubnd-huyen-den-kiem-tra-tai-xa-ta-nhiu.html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2097</v>
      </c>
      <c r="B99" t="str">
        <v>Công an xã Bản Ngò  tỉnh Hà Giang</v>
      </c>
      <c r="C99" t="str">
        <v>-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2098</v>
      </c>
      <c r="B100" t="str">
        <f>HYPERLINK("https://xbanngo.hagiang.gov.vn/", "UBND Ủy ban nhân dân xã Bản Ngò  tỉnh Hà Giang")</f>
        <v>UBND Ủy ban nhân dân xã Bản Ngò  tỉnh Hà Giang</v>
      </c>
      <c r="C100" t="str">
        <v>https://xbanngo.hagiang.gov.vn/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2099</v>
      </c>
      <c r="B101" t="str">
        <v>Công an xã Chế Là  tỉnh Hà Giang</v>
      </c>
      <c r="C101" t="str">
        <v>-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2100</v>
      </c>
      <c r="B102" t="str">
        <f>HYPERLINK("https://xinman.hagiang.gov.vn/", "UBND Ủy ban nhân dân xã Chế Là  tỉnh Hà Giang")</f>
        <v>UBND Ủy ban nhân dân xã Chế Là  tỉnh Hà Giang</v>
      </c>
      <c r="C102" t="str">
        <v>https://xinman.hagiang.gov.vn/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2101</v>
      </c>
      <c r="B103" t="str">
        <v>Công an xã Nấm Dẩn  tỉnh Hà Giang</v>
      </c>
      <c r="C103" t="str">
        <v>-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2102</v>
      </c>
      <c r="B104" t="str">
        <f>HYPERLINK("https://xinman.hagiang.gov.vn/", "UBND Ủy ban nhân dân xã Nấm Dẩn  tỉnh Hà Giang")</f>
        <v>UBND Ủy ban nhân dân xã Nấm Dẩn  tỉnh Hà Giang</v>
      </c>
      <c r="C104" t="str">
        <v>https://xinman.hagiang.gov.vn/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2103</v>
      </c>
      <c r="B105" t="str">
        <f>HYPERLINK("https://www.facebook.com/p/Tu%E1%BB%95i-tr%E1%BA%BB-C%C3%B4ng-an-Th%C3%A0nh-ph%E1%BB%91-V%C4%A9nh-Y%C3%AAn-100066497717181/?locale=nl_BE", "Công an xã Quảng Nguyên  tỉnh Hà Giang")</f>
        <v>Công an xã Quảng Nguyên  tỉnh Hà Giang</v>
      </c>
      <c r="C105" t="str">
        <v>https://www.facebook.com/p/Tu%E1%BB%95i-tr%E1%BA%BB-C%C3%B4ng-an-Th%C3%A0nh-ph%E1%BB%91-V%C4%A9nh-Y%C3%AAn-100066497717181/?locale=nl_BE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2104</v>
      </c>
      <c r="B106" t="str">
        <f>HYPERLINK("https://xquangnguyen.hagiang.gov.vn/", "UBND Ủy ban nhân dân xã Quảng Nguyên  tỉnh Hà Giang")</f>
        <v>UBND Ủy ban nhân dân xã Quảng Nguyên  tỉnh Hà Giang</v>
      </c>
      <c r="C106" t="str">
        <v>https://xquangnguyen.hagiang.gov.vn/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2105</v>
      </c>
      <c r="B107" t="str">
        <v>Công an xã Nà Chì  tỉnh Hà Giang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2106</v>
      </c>
      <c r="B108" t="str">
        <f>HYPERLINK("https://xinman.hagiang.gov.vn/chi-tiet-tin-tuc/-/news/44765/xa-na-chi-ky-niem-60-nam-ngay-thanh-lap-xa-15-12-1962-15-12-2022.html", "UBND Ủy ban nhân dân xã Nà Chì  tỉnh Hà Giang")</f>
        <v>UBND Ủy ban nhân dân xã Nà Chì  tỉnh Hà Giang</v>
      </c>
      <c r="C108" t="str">
        <v>https://xinman.hagiang.gov.vn/chi-tiet-tin-tuc/-/news/44765/xa-na-chi-ky-niem-60-nam-ngay-thanh-lap-xa-15-12-1962-15-12-2022.html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2107</v>
      </c>
      <c r="B109" t="str">
        <v>Công an xã Khuôn Lùng  tỉnh Hà Giang</v>
      </c>
      <c r="C109" t="str">
        <v>-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2108</v>
      </c>
      <c r="B110" t="str">
        <f>HYPERLINK("https://xinman.hagiang.gov.vn/vi/chi-tiet-tin-tuc/-/news/44765/le-hoi-dinh-muong-xa-khuon-lung-nam-2023.html", "UBND Ủy ban nhân dân xã Khuôn Lùng  tỉnh Hà Giang")</f>
        <v>UBND Ủy ban nhân dân xã Khuôn Lùng  tỉnh Hà Giang</v>
      </c>
      <c r="C110" t="str">
        <v>https://xinman.hagiang.gov.vn/vi/chi-tiet-tin-tuc/-/news/44765/le-hoi-dinh-muong-xa-khuon-lung-nam-2023.html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2109</v>
      </c>
      <c r="B111" t="str">
        <f>HYPERLINK("https://www.facebook.com/congantinhhagiang/", "Công an thị trấn Việt Quang  tỉnh Hà Giang")</f>
        <v>Công an thị trấn Việt Quang  tỉnh Hà Giang</v>
      </c>
      <c r="C111" t="str">
        <v>https://www.facebook.com/congantinhhagiang/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2110</v>
      </c>
      <c r="B112" t="str">
        <f>HYPERLINK("https://ttvietquang.hagiang.gov.vn/trang-chu", "UBND Ủy ban nhân dân thị trấn Việt Quang  tỉnh Hà Giang")</f>
        <v>UBND Ủy ban nhân dân thị trấn Việt Quang  tỉnh Hà Giang</v>
      </c>
      <c r="C112" t="str">
        <v>https://ttvietquang.hagiang.gov.vn/trang-chu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2111</v>
      </c>
      <c r="B113" t="str">
        <f>HYPERLINK("https://www.facebook.com/p/Tu%E1%BB%95i-tr%E1%BA%BB-C%C3%B4ng-an-Th%C3%A0nh-ph%E1%BB%91-V%C4%A9nh-Y%C3%AAn-100066497717181/?locale=nl_BE", "Công an thị trấn Vĩnh Tuy  tỉnh Hà Giang")</f>
        <v>Công an thị trấn Vĩnh Tuy  tỉnh Hà Giang</v>
      </c>
      <c r="C113" t="str">
        <v>https://www.facebook.com/p/Tu%E1%BB%95i-tr%E1%BA%BB-C%C3%B4ng-an-Th%C3%A0nh-ph%E1%BB%91-V%C4%A9nh-Y%C3%AAn-100066497717181/?locale=nl_BE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2112</v>
      </c>
      <c r="B114" t="str">
        <f>HYPERLINK("https://ttvinhtuy.hagiang.gov.vn/", "UBND Ủy ban nhân dân thị trấn Vĩnh Tuy  tỉnh Hà Giang")</f>
        <v>UBND Ủy ban nhân dân thị trấn Vĩnh Tuy  tỉnh Hà Giang</v>
      </c>
      <c r="C114" t="str">
        <v>https://ttvinhtuy.hagiang.gov.vn/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2113</v>
      </c>
      <c r="B115" t="str">
        <v>Công an xã Tân Lập  tỉnh Hà Giang</v>
      </c>
      <c r="C115" t="str">
        <v>-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2114</v>
      </c>
      <c r="B116" t="str">
        <f>HYPERLINK("https://tanlap.tinhbien.angiang.gov.vn/danh-ba-0", "UBND Ủy ban nhân dân xã Tân Lập  tỉnh Hà Giang")</f>
        <v>UBND Ủy ban nhân dân xã Tân Lập  tỉnh Hà Giang</v>
      </c>
      <c r="C116" t="str">
        <v>https://tanlap.tinhbien.angiang.gov.vn/danh-ba-0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2115</v>
      </c>
      <c r="B117" t="str">
        <f>HYPERLINK("https://www.facebook.com/tuoitreconganhagiang/", "Công an xã Tân Thành  tỉnh Hà Giang")</f>
        <v>Công an xã Tân Thành  tỉnh Hà Giang</v>
      </c>
      <c r="C117" t="str">
        <v>https://www.facebook.com/tuoitreconganhagiang/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2116</v>
      </c>
      <c r="B118" t="str">
        <f>HYPERLINK("https://tanchau.tayninh.gov.vn/vi/page/Uy-ban-nhan-dan-xa-Tan-Thanh.html", "UBND Ủy ban nhân dân xã Tân Thành  tỉnh Hà Giang")</f>
        <v>UBND Ủy ban nhân dân xã Tân Thành  tỉnh Hà Giang</v>
      </c>
      <c r="C118" t="str">
        <v>https://tanchau.tayninh.gov.vn/vi/page/Uy-ban-nhan-dan-xa-Tan-Thanh.html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2117</v>
      </c>
      <c r="B119" t="str">
        <f>HYPERLINK("https://www.facebook.com/tuoitreconganhagiang/", "Công an xã Đồng Tiến  tỉnh Hà Giang")</f>
        <v>Công an xã Đồng Tiến  tỉnh Hà Giang</v>
      </c>
      <c r="C119" t="str">
        <v>https://www.facebook.com/tuoitreconganhagiang/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2118</v>
      </c>
      <c r="B120" t="str">
        <f>HYPERLINK("http://bacquang.hagiang.gov.vn/page/cac-xa-thi-tran.html", "UBND Ủy ban nhân dân xã Đồng Tiến  tỉnh Hà Giang")</f>
        <v>UBND Ủy ban nhân dân xã Đồng Tiến  tỉnh Hà Giang</v>
      </c>
      <c r="C120" t="str">
        <v>http://bacquang.hagiang.gov.vn/page/cac-xa-thi-tran.html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2119</v>
      </c>
      <c r="B121" t="str">
        <f>HYPERLINK("https://www.facebook.com/tuoitreconganhagiang/", "Công an xã Đồng Tâm  tỉnh Hà Giang")</f>
        <v>Công an xã Đồng Tâm  tỉnh Hà Giang</v>
      </c>
      <c r="C121" t="str">
        <v>https://www.facebook.com/tuoitreconganhagiang/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2120</v>
      </c>
      <c r="B122" t="str">
        <f>HYPERLINK("https://dongtam.yenthe.bacgiang.gov.vn/", "UBND Ủy ban nhân dân xã Đồng Tâm  tỉnh Hà Giang")</f>
        <v>UBND Ủy ban nhân dân xã Đồng Tâm  tỉnh Hà Giang</v>
      </c>
      <c r="C122" t="str">
        <v>https://dongtam.yenthe.bacgiang.gov.vn/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2121</v>
      </c>
      <c r="B123" t="str">
        <v>Công an xã Tân Quang  tỉnh Hà Giang</v>
      </c>
      <c r="C123" t="str">
        <v>-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2122</v>
      </c>
      <c r="B124" t="str">
        <f>HYPERLINK("https://xtanquang.hagiang.gov.vn/", "UBND Ủy ban nhân dân xã Tân Quang  tỉnh Hà Giang")</f>
        <v>UBND Ủy ban nhân dân xã Tân Quang  tỉnh Hà Giang</v>
      </c>
      <c r="C124" t="str">
        <v>https://xtanquang.hagiang.gov.vn/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2123</v>
      </c>
      <c r="B125" t="str">
        <v>Công an xã Thượng Bình  tỉnh Hà Giang</v>
      </c>
      <c r="C125" t="str">
        <v>-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2124</v>
      </c>
      <c r="B126" t="str">
        <f>HYPERLINK("http://bacquang.hagiang.gov.vn/cat-116/xa-thuong-binh-huyen-bac-quang-khoi-cong-cau-dan-sinh-tai-thon-khuoi-en-2047.html", "UBND Ủy ban nhân dân xã Thượng Bình  tỉnh Hà Giang")</f>
        <v>UBND Ủy ban nhân dân xã Thượng Bình  tỉnh Hà Giang</v>
      </c>
      <c r="C126" t="str">
        <v>http://bacquang.hagiang.gov.vn/cat-116/xa-thuong-binh-huyen-bac-quang-khoi-cong-cau-dan-sinh-tai-thon-khuoi-en-2047.html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2125</v>
      </c>
      <c r="B127" t="str">
        <v>Công an xã Hữu Sản  tỉnh Hà Giang</v>
      </c>
      <c r="C127" t="str">
        <v>-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2126</v>
      </c>
      <c r="B128" t="str">
        <f>HYPERLINK("https://xhuusan.hagiang.gov.vn/", "UBND Ủy ban nhân dân xã Hữu Sản  tỉnh Hà Giang")</f>
        <v>UBND Ủy ban nhân dân xã Hữu Sản  tỉnh Hà Giang</v>
      </c>
      <c r="C128" t="str">
        <v>https://xhuusan.hagiang.gov.vn/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2127</v>
      </c>
      <c r="B129" t="str">
        <v>Công an xã Kim Ngọc  tỉnh Hà Giang</v>
      </c>
      <c r="C129" t="str">
        <v>-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2128</v>
      </c>
      <c r="B130" t="str">
        <f>HYPERLINK("http://bacquang.hagiang.gov.vn/", "UBND Ủy ban nhân dân xã Kim Ngọc  tỉnh Hà Giang")</f>
        <v>UBND Ủy ban nhân dân xã Kim Ngọc  tỉnh Hà Giang</v>
      </c>
      <c r="C130" t="str">
        <v>http://bacquang.hagiang.gov.vn/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2129</v>
      </c>
      <c r="B131" t="str">
        <f>HYPERLINK("https://www.facebook.com/reel/1099968731727919/", "Công an xã Việt Vinh  tỉnh Hà Giang")</f>
        <v>Công an xã Việt Vinh  tỉnh Hà Giang</v>
      </c>
      <c r="C131" t="str">
        <v>https://www.facebook.com/reel/1099968731727919/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2130</v>
      </c>
      <c r="B132" t="str">
        <f>HYPERLINK("https://xvietvinh.hagiang.gov.vn/", "UBND Ủy ban nhân dân xã Việt Vinh  tỉnh Hà Giang")</f>
        <v>UBND Ủy ban nhân dân xã Việt Vinh  tỉnh Hà Giang</v>
      </c>
      <c r="C132" t="str">
        <v>https://xvietvinh.hagiang.gov.vn/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2131</v>
      </c>
      <c r="B133" t="str">
        <f>HYPERLINK("https://www.facebook.com/tuoitreconganhagiang/", "Công an xã Bằng Hành  tỉnh Hà Giang")</f>
        <v>Công an xã Bằng Hành  tỉnh Hà Giang</v>
      </c>
      <c r="C133" t="str">
        <v>https://www.facebook.com/tuoitreconganhagiang/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2132</v>
      </c>
      <c r="B134" t="str">
        <f>HYPERLINK("https://quangbinh.hagiang.gov.vn/chi-tiet-tin-tuc/-/news/44749/x%25C3%25A3-b%25E1%25BA%25B1ng-lang.html", "UBND Ủy ban nhân dân xã Bằng Hành  tỉnh Hà Giang")</f>
        <v>UBND Ủy ban nhân dân xã Bằng Hành  tỉnh Hà Giang</v>
      </c>
      <c r="C134" t="str">
        <v>https://quangbinh.hagiang.gov.vn/chi-tiet-tin-tuc/-/news/44749/x%25C3%25A3-b%25E1%25BA%25B1ng-lang.html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2133</v>
      </c>
      <c r="B135" t="str">
        <v>Công an xã Quang Minh  tỉnh Hà Giang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2134</v>
      </c>
      <c r="B136" t="str">
        <f>HYPERLINK("https://haiha.quangninh.gov.vn/Trang/ChiTietBVGioiThieu.aspx?bvid=128", "UBND Ủy ban nhân dân xã Quang Minh  tỉnh Hà Giang")</f>
        <v>UBND Ủy ban nhân dân xã Quang Minh  tỉnh Hà Giang</v>
      </c>
      <c r="C136" t="str">
        <v>https://haiha.quangninh.gov.vn/Trang/ChiTietBVGioiThieu.aspx?bvid=128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2135</v>
      </c>
      <c r="B137" t="str">
        <v>Công an xã Liên Hiệp  tỉnh Hà Giang</v>
      </c>
      <c r="C137" t="str">
        <v>-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2136</v>
      </c>
      <c r="B138" t="str">
        <f>HYPERLINK("https://thaibinh.gov.vn/van-ban-phap-luat/van-ban-dieu-hanh/ve-viec-cho-phep-uy-ban-nhan-dan-xa-lien-hiep-huyen-hung-ha-.html", "UBND Ủy ban nhân dân xã Liên Hiệp  tỉnh Hà Giang")</f>
        <v>UBND Ủy ban nhân dân xã Liên Hiệp  tỉnh Hà Giang</v>
      </c>
      <c r="C138" t="str">
        <v>https://thaibinh.gov.vn/van-ban-phap-luat/van-ban-dieu-hanh/ve-viec-cho-phep-uy-ban-nhan-dan-xa-lien-hiep-huyen-hung-ha-.html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2137</v>
      </c>
      <c r="B139" t="str">
        <v>Công an xã Vô Điếm  tỉnh Hà Giang</v>
      </c>
      <c r="C139" t="str">
        <v>-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2138</v>
      </c>
      <c r="B140" t="str">
        <f>HYPERLINK("https://xvodiem.hagiang.gov.vn/", "UBND Ủy ban nhân dân xã Vô Điếm  tỉnh Hà Giang")</f>
        <v>UBND Ủy ban nhân dân xã Vô Điếm  tỉnh Hà Giang</v>
      </c>
      <c r="C140" t="str">
        <v>https://xvodiem.hagiang.gov.vn/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2139</v>
      </c>
      <c r="B141" t="str">
        <v>Công an xã Việt Hồng  tỉnh Hà Giang</v>
      </c>
      <c r="C141" t="str">
        <v>-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2140</v>
      </c>
      <c r="B142" t="str">
        <f>HYPERLINK("http://bacquang.hagiang.gov.vn/page/cac-xa-thi-tran.html", "UBND Ủy ban nhân dân xã Việt Hồng  tỉnh Hà Giang")</f>
        <v>UBND Ủy ban nhân dân xã Việt Hồng  tỉnh Hà Giang</v>
      </c>
      <c r="C142" t="str">
        <v>http://bacquang.hagiang.gov.vn/page/cac-xa-thi-tran.html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2141</v>
      </c>
      <c r="B143" t="str">
        <f>HYPERLINK("https://www.facebook.com/congantinhhagiang/", "Công an xã Hùng An  tỉnh Hà Giang")</f>
        <v>Công an xã Hùng An  tỉnh Hà Giang</v>
      </c>
      <c r="C143" t="str">
        <v>https://www.facebook.com/congantinhhagiang/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2142</v>
      </c>
      <c r="B144" t="str">
        <f>HYPERLINK(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, "UBND Ủy ban nhân dân xã Hùng An  tỉnh Hà Giang")</f>
        <v>UBND Ủy ban nhân dân xã Hùng An  tỉnh Hà Giang</v>
      </c>
      <c r="C144" t="str">
        <v>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2143</v>
      </c>
      <c r="B145" t="str">
        <f>HYPERLINK("https://www.facebook.com/129262762289546", "Công an xã Đức Xuân  tỉnh Hà Giang")</f>
        <v>Công an xã Đức Xuân  tỉnh Hà Giang</v>
      </c>
      <c r="C145" t="str">
        <v>https://www.facebook.com/129262762289546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2144</v>
      </c>
      <c r="B146" t="str">
        <f>HYPERLINK("http://bacquang.hagiang.gov.vn/tin-huyen/xa-duc-xuan-tich-cuc-phat-trien-cay-vu-dong-nang-cao-thu-nhap-cho-nhan-dan-3884.html", "UBND Ủy ban nhân dân xã Đức Xuân  tỉnh Hà Giang")</f>
        <v>UBND Ủy ban nhân dân xã Đức Xuân  tỉnh Hà Giang</v>
      </c>
      <c r="C146" t="str">
        <v>http://bacquang.hagiang.gov.vn/tin-huyen/xa-duc-xuan-tich-cuc-phat-trien-cay-vu-dong-nang-cao-thu-nhap-cho-nhan-dan-3884.html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2145</v>
      </c>
      <c r="B147" t="str">
        <v>Công an xã Tiên Kiều  tỉnh Hà Giang</v>
      </c>
      <c r="C147" t="str">
        <v>-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2146</v>
      </c>
      <c r="B148" t="str">
        <f>HYPERLINK("http://bacquang.hagiang.gov.vn/page/cac-xa-thi-tran.html", "UBND Ủy ban nhân dân xã Tiên Kiều  tỉnh Hà Giang")</f>
        <v>UBND Ủy ban nhân dân xã Tiên Kiều  tỉnh Hà Giang</v>
      </c>
      <c r="C148" t="str">
        <v>http://bacquang.hagiang.gov.vn/page/cac-xa-thi-tran.html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2147</v>
      </c>
      <c r="B149" t="str">
        <f>HYPERLINK("https://www.facebook.com/p/Tr%C6%B0%E1%BB%9Dng-M%E1%BA%A7m-non-S%C6%A1n-Ca-X%C3%A3-V%C4%A9nh-H%E1%BA%A3o-100063583772424/", "Công an xã Vĩnh Hảo  tỉnh Hà Giang")</f>
        <v>Công an xã Vĩnh Hảo  tỉnh Hà Giang</v>
      </c>
      <c r="C149" t="str">
        <v>https://www.facebook.com/p/Tr%C6%B0%E1%BB%9Dng-M%E1%BA%A7m-non-S%C6%A1n-Ca-X%C3%A3-V%C4%A9nh-H%E1%BA%A3o-100063583772424/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2148</v>
      </c>
      <c r="B150" t="str">
        <f>HYPERLINK("https://xvinhhao.hagiang.gov.vn/", "UBND Ủy ban nhân dân xã Vĩnh Hảo  tỉnh Hà Giang")</f>
        <v>UBND Ủy ban nhân dân xã Vĩnh Hảo  tỉnh Hà Giang</v>
      </c>
      <c r="C150" t="str">
        <v>https://xvinhhao.hagiang.gov.vn/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2149</v>
      </c>
      <c r="B151" t="str">
        <f>HYPERLINK("https://www.facebook.com/p/Tu%E1%BB%95i-tr%E1%BA%BB-C%C3%B4ng-an-Th%C3%A0nh-ph%E1%BB%91-V%C4%A9nh-Y%C3%AAn-100066497717181/?locale=nl_BE", "Công an xã Vĩnh Phúc  tỉnh Hà Giang")</f>
        <v>Công an xã Vĩnh Phúc  tỉnh Hà Giang</v>
      </c>
      <c r="C151" t="str">
        <v>https://www.facebook.com/p/Tu%E1%BB%95i-tr%E1%BA%BB-C%C3%B4ng-an-Th%C3%A0nh-ph%E1%BB%91-V%C4%A9nh-Y%C3%AAn-100066497717181/?locale=nl_BE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2150</v>
      </c>
      <c r="B152" t="str">
        <f>HYPERLINK("http://bacquang.hagiang.gov.vn/page/cac-xa-thi-tran.html", "UBND Ủy ban nhân dân xã Vĩnh Phúc  tỉnh Hà Giang")</f>
        <v>UBND Ủy ban nhân dân xã Vĩnh Phúc  tỉnh Hà Giang</v>
      </c>
      <c r="C152" t="str">
        <v>http://bacquang.hagiang.gov.vn/page/cac-xa-thi-tran.html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2151</v>
      </c>
      <c r="B153" t="str">
        <f>HYPERLINK("https://www.facebook.com/p/Tu%E1%BB%95i-tr%E1%BA%BB-C%C3%B4ng-an-Th%C3%A0nh-ph%E1%BB%91-V%C4%A9nh-Y%C3%AAn-100066497717181/?locale=nl_BE", "Công an xã Đồng Yên  tỉnh Hà Giang")</f>
        <v>Công an xã Đồng Yên  tỉnh Hà Giang</v>
      </c>
      <c r="C153" t="str">
        <v>https://www.facebook.com/p/Tu%E1%BB%95i-tr%E1%BA%BB-C%C3%B4ng-an-Th%C3%A0nh-ph%E1%BB%91-V%C4%A9nh-Y%C3%AAn-100066497717181/?locale=nl_BE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2152</v>
      </c>
      <c r="B154" t="str">
        <f>HYPERLINK("http://bacquang.hagiang.gov.vn/page/cac-xa-thi-tran.html", "UBND Ủy ban nhân dân xã Đồng Yên  tỉnh Hà Giang")</f>
        <v>UBND Ủy ban nhân dân xã Đồng Yên  tỉnh Hà Giang</v>
      </c>
      <c r="C154" t="str">
        <v>http://bacquang.hagiang.gov.vn/page/cac-xa-thi-tran.html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2153</v>
      </c>
      <c r="B155" t="str">
        <f>HYPERLINK("https://www.facebook.com/tuoitreconganhagiang/", "Công an xã Đông Thành  tỉnh Hà Giang")</f>
        <v>Công an xã Đông Thành  tỉnh Hà Giang</v>
      </c>
      <c r="C155" t="str">
        <v>https://www.facebook.com/tuoitreconganhagiang/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2154</v>
      </c>
      <c r="B156" t="str">
        <f>HYPERLINK("https://dbnd.hagiang.gov.vn/HDND-XA/Ky-hop-thu-10-HDND-xa-Dong-Thanh-khoa-IV--nhiem-ky-2021-2026-2953", "UBND Ủy ban nhân dân xã Đông Thành  tỉnh Hà Giang")</f>
        <v>UBND Ủy ban nhân dân xã Đông Thành  tỉnh Hà Giang</v>
      </c>
      <c r="C156" t="str">
        <v>https://dbnd.hagiang.gov.vn/HDND-XA/Ky-hop-thu-10-HDND-xa-Dong-Thanh-khoa-IV--nhiem-ky-2021-2026-2953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2155</v>
      </c>
      <c r="B157" t="str">
        <v>Công an xã Xuân Minh  tỉnh Hà Giang</v>
      </c>
      <c r="C157" t="str">
        <v>-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2156</v>
      </c>
      <c r="B158" t="str">
        <f>HYPERLINK("https://quangbinh.hagiang.gov.vn/vi/chi-tiet-tin-tuc/-/news/44749/x%C3%A3-xu%C3%A2n-minh.html", "UBND Ủy ban nhân dân xã Xuân Minh  tỉnh Hà Giang")</f>
        <v>UBND Ủy ban nhân dân xã Xuân Minh  tỉnh Hà Giang</v>
      </c>
      <c r="C158" t="str">
        <v>https://quangbinh.hagiang.gov.vn/vi/chi-tiet-tin-tuc/-/news/44749/x%C3%A3-xu%C3%A2n-minh.html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2157</v>
      </c>
      <c r="B159" t="str">
        <v>Công an xã Tiên Nguyên  tỉnh Hà Giang</v>
      </c>
      <c r="C159" t="str">
        <v>-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2158</v>
      </c>
      <c r="B160" t="str">
        <f>HYPERLINK(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, "UBND Ủy ban nhân dân xã Tiên Nguyên  tỉnh Hà Giang")</f>
        <v>UBND Ủy ban nhân dân xã Tiên Nguyên  tỉnh Hà Giang</v>
      </c>
      <c r="C160" t="str">
        <v>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2159</v>
      </c>
      <c r="B161" t="str">
        <f>HYPERLINK("https://www.facebook.com/tuoitreconganhagiang/", "Công an xã Tân Nam  tỉnh Hà Giang")</f>
        <v>Công an xã Tân Nam  tỉnh Hà Giang</v>
      </c>
      <c r="C161" t="str">
        <v>https://www.facebook.com/tuoitreconganhagiang/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2160</v>
      </c>
      <c r="B162" t="str">
        <f>HYPERLINK("https://quangbinh.hagiang.gov.vn/vi/chi-tiet-tin-tuc/-/news/44749/x%C3%A3-t%C3%A2n-nam.html", "UBND Ủy ban nhân dân xã Tân Nam  tỉnh Hà Giang")</f>
        <v>UBND Ủy ban nhân dân xã Tân Nam  tỉnh Hà Giang</v>
      </c>
      <c r="C162" t="str">
        <v>https://quangbinh.hagiang.gov.vn/vi/chi-tiet-tin-tuc/-/news/44749/x%C3%A3-t%C3%A2n-nam.html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2161</v>
      </c>
      <c r="B163" t="str">
        <v>Công an xã Bản Rịa  tỉnh Hà Giang</v>
      </c>
      <c r="C163" t="str">
        <v>-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2162</v>
      </c>
      <c r="B164" t="str">
        <f>HYPERLINK("https://quangbinh.hagiang.gov.vn/chi-tiet-tin-tuc/-/news/44749/x%25C3%25A3-b%25E1%25BA%25A3n-r%25E1%25BB%258Ba.html", "UBND Ủy ban nhân dân xã Bản Rịa  tỉnh Hà Giang")</f>
        <v>UBND Ủy ban nhân dân xã Bản Rịa  tỉnh Hà Giang</v>
      </c>
      <c r="C164" t="str">
        <v>https://quangbinh.hagiang.gov.vn/chi-tiet-tin-tuc/-/news/44749/x%25C3%25A3-b%25E1%25BA%25A3n-r%25E1%25BB%258Ba.html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2163</v>
      </c>
      <c r="B165" t="str">
        <f>HYPERLINK("https://www.facebook.com/p/Tu%E1%BB%95i-tr%E1%BA%BB-C%C3%B4ng-an-Th%C3%A0nh-ph%E1%BB%91-V%C4%A9nh-Y%C3%AAn-100066497717181/?locale=nl_BE", "Công an xã Yên Thành  tỉnh Hà Giang")</f>
        <v>Công an xã Yên Thành  tỉnh Hà Giang</v>
      </c>
      <c r="C165" t="str">
        <v>https://www.facebook.com/p/Tu%E1%BB%95i-tr%E1%BA%BB-C%C3%B4ng-an-Th%C3%A0nh-ph%E1%BB%91-V%C4%A9nh-Y%C3%AAn-100066497717181/?locale=nl_BE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2164</v>
      </c>
      <c r="B166" t="str">
        <f>HYPERLINK(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, "UBND Ủy ban nhân dân xã Yên Thành  tỉnh Hà Giang")</f>
        <v>UBND Ủy ban nhân dân xã Yên Thành  tỉnh Hà Giang</v>
      </c>
      <c r="C166" t="str">
        <v>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2165</v>
      </c>
      <c r="B167" t="str">
        <f>HYPERLINK("https://www.facebook.com/p/Tu%E1%BB%95i-tr%E1%BA%BB-C%C3%B4ng-an-Th%C3%A0nh-ph%E1%BB%91-V%C4%A9nh-Y%C3%AAn-100066497717181/?locale=nl_BE", "Công an thị trấn Yên Bình  tỉnh Hà Giang")</f>
        <v>Công an thị trấn Yên Bình  tỉnh Hà Giang</v>
      </c>
      <c r="C167" t="str">
        <v>https://www.facebook.com/p/Tu%E1%BB%95i-tr%E1%BA%BB-C%C3%B4ng-an-Th%C3%A0nh-ph%E1%BB%91-V%C4%A9nh-Y%C3%AAn-100066497717181/?locale=nl_BE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2166</v>
      </c>
      <c r="B168" t="str">
        <f>HYPERLINK("https://yenbinh.yenbai.gov.vn/Articles/one/Thong-tin-thi-tran-Yen-Binh", "UBND Ủy ban nhân dân thị trấn Yên Bình  tỉnh Hà Giang")</f>
        <v>UBND Ủy ban nhân dân thị trấn Yên Bình  tỉnh Hà Giang</v>
      </c>
      <c r="C168" t="str">
        <v>https://yenbinh.yenbai.gov.vn/Articles/one/Thong-tin-thi-tran-Yen-Binh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2167</v>
      </c>
      <c r="B169" t="str">
        <v>Công an xã Tân Trịnh  tỉnh Hà Giang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2168</v>
      </c>
      <c r="B170" t="str">
        <f>HYPERLINK(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, "UBND Ủy ban nhân dân xã Tân Trịnh  tỉnh Hà Giang")</f>
        <v>UBND Ủy ban nhân dân xã Tân Trịnh  tỉnh Hà Giang</v>
      </c>
      <c r="C170" t="str">
        <v>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2169</v>
      </c>
      <c r="B171" t="str">
        <v>Công an xã Tân Bắc  tỉnh Hà Giang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2170</v>
      </c>
      <c r="B172" t="str">
        <f>HYPERLINK("http://bacquang.hagiang.gov.vn/", "UBND Ủy ban nhân dân xã Tân Bắc  tỉnh Hà Giang")</f>
        <v>UBND Ủy ban nhân dân xã Tân Bắc  tỉnh Hà Giang</v>
      </c>
      <c r="C172" t="str">
        <v>http://bacquang.hagiang.gov.vn/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2171</v>
      </c>
      <c r="B173" t="str">
        <v>Công an xã Bằng Lang  tỉnh Hà Giang</v>
      </c>
      <c r="C173" t="str">
        <v>-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2172</v>
      </c>
      <c r="B174" t="str">
        <f>HYPERLINK("https://quangbinh.hagiang.gov.vn/chi-tiet-tin-tuc/-/news/44749/x%25C3%25A3-b%25E1%25BA%25B1ng-lang.html", "UBND Ủy ban nhân dân xã Bằng Lang  tỉnh Hà Giang")</f>
        <v>UBND Ủy ban nhân dân xã Bằng Lang  tỉnh Hà Giang</v>
      </c>
      <c r="C174" t="str">
        <v>https://quangbinh.hagiang.gov.vn/chi-tiet-tin-tuc/-/news/44749/x%25C3%25A3-b%25E1%25BA%25B1ng-lang.html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2173</v>
      </c>
      <c r="B175" t="str">
        <f>HYPERLINK("https://www.facebook.com/congantinhhagiang/", "Công an xã Yên Hà  tỉnh Hà Giang")</f>
        <v>Công an xã Yên Hà  tỉnh Hà Giang</v>
      </c>
      <c r="C175" t="str">
        <v>https://www.facebook.com/congantinhhagiang/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2174</v>
      </c>
      <c r="B176" t="str">
        <f>HYPERLINK(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, "UBND Ủy ban nhân dân xã Yên Hà  tỉnh Hà Giang")</f>
        <v>UBND Ủy ban nhân dân xã Yên Hà  tỉnh Hà Giang</v>
      </c>
      <c r="C176" t="str">
        <v>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2175</v>
      </c>
      <c r="B177" t="str">
        <v>Công an xã Hương Sơn  tỉnh Hà Giang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2176</v>
      </c>
      <c r="B178" t="str">
        <f>HYPERLINK("https://huongson.hatinh.gov.vn/", "UBND Ủy ban nhân dân xã Hương Sơn  tỉnh Hà Giang")</f>
        <v>UBND Ủy ban nhân dân xã Hương Sơn  tỉnh Hà Giang</v>
      </c>
      <c r="C178" t="str">
        <v>https://huongson.hatinh.gov.vn/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2177</v>
      </c>
      <c r="B179" t="str">
        <f>HYPERLINK("https://www.facebook.com/p/C%C3%B4ng-an-x%C3%A3-Xu%C3%A2n-Giang-100069958610694/", "Công an xã Xuân Giang  tỉnh Hà Giang")</f>
        <v>Công an xã Xuân Giang  tỉnh Hà Giang</v>
      </c>
      <c r="C179" t="str">
        <v>https://www.facebook.com/p/C%C3%B4ng-an-x%C3%A3-Xu%C3%A2n-Giang-100069958610694/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2178</v>
      </c>
      <c r="B180" t="str">
        <f>HYPERLINK("http://xuangiang.nghixuan.hatinh.gov.vn/", "UBND Ủy ban nhân dân xã Xuân Giang  tỉnh Hà Giang")</f>
        <v>UBND Ủy ban nhân dân xã Xuân Giang  tỉnh Hà Giang</v>
      </c>
      <c r="C180" t="str">
        <v>http://xuangiang.nghixuan.hatinh.gov.vn/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2179</v>
      </c>
      <c r="B181" t="str">
        <v>Công an xã Nà Khương  tỉnh Hà Giang</v>
      </c>
      <c r="C181" t="str">
        <v>-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2180</v>
      </c>
      <c r="B182" t="str">
        <f>HYPERLINK("https://quangbinh.hagiang.gov.vn/chi-tiet-tin-tuc/-/news/44749/x%C3%A3-n%C3%A0-kh%C6%B0%C6%A1ng.html", "UBND Ủy ban nhân dân xã Nà Khương  tỉnh Hà Giang")</f>
        <v>UBND Ủy ban nhân dân xã Nà Khương  tỉnh Hà Giang</v>
      </c>
      <c r="C182" t="str">
        <v>https://quangbinh.hagiang.gov.vn/chi-tiet-tin-tuc/-/news/44749/x%C3%A3-n%C3%A0-kh%C6%B0%C6%A1ng.html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2181</v>
      </c>
      <c r="B183" t="str">
        <v>Công an xã Tiên Yên  tỉnh Hà Giang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2182</v>
      </c>
      <c r="B184" t="str">
        <f>HYPERLINK(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, "UBND Ủy ban nhân dân xã Tiên Yên  tỉnh Hà Giang")</f>
        <v>UBND Ủy ban nhân dân xã Tiên Yên  tỉnh Hà Giang</v>
      </c>
      <c r="C184" t="str">
        <v>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2183</v>
      </c>
      <c r="B185" t="str">
        <v>Công an xã Vĩ Thượng  tỉnh Hà Giang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2184</v>
      </c>
      <c r="B186" t="str">
        <f>HYPERLINK("https://quangbinh.hagiang.gov.vn/chi-tiet-tin-tuc/-/news/44749/x%25C3%25A3-v%25C4%25A9-th%25C6%25B0%25E1%25BB%25A3ng.html", "UBND Ủy ban nhân dân xã Vĩ Thượng  tỉnh Hà Giang")</f>
        <v>UBND Ủy ban nhân dân xã Vĩ Thượng  tỉnh Hà Giang</v>
      </c>
      <c r="C186" t="str">
        <v>https://quangbinh.hagiang.gov.vn/chi-tiet-tin-tuc/-/news/44749/x%25C3%25A3-v%25C4%25A9-th%25C6%25B0%25E1%25BB%25A3ng.html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2185</v>
      </c>
      <c r="B187" t="str">
        <v>Công an phường Sông Hiến  tỉnh Cao Bằng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2186</v>
      </c>
      <c r="B188" t="str">
        <f>HYPERLINK("https://ubndtp.caobang.gov.vn/ubnd-phuong-song-hien", "UBND Ủy ban nhân dân phường Sông Hiến  tỉnh Cao Bằng")</f>
        <v>UBND Ủy ban nhân dân phường Sông Hiến  tỉnh Cao Bằng</v>
      </c>
      <c r="C188" t="str">
        <v>https://ubndtp.caobang.gov.vn/ubnd-phuong-song-hien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2187</v>
      </c>
      <c r="B189" t="str">
        <v>Công an phường Sông Bằng  tỉnh Cao Bằng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2188</v>
      </c>
      <c r="B190" t="str">
        <f>HYPERLINK("https://ubndtp.caobang.gov.vn/ubnd-phuong-song-bang", "UBND Ủy ban nhân dân phường Sông Bằng  tỉnh Cao Bằng")</f>
        <v>UBND Ủy ban nhân dân phường Sông Bằng  tỉnh Cao Bằng</v>
      </c>
      <c r="C190" t="str">
        <v>https://ubndtp.caobang.gov.vn/ubnd-phuong-song-bang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2189</v>
      </c>
      <c r="B191" t="str">
        <f>HYPERLINK("https://www.facebook.com/p/C%C3%B4ng-an-ph%C6%B0%E1%BB%9Dng-H%E1%BB%A3p-Giang-C%C3%B4ng-an-Th%C3%A0nh-ph%E1%BB%91-100069348633766/", "Công an phường Hợp Giang  tỉnh Cao Bằng")</f>
        <v>Công an phường Hợp Giang  tỉnh Cao Bằng</v>
      </c>
      <c r="C191" t="str">
        <v>https://www.facebook.com/p/C%C3%B4ng-an-ph%C6%B0%E1%BB%9Dng-H%E1%BB%A3p-Giang-C%C3%B4ng-an-Th%C3%A0nh-ph%E1%BB%91-100069348633766/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2190</v>
      </c>
      <c r="B192" t="str">
        <f>HYPERLINK("https://ubndtp.caobang.gov.vn/ubnd-phuong-hop-giang", "UBND Ủy ban nhân dân phường Hợp Giang  tỉnh Cao Bằng")</f>
        <v>UBND Ủy ban nhân dân phường Hợp Giang  tỉnh Cao Bằng</v>
      </c>
      <c r="C192" t="str">
        <v>https://ubndtp.caobang.gov.vn/ubnd-phuong-hop-giang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2191</v>
      </c>
      <c r="B193" t="str">
        <f>HYPERLINK("https://www.facebook.com/100077361154813/", "Công an phường Tân Giang  tỉnh Cao Bằng")</f>
        <v>Công an phường Tân Giang  tỉnh Cao Bằng</v>
      </c>
      <c r="C193" t="str">
        <v>https://www.facebook.com/100077361154813/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2192</v>
      </c>
      <c r="B194" t="str">
        <f>HYPERLINK("https://ubndtp.caobang.gov.vn/ubnd-phuong-tan-giang", "UBND Ủy ban nhân dân phường Tân Giang  tỉnh Cao Bằng")</f>
        <v>UBND Ủy ban nhân dân phường Tân Giang  tỉnh Cao Bằng</v>
      </c>
      <c r="C194" t="str">
        <v>https://ubndtp.caobang.gov.vn/ubnd-phuong-tan-giang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2193</v>
      </c>
      <c r="B195" t="str">
        <f>HYPERLINK("https://www.facebook.com/capngocxuan/?locale=vi_VN", "Công an phường Ngọc Xuân  tỉnh Cao Bằng")</f>
        <v>Công an phường Ngọc Xuân  tỉnh Cao Bằng</v>
      </c>
      <c r="C195" t="str">
        <v>https://www.facebook.com/capngocxuan/?locale=vi_VN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2194</v>
      </c>
      <c r="B196" t="str">
        <f>HYPERLINK("https://ubndtp.caobang.gov.vn/ubnd-phuong-ngoc-xuan", "UBND Ủy ban nhân dân phường Ngọc Xuân  tỉnh Cao Bằng")</f>
        <v>UBND Ủy ban nhân dân phường Ngọc Xuân  tỉnh Cao Bằng</v>
      </c>
      <c r="C196" t="str">
        <v>https://ubndtp.caobang.gov.vn/ubnd-phuong-ngoc-xuan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2195</v>
      </c>
      <c r="B197" t="str">
        <f>HYPERLINK("https://www.facebook.com/p/UBND-Ph%C6%B0%E1%BB%9Dng-%C4%90%E1%BB%81-Th%C3%A1m-TP-Cao-B%E1%BA%B1ng-100063632947189/", "Công an phường Đề Thám  tỉnh Cao Bằng")</f>
        <v>Công an phường Đề Thám  tỉnh Cao Bằng</v>
      </c>
      <c r="C197" t="str">
        <v>https://www.facebook.com/p/UBND-Ph%C6%B0%E1%BB%9Dng-%C4%90%E1%BB%81-Th%C3%A1m-TP-Cao-B%E1%BA%B1ng-100063632947189/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2196</v>
      </c>
      <c r="B198" t="str">
        <f>HYPERLINK("https://ubndtp.caobang.gov.vn/ubnd-phuong-de-tham", "UBND Ủy ban nhân dân phường Đề Thám  tỉnh Cao Bằng")</f>
        <v>UBND Ủy ban nhân dân phường Đề Thám  tỉnh Cao Bằng</v>
      </c>
      <c r="C198" t="str">
        <v>https://ubndtp.caobang.gov.vn/ubnd-phuong-de-tham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2197</v>
      </c>
      <c r="B199" t="str">
        <f>HYPERLINK("https://www.facebook.com/p/C%C3%B4ng-an-ph%C6%B0%E1%BB%9Dng-Ho%C3%A0-Chung-TPCB-100069346173924/", "Công an phường Hoà Chung  tỉnh Cao Bằng")</f>
        <v>Công an phường Hoà Chung  tỉnh Cao Bằng</v>
      </c>
      <c r="C199" t="str">
        <v>https://www.facebook.com/p/C%C3%B4ng-an-ph%C6%B0%E1%BB%9Dng-Ho%C3%A0-Chung-TPCB-100069346173924/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2198</v>
      </c>
      <c r="B200" t="str">
        <f>HYPERLINK("https://ubndtp.caobang.gov.vn/ubnd-phuong-hoa-chung", "UBND Ủy ban nhân dân phường Hoà Chung  tỉnh Cao Bằng")</f>
        <v>UBND Ủy ban nhân dân phường Hoà Chung  tỉnh Cao Bằng</v>
      </c>
      <c r="C200" t="str">
        <v>https://ubndtp.caobang.gov.vn/ubnd-phuong-hoa-chung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2199</v>
      </c>
      <c r="B201" t="str">
        <v>Công an phường Duyệt Trung  tỉnh Cao Bằng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2200</v>
      </c>
      <c r="B202" t="str">
        <f>HYPERLINK("https://ubndtp.caobang.gov.vn/ubnd-phuong-duyet-trung", "UBND Ủy ban nhân dân phường Duyệt Trung  tỉnh Cao Bằng")</f>
        <v>UBND Ủy ban nhân dân phường Duyệt Trung  tỉnh Cao Bằng</v>
      </c>
      <c r="C202" t="str">
        <v>https://ubndtp.caobang.gov.vn/ubnd-phuong-duyet-trung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2201</v>
      </c>
      <c r="B203" t="str">
        <f>HYPERLINK("https://www.facebook.com/p/C%C3%B4ng-an-x%C3%A3-V%C4%A9nh-Quang-TP-Cao-B%E1%BA%B1ng-100068969147419/", "Công an xã Vĩnh Quang  tỉnh Cao Bằng")</f>
        <v>Công an xã Vĩnh Quang  tỉnh Cao Bằng</v>
      </c>
      <c r="C203" t="str">
        <v>https://www.facebook.com/p/C%C3%B4ng-an-x%C3%A3-V%C4%A9nh-Quang-TP-Cao-B%E1%BA%B1ng-100068969147419/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2202</v>
      </c>
      <c r="B204" t="str">
        <f>HYPERLINK("https://ubndtp.caobang.gov.vn/ubnd-xa-vinh-quang", "UBND Ủy ban nhân dân xã Vĩnh Quang  tỉnh Cao Bằng")</f>
        <v>UBND Ủy ban nhân dân xã Vĩnh Quang  tỉnh Cao Bằng</v>
      </c>
      <c r="C204" t="str">
        <v>https://ubndtp.caobang.gov.vn/ubnd-xa-vinh-quang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2203</v>
      </c>
      <c r="B205" t="str">
        <v>Công an xã Hưng Đạo  tỉnh Cao Bằng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2204</v>
      </c>
      <c r="B206" t="str">
        <f>HYPERLINK("https://ubndtp.caobang.gov.vn/ubnd-xa-hung-dao", "UBND Ủy ban nhân dân xã Hưng Đạo  tỉnh Cao Bằng")</f>
        <v>UBND Ủy ban nhân dân xã Hưng Đạo  tỉnh Cao Bằng</v>
      </c>
      <c r="C206" t="str">
        <v>https://ubndtp.caobang.gov.vn/ubnd-xa-hung-dao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2205</v>
      </c>
      <c r="B207" t="str">
        <f>HYPERLINK("https://www.facebook.com/TuoitreConganCaoBang/", "Công an xã Chu Trinh  tỉnh Cao Bằng")</f>
        <v>Công an xã Chu Trinh  tỉnh Cao Bằng</v>
      </c>
      <c r="C207" t="str">
        <v>https://www.facebook.com/TuoitreConganCaoBang/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2206</v>
      </c>
      <c r="B208" t="str">
        <f>HYPERLINK("https://ubndtp.caobang.gov.vn/ubnd-xa-chu-trinh", "UBND Ủy ban nhân dân xã Chu Trinh  tỉnh Cao Bằng")</f>
        <v>UBND Ủy ban nhân dân xã Chu Trinh  tỉnh Cao Bằng</v>
      </c>
      <c r="C208" t="str">
        <v>https://ubndtp.caobang.gov.vn/ubnd-xa-chu-trinh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2207</v>
      </c>
      <c r="B209" t="str">
        <v>Công an thị trấn Pác Miầu  tỉnh Cao Bằng</v>
      </c>
      <c r="C209" t="str">
        <v>-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2208</v>
      </c>
      <c r="B210" t="str">
        <f>HYPERLINK("http://pacmiau.baolam.caobang.gov.vn/uy-ban-nhan-dan", "UBND Ủy ban nhân dân thị trấn Pác Miầu  tỉnh Cao Bằng")</f>
        <v>UBND Ủy ban nhân dân thị trấn Pác Miầu  tỉnh Cao Bằng</v>
      </c>
      <c r="C210" t="str">
        <v>http://pacmiau.baolam.caobang.gov.vn/uy-ban-nhan-dan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2209</v>
      </c>
      <c r="B211" t="str">
        <v>Công an xã Đức Hạnh  tỉnh Cao Bằng</v>
      </c>
      <c r="C211" t="str">
        <v>-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2210</v>
      </c>
      <c r="B212" t="str">
        <f>HYPERLINK("http://duchanh.baolam.caobang.gov.vn/", "UBND Ủy ban nhân dân xã Đức Hạnh  tỉnh Cao Bằng")</f>
        <v>UBND Ủy ban nhân dân xã Đức Hạnh  tỉnh Cao Bằng</v>
      </c>
      <c r="C212" t="str">
        <v>http://duchanh.baolam.caobang.gov.vn/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2211</v>
      </c>
      <c r="B213" t="str">
        <f>HYPERLINK("https://www.facebook.com/cax.lybon.01294/", "Công an xã Lý Bôn  tỉnh Cao Bằng")</f>
        <v>Công an xã Lý Bôn  tỉnh Cao Bằng</v>
      </c>
      <c r="C213" t="str">
        <v>https://www.facebook.com/cax.lybon.01294/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2212</v>
      </c>
      <c r="B214" t="str">
        <f>HYPERLINK("https://lybon.baolam.caobang.gov.vn/cai-cach-hanh-chinh", "UBND Ủy ban nhân dân xã Lý Bôn  tỉnh Cao Bằng")</f>
        <v>UBND Ủy ban nhân dân xã Lý Bôn  tỉnh Cao Bằng</v>
      </c>
      <c r="C214" t="str">
        <v>https://lybon.baolam.caobang.gov.vn/cai-cach-hanh-chinh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2213</v>
      </c>
      <c r="B215" t="str">
        <f>HYPERLINK("https://www.facebook.com/TuoitreConganCaoBang/", "Công an xã Nam Cao  tỉnh Cao Bằng")</f>
        <v>Công an xã Nam Cao  tỉnh Cao Bằng</v>
      </c>
      <c r="C215" t="str">
        <v>https://www.facebook.com/TuoitreConganCaoBang/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2214</v>
      </c>
      <c r="B216" t="str">
        <f>HYPERLINK("https://baolam.caobang.gov.vn/", "UBND Ủy ban nhân dân xã Nam Cao  tỉnh Cao Bằng")</f>
        <v>UBND Ủy ban nhân dân xã Nam Cao  tỉnh Cao Bằng</v>
      </c>
      <c r="C216" t="str">
        <v>https://baolam.caobang.gov.vn/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2215</v>
      </c>
      <c r="B217" t="str">
        <f>HYPERLINK("https://www.facebook.com/caxnamquangbl/", "Công an xã Nam Quang  tỉnh Cao Bằng")</f>
        <v>Công an xã Nam Quang  tỉnh Cao Bằng</v>
      </c>
      <c r="C217" t="str">
        <v>https://www.facebook.com/caxnamquangbl/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2216</v>
      </c>
      <c r="B218" t="str">
        <f>HYPERLINK("http://namquang.baolam.caobang.gov.vn/", "UBND Ủy ban nhân dân xã Nam Quang  tỉnh Cao Bằng")</f>
        <v>UBND Ủy ban nhân dân xã Nam Quang  tỉnh Cao Bằng</v>
      </c>
      <c r="C218" t="str">
        <v>http://namquang.baolam.caobang.gov.vn/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2217</v>
      </c>
      <c r="B219" t="str">
        <f>HYPERLINK("https://www.facebook.com/p/C%C3%B4ng-an-x%C3%A3-V%C4%A9nh-Quang-TP-Cao-B%E1%BA%B1ng-100068969147419/", "Công an xã Vĩnh Quang  tỉnh Cao Bằng")</f>
        <v>Công an xã Vĩnh Quang  tỉnh Cao Bằng</v>
      </c>
      <c r="C219" t="str">
        <v>https://www.facebook.com/p/C%C3%B4ng-an-x%C3%A3-V%C4%A9nh-Quang-TP-Cao-B%E1%BA%B1ng-100068969147419/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2218</v>
      </c>
      <c r="B220" t="str">
        <f>HYPERLINK("https://ubndtp.caobang.gov.vn/ubnd-xa-vinh-quang", "UBND Ủy ban nhân dân xã Vĩnh Quang  tỉnh Cao Bằng")</f>
        <v>UBND Ủy ban nhân dân xã Vĩnh Quang  tỉnh Cao Bằng</v>
      </c>
      <c r="C220" t="str">
        <v>https://ubndtp.caobang.gov.vn/ubnd-xa-vinh-quang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2219</v>
      </c>
      <c r="B221" t="str">
        <v>Công an xã Quảng Lâm  tỉnh Cao Bằng</v>
      </c>
      <c r="C221" t="str">
        <v>-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2220</v>
      </c>
      <c r="B222" t="str">
        <f>HYPERLINK("https://quanglam.baolam.caobang.gov.vn/", "UBND Ủy ban nhân dân xã Quảng Lâm  tỉnh Cao Bằng")</f>
        <v>UBND Ủy ban nhân dân xã Quảng Lâm  tỉnh Cao Bằng</v>
      </c>
      <c r="C222" t="str">
        <v>https://quanglam.baolam.caobang.gov.vn/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2221</v>
      </c>
      <c r="B223" t="str">
        <v>Công an xã Thạch Lâm  tỉnh Cao Bằng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2222</v>
      </c>
      <c r="B224" t="str">
        <f>HYPERLINK("https://thachlam.baolam.caobang.gov.vn/", "UBND Ủy ban nhân dân xã Thạch Lâm  tỉnh Cao Bằng")</f>
        <v>UBND Ủy ban nhân dân xã Thạch Lâm  tỉnh Cao Bằng</v>
      </c>
      <c r="C224" t="str">
        <v>https://thachlam.baolam.caobang.gov.vn/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2223</v>
      </c>
      <c r="B225" t="str">
        <f>HYPERLINK("https://www.facebook.com/247538643589647", "Công an xã Tân Việt  tỉnh Cao Bằng")</f>
        <v>Công an xã Tân Việt  tỉnh Cao Bằng</v>
      </c>
      <c r="C225" t="str">
        <v>https://www.facebook.com/247538643589647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2224</v>
      </c>
      <c r="B226" t="str">
        <f>HYPERLINK("https://baolam.caobang.gov.vn/ubnd-cac-xa-thi-tran", "UBND Ủy ban nhân dân xã Tân Việt  tỉnh Cao Bằng")</f>
        <v>UBND Ủy ban nhân dân xã Tân Việt  tỉnh Cao Bằng</v>
      </c>
      <c r="C226" t="str">
        <v>https://baolam.caobang.gov.vn/ubnd-cac-xa-thi-tran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2225</v>
      </c>
      <c r="B227" t="str">
        <f>HYPERLINK("https://www.facebook.com/ConganxaVinhPhong/", "Công an xã Vĩnh Phong  tỉnh Cao Bằng")</f>
        <v>Công an xã Vĩnh Phong  tỉnh Cao Bằng</v>
      </c>
      <c r="C227" t="str">
        <v>https://www.facebook.com/ConganxaVinhPhong/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2226</v>
      </c>
      <c r="B228" t="str">
        <f>HYPERLINK("http://vinhphong.baolam.caobang.gov.vn/", "UBND Ủy ban nhân dân xã Vĩnh Phong  tỉnh Cao Bằng")</f>
        <v>UBND Ủy ban nhân dân xã Vĩnh Phong  tỉnh Cao Bằng</v>
      </c>
      <c r="C228" t="str">
        <v>http://vinhphong.baolam.caobang.gov.vn/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2227</v>
      </c>
      <c r="B229" t="str">
        <f>HYPERLINK("https://www.facebook.com/CAXMONGANBL/", "Công an xã Mông Ân  tỉnh Cao Bằng")</f>
        <v>Công an xã Mông Ân  tỉnh Cao Bằng</v>
      </c>
      <c r="C229" t="str">
        <v>https://www.facebook.com/CAXMONGANBL/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2228</v>
      </c>
      <c r="B230" t="str">
        <f>HYPERLINK("http://mongan.baolam.caobang.gov.vn/", "UBND Ủy ban nhân dân xã Mông Ân  tỉnh Cao Bằng")</f>
        <v>UBND Ủy ban nhân dân xã Mông Ân  tỉnh Cao Bằng</v>
      </c>
      <c r="C230" t="str">
        <v>http://mongan.baolam.caobang.gov.vn/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2229</v>
      </c>
      <c r="B231" t="str">
        <f>HYPERLINK("https://www.facebook.com/p/C%C3%B4ng-an-x%C3%A3-Th%C3%A1i-H%E1%BB%8Dc-B%E1%BA%A3o-L%C3%A2m-Cao-B%E1%BA%B1ng-100069695572389/", "Công an xã Thái Học  tỉnh Cao Bằng")</f>
        <v>Công an xã Thái Học  tỉnh Cao Bằng</v>
      </c>
      <c r="C231" t="str">
        <v>https://www.facebook.com/p/C%C3%B4ng-an-x%C3%A3-Th%C3%A1i-H%E1%BB%8Dc-B%E1%BA%A3o-L%C3%A2m-Cao-B%E1%BA%B1ng-100069695572389/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2230</v>
      </c>
      <c r="B232" t="str">
        <f>HYPERLINK("https://thaihoc.baolam.caobang.gov.vn/kinh-te-xa-hoi/uy-ban-nhan-dan-xa-thai-hoc-935029", "UBND Ủy ban nhân dân xã Thái Học  tỉnh Cao Bằng")</f>
        <v>UBND Ủy ban nhân dân xã Thái Học  tỉnh Cao Bằng</v>
      </c>
      <c r="C232" t="str">
        <v>https://thaihoc.baolam.caobang.gov.vn/kinh-te-xa-hoi/uy-ban-nhan-dan-xa-thai-hoc-935029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2231</v>
      </c>
      <c r="B233" t="str">
        <f>HYPERLINK("https://www.facebook.com/p/C%C3%B4ng-an-x%C3%A3-Th%C3%A1i-S%C6%A1n-B%E1%BA%A3o-L%C3%A2m-Cao-B%E1%BA%B1ng-100071219475619/", "Công an xã Thái Sơn  tỉnh Cao Bằng")</f>
        <v>Công an xã Thái Sơn  tỉnh Cao Bằng</v>
      </c>
      <c r="C233" t="str">
        <v>https://www.facebook.com/p/C%C3%B4ng-an-x%C3%A3-Th%C3%A1i-S%C6%A1n-B%E1%BA%A3o-L%C3%A2m-Cao-B%E1%BA%B1ng-100071219475619/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2232</v>
      </c>
      <c r="B234" t="str">
        <f>HYPERLINK("http://thaison.baolam.caobang.gov.vn/", "UBND Ủy ban nhân dân xã Thái Sơn  tỉnh Cao Bằng")</f>
        <v>UBND Ủy ban nhân dân xã Thái Sơn  tỉnh Cao Bằng</v>
      </c>
      <c r="C234" t="str">
        <v>http://thaison.baolam.caobang.gov.vn/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2233</v>
      </c>
      <c r="B235" t="str">
        <f>HYPERLINK("https://www.facebook.com/p/C%C3%B4ng-an-x%C3%A3-Y%C3%AAn-Th%E1%BB%95-B%E1%BA%A3o-L%C3%A2m-Cao-B%E1%BA%B1ng-100069790130438/", "Công an xã Yên Thổ  tỉnh Cao Bằng")</f>
        <v>Công an xã Yên Thổ  tỉnh Cao Bằng</v>
      </c>
      <c r="C235" t="str">
        <v>https://www.facebook.com/p/C%C3%B4ng-an-x%C3%A3-Y%C3%AAn-Th%E1%BB%95-B%E1%BA%A3o-L%C3%A2m-Cao-B%E1%BA%B1ng-100069790130438/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2234</v>
      </c>
      <c r="B236" t="str">
        <f>HYPERLINK("http://yentho.baolam.caobang.gov.vn/", "UBND Ủy ban nhân dân xã Yên Thổ  tỉnh Cao Bằng")</f>
        <v>UBND Ủy ban nhân dân xã Yên Thổ  tỉnh Cao Bằng</v>
      </c>
      <c r="C236" t="str">
        <v>http://yentho.baolam.caobang.gov.vn/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2235</v>
      </c>
      <c r="B237" t="str">
        <f>HYPERLINK("https://www.facebook.com/p/C%C3%B4ng-an-huy%E1%BB%87n-B%E1%BA%A3o-L%E1%BA%A1c-100070790086759/", "Công an thị trấn Bảo Lạc  tỉnh Cao Bằng")</f>
        <v>Công an thị trấn Bảo Lạc  tỉnh Cao Bằng</v>
      </c>
      <c r="C237" t="str">
        <v>https://www.facebook.com/p/C%C3%B4ng-an-huy%E1%BB%87n-B%E1%BA%A3o-L%E1%BA%A1c-100070790086759/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2236</v>
      </c>
      <c r="B238" t="str">
        <f>HYPERLINK("https://baolac.caobang.gov.vn/", "UBND Ủy ban nhân dân thị trấn Bảo Lạc  tỉnh Cao Bằng")</f>
        <v>UBND Ủy ban nhân dân thị trấn Bảo Lạc  tỉnh Cao Bằng</v>
      </c>
      <c r="C238" t="str">
        <v>https://baolac.caobang.gov.vn/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2237</v>
      </c>
      <c r="B239" t="str">
        <f>HYPERLINK("https://www.facebook.com/nguyentrungthongcocpang/", "Công an xã Cốc Pàng  tỉnh Cao Bằng")</f>
        <v>Công an xã Cốc Pàng  tỉnh Cao Bằng</v>
      </c>
      <c r="C239" t="str">
        <v>https://www.facebook.com/nguyentrungthongcocpang/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2238</v>
      </c>
      <c r="B240" t="str">
        <f>HYPERLINK("https://cocpang.baolac.caobang.gov.vn/", "UBND Ủy ban nhân dân xã Cốc Pàng  tỉnh Cao Bằng")</f>
        <v>UBND Ủy ban nhân dân xã Cốc Pàng  tỉnh Cao Bằng</v>
      </c>
      <c r="C240" t="str">
        <v>https://cocpang.baolac.caobang.gov.vn/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2239</v>
      </c>
      <c r="B241" t="str">
        <f>HYPERLINK("https://www.facebook.com/DOANTNCSHOCHIMINHXATHUONGHABAOLACCAOBANG/", "Công an xã Thượng Hà  tỉnh Cao Bằng")</f>
        <v>Công an xã Thượng Hà  tỉnh Cao Bằng</v>
      </c>
      <c r="C241" t="str">
        <v>https://www.facebook.com/DOANTNCSHOCHIMINHXATHUONGHABAOLACCAOBANG/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2240</v>
      </c>
      <c r="B242" t="str">
        <f>HYPERLINK("https://baolac.caobang.gov.vn/ubnd-xa-thuong-ha", "UBND Ủy ban nhân dân xã Thượng Hà  tỉnh Cao Bằng")</f>
        <v>UBND Ủy ban nhân dân xã Thượng Hà  tỉnh Cao Bằng</v>
      </c>
      <c r="C242" t="str">
        <v>https://baolac.caobang.gov.vn/ubnd-xa-thuong-ha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2241</v>
      </c>
      <c r="B243" t="str">
        <f>HYPERLINK("https://www.facebook.com/TuoitreConganCaoBang/?locale=vi_VN", "Công an xã Cô Ba  tỉnh Cao Bằng")</f>
        <v>Công an xã Cô Ba  tỉnh Cao Bằng</v>
      </c>
      <c r="C243" t="str">
        <v>https://www.facebook.com/TuoitreConganCaoBang/?locale=vi_VN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2242</v>
      </c>
      <c r="B244" t="str">
        <f>HYPERLINK("http://coba.baolac.caobang.gov.vn/", "UBND Ủy ban nhân dân xã Cô Ba  tỉnh Cao Bằng")</f>
        <v>UBND Ủy ban nhân dân xã Cô Ba  tỉnh Cao Bằng</v>
      </c>
      <c r="C244" t="str">
        <v>http://coba.baolac.caobang.gov.vn/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2243</v>
      </c>
      <c r="B245" t="str">
        <f>HYPERLINK("https://www.facebook.com/TuoitreConganCaoBang/", "Công an xã Bảo Toàn  tỉnh Cao Bằng")</f>
        <v>Công an xã Bảo Toàn  tỉnh Cao Bằng</v>
      </c>
      <c r="C245" t="str">
        <v>https://www.facebook.com/TuoitreConganCaoBang/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2244</v>
      </c>
      <c r="B246" t="str">
        <f>HYPERLINK("https://baotoan.baolac.caobang.gov.vn/", "UBND Ủy ban nhân dân xã Bảo Toàn  tỉnh Cao Bằng")</f>
        <v>UBND Ủy ban nhân dân xã Bảo Toàn  tỉnh Cao Bằng</v>
      </c>
      <c r="C246" t="str">
        <v>https://baotoan.baolac.caobang.gov.vn/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2245</v>
      </c>
      <c r="B247" t="str">
        <f>HYPERLINK("https://www.facebook.com/CAXKhanhXuan/", "Công an xã Khánh Xuân  tỉnh Cao Bằng")</f>
        <v>Công an xã Khánh Xuân  tỉnh Cao Bằng</v>
      </c>
      <c r="C247" t="str">
        <v>https://www.facebook.com/CAXKhanhXuan/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2246</v>
      </c>
      <c r="B248" t="str">
        <f>HYPERLINK("https://baolac.caobang.gov.vn/ubnd-xa-khanh-xuan", "UBND Ủy ban nhân dân xã Khánh Xuân  tỉnh Cao Bằng")</f>
        <v>UBND Ủy ban nhân dân xã Khánh Xuân  tỉnh Cao Bằng</v>
      </c>
      <c r="C248" t="str">
        <v>https://baolac.caobang.gov.vn/ubnd-xa-khanh-xuan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2247</v>
      </c>
      <c r="B249" t="str">
        <f>HYPERLINK("https://www.facebook.com/TuoitreConganCaoBang/", "Công an xã Xuân Trường  tỉnh Cao Bằng")</f>
        <v>Công an xã Xuân Trường  tỉnh Cao Bằng</v>
      </c>
      <c r="C249" t="str">
        <v>https://www.facebook.com/TuoitreConganCaoBang/</v>
      </c>
      <c r="D249" t="str">
        <v>-</v>
      </c>
      <c r="E249" t="str">
        <v/>
      </c>
      <c r="F249" t="str">
        <v>-</v>
      </c>
      <c r="G249" t="str">
        <v>-</v>
      </c>
    </row>
    <row r="250">
      <c r="A250">
        <v>2248</v>
      </c>
      <c r="B250" t="str">
        <f>HYPERLINK("https://baolac.caobang.gov.vn/1348/33978/83015/ubnd-xa-xuan-truong", "UBND Ủy ban nhân dân xã Xuân Trường  tỉnh Cao Bằng")</f>
        <v>UBND Ủy ban nhân dân xã Xuân Trường  tỉnh Cao Bằng</v>
      </c>
      <c r="C250" t="str">
        <v>https://baolac.caobang.gov.vn/1348/33978/83015/ubnd-xa-xuan-truong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2249</v>
      </c>
      <c r="B251" t="str">
        <f>HYPERLINK("https://www.facebook.com/TuoitreConganCaoBang/", "Công an xã Hồng Trị  tỉnh Cao Bằng")</f>
        <v>Công an xã Hồng Trị  tỉnh Cao Bằng</v>
      </c>
      <c r="C251" t="str">
        <v>https://www.facebook.com/TuoitreConganCaoBang/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2250</v>
      </c>
      <c r="B252" t="str">
        <f>HYPERLINK("http://hongtri.baolac.caobang.gov.vn/", "UBND Ủy ban nhân dân xã Hồng Trị  tỉnh Cao Bằng")</f>
        <v>UBND Ủy ban nhân dân xã Hồng Trị  tỉnh Cao Bằng</v>
      </c>
      <c r="C252" t="str">
        <v>http://hongtri.baolac.caobang.gov.vn/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2251</v>
      </c>
      <c r="B253" t="str">
        <f>HYPERLINK("https://www.facebook.com/Conganxakimcuc/", "Công an xã Kim Cúc  tỉnh Cao Bằng")</f>
        <v>Công an xã Kim Cúc  tỉnh Cao Bằng</v>
      </c>
      <c r="C253" t="str">
        <v>https://www.facebook.com/Conganxakimcuc/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2252</v>
      </c>
      <c r="B254" t="str">
        <f>HYPERLINK("http://kimcuc.baolac.caobang.gov.vn/", "UBND Ủy ban nhân dân xã Kim Cúc  tỉnh Cao Bằng")</f>
        <v>UBND Ủy ban nhân dân xã Kim Cúc  tỉnh Cao Bằng</v>
      </c>
      <c r="C254" t="str">
        <v>http://kimcuc.baolac.caobang.gov.vn/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2253</v>
      </c>
      <c r="B255" t="str">
        <f>HYPERLINK("https://www.facebook.com/TuoitreConganCaoBang/", "Công an xã Phan Thanh  tỉnh Cao Bằng")</f>
        <v>Công an xã Phan Thanh  tỉnh Cao Bằng</v>
      </c>
      <c r="C255" t="str">
        <v>https://www.facebook.com/TuoitreConganCaoBang/</v>
      </c>
      <c r="D255" t="str">
        <v>-</v>
      </c>
      <c r="E255" t="str">
        <v/>
      </c>
      <c r="F255" t="str">
        <v>-</v>
      </c>
      <c r="G255" t="str">
        <v>-</v>
      </c>
    </row>
    <row r="256">
      <c r="A256">
        <v>2254</v>
      </c>
      <c r="B256" t="str">
        <f>HYPERLINK("https://nguyenbinh.caobang.gov.vn/xa-phan-thanh", "UBND Ủy ban nhân dân xã Phan Thanh  tỉnh Cao Bằng")</f>
        <v>UBND Ủy ban nhân dân xã Phan Thanh  tỉnh Cao Bằng</v>
      </c>
      <c r="C256" t="str">
        <v>https://nguyenbinh.caobang.gov.vn/xa-phan-thanh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2255</v>
      </c>
      <c r="B257" t="str">
        <f>HYPERLINK("https://www.facebook.com/TuoitreConganCaoBang/", "Công an xã Hồng An  tỉnh Cao Bằng")</f>
        <v>Công an xã Hồng An  tỉnh Cao Bằng</v>
      </c>
      <c r="C257" t="str">
        <v>https://www.facebook.com/TuoitreConganCaoBang/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2256</v>
      </c>
      <c r="B258" t="str">
        <f>HYPERLINK("https://baolac.caobang.gov.vn/", "UBND Ủy ban nhân dân xã Hồng An  tỉnh Cao Bằng")</f>
        <v>UBND Ủy ban nhân dân xã Hồng An  tỉnh Cao Bằng</v>
      </c>
      <c r="C258" t="str">
        <v>https://baolac.caobang.gov.vn/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2257</v>
      </c>
      <c r="B259" t="str">
        <v>Công an xã Hưng Đạo  tỉnh Cao Bằng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2258</v>
      </c>
      <c r="B260" t="str">
        <f>HYPERLINK("https://ubndtp.caobang.gov.vn/ubnd-xa-hung-dao", "UBND Ủy ban nhân dân xã Hưng Đạo  tỉnh Cao Bằng")</f>
        <v>UBND Ủy ban nhân dân xã Hưng Đạo  tỉnh Cao Bằng</v>
      </c>
      <c r="C260" t="str">
        <v>https://ubndtp.caobang.gov.vn/ubnd-xa-hung-dao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2259</v>
      </c>
      <c r="B261" t="str">
        <v>Công an xã Hưng Thịnh  tỉnh Cao Bằng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2260</v>
      </c>
      <c r="B262" t="str">
        <f>HYPERLINK("https://hungthinh.baolac.caobang.gov.vn/", "UBND Ủy ban nhân dân xã Hưng Thịnh  tỉnh Cao Bằng")</f>
        <v>UBND Ủy ban nhân dân xã Hưng Thịnh  tỉnh Cao Bằng</v>
      </c>
      <c r="C262" t="str">
        <v>https://hungthinh.baolac.caobang.gov.vn/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2261</v>
      </c>
      <c r="B263" t="str">
        <f>HYPERLINK("https://www.facebook.com/TuoitreConganCaoBang/?locale=sk_SK", "Công an xã Huy Giáp  tỉnh Cao Bằng")</f>
        <v>Công an xã Huy Giáp  tỉnh Cao Bằng</v>
      </c>
      <c r="C263" t="str">
        <v>https://www.facebook.com/TuoitreConganCaoBang/?locale=sk_SK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2262</v>
      </c>
      <c r="B264" t="str">
        <f>HYPERLINK("https://huygiap.baolac.caobang.gov.vn/", "UBND Ủy ban nhân dân xã Huy Giáp  tỉnh Cao Bằng")</f>
        <v>UBND Ủy ban nhân dân xã Huy Giáp  tỉnh Cao Bằng</v>
      </c>
      <c r="C264" t="str">
        <v>https://huygiap.baolac.caobang.gov.vn/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2263</v>
      </c>
      <c r="B265" t="str">
        <f>HYPERLINK("https://www.facebook.com/p/C%C3%B4ng-an-x%C3%A3-%C4%90%C3%ACnh-Ph%C3%B9ng-huy%E1%BB%87n-B%E1%BA%A3o-L%E1%BA%A1c-t%E1%BB%89nh-Cao-B%E1%BA%B1ng-100080278058147/", "Công an xã Đình Phùng  tỉnh Cao Bằng")</f>
        <v>Công an xã Đình Phùng  tỉnh Cao Bằng</v>
      </c>
      <c r="C265" t="str">
        <v>https://www.facebook.com/p/C%C3%B4ng-an-x%C3%A3-%C4%90%C3%ACnh-Ph%C3%B9ng-huy%E1%BB%87n-B%E1%BA%A3o-L%E1%BA%A1c-t%E1%BB%89nh-Cao-B%E1%BA%B1ng-100080278058147/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2264</v>
      </c>
      <c r="B266" t="str">
        <f>HYPERLINK("https://dinhphung.baolac.caobang.gov.vn/to-chuc-bo-may-hanh-chinh", "UBND Ủy ban nhân dân xã Đình Phùng  tỉnh Cao Bằng")</f>
        <v>UBND Ủy ban nhân dân xã Đình Phùng  tỉnh Cao Bằng</v>
      </c>
      <c r="C266" t="str">
        <v>https://dinhphung.baolac.caobang.gov.vn/to-chuc-bo-may-hanh-chinh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2265</v>
      </c>
      <c r="B267" t="str">
        <f>HYPERLINK("https://www.facebook.com/tuoitrecongansonla/", "Công an xã Sơn Lập  tỉnh Cao Bằng")</f>
        <v>Công an xã Sơn Lập  tỉnh Cao Bằng</v>
      </c>
      <c r="C267" t="str">
        <v>https://www.facebook.com/tuoitrecongansonla/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2266</v>
      </c>
      <c r="B268" t="str">
        <f>HYPERLINK("http://sonlap.baolac.caobang.gov.vn/", "UBND Ủy ban nhân dân xã Sơn Lập  tỉnh Cao Bằng")</f>
        <v>UBND Ủy ban nhân dân xã Sơn Lập  tỉnh Cao Bằng</v>
      </c>
      <c r="C268" t="str">
        <v>http://sonlap.baolac.caobang.gov.vn/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2267</v>
      </c>
      <c r="B269" t="str">
        <v>Công an xã Sơn Lộ  tỉnh Cao Bằng</v>
      </c>
      <c r="C269" t="str">
        <v>-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2268</v>
      </c>
      <c r="B270" t="str">
        <f>HYPERLINK("http://sonlo.baolac.caobang.gov.vn/", "UBND Ủy ban nhân dân xã Sơn Lộ  tỉnh Cao Bằng")</f>
        <v>UBND Ủy ban nhân dân xã Sơn Lộ  tỉnh Cao Bằng</v>
      </c>
      <c r="C270" t="str">
        <v>http://sonlo.baolac.caobang.gov.vn/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2269</v>
      </c>
      <c r="B271" t="str">
        <f>HYPERLINK("https://www.facebook.com/conganBaTri/", "Công an thị trấn Thông Nông  tỉnh Cao Bằng")</f>
        <v>Công an thị trấn Thông Nông  tỉnh Cao Bằng</v>
      </c>
      <c r="C271" t="str">
        <v>https://www.facebook.com/conganBaTri/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2270</v>
      </c>
      <c r="B272" t="str">
        <f>HYPERLINK("https://thongnong.haquang.caobang.gov.vn/", "UBND Ủy ban nhân dân thị trấn Thông Nông  tỉnh Cao Bằng")</f>
        <v>UBND Ủy ban nhân dân thị trấn Thông Nông  tỉnh Cao Bằng</v>
      </c>
      <c r="C272" t="str">
        <v>https://thongnong.haquang.caobang.gov.vn/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2271</v>
      </c>
      <c r="B273" t="str">
        <f>HYPERLINK("https://www.facebook.com/p/Tu%E1%BB%95i-tr%E1%BA%BB-C%C3%B4ng-an-Th%C3%A0nh-ph%E1%BB%91-V%C4%A9nh-Y%C3%AAn-100066497717181/", "Công an xã Cần Yên  tỉnh Cao Bằng")</f>
        <v>Công an xã Cần Yên  tỉnh Cao Bằng</v>
      </c>
      <c r="C273" t="str">
        <v>https://www.facebook.com/p/Tu%E1%BB%95i-tr%E1%BA%BB-C%C3%B4ng-an-Th%C3%A0nh-ph%E1%BB%91-V%C4%A9nh-Y%C3%AAn-100066497717181/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2272</v>
      </c>
      <c r="B274" t="str">
        <f>HYPERLINK("https://haquang.caobang.gov.vn/ubnd-cac-xa-thi-tran/ubnd-xa-can-yen-667050", "UBND Ủy ban nhân dân xã Cần Yên  tỉnh Cao Bằng")</f>
        <v>UBND Ủy ban nhân dân xã Cần Yên  tỉnh Cao Bằng</v>
      </c>
      <c r="C274" t="str">
        <v>https://haquang.caobang.gov.vn/ubnd-cac-xa-thi-tran/ubnd-xa-can-yen-667050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2273</v>
      </c>
      <c r="B275" t="str">
        <f>HYPERLINK("https://www.facebook.com/TuoitreConganCaoBang/", "Công an xã Cần Nông  tỉnh Cao Bằng")</f>
        <v>Công an xã Cần Nông  tỉnh Cao Bằng</v>
      </c>
      <c r="C275" t="str">
        <v>https://www.facebook.com/TuoitreConganCaoBang/</v>
      </c>
      <c r="D275" t="str">
        <v>-</v>
      </c>
      <c r="E275" t="str">
        <v/>
      </c>
      <c r="F275" t="str">
        <v>-</v>
      </c>
      <c r="G275" t="str">
        <v>-</v>
      </c>
    </row>
    <row r="276">
      <c r="A276">
        <v>2274</v>
      </c>
      <c r="B276" t="str">
        <f>HYPERLINK("https://haquang.caobang.gov.vn/", "UBND Ủy ban nhân dân xã Cần Nông  tỉnh Cao Bằng")</f>
        <v>UBND Ủy ban nhân dân xã Cần Nông  tỉnh Cao Bằng</v>
      </c>
      <c r="C276" t="str">
        <v>https://haquang.caobang.gov.vn/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2275</v>
      </c>
      <c r="B277" t="str">
        <f>HYPERLINK("https://www.facebook.com/TuoitreConganCaoBang/", "Công an xã Vị Quang  tỉnh Cao Bằng")</f>
        <v>Công an xã Vị Quang  tỉnh Cao Bằng</v>
      </c>
      <c r="C277" t="str">
        <v>https://www.facebook.com/TuoitreConganCaoBang/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2276</v>
      </c>
      <c r="B278" t="str">
        <f>HYPERLINK("https://ubndtp.caobang.gov.vn/ubnd-xa-vinh-quang", "UBND Ủy ban nhân dân xã Vị Quang  tỉnh Cao Bằng")</f>
        <v>UBND Ủy ban nhân dân xã Vị Quang  tỉnh Cao Bằng</v>
      </c>
      <c r="C278" t="str">
        <v>https://ubndtp.caobang.gov.vn/ubnd-xa-vinh-quang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2277</v>
      </c>
      <c r="B279" t="str">
        <f>HYPERLINK("https://www.facebook.com/TinhdoanCaoBang/", "Công an xã Lương Thông  tỉnh Cao Bằng")</f>
        <v>Công an xã Lương Thông  tỉnh Cao Bằng</v>
      </c>
      <c r="C279" t="str">
        <v>https://www.facebook.com/TinhdoanCaoBang/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2278</v>
      </c>
      <c r="B280" t="str">
        <f>HYPERLINK("https://luongthong.haquang.caobang.gov.vn/", "UBND Ủy ban nhân dân xã Lương Thông  tỉnh Cao Bằng")</f>
        <v>UBND Ủy ban nhân dân xã Lương Thông  tỉnh Cao Bằng</v>
      </c>
      <c r="C280" t="str">
        <v>https://luongthong.haquang.caobang.gov.vn/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2279</v>
      </c>
      <c r="B281" t="str">
        <f>HYPERLINK("https://www.facebook.com/TuoitreConganCaoBang/", "Công an xã Đa Thông  tỉnh Cao Bằng")</f>
        <v>Công an xã Đa Thông  tỉnh Cao Bằng</v>
      </c>
      <c r="C281" t="str">
        <v>https://www.facebook.com/TuoitreConganCaoBang/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2280</v>
      </c>
      <c r="B282" t="str">
        <f>HYPERLINK("https://dathong.haquang.caobang.gov.vn/", "UBND Ủy ban nhân dân xã Đa Thông  tỉnh Cao Bằng")</f>
        <v>UBND Ủy ban nhân dân xã Đa Thông  tỉnh Cao Bằng</v>
      </c>
      <c r="C282" t="str">
        <v>https://dathong.haquang.caobang.gov.vn/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2281</v>
      </c>
      <c r="B283" t="str">
        <f>HYPERLINK("https://www.facebook.com/TuoitreConganCaoBang/", "Công an xã Ngọc Động  tỉnh Cao Bằng")</f>
        <v>Công an xã Ngọc Động  tỉnh Cao Bằng</v>
      </c>
      <c r="C283" t="str">
        <v>https://www.facebook.com/TuoitreConganCaoBang/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2282</v>
      </c>
      <c r="B284" t="str">
        <f>HYPERLINK("http://ngocdong.haquang.caobang.gov.vn/", "UBND Ủy ban nhân dân xã Ngọc Động  tỉnh Cao Bằng")</f>
        <v>UBND Ủy ban nhân dân xã Ngọc Động  tỉnh Cao Bằng</v>
      </c>
      <c r="C284" t="str">
        <v>http://ngocdong.haquang.caobang.gov.vn/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2283</v>
      </c>
      <c r="B285" t="str">
        <f>HYPERLINK("https://www.facebook.com/p/Tu%E1%BB%95i-tr%E1%BA%BB-C%C3%B4ng-an-Th%C3%A0nh-ph%E1%BB%91-V%C4%A9nh-Y%C3%AAn-100066497717181/?locale=nl_BE", "Công an xã Yên Sơn  tỉnh Cao Bằng")</f>
        <v>Công an xã Yên Sơn  tỉnh Cao Bằng</v>
      </c>
      <c r="C285" t="str">
        <v>https://www.facebook.com/p/Tu%E1%BB%95i-tr%E1%BA%BB-C%C3%B4ng-an-Th%C3%A0nh-ph%E1%BB%91-V%C4%A9nh-Y%C3%AAn-100066497717181/?locale=nl_BE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2284</v>
      </c>
      <c r="B286" t="str">
        <f>HYPERLINK("https://bacgiang.gov.vn/web/ubnd-xa-yen-son", "UBND Ủy ban nhân dân xã Yên Sơn  tỉnh Cao Bằng")</f>
        <v>UBND Ủy ban nhân dân xã Yên Sơn  tỉnh Cao Bằng</v>
      </c>
      <c r="C286" t="str">
        <v>https://bacgiang.gov.vn/web/ubnd-xa-yen-son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2285</v>
      </c>
      <c r="B287" t="str">
        <f>HYPERLINK("https://www.facebook.com/TuoitreConganCaoBang/?locale=vi_VN", "Công an xã Lương Can  tỉnh Cao Bằng")</f>
        <v>Công an xã Lương Can  tỉnh Cao Bằng</v>
      </c>
      <c r="C287" t="str">
        <v>https://www.facebook.com/TuoitreConganCaoBang/?locale=vi_VN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2286</v>
      </c>
      <c r="B288" t="str">
        <f>HYPERLINK("https://haquang.caobang.gov.vn/ubnd-cac-xa-thi-tran/ubnd-xa-luong-can-667056", "UBND Ủy ban nhân dân xã Lương Can  tỉnh Cao Bằng")</f>
        <v>UBND Ủy ban nhân dân xã Lương Can  tỉnh Cao Bằng</v>
      </c>
      <c r="C288" t="str">
        <v>https://haquang.caobang.gov.vn/ubnd-cac-xa-thi-tran/ubnd-xa-luong-can-667056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2287</v>
      </c>
      <c r="B289" t="str">
        <f>HYPERLINK("https://www.facebook.com/TuoitreConganCaoBang/?locale=vi_VN", "Công an xã Thanh Long  tỉnh Cao Bằng")</f>
        <v>Công an xã Thanh Long  tỉnh Cao Bằng</v>
      </c>
      <c r="C289" t="str">
        <v>https://www.facebook.com/TuoitreConganCaoBang/?locale=vi_VN</v>
      </c>
      <c r="D289" t="str">
        <v>-</v>
      </c>
      <c r="E289" t="str">
        <v/>
      </c>
      <c r="F289" t="str">
        <v>-</v>
      </c>
      <c r="G289" t="str">
        <v>-</v>
      </c>
    </row>
    <row r="290">
      <c r="A290">
        <v>2288</v>
      </c>
      <c r="B290" t="str">
        <f>HYPERLINK("http://thanhlong.haquang.caobang.gov.vn/", "UBND Ủy ban nhân dân xã Thanh Long  tỉnh Cao Bằng")</f>
        <v>UBND Ủy ban nhân dân xã Thanh Long  tỉnh Cao Bằng</v>
      </c>
      <c r="C290" t="str">
        <v>http://thanhlong.haquang.caobang.gov.vn/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2289</v>
      </c>
      <c r="B291" t="str">
        <f>HYPERLINK("https://www.facebook.com/TuoitreConganCaoBang/", "Công an xã Bình Lãng  tỉnh Cao Bằng")</f>
        <v>Công an xã Bình Lãng  tỉnh Cao Bằng</v>
      </c>
      <c r="C291" t="str">
        <v>https://www.facebook.com/TuoitreConganCaoBang/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2290</v>
      </c>
      <c r="B292" t="str">
        <f>HYPERLINK("https://nguyenbinh.caobang.gov.vn/xa-the-duc", "UBND Ủy ban nhân dân xã Bình Lãng  tỉnh Cao Bằng")</f>
        <v>UBND Ủy ban nhân dân xã Bình Lãng  tỉnh Cao Bằng</v>
      </c>
      <c r="C292" t="str">
        <v>https://nguyenbinh.caobang.gov.vn/xa-the-duc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2291</v>
      </c>
      <c r="B293" t="str">
        <v>Công an thị trấn Xuân Hòa  tỉnh Cao Bằng</v>
      </c>
      <c r="C293" t="str">
        <v>-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2292</v>
      </c>
      <c r="B294" t="str">
        <f>HYPERLINK("http://xuanhoa.haquang.caobang.gov.vn/", "UBND Ủy ban nhân dân thị trấn Xuân Hòa  tỉnh Cao Bằng")</f>
        <v>UBND Ủy ban nhân dân thị trấn Xuân Hòa  tỉnh Cao Bằng</v>
      </c>
      <c r="C294" t="str">
        <v>http://xuanhoa.haquang.caobang.gov.vn/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2293</v>
      </c>
      <c r="B295" t="str">
        <v>Công an xã Lũng Nặm  tỉnh Cao Bằng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2294</v>
      </c>
      <c r="B296" t="str">
        <f>HYPERLINK("https://haquang.caobang.gov.vn/ubnd-cac-xa-thi-tran", "UBND Ủy ban nhân dân xã Lũng Nặm  tỉnh Cao Bằng")</f>
        <v>UBND Ủy ban nhân dân xã Lũng Nặm  tỉnh Cao Bằng</v>
      </c>
      <c r="C296" t="str">
        <v>https://haquang.caobang.gov.vn/ubnd-cac-xa-thi-tran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2295</v>
      </c>
      <c r="B297" t="str">
        <f>HYPERLINK("https://www.facebook.com/TuoitreConganCaoBang/", "Công an xã Kéo Yên  tỉnh Cao Bằng")</f>
        <v>Công an xã Kéo Yên  tỉnh Cao Bằng</v>
      </c>
      <c r="C297" t="str">
        <v>https://www.facebook.com/TuoitreConganCaoBang/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2296</v>
      </c>
      <c r="B298" t="str">
        <f>HYPERLINK("https://nguyenbinh.caobang.gov.vn/xa-ca-thanh", "UBND Ủy ban nhân dân xã Kéo Yên  tỉnh Cao Bằng")</f>
        <v>UBND Ủy ban nhân dân xã Kéo Yên  tỉnh Cao Bằng</v>
      </c>
      <c r="C298" t="str">
        <v>https://nguyenbinh.caobang.gov.vn/xa-ca-thanh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2297</v>
      </c>
      <c r="B299" t="str">
        <v>Công an xã Trường Hà  tỉnh Cao Bằng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2298</v>
      </c>
      <c r="B300" t="str">
        <f>HYPERLINK("https://truongha.haquang.caobang.gov.vn/", "UBND Ủy ban nhân dân xã Trường Hà  tỉnh Cao Bằng")</f>
        <v>UBND Ủy ban nhân dân xã Trường Hà  tỉnh Cao Bằng</v>
      </c>
      <c r="C300" t="str">
        <v>https://truongha.haquang.caobang.gov.vn/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2299</v>
      </c>
      <c r="B301" t="str">
        <f>HYPERLINK("https://www.facebook.com/TuoitreConganCaoBang/", "Công an xã Vân An  tỉnh Cao Bằng")</f>
        <v>Công an xã Vân An  tỉnh Cao Bằng</v>
      </c>
      <c r="C301" t="str">
        <v>https://www.facebook.com/TuoitreConganCaoBang/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2300</v>
      </c>
      <c r="B302" t="str">
        <f>HYPERLINK("https://thachan.caobang.gov.vn/", "UBND Ủy ban nhân dân xã Vân An  tỉnh Cao Bằng")</f>
        <v>UBND Ủy ban nhân dân xã Vân An  tỉnh Cao Bằng</v>
      </c>
      <c r="C302" t="str">
        <v>https://thachan.caobang.gov.vn/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2301</v>
      </c>
      <c r="B303" t="str">
        <f>HYPERLINK("https://www.facebook.com/TinhdoanCaoBang/", "Công an xã Cải Viên  tỉnh Cao Bằng")</f>
        <v>Công an xã Cải Viên  tỉnh Cao Bằng</v>
      </c>
      <c r="C303" t="str">
        <v>https://www.facebook.com/TinhdoanCaoBang/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2302</v>
      </c>
      <c r="B304" t="str">
        <f>HYPERLINK("https://caobang.gov.vn/cac-uy-vien-ubnd-tinh-cao-bang/danh-sach-uy-vien-ubnd-tinh-949009", "UBND Ủy ban nhân dân xã Cải Viên  tỉnh Cao Bằng")</f>
        <v>UBND Ủy ban nhân dân xã Cải Viên  tỉnh Cao Bằng</v>
      </c>
      <c r="C304" t="str">
        <v>https://caobang.gov.vn/cac-uy-vien-ubnd-tinh-cao-bang/danh-sach-uy-vien-ubnd-tinh-949009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2303</v>
      </c>
      <c r="B305" t="str">
        <f>HYPERLINK("https://www.facebook.com/TuoitreConganCaoBang/", "Công an xã Nà Sác  tỉnh Cao Bằng")</f>
        <v>Công an xã Nà Sác  tỉnh Cao Bằng</v>
      </c>
      <c r="C305" t="str">
        <v>https://www.facebook.com/TuoitreConganCaoBang/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2304</v>
      </c>
      <c r="B306" t="str">
        <f>HYPERLINK("https://haquang.caobang.gov.vn/qua-trinh-phat-trien", "UBND Ủy ban nhân dân xã Nà Sác  tỉnh Cao Bằng")</f>
        <v>UBND Ủy ban nhân dân xã Nà Sác  tỉnh Cao Bằng</v>
      </c>
      <c r="C306" t="str">
        <v>https://haquang.caobang.gov.vn/qua-trinh-phat-trien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2305</v>
      </c>
      <c r="B307" t="str">
        <v>Công an xã Nội Thôn  tỉnh Cao Bằng</v>
      </c>
      <c r="C307" t="str">
        <v>-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2306</v>
      </c>
      <c r="B308" t="str">
        <f>HYPERLINK("https://noithon.haquang.caobang.gov.vn/uy-ban-nhan-dan/uy-ban-nhan-dan-xa-noi-thon-969661", "UBND Ủy ban nhân dân xã Nội Thôn  tỉnh Cao Bằng")</f>
        <v>UBND Ủy ban nhân dân xã Nội Thôn  tỉnh Cao Bằng</v>
      </c>
      <c r="C308" t="str">
        <v>https://noithon.haquang.caobang.gov.vn/uy-ban-nhan-dan/uy-ban-nhan-dan-xa-noi-thon-969661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2307</v>
      </c>
      <c r="B309" t="str">
        <v>Công an xã Tổng Cọt  tỉnh Cao Bằng</v>
      </c>
      <c r="C309" t="str">
        <v>-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2308</v>
      </c>
      <c r="B310" t="str">
        <f>HYPERLINK("http://tongcot.haquang.caobang.gov.vn/uy-ban-nhan-dan/uy-ban-nhan-dan-xa-tong-cot-979750", "UBND Ủy ban nhân dân xã Tổng Cọt  tỉnh Cao Bằng")</f>
        <v>UBND Ủy ban nhân dân xã Tổng Cọt  tỉnh Cao Bằng</v>
      </c>
      <c r="C310" t="str">
        <v>http://tongcot.haquang.caobang.gov.vn/uy-ban-nhan-dan/uy-ban-nhan-dan-xa-tong-cot-979750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2309</v>
      </c>
      <c r="B311" t="str">
        <v>Công an xã Sóc Hà  tỉnh Cao Bằng</v>
      </c>
      <c r="C311" t="str">
        <v>-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2310</v>
      </c>
      <c r="B312" t="str">
        <f>HYPERLINK("https://socha.haquang.caobang.gov.vn/", "UBND Ủy ban nhân dân xã Sóc Hà  tỉnh Cao Bằng")</f>
        <v>UBND Ủy ban nhân dân xã Sóc Hà  tỉnh Cao Bằng</v>
      </c>
      <c r="C312" t="str">
        <v>https://socha.haquang.caobang.gov.vn/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2311</v>
      </c>
      <c r="B313" t="str">
        <v>Công an xã Thượng Thôn  tỉnh Cao Bằng</v>
      </c>
      <c r="C313" t="str">
        <v>-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2312</v>
      </c>
      <c r="B314" t="str">
        <f>HYPERLINK("https://haquang.caobang.gov.vn/ubnd-cac-xa-thi-tran/ubnd-xa-thuong-thon-667042", "UBND Ủy ban nhân dân xã Thượng Thôn  tỉnh Cao Bằng")</f>
        <v>UBND Ủy ban nhân dân xã Thượng Thôn  tỉnh Cao Bằng</v>
      </c>
      <c r="C314" t="str">
        <v>https://haquang.caobang.gov.vn/ubnd-cac-xa-thi-tran/ubnd-xa-thuong-thon-667042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2313</v>
      </c>
      <c r="B315" t="str">
        <f>HYPERLINK("https://www.facebook.com/TuoitreConganCaoBang/?locale=bn_IN", "Công an xã Vần Dính  tỉnh Cao Bằng")</f>
        <v>Công an xã Vần Dính  tỉnh Cao Bằng</v>
      </c>
      <c r="C315" t="str">
        <v>https://www.facebook.com/TuoitreConganCaoBang/?locale=bn_IN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2314</v>
      </c>
      <c r="B316" t="str">
        <f>HYPERLINK("https://haquang.caobang.gov.vn/qua-trinh-phat-trien", "UBND Ủy ban nhân dân xã Vần Dính  tỉnh Cao Bằng")</f>
        <v>UBND Ủy ban nhân dân xã Vần Dính  tỉnh Cao Bằng</v>
      </c>
      <c r="C316" t="str">
        <v>https://haquang.caobang.gov.vn/qua-trinh-phat-trien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2315</v>
      </c>
      <c r="B317" t="str">
        <f>HYPERLINK("https://www.facebook.com/TuoitreConganCaoBang/", "Công an xã Hồng Sĩ  tỉnh Cao Bằng")</f>
        <v>Công an xã Hồng Sĩ  tỉnh Cao Bằng</v>
      </c>
      <c r="C317" t="str">
        <v>https://www.facebook.com/TuoitreConganCaoBang/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2316</v>
      </c>
      <c r="B318" t="str">
        <f>HYPERLINK("https://caobang.gov.vn/cac-uy-vien-ubnd-tinh-cao-bang", "UBND Ủy ban nhân dân xã Hồng Sĩ  tỉnh Cao Bằng")</f>
        <v>UBND Ủy ban nhân dân xã Hồng Sĩ  tỉnh Cao Bằng</v>
      </c>
      <c r="C318" t="str">
        <v>https://caobang.gov.vn/cac-uy-vien-ubnd-tinh-cao-bang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2317</v>
      </c>
      <c r="B319" t="str">
        <f>HYPERLINK("https://www.facebook.com/p/C%C3%B4ng-an-huy%E1%BB%87n-Nguy%C3%AAn-B%C3%ACnh-Cao-B%E1%BA%B1ng-100082142734672/", "Công an xã Sĩ Hai  tỉnh Cao Bằng")</f>
        <v>Công an xã Sĩ Hai  tỉnh Cao Bằng</v>
      </c>
      <c r="C319" t="str">
        <v>https://www.facebook.com/p/C%C3%B4ng-an-huy%E1%BB%87n-Nguy%C3%AAn-B%C3%ACnh-Cao-B%E1%BA%B1ng-100082142734672/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2318</v>
      </c>
      <c r="B320" t="str">
        <f>HYPERLINK("https://caobang.gov.vn/so-ban-nganh-pa/van-phong-ubnd-tinh-941948", "UBND Ủy ban nhân dân xã Sĩ Hai  tỉnh Cao Bằng")</f>
        <v>UBND Ủy ban nhân dân xã Sĩ Hai  tỉnh Cao Bằng</v>
      </c>
      <c r="C320" t="str">
        <v>https://caobang.gov.vn/so-ban-nganh-pa/van-phong-ubnd-tinh-941948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2319</v>
      </c>
      <c r="B321" t="str">
        <f>HYPERLINK("https://www.facebook.com/TuoitreConganCaoBang/", "Công an xã Quý Quân  tỉnh Cao Bằng")</f>
        <v>Công an xã Quý Quân  tỉnh Cao Bằng</v>
      </c>
      <c r="C321" t="str">
        <v>https://www.facebook.com/TuoitreConganCaoBang/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2320</v>
      </c>
      <c r="B322" t="str">
        <f>HYPERLINK("http://quyquan.haquang.caobang.gov.vn/", "UBND Ủy ban nhân dân xã Quý Quân  tỉnh Cao Bằng")</f>
        <v>UBND Ủy ban nhân dân xã Quý Quân  tỉnh Cao Bằng</v>
      </c>
      <c r="C322" t="str">
        <v>http://quyquan.haquang.caobang.gov.vn/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2321</v>
      </c>
      <c r="B323" t="str">
        <f>HYPERLINK("https://www.facebook.com/TuoitreConganCaoBang/", "Công an xã Mã Ba  tỉnh Cao Bằng")</f>
        <v>Công an xã Mã Ba  tỉnh Cao Bằng</v>
      </c>
      <c r="C323" t="str">
        <v>https://www.facebook.com/TuoitreConganCaoBang/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2322</v>
      </c>
      <c r="B324" t="str">
        <f>HYPERLINK("https://haquang.caobang.gov.vn/", "UBND Ủy ban nhân dân xã Mã Ba  tỉnh Cao Bằng")</f>
        <v>UBND Ủy ban nhân dân xã Mã Ba  tỉnh Cao Bằng</v>
      </c>
      <c r="C324" t="str">
        <v>https://haquang.caobang.gov.vn/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2323</v>
      </c>
      <c r="B325" t="str">
        <v>Công an xã Phù Ngọc  tỉnh Cao Bằng</v>
      </c>
      <c r="C325" t="str">
        <v>-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2324</v>
      </c>
      <c r="B326" t="str">
        <f>HYPERLINK("https://sotnmt.caobang.gov.vn/ho-so-cap-gcnqsdd-cac-to-chuc-tren-dia-ban-tinh-cao-bang-tu-nam-2010-den-2015/9e9f49dd5efa23d0e0e2b5566dc7b803-777621", "UBND Ủy ban nhân dân xã Phù Ngọc  tỉnh Cao Bằng")</f>
        <v>UBND Ủy ban nhân dân xã Phù Ngọc  tỉnh Cao Bằng</v>
      </c>
      <c r="C326" t="str">
        <v>https://sotnmt.caobang.gov.vn/ho-so-cap-gcnqsdd-cac-to-chuc-tren-dia-ban-tinh-cao-bang-tu-nam-2010-den-2015/9e9f49dd5efa23d0e0e2b5566dc7b803-777621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2325</v>
      </c>
      <c r="B327" t="str">
        <v>Công an xã Đào Ngạn  tỉnh Cao Bằng</v>
      </c>
      <c r="C327" t="str">
        <v>-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2326</v>
      </c>
      <c r="B328" t="str">
        <f>HYPERLINK("https://sotnmt.caobang.gov.vn/ho-so-cap-gcnqsdd-cac-to-chuc-tren-dia-ban-tinh-cao-bang-tu-nam-2010-den-2015/9e9f49dd5efa23d0e0e2b5566dc7b803-777621", "UBND Ủy ban nhân dân xã Đào Ngạn  tỉnh Cao Bằng")</f>
        <v>UBND Ủy ban nhân dân xã Đào Ngạn  tỉnh Cao Bằng</v>
      </c>
      <c r="C328" t="str">
        <v>https://sotnmt.caobang.gov.vn/ho-so-cap-gcnqsdd-cac-to-chuc-tren-dia-ban-tinh-cao-bang-tu-nam-2010-den-2015/9e9f49dd5efa23d0e0e2b5566dc7b803-777621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2327</v>
      </c>
      <c r="B329" t="str">
        <f>HYPERLINK("https://www.facebook.com/p/C%C3%B4ng-an-huy%E1%BB%87n-H%C3%A0-Qu%E1%BA%A3ng-100066390109350/", "Công an xã Hạ Thôn  tỉnh Cao Bằng")</f>
        <v>Công an xã Hạ Thôn  tỉnh Cao Bằng</v>
      </c>
      <c r="C329" t="str">
        <v>https://www.facebook.com/p/C%C3%B4ng-an-huy%E1%BB%87n-H%C3%A0-Qu%E1%BA%A3ng-100066390109350/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2328</v>
      </c>
      <c r="B330" t="str">
        <f>HYPERLINK("https://haquang.caobang.gov.vn/", "UBND Ủy ban nhân dân xã Hạ Thôn  tỉnh Cao Bằng")</f>
        <v>UBND Ủy ban nhân dân xã Hạ Thôn  tỉnh Cao Bằng</v>
      </c>
      <c r="C330" t="str">
        <v>https://haquang.caobang.gov.vn/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2329</v>
      </c>
      <c r="B331" t="str">
        <v>Công an thị trấn Hùng Quốc  tỉnh Cao Bằng</v>
      </c>
      <c r="C331" t="str">
        <v>-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2330</v>
      </c>
      <c r="B332" t="str">
        <f>HYPERLINK("https://trungkhanh.caobang.gov.vn/thi-tran-tra-linh/thi-tran-tra-linh-622203", "UBND Ủy ban nhân dân thị trấn Hùng Quốc  tỉnh Cao Bằng")</f>
        <v>UBND Ủy ban nhân dân thị trấn Hùng Quốc  tỉnh Cao Bằng</v>
      </c>
      <c r="C332" t="str">
        <v>https://trungkhanh.caobang.gov.vn/thi-tran-tra-linh/thi-tran-tra-linh-622203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2331</v>
      </c>
      <c r="B333" t="str">
        <f>HYPERLINK("https://www.facebook.com/TuoitreConganCaoBang/", "Công an xã Cô Mười  tỉnh Cao Bằng")</f>
        <v>Công an xã Cô Mười  tỉnh Cao Bằng</v>
      </c>
      <c r="C333" t="str">
        <v>https://www.facebook.com/TuoitreConganCaoBang/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2332</v>
      </c>
      <c r="B334" t="str">
        <f>HYPERLINK("https://caobang.gov.vn/thong-tin-chi-dao-dieu-hanh-cua-tinh/tiep-nhan-khoan-vien-tro-quoc-te-khan-cap-de-cuu-tro-cho-cac-ho-gia-dinh-tai-xa-co-ba-va-xa-phan-993224", "UBND Ủy ban nhân dân xã Cô Mười  tỉnh Cao Bằng")</f>
        <v>UBND Ủy ban nhân dân xã Cô Mười  tỉnh Cao Bằng</v>
      </c>
      <c r="C334" t="str">
        <v>https://caobang.gov.vn/thong-tin-chi-dao-dieu-hanh-cua-tinh/tiep-nhan-khoan-vien-tro-quoc-te-khan-cap-de-cuu-tro-cho-cac-ho-gia-dinh-tai-xa-co-ba-va-xa-phan-993224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2333</v>
      </c>
      <c r="B335" t="str">
        <f>HYPERLINK("https://www.facebook.com/conganBaTri/", "Công an xã Tri Phương  tỉnh Cao Bằng")</f>
        <v>Công an xã Tri Phương  tỉnh Cao Bằng</v>
      </c>
      <c r="C335" t="str">
        <v>https://www.facebook.com/conganBaTri/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2334</v>
      </c>
      <c r="B336" t="str">
        <f>HYPERLINK("http://triphuong.trungkhanh.caobang.gov.vn/", "UBND Ủy ban nhân dân xã Tri Phương  tỉnh Cao Bằng")</f>
        <v>UBND Ủy ban nhân dân xã Tri Phương  tỉnh Cao Bằng</v>
      </c>
      <c r="C336" t="str">
        <v>http://triphuong.trungkhanh.caobang.gov.vn/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2335</v>
      </c>
      <c r="B337" t="str">
        <v>Công an xã Quang Hán  tỉnh Cao Bằng</v>
      </c>
      <c r="C337" t="str">
        <v>-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2336</v>
      </c>
      <c r="B338" t="str">
        <f>HYPERLINK("http://quanghan.trungkhanh.caobang.gov.vn/", "UBND Ủy ban nhân dân xã Quang Hán  tỉnh Cao Bằng")</f>
        <v>UBND Ủy ban nhân dân xã Quang Hán  tỉnh Cao Bằng</v>
      </c>
      <c r="C338" t="str">
        <v>http://quanghan.trungkhanh.caobang.gov.vn/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2337</v>
      </c>
      <c r="B339" t="str">
        <v>Công an xã Quang Vinh  tỉnh Cao Bằng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2338</v>
      </c>
      <c r="B340" t="str">
        <f>HYPERLINK("https://trungkhanh.caobang.gov.vn/1352/34154/83364/xa-quang-vinh", "UBND Ủy ban nhân dân xã Quang Vinh  tỉnh Cao Bằng")</f>
        <v>UBND Ủy ban nhân dân xã Quang Vinh  tỉnh Cao Bằng</v>
      </c>
      <c r="C340" t="str">
        <v>https://trungkhanh.caobang.gov.vn/1352/34154/83364/xa-quang-vinh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2339</v>
      </c>
      <c r="B341" t="str">
        <f>HYPERLINK("https://www.facebook.com/TuoitreConganCaoBang/", "Công an xã Xuân Nội  tỉnh Cao Bằng")</f>
        <v>Công an xã Xuân Nội  tỉnh Cao Bằng</v>
      </c>
      <c r="C341" t="str">
        <v>https://www.facebook.com/TuoitreConganCaoBang/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2340</v>
      </c>
      <c r="B342" t="str">
        <f>HYPERLINK("https://trungkhanh.caobang.gov.vn/xa-xuan-noi/xa-xuan-noi-622667", "UBND Ủy ban nhân dân xã Xuân Nội  tỉnh Cao Bằng")</f>
        <v>UBND Ủy ban nhân dân xã Xuân Nội  tỉnh Cao Bằng</v>
      </c>
      <c r="C342" t="str">
        <v>https://trungkhanh.caobang.gov.vn/xa-xuan-noi/xa-xuan-noi-622667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2341</v>
      </c>
      <c r="B343" t="str">
        <f>HYPERLINK("https://www.facebook.com/TuoitreConganCaoBang/", "Công an xã Quang Trung  tỉnh Cao Bằng")</f>
        <v>Công an xã Quang Trung  tỉnh Cao Bằng</v>
      </c>
      <c r="C343" t="str">
        <v>https://www.facebook.com/TuoitreConganCaoBang/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2342</v>
      </c>
      <c r="B344" t="str">
        <f>HYPERLINK("http://quangtrung.trungkhanh.caobang.gov.vn/", "UBND Ủy ban nhân dân xã Quang Trung  tỉnh Cao Bằng")</f>
        <v>UBND Ủy ban nhân dân xã Quang Trung  tỉnh Cao Bằng</v>
      </c>
      <c r="C344" t="str">
        <v>http://quangtrung.trungkhanh.caobang.gov.vn/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2343</v>
      </c>
      <c r="B345" t="str">
        <f>HYPERLINK("https://www.facebook.com/TuoitreConganCaoBang/", "Công an xã Lưu Ngọc  tỉnh Cao Bằng")</f>
        <v>Công an xã Lưu Ngọc  tỉnh Cao Bằng</v>
      </c>
      <c r="C345" t="str">
        <v>https://www.facebook.com/TuoitreConganCaoBang/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2344</v>
      </c>
      <c r="B346" t="str">
        <f>HYPERLINK("https://trungkhanh.caobang.gov.vn/1352/34154/83364/xa-quang-vinh", "UBND Ủy ban nhân dân xã Lưu Ngọc  tỉnh Cao Bằng")</f>
        <v>UBND Ủy ban nhân dân xã Lưu Ngọc  tỉnh Cao Bằng</v>
      </c>
      <c r="C346" t="str">
        <v>https://trungkhanh.caobang.gov.vn/1352/34154/83364/xa-quang-vinh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2345</v>
      </c>
      <c r="B347" t="str">
        <f>HYPERLINK("https://www.facebook.com/p/C%C3%B4ng-an-x%C3%A3-Cao-Ch%C6%B0%C6%A1ng-huy%E1%BB%87n-Tr%C3%B9ng-Kh%C3%A1nh-t%E1%BB%89nh-Cao-B%E1%BA%B1ng-100072120556456/", "Công an xã Cao Chương  tỉnh Cao Bằng")</f>
        <v>Công an xã Cao Chương  tỉnh Cao Bằng</v>
      </c>
      <c r="C347" t="str">
        <v>https://www.facebook.com/p/C%C3%B4ng-an-x%C3%A3-Cao-Ch%C6%B0%C6%A1ng-huy%E1%BB%87n-Tr%C3%B9ng-Kh%C3%A1nh-t%E1%BB%89nh-Cao-B%E1%BA%B1ng-100072120556456/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2346</v>
      </c>
      <c r="B348" t="str">
        <f>HYPERLINK("https://trungkhanh.caobang.gov.vn/1352/34154/83351/-xa-cao-chuong", "UBND Ủy ban nhân dân xã Cao Chương  tỉnh Cao Bằng")</f>
        <v>UBND Ủy ban nhân dân xã Cao Chương  tỉnh Cao Bằng</v>
      </c>
      <c r="C348" t="str">
        <v>https://trungkhanh.caobang.gov.vn/1352/34154/83351/-xa-cao-chuong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2347</v>
      </c>
      <c r="B349" t="str">
        <v>Công an xã Quốc Toản  tỉnh Cao Bằng</v>
      </c>
      <c r="C349" t="str">
        <v>-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2348</v>
      </c>
      <c r="B350" t="str">
        <f>HYPERLINK("https://quoctoan.quanghoa.caobang.gov.vn/", "UBND Ủy ban nhân dân xã Quốc Toản  tỉnh Cao Bằng")</f>
        <v>UBND Ủy ban nhân dân xã Quốc Toản  tỉnh Cao Bằng</v>
      </c>
      <c r="C350" t="str">
        <v>https://quoctoan.quanghoa.caobang.gov.vn/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2349</v>
      </c>
      <c r="B351" t="str">
        <f>HYPERLINK("https://www.facebook.com/p/C%C3%B4ng-an-huy%E1%BB%87n-Tr%C3%B9ng-Kh%C3%A1nh-Cao-B%E1%BA%B1ng-100067421203974/", "Công an thị trấn Trùng Khánh  tỉnh Cao Bằng")</f>
        <v>Công an thị trấn Trùng Khánh  tỉnh Cao Bằng</v>
      </c>
      <c r="C351" t="str">
        <v>https://www.facebook.com/p/C%C3%B4ng-an-huy%E1%BB%87n-Tr%C3%B9ng-Kh%C3%A1nh-Cao-B%E1%BA%B1ng-100067421203974/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2350</v>
      </c>
      <c r="B352" t="str">
        <f>HYPERLINK("https://trungkhanh.caobang.gov.vn/", "UBND Ủy ban nhân dân thị trấn Trùng Khánh  tỉnh Cao Bằng")</f>
        <v>UBND Ủy ban nhân dân thị trấn Trùng Khánh  tỉnh Cao Bằng</v>
      </c>
      <c r="C352" t="str">
        <v>https://trungkhanh.caobang.gov.vn/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2351</v>
      </c>
      <c r="B353" t="str">
        <v>Công an xã Ngọc Khê  tỉnh Cao Bằng</v>
      </c>
      <c r="C353" t="str">
        <v>-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2352</v>
      </c>
      <c r="B354" t="str">
        <f>HYPERLINK("https://trungkhanh.caobang.gov.vn/1352/34154/94766/xa-ngoc-khe", "UBND Ủy ban nhân dân xã Ngọc Khê  tỉnh Cao Bằng")</f>
        <v>UBND Ủy ban nhân dân xã Ngọc Khê  tỉnh Cao Bằng</v>
      </c>
      <c r="C354" t="str">
        <v>https://trungkhanh.caobang.gov.vn/1352/34154/94766/xa-ngoc-khe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2353</v>
      </c>
      <c r="B355" t="str">
        <f>HYPERLINK("https://www.facebook.com/TuoitreConganCaoBang/", "Công an xã Ngọc Côn  tỉnh Cao Bằng")</f>
        <v>Công an xã Ngọc Côn  tỉnh Cao Bằng</v>
      </c>
      <c r="C355" t="str">
        <v>https://www.facebook.com/TuoitreConganCaoBang/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2354</v>
      </c>
      <c r="B356" t="str">
        <f>HYPERLINK("https://ngoccon.trungkhanh.caobang.gov.vn/", "UBND Ủy ban nhân dân xã Ngọc Côn  tỉnh Cao Bằng")</f>
        <v>UBND Ủy ban nhân dân xã Ngọc Côn  tỉnh Cao Bằng</v>
      </c>
      <c r="C356" t="str">
        <v>https://ngoccon.trungkhanh.caobang.gov.vn/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2355</v>
      </c>
      <c r="B357" t="str">
        <f>HYPERLINK("https://www.facebook.com/TuoitreConganCaoBang/", "Công an xã Phong Nậm  tỉnh Cao Bằng")</f>
        <v>Công an xã Phong Nậm  tỉnh Cao Bằng</v>
      </c>
      <c r="C357" t="str">
        <v>https://www.facebook.com/TuoitreConganCaoBang/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2356</v>
      </c>
      <c r="B358" t="str">
        <f>HYPERLINK("https://phongnam.trungkhanh.caobang.gov.vn/", "UBND Ủy ban nhân dân xã Phong Nậm  tỉnh Cao Bằng")</f>
        <v>UBND Ủy ban nhân dân xã Phong Nậm  tỉnh Cao Bằng</v>
      </c>
      <c r="C358" t="str">
        <v>https://phongnam.trungkhanh.caobang.gov.vn/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2357</v>
      </c>
      <c r="B359" t="str">
        <f>HYPERLINK("https://www.facebook.com/TuoitreConganCaoBang/", "Công an xã Ngọc Chung  tỉnh Cao Bằng")</f>
        <v>Công an xã Ngọc Chung  tỉnh Cao Bằng</v>
      </c>
      <c r="C359" t="str">
        <v>https://www.facebook.com/TuoitreConganCaoBang/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2358</v>
      </c>
      <c r="B360" t="str">
        <f>HYPERLINK("http://ngocdong.haquang.caobang.gov.vn/", "UBND Ủy ban nhân dân xã Ngọc Chung  tỉnh Cao Bằng")</f>
        <v>UBND Ủy ban nhân dân xã Ngọc Chung  tỉnh Cao Bằng</v>
      </c>
      <c r="C360" t="str">
        <v>http://ngocdong.haquang.caobang.gov.vn/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2359</v>
      </c>
      <c r="B361" t="str">
        <f>HYPERLINK("https://www.facebook.com/p/C%C3%B4ng-an-x%C3%A3-%C4%90%C3%ACnh-Phong-huy%E1%BB%87n-Tr%C3%B9ng-Kh%C3%A1nh-t%E1%BB%89nh-Cao-B%E1%BA%B1ng-100067626975897/", "Công an xã Đình Phong  tỉnh Cao Bằng")</f>
        <v>Công an xã Đình Phong  tỉnh Cao Bằng</v>
      </c>
      <c r="C361" t="str">
        <v>https://www.facebook.com/p/C%C3%B4ng-an-x%C3%A3-%C4%90%C3%ACnh-Phong-huy%E1%BB%87n-Tr%C3%B9ng-Kh%C3%A1nh-t%E1%BB%89nh-Cao-B%E1%BA%B1ng-100067626975897/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2360</v>
      </c>
      <c r="B362" t="str">
        <f>HYPERLINK("https://trungkhanh.caobang.gov.vn/xa-dinh-phong", "UBND Ủy ban nhân dân xã Đình Phong  tỉnh Cao Bằng")</f>
        <v>UBND Ủy ban nhân dân xã Đình Phong  tỉnh Cao Bằng</v>
      </c>
      <c r="C362" t="str">
        <v>https://trungkhanh.caobang.gov.vn/xa-dinh-phong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2361</v>
      </c>
      <c r="B363" t="str">
        <v>Công an xã Lăng Yên  tỉnh Cao Bằng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2362</v>
      </c>
      <c r="B364" t="str">
        <f>HYPERLINK("https://trungkhanh.caobang.gov.vn/xa-lang-hieu", "UBND Ủy ban nhân dân xã Lăng Yên  tỉnh Cao Bằng")</f>
        <v>UBND Ủy ban nhân dân xã Lăng Yên  tỉnh Cao Bằng</v>
      </c>
      <c r="C364" t="str">
        <v>https://trungkhanh.caobang.gov.vn/xa-lang-hieu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2363</v>
      </c>
      <c r="B365" t="str">
        <v>Công an xã Đàm Thuỷ  tỉnh Cao Bằng</v>
      </c>
      <c r="C365" t="str">
        <v>-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2364</v>
      </c>
      <c r="B366" t="str">
        <f>HYPERLINK("https://damthuy.trungkhanh.caobang.gov.vn/", "UBND Ủy ban nhân dân xã Đàm Thuỷ  tỉnh Cao Bằng")</f>
        <v>UBND Ủy ban nhân dân xã Đàm Thuỷ  tỉnh Cao Bằng</v>
      </c>
      <c r="C366" t="str">
        <v>https://damthuy.trungkhanh.caobang.gov.vn/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2365</v>
      </c>
      <c r="B367" t="str">
        <v>Công an xã Khâm Thành  tỉnh Cao Bằng</v>
      </c>
      <c r="C367" t="str">
        <v>-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2366</v>
      </c>
      <c r="B368" t="str">
        <f>HYPERLINK("https://trungkhanh.caobang.gov.vn/xa-kham-thanh", "UBND Ủy ban nhân dân xã Khâm Thành  tỉnh Cao Bằng")</f>
        <v>UBND Ủy ban nhân dân xã Khâm Thành  tỉnh Cao Bằng</v>
      </c>
      <c r="C368" t="str">
        <v>https://trungkhanh.caobang.gov.vn/xa-kham-thanh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2367</v>
      </c>
      <c r="B369" t="str">
        <v>Công an xã Chí Viễn  tỉnh Cao Bằng</v>
      </c>
      <c r="C369" t="str">
        <v>-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2368</v>
      </c>
      <c r="B370" t="str">
        <f>HYPERLINK("https://chivien.trungkhanh.caobang.gov.vn/", "UBND Ủy ban nhân dân xã Chí Viễn  tỉnh Cao Bằng")</f>
        <v>UBND Ủy ban nhân dân xã Chí Viễn  tỉnh Cao Bằng</v>
      </c>
      <c r="C370" t="str">
        <v>https://chivien.trungkhanh.caobang.gov.vn/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2369</v>
      </c>
      <c r="B371" t="str">
        <f>HYPERLINK("https://www.facebook.com/p/C%C3%B4ng-an-x%C3%A3-L%C4%83ng-Hi%E1%BA%BFu-huy%E1%BB%87n-Tr%C3%B9ng-Kh%C3%A1nh-t%E1%BB%89nh-Cao-B%E1%BA%B1ng-100083399404318/", "Công an xã Lăng Hiếu  tỉnh Cao Bằng")</f>
        <v>Công an xã Lăng Hiếu  tỉnh Cao Bằng</v>
      </c>
      <c r="C371" t="str">
        <v>https://www.facebook.com/p/C%C3%B4ng-an-x%C3%A3-L%C4%83ng-Hi%E1%BA%BFu-huy%E1%BB%87n-Tr%C3%B9ng-Kh%C3%A1nh-t%E1%BB%89nh-Cao-B%E1%BA%B1ng-100083399404318/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2370</v>
      </c>
      <c r="B372" t="str">
        <f>HYPERLINK("https://trungkhanh.caobang.gov.vn/xa-lang-hieu", "UBND Ủy ban nhân dân xã Lăng Hiếu  tỉnh Cao Bằng")</f>
        <v>UBND Ủy ban nhân dân xã Lăng Hiếu  tỉnh Cao Bằng</v>
      </c>
      <c r="C372" t="str">
        <v>https://trungkhanh.caobang.gov.vn/xa-lang-hieu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2371</v>
      </c>
      <c r="B373" t="str">
        <v>Công an xã Phong Châu  tỉnh Cao Bằng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2372</v>
      </c>
      <c r="B374" t="str">
        <f>HYPERLINK("http://phongchau.trungkhanh.caobang.gov.vn/", "UBND Ủy ban nhân dân xã Phong Châu  tỉnh Cao Bằng")</f>
        <v>UBND Ủy ban nhân dân xã Phong Châu  tỉnh Cao Bằng</v>
      </c>
      <c r="C374" t="str">
        <v>http://phongchau.trungkhanh.caobang.gov.vn/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2373</v>
      </c>
      <c r="B375" t="str">
        <f>HYPERLINK("https://www.facebook.com/TuoitreConganCaoBang/", "Công an xã Đình Minh  tỉnh Cao Bằng")</f>
        <v>Công an xã Đình Minh  tỉnh Cao Bằng</v>
      </c>
      <c r="C375" t="str">
        <v>https://www.facebook.com/TuoitreConganCaoBang/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2374</v>
      </c>
      <c r="B376" t="str">
        <f>HYPERLINK("https://trungkhanh.caobang.gov.vn/xa-dinh-phong", "UBND Ủy ban nhân dân xã Đình Minh  tỉnh Cao Bằng")</f>
        <v>UBND Ủy ban nhân dân xã Đình Minh  tỉnh Cao Bằng</v>
      </c>
      <c r="C376" t="str">
        <v>https://trungkhanh.caobang.gov.vn/xa-dinh-phong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2375</v>
      </c>
      <c r="B377" t="str">
        <f>HYPERLINK("https://www.facebook.com/TuoitreConganCaoBang/", "Công an xã Cảnh Tiên  tỉnh Cao Bằng")</f>
        <v>Công an xã Cảnh Tiên  tỉnh Cao Bằng</v>
      </c>
      <c r="C377" t="str">
        <v>https://www.facebook.com/TuoitreConganCaoBang/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2376</v>
      </c>
      <c r="B378" t="str">
        <f>HYPERLINK("https://trungkhanh.caobang.gov.vn/xa-lang-hieu", "UBND Ủy ban nhân dân xã Cảnh Tiên  tỉnh Cao Bằng")</f>
        <v>UBND Ủy ban nhân dân xã Cảnh Tiên  tỉnh Cao Bằng</v>
      </c>
      <c r="C378" t="str">
        <v>https://trungkhanh.caobang.gov.vn/xa-lang-hieu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2377</v>
      </c>
      <c r="B379" t="str">
        <v>Công an xã Trung Phúc  tỉnh Cao Bằng</v>
      </c>
      <c r="C379" t="str">
        <v>-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2378</v>
      </c>
      <c r="B380" t="str">
        <f>HYPERLINK("https://trungkhanh.caobang.gov.vn/xa-trung-phuc", "UBND Ủy ban nhân dân xã Trung Phúc  tỉnh Cao Bằng")</f>
        <v>UBND Ủy ban nhân dân xã Trung Phúc  tỉnh Cao Bằng</v>
      </c>
      <c r="C380" t="str">
        <v>https://trungkhanh.caobang.gov.vn/xa-trung-phuc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2379</v>
      </c>
      <c r="B381" t="str">
        <f>HYPERLINK("https://www.facebook.com/TuoitreConganCaoBang/", "Công an xã Cao Thăng  tỉnh Cao Bằng")</f>
        <v>Công an xã Cao Thăng  tỉnh Cao Bằng</v>
      </c>
      <c r="C381" t="str">
        <v>https://www.facebook.com/TuoitreConganCaoBang/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2380</v>
      </c>
      <c r="B382" t="str">
        <f>HYPERLINK("https://trungkhanh.caobang.gov.vn/1352/34154/94757/xa-cao-thang", "UBND Ủy ban nhân dân xã Cao Thăng  tỉnh Cao Bằng")</f>
        <v>UBND Ủy ban nhân dân xã Cao Thăng  tỉnh Cao Bằng</v>
      </c>
      <c r="C382" t="str">
        <v>https://trungkhanh.caobang.gov.vn/1352/34154/94757/xa-cao-thang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2381</v>
      </c>
      <c r="B383" t="str">
        <f>HYPERLINK("https://www.facebook.com/TuoitreConganCaoBang/", "Công an xã Đức Hồng  tỉnh Cao Bằng")</f>
        <v>Công an xã Đức Hồng  tỉnh Cao Bằng</v>
      </c>
      <c r="C383" t="str">
        <v>https://www.facebook.com/TuoitreConganCaoBang/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2382</v>
      </c>
      <c r="B384" t="str">
        <f>HYPERLINK("https://trungkhanh.caobang.gov.vn/xa-duc-hong", "UBND Ủy ban nhân dân xã Đức Hồng  tỉnh Cao Bằng")</f>
        <v>UBND Ủy ban nhân dân xã Đức Hồng  tỉnh Cao Bằng</v>
      </c>
      <c r="C384" t="str">
        <v>https://trungkhanh.caobang.gov.vn/xa-duc-hong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2383</v>
      </c>
      <c r="B385" t="str">
        <f>HYPERLINK("https://www.facebook.com/p/C%C3%B4ng-an-huy%E1%BB%87n-Nguy%C3%AAn-B%C3%ACnh-Cao-B%E1%BA%B1ng-100082142734672/", "Công an xã Thông Hoè  tỉnh Cao Bằng")</f>
        <v>Công an xã Thông Hoè  tỉnh Cao Bằng</v>
      </c>
      <c r="C385" t="str">
        <v>https://www.facebook.com/p/C%C3%B4ng-an-huy%E1%BB%87n-Nguy%C3%AAn-B%C3%ACnh-Cao-B%E1%BA%B1ng-100082142734672/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2384</v>
      </c>
      <c r="B386" t="str">
        <f>HYPERLINK("https://ubndtp.caobang.gov.vn/1297/31376/83747/ubnd-phuong-hop-giang", "UBND Ủy ban nhân dân xã Thông Hoè  tỉnh Cao Bằng")</f>
        <v>UBND Ủy ban nhân dân xã Thông Hoè  tỉnh Cao Bằng</v>
      </c>
      <c r="C386" t="str">
        <v>https://ubndtp.caobang.gov.vn/1297/31376/83747/ubnd-phuong-hop-giang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2385</v>
      </c>
      <c r="B387" t="str">
        <f>HYPERLINK("https://www.facebook.com/237702591445562", "Công an xã Thân Giáp  tỉnh Cao Bằng")</f>
        <v>Công an xã Thân Giáp  tỉnh Cao Bằng</v>
      </c>
      <c r="C387" t="str">
        <v>https://www.facebook.com/237702591445562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2386</v>
      </c>
      <c r="B388" t="str">
        <f>HYPERLINK("https://trungkhanh.caobang.gov.vn/danh-ba-thu-dien-tu", "UBND Ủy ban nhân dân xã Thân Giáp  tỉnh Cao Bằng")</f>
        <v>UBND Ủy ban nhân dân xã Thân Giáp  tỉnh Cao Bằng</v>
      </c>
      <c r="C388" t="str">
        <v>https://trungkhanh.caobang.gov.vn/danh-ba-thu-dien-tu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2387</v>
      </c>
      <c r="B389" t="str">
        <v>Công an xã Đoài Côn  tỉnh Cao Bằng</v>
      </c>
      <c r="C389" t="str">
        <v>-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2388</v>
      </c>
      <c r="B390" t="str">
        <f>HYPERLINK("https://doaiduong.trungkhanh.caobang.gov.vn/uy-ban-nhan-dan", "UBND Ủy ban nhân dân xã Đoài Côn  tỉnh Cao Bằng")</f>
        <v>UBND Ủy ban nhân dân xã Đoài Côn  tỉnh Cao Bằng</v>
      </c>
      <c r="C390" t="str">
        <v>https://doaiduong.trungkhanh.caobang.gov.vn/uy-ban-nhan-dan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2389</v>
      </c>
      <c r="B391" t="str">
        <f>HYPERLINK("https://www.facebook.com/p/C%C3%B4ng-an-x%C3%A3-Minh-Long-H%E1%BA%A1-Lang-Cao-B%E1%BA%B1ng-100068952858204/", "Công an xã Minh Long  tỉnh Cao Bằng")</f>
        <v>Công an xã Minh Long  tỉnh Cao Bằng</v>
      </c>
      <c r="C391" t="str">
        <v>https://www.facebook.com/p/C%C3%B4ng-an-x%C3%A3-Minh-Long-H%E1%BA%A1-Lang-Cao-B%E1%BA%B1ng-100068952858204/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2390</v>
      </c>
      <c r="B392" t="str">
        <f>HYPERLINK("http://minhlong.halang.caobang.gov.vn/", "UBND Ủy ban nhân dân xã Minh Long  tỉnh Cao Bằng")</f>
        <v>UBND Ủy ban nhân dân xã Minh Long  tỉnh Cao Bằng</v>
      </c>
      <c r="C392" t="str">
        <v>http://minhlong.halang.caobang.gov.vn/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2391</v>
      </c>
      <c r="B393" t="str">
        <f>HYPERLINK("https://www.facebook.com/TuoitreConganCaoBang/?locale=vi_VN", "Công an xã Lý Quốc  tỉnh Cao Bằng")</f>
        <v>Công an xã Lý Quốc  tỉnh Cao Bằng</v>
      </c>
      <c r="C393" t="str">
        <v>https://www.facebook.com/TuoitreConganCaoBang/?locale=vi_VN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2392</v>
      </c>
      <c r="B394" t="str">
        <f>HYPERLINK("https://lyquoc.halang.caobang.gov.vn/", "UBND Ủy ban nhân dân xã Lý Quốc  tỉnh Cao Bằng")</f>
        <v>UBND Ủy ban nhân dân xã Lý Quốc  tỉnh Cao Bằng</v>
      </c>
      <c r="C394" t="str">
        <v>https://lyquoc.halang.caobang.gov.vn/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2393</v>
      </c>
      <c r="B395" t="str">
        <v>Công an xã Thắng Lợi  tỉnh Cao Bằng</v>
      </c>
      <c r="C395" t="str">
        <v>-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2394</v>
      </c>
      <c r="B396" t="str">
        <f>HYPERLINK("https://halang.caobang.gov.vn/ubnd-xa-thang-loi", "UBND Ủy ban nhân dân xã Thắng Lợi  tỉnh Cao Bằng")</f>
        <v>UBND Ủy ban nhân dân xã Thắng Lợi  tỉnh Cao Bằng</v>
      </c>
      <c r="C396" t="str">
        <v>https://halang.caobang.gov.vn/ubnd-xa-thang-loi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2395</v>
      </c>
      <c r="B397" t="str">
        <v>Công an xã Đồng Loan  tỉnh Cao Bằng</v>
      </c>
      <c r="C397" t="str">
        <v>-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2396</v>
      </c>
      <c r="B398" t="str">
        <f>HYPERLINK("https://halang.caobang.gov.vn/ubnd-xa-dong-loan", "UBND Ủy ban nhân dân xã Đồng Loan  tỉnh Cao Bằng")</f>
        <v>UBND Ủy ban nhân dân xã Đồng Loan  tỉnh Cao Bằng</v>
      </c>
      <c r="C398" t="str">
        <v>https://halang.caobang.gov.vn/ubnd-xa-dong-loan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2397</v>
      </c>
      <c r="B399" t="str">
        <f>HYPERLINK("https://www.facebook.com/TuoitreConganCaoBang/", "Công an xã Đức Quang  tỉnh Cao Bằng")</f>
        <v>Công an xã Đức Quang  tỉnh Cao Bằng</v>
      </c>
      <c r="C399" t="str">
        <v>https://www.facebook.com/TuoitreConganCaoBang/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2398</v>
      </c>
      <c r="B400" t="str">
        <f>HYPERLINK("https://ducquang.halang.caobang.gov.vn/uy-ban-nhan-dan", "UBND Ủy ban nhân dân xã Đức Quang  tỉnh Cao Bằng")</f>
        <v>UBND Ủy ban nhân dân xã Đức Quang  tỉnh Cao Bằng</v>
      </c>
      <c r="C400" t="str">
        <v>https://ducquang.halang.caobang.gov.vn/uy-ban-nhan-dan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2399</v>
      </c>
      <c r="B401" t="str">
        <v>Công an xã Kim Loan  tỉnh Cao Bằng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2400</v>
      </c>
      <c r="B402" t="str">
        <f>HYPERLINK("https://kimloan.halang.caobang.gov.vn/", "UBND Ủy ban nhân dân xã Kim Loan  tỉnh Cao Bằng")</f>
        <v>UBND Ủy ban nhân dân xã Kim Loan  tỉnh Cao Bằng</v>
      </c>
      <c r="C402" t="str">
        <v>https://kimloan.halang.caobang.gov.vn/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2401</v>
      </c>
      <c r="B403" t="str">
        <v>Công an xã Quang Long  tỉnh Cao Bằng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2402</v>
      </c>
      <c r="B404" t="str">
        <f>HYPERLINK("https://halang.caobang.gov.vn/ubnd-xa-quang-long", "UBND Ủy ban nhân dân xã Quang Long  tỉnh Cao Bằng")</f>
        <v>UBND Ủy ban nhân dân xã Quang Long  tỉnh Cao Bằng</v>
      </c>
      <c r="C404" t="str">
        <v>https://halang.caobang.gov.vn/ubnd-xa-quang-long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2403</v>
      </c>
      <c r="B405" t="str">
        <f>HYPERLINK("https://www.facebook.com/TuoitreConganCaoBang/", "Công an xã An Lạc  tỉnh Cao Bằng")</f>
        <v>Công an xã An Lạc  tỉnh Cao Bằng</v>
      </c>
      <c r="C405" t="str">
        <v>https://www.facebook.com/TuoitreConganCaoBang/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2404</v>
      </c>
      <c r="B406" t="str">
        <f>HYPERLINK("https://halang.caobang.gov.vn/1349/34022/69181/ubnd-xa-an-lac", "UBND Ủy ban nhân dân xã An Lạc  tỉnh Cao Bằng")</f>
        <v>UBND Ủy ban nhân dân xã An Lạc  tỉnh Cao Bằng</v>
      </c>
      <c r="C406" t="str">
        <v>https://halang.caobang.gov.vn/1349/34022/69181/ubnd-xa-an-lac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2405</v>
      </c>
      <c r="B407" t="str">
        <f>HYPERLINK("https://www.facebook.com/p/C%C3%B4ng-an-th%E1%BB%8B-tr%E1%BA%A5n-Thanh-Nh%E1%BA%ADt-100064602802538/", "Công an thị trấn Thanh Nhật  tỉnh Cao Bằng")</f>
        <v>Công an thị trấn Thanh Nhật  tỉnh Cao Bằng</v>
      </c>
      <c r="C407" t="str">
        <v>https://www.facebook.com/p/C%C3%B4ng-an-th%E1%BB%8B-tr%E1%BA%A5n-Thanh-Nh%E1%BA%ADt-100064602802538/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2406</v>
      </c>
      <c r="B408" t="str">
        <f>HYPERLINK("https://thanhnhat.halang.caobang.gov.vn/", "UBND Ủy ban nhân dân thị trấn Thanh Nhật  tỉnh Cao Bằng")</f>
        <v>UBND Ủy ban nhân dân thị trấn Thanh Nhật  tỉnh Cao Bằng</v>
      </c>
      <c r="C408" t="str">
        <v>https://thanhnhat.halang.caobang.gov.vn/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2407</v>
      </c>
      <c r="B409" t="str">
        <v>Công an xã Vinh Quý  tỉnh Cao Bằng</v>
      </c>
      <c r="C409" t="str">
        <v>-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2408</v>
      </c>
      <c r="B410" t="str">
        <f>HYPERLINK("https://halang.caobang.gov.vn/ubnd-xa-vinh-quy", "UBND Ủy ban nhân dân xã Vinh Quý  tỉnh Cao Bằng")</f>
        <v>UBND Ủy ban nhân dân xã Vinh Quý  tỉnh Cao Bằng</v>
      </c>
      <c r="C410" t="str">
        <v>https://halang.caobang.gov.vn/ubnd-xa-vinh-quy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2409</v>
      </c>
      <c r="B411" t="str">
        <f>HYPERLINK("https://www.facebook.com/TuoitreConganCaoBang/", "Công an xã Việt Chu  tỉnh Cao Bằng")</f>
        <v>Công an xã Việt Chu  tỉnh Cao Bằng</v>
      </c>
      <c r="C411" t="str">
        <v>https://www.facebook.com/TuoitreConganCaoBang/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2410</v>
      </c>
      <c r="B412" t="str">
        <f>HYPERLINK("http://ducxuan.thachan.caobang.gov.vn/", "UBND Ủy ban nhân dân xã Việt Chu  tỉnh Cao Bằng")</f>
        <v>UBND Ủy ban nhân dân xã Việt Chu  tỉnh Cao Bằng</v>
      </c>
      <c r="C412" t="str">
        <v>http://ducxuan.thachan.caobang.gov.vn/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2411</v>
      </c>
      <c r="B413" t="str">
        <f>HYPERLINK("https://www.facebook.com/TuoitreConganCaoBang/?locale=vi_VN", "Công an xã Cô Ngân  tỉnh Cao Bằng")</f>
        <v>Công an xã Cô Ngân  tỉnh Cao Bằng</v>
      </c>
      <c r="C413" t="str">
        <v>https://www.facebook.com/TuoitreConganCaoBang/?locale=vi_VN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2412</v>
      </c>
      <c r="B414" t="str">
        <f>HYPERLINK("https://halang.caobang.gov.vn/1349/34022/69179/ubnd-xa-co-ngan", "UBND Ủy ban nhân dân xã Cô Ngân  tỉnh Cao Bằng")</f>
        <v>UBND Ủy ban nhân dân xã Cô Ngân  tỉnh Cao Bằng</v>
      </c>
      <c r="C414" t="str">
        <v>https://halang.caobang.gov.vn/1349/34022/69179/ubnd-xa-co-ngan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2413</v>
      </c>
      <c r="B415" t="str">
        <f>HYPERLINK("https://www.facebook.com/TuoitreConganCaoBang/", "Công an xã Thái Đức  tỉnh Cao Bằng")</f>
        <v>Công an xã Thái Đức  tỉnh Cao Bằng</v>
      </c>
      <c r="C415" t="str">
        <v>https://www.facebook.com/TuoitreConganCaoBang/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2414</v>
      </c>
      <c r="B416" t="str">
        <f>HYPERLINK("http://thaihoc.baolam.caobang.gov.vn/", "UBND Ủy ban nhân dân xã Thái Đức  tỉnh Cao Bằng")</f>
        <v>UBND Ủy ban nhân dân xã Thái Đức  tỉnh Cao Bằng</v>
      </c>
      <c r="C416" t="str">
        <v>http://thaihoc.baolam.caobang.gov.vn/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2415</v>
      </c>
      <c r="B417" t="str">
        <f>HYPERLINK("https://www.facebook.com/TuoitreConganCaoBang/", "Công an xã Thị Hoa  tỉnh Cao Bằng")</f>
        <v>Công an xã Thị Hoa  tỉnh Cao Bằng</v>
      </c>
      <c r="C417" t="str">
        <v>https://www.facebook.com/TuoitreConganCaoBang/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2416</v>
      </c>
      <c r="B418" t="str">
        <f>HYPERLINK("http://thihoa.halang.caobang.gov.vn/", "UBND Ủy ban nhân dân xã Thị Hoa  tỉnh Cao Bằng")</f>
        <v>UBND Ủy ban nhân dân xã Thị Hoa  tỉnh Cao Bằng</v>
      </c>
      <c r="C418" t="str">
        <v>http://thihoa.halang.caobang.gov.vn/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2417</v>
      </c>
      <c r="B419" t="str">
        <f>HYPERLINK("https://www.facebook.com/p/C%C3%B4ng-an-Huy%E1%BB%87n-Qu%E1%BA%A3ng-Ho%C3%A0-100066298073486/", "Công an thị trấn Quảng Uyên  tỉnh Cao Bằng")</f>
        <v>Công an thị trấn Quảng Uyên  tỉnh Cao Bằng</v>
      </c>
      <c r="C419" t="str">
        <v>https://www.facebook.com/p/C%C3%B4ng-an-Huy%E1%BB%87n-Qu%E1%BA%A3ng-Ho%C3%A0-100066298073486/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2418</v>
      </c>
      <c r="B420" t="str">
        <f>HYPERLINK("https://quanguyen.quanghoa.caobang.gov.vn/", "UBND Ủy ban nhân dân thị trấn Quảng Uyên  tỉnh Cao Bằng")</f>
        <v>UBND Ủy ban nhân dân thị trấn Quảng Uyên  tỉnh Cao Bằng</v>
      </c>
      <c r="C420" t="str">
        <v>https://quanguyen.quanghoa.caobang.gov.vn/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2419</v>
      </c>
      <c r="B421" t="str">
        <f>HYPERLINK("https://www.facebook.com/conganxaphihai/", "Công an xã Phi Hải  tỉnh Cao Bằng")</f>
        <v>Công an xã Phi Hải  tỉnh Cao Bằng</v>
      </c>
      <c r="C421" t="str">
        <v>https://www.facebook.com/conganxaphihai/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2420</v>
      </c>
      <c r="B422" t="str">
        <f>HYPERLINK("https://phihai.quanghoa.caobang.gov.vn/", "UBND Ủy ban nhân dân xã Phi Hải  tỉnh Cao Bằng")</f>
        <v>UBND Ủy ban nhân dân xã Phi Hải  tỉnh Cao Bằng</v>
      </c>
      <c r="C422" t="str">
        <v>https://phihai.quanghoa.caobang.gov.vn/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2421</v>
      </c>
      <c r="B423" t="str">
        <v>Công an xã Quảng Hưng  tỉnh Cao Bằng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2422</v>
      </c>
      <c r="B424" t="str">
        <f>HYPERLINK("https://quanghung.quanghoa.caobang.gov.vn/", "UBND Ủy ban nhân dân xã Quảng Hưng  tỉnh Cao Bằng")</f>
        <v>UBND Ủy ban nhân dân xã Quảng Hưng  tỉnh Cao Bằng</v>
      </c>
      <c r="C424" t="str">
        <v>https://quanghung.quanghoa.caobang.gov.vn/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2423</v>
      </c>
      <c r="B425" t="str">
        <v>Công an xã Bình Lăng  tỉnh Cao Bằng</v>
      </c>
      <c r="C425" t="str">
        <v>-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2424</v>
      </c>
      <c r="B426" t="str">
        <f>HYPERLINK("https://trungkhanh.caobang.gov.vn/xa-lang-hieu", "UBND Ủy ban nhân dân xã Bình Lăng  tỉnh Cao Bằng")</f>
        <v>UBND Ủy ban nhân dân xã Bình Lăng  tỉnh Cao Bằng</v>
      </c>
      <c r="C426" t="str">
        <v>https://trungkhanh.caobang.gov.vn/xa-lang-hieu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2425</v>
      </c>
      <c r="B427" t="str">
        <f>HYPERLINK("https://www.facebook.com/TuoitreConganCaoBang/", "Công an xã Quốc Dân  tỉnh Cao Bằng")</f>
        <v>Công an xã Quốc Dân  tỉnh Cao Bằng</v>
      </c>
      <c r="C427" t="str">
        <v>https://www.facebook.com/TuoitreConganCaoBang/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2426</v>
      </c>
      <c r="B428" t="str">
        <f>HYPERLINK("https://quoctoan.quanghoa.caobang.gov.vn/", "UBND Ủy ban nhân dân xã Quốc Dân  tỉnh Cao Bằng")</f>
        <v>UBND Ủy ban nhân dân xã Quốc Dân  tỉnh Cao Bằng</v>
      </c>
      <c r="C428" t="str">
        <v>https://quoctoan.quanghoa.caobang.gov.vn/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2427</v>
      </c>
      <c r="B429" t="str">
        <f>HYPERLINK("https://www.facebook.com/TuoitreConganCaoBang/", "Công an xã Quốc Phong  tỉnh Cao Bằng")</f>
        <v>Công an xã Quốc Phong  tỉnh Cao Bằng</v>
      </c>
      <c r="C429" t="str">
        <v>https://www.facebook.com/TuoitreConganCaoBang/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2428</v>
      </c>
      <c r="B430" t="str">
        <f>HYPERLINK("https://quoctoan.quanghoa.caobang.gov.vn/", "UBND Ủy ban nhân dân xã Quốc Phong  tỉnh Cao Bằng")</f>
        <v>UBND Ủy ban nhân dân xã Quốc Phong  tỉnh Cao Bằng</v>
      </c>
      <c r="C430" t="str">
        <v>https://quoctoan.quanghoa.caobang.gov.vn/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2429</v>
      </c>
      <c r="B431" t="str">
        <f>HYPERLINK("https://www.facebook.com/p/C%C3%B4ng-an-x%C3%A3-%C4%90%E1%BB%99c-L%E1%BA%ADp-Qu%E1%BA%A3ng-H%C3%B2a-Cao-B%E1%BA%B1ng-100068735590270/", "Công an xã Độc Lập  tỉnh Cao Bằng")</f>
        <v>Công an xã Độc Lập  tỉnh Cao Bằng</v>
      </c>
      <c r="C431" t="str">
        <v>https://www.facebook.com/p/C%C3%B4ng-an-x%C3%A3-%C4%90%E1%BB%99c-L%E1%BA%ADp-Qu%E1%BA%A3ng-H%C3%B2a-Cao-B%E1%BA%B1ng-100068735590270/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2430</v>
      </c>
      <c r="B432" t="str">
        <f>HYPERLINK("https://doclap.quanghoa.caobang.gov.vn/", "UBND Ủy ban nhân dân xã Độc Lập  tỉnh Cao Bằng")</f>
        <v>UBND Ủy ban nhân dân xã Độc Lập  tỉnh Cao Bằng</v>
      </c>
      <c r="C432" t="str">
        <v>https://doclap.quanghoa.caobang.gov.vn/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2431</v>
      </c>
      <c r="B433" t="str">
        <f>HYPERLINK("https://www.facebook.com/TuoitreConganCaoBang/?locale=vi_VN", "Công an xã Cai Bộ  tỉnh Cao Bằng")</f>
        <v>Công an xã Cai Bộ  tỉnh Cao Bằng</v>
      </c>
      <c r="C433" t="str">
        <v>https://www.facebook.com/TuoitreConganCaoBang/?locale=vi_VN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2432</v>
      </c>
      <c r="B434" t="str">
        <f>HYPERLINK("https://caibo.quanghoa.caobang.gov.vn/", "UBND Ủy ban nhân dân xã Cai Bộ  tỉnh Cao Bằng")</f>
        <v>UBND Ủy ban nhân dân xã Cai Bộ  tỉnh Cao Bằng</v>
      </c>
      <c r="C434" t="str">
        <v>https://caibo.quanghoa.caobang.gov.vn/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2433</v>
      </c>
      <c r="B435" t="str">
        <v>Công an xã Đoài Khôn  tỉnh Cao Bằng</v>
      </c>
      <c r="C435" t="str">
        <v>-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2434</v>
      </c>
      <c r="B436" t="str">
        <f>HYPERLINK("https://doaiduong.trungkhanh.caobang.gov.vn/uy-ban-nhan-dan", "UBND Ủy ban nhân dân xã Đoài Khôn  tỉnh Cao Bằng")</f>
        <v>UBND Ủy ban nhân dân xã Đoài Khôn  tỉnh Cao Bằng</v>
      </c>
      <c r="C436" t="str">
        <v>https://doaiduong.trungkhanh.caobang.gov.vn/uy-ban-nhan-dan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2435</v>
      </c>
      <c r="B437" t="str">
        <v>Công an xã Phúc Sen  tỉnh Cao Bằng</v>
      </c>
      <c r="C437" t="str">
        <v>-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2436</v>
      </c>
      <c r="B438" t="str">
        <f>HYPERLINK("https://phucsen.quanghoa.caobang.gov.vn/", "UBND Ủy ban nhân dân xã Phúc Sen  tỉnh Cao Bằng")</f>
        <v>UBND Ủy ban nhân dân xã Phúc Sen  tỉnh Cao Bằng</v>
      </c>
      <c r="C438" t="str">
        <v>https://phucsen.quanghoa.caobang.gov.vn/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2437</v>
      </c>
      <c r="B439" t="str">
        <f>HYPERLINK("https://www.facebook.com/p/C%C3%B4ng-an-x%C3%A3-Ch%C3%AD-Th%E1%BA%A3o-huy%E1%BB%87n-Qu%E1%BA%A3ng-Ho%C3%A0-t%E1%BB%89nh-Cao-B%E1%BA%B1ng-100093707996574/", "Công an xã Chí Thảo  tỉnh Cao Bằng")</f>
        <v>Công an xã Chí Thảo  tỉnh Cao Bằng</v>
      </c>
      <c r="C439" t="str">
        <v>https://www.facebook.com/p/C%C3%B4ng-an-x%C3%A3-Ch%C3%AD-Th%E1%BA%A3o-huy%E1%BB%87n-Qu%E1%BA%A3ng-Ho%C3%A0-t%E1%BB%89nh-Cao-B%E1%BA%B1ng-100093707996574/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2438</v>
      </c>
      <c r="B440" t="str">
        <f>HYPERLINK("https://chithao.quanghoa.caobang.gov.vn/", "UBND Ủy ban nhân dân xã Chí Thảo  tỉnh Cao Bằng")</f>
        <v>UBND Ủy ban nhân dân xã Chí Thảo  tỉnh Cao Bằng</v>
      </c>
      <c r="C440" t="str">
        <v>https://chithao.quanghoa.caobang.gov.vn/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2439</v>
      </c>
      <c r="B441" t="str">
        <f>HYPERLINK("https://www.facebook.com/p/C%C3%B4ng-an-x%C3%A3-T%E1%BB%B1-Do-Huy%E1%BB%87n-Qu%E1%BA%A3ng-Ho%C3%A0-T%E1%BB%89nh-Cao-B%E1%BA%B1ng-100067970618157/", "Công an xã Tự Do  tỉnh Cao Bằng")</f>
        <v>Công an xã Tự Do  tỉnh Cao Bằng</v>
      </c>
      <c r="C441" t="str">
        <v>https://www.facebook.com/p/C%C3%B4ng-an-x%C3%A3-T%E1%BB%B1-Do-Huy%E1%BB%87n-Qu%E1%BA%A3ng-Ho%C3%A0-T%E1%BB%89nh-Cao-B%E1%BA%B1ng-100067970618157/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2440</v>
      </c>
      <c r="B442" t="str">
        <f>HYPERLINK("https://tudo.quanghoa.caobang.gov.vn/", "UBND Ủy ban nhân dân xã Tự Do  tỉnh Cao Bằng")</f>
        <v>UBND Ủy ban nhân dân xã Tự Do  tỉnh Cao Bằng</v>
      </c>
      <c r="C442" t="str">
        <v>https://tudo.quanghoa.caobang.gov.vn/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2441</v>
      </c>
      <c r="B443" t="str">
        <f>HYPERLINK("https://www.facebook.com/TuoitreConganCaoBang/", "Công an xã Hồng Định  tỉnh Cao Bằng")</f>
        <v>Công an xã Hồng Định  tỉnh Cao Bằng</v>
      </c>
      <c r="C443" t="str">
        <v>https://www.facebook.com/TuoitreConganCaoBang/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2442</v>
      </c>
      <c r="B444" t="str">
        <f>HYPERLINK("https://baolac.caobang.gov.vn/", "UBND Ủy ban nhân dân xã Hồng Định  tỉnh Cao Bằng")</f>
        <v>UBND Ủy ban nhân dân xã Hồng Định  tỉnh Cao Bằng</v>
      </c>
      <c r="C444" t="str">
        <v>https://baolac.caobang.gov.vn/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2443</v>
      </c>
      <c r="B445" t="str">
        <v>Công an xã Hồng Quang  tỉnh Cao Bằng</v>
      </c>
      <c r="C445" t="str">
        <v>-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2444</v>
      </c>
      <c r="B446" t="str">
        <f>HYPERLINK("http://hongquang.quanghoa.caobang.gov.vn/", "UBND Ủy ban nhân dân xã Hồng Quang  tỉnh Cao Bằng")</f>
        <v>UBND Ủy ban nhân dân xã Hồng Quang  tỉnh Cao Bằng</v>
      </c>
      <c r="C446" t="str">
        <v>http://hongquang.quanghoa.caobang.gov.vn/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2445</v>
      </c>
      <c r="B447" t="str">
        <f>HYPERLINK("https://www.facebook.com/TuoitreConganCaoBang/", "Công an xã Ngọc Động  tỉnh Cao Bằng")</f>
        <v>Công an xã Ngọc Động  tỉnh Cao Bằng</v>
      </c>
      <c r="C447" t="str">
        <v>https://www.facebook.com/TuoitreConganCaoBang/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2446</v>
      </c>
      <c r="B448" t="str">
        <f>HYPERLINK("http://ngocdong.haquang.caobang.gov.vn/", "UBND Ủy ban nhân dân xã Ngọc Động  tỉnh Cao Bằng")</f>
        <v>UBND Ủy ban nhân dân xã Ngọc Động  tỉnh Cao Bằng</v>
      </c>
      <c r="C448" t="str">
        <v>http://ngocdong.haquang.caobang.gov.vn/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2447</v>
      </c>
      <c r="B449" t="str">
        <f>HYPERLINK("https://www.facebook.com/TuoitreConganCaoBang/", "Công an xã Hoàng Hải  tỉnh Cao Bằng")</f>
        <v>Công an xã Hoàng Hải  tỉnh Cao Bằng</v>
      </c>
      <c r="C449" t="str">
        <v>https://www.facebook.com/TuoitreConganCaoBang/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2448</v>
      </c>
      <c r="B450" t="str">
        <f>HYPERLINK("https://caobang.gov.vn/so-ban-nganh-pa/van-phong-ubnd-tinh-941948", "UBND Ủy ban nhân dân xã Hoàng Hải  tỉnh Cao Bằng")</f>
        <v>UBND Ủy ban nhân dân xã Hoàng Hải  tỉnh Cao Bằng</v>
      </c>
      <c r="C450" t="str">
        <v>https://caobang.gov.vn/so-ban-nganh-pa/van-phong-ubnd-tinh-941948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2449</v>
      </c>
      <c r="B451" t="str">
        <f>HYPERLINK("https://www.facebook.com/224396292776192/", "Công an xã Hạnh Phúc  tỉnh Cao Bằng")</f>
        <v>Công an xã Hạnh Phúc  tỉnh Cao Bằng</v>
      </c>
      <c r="C451" t="str">
        <v>https://www.facebook.com/224396292776192/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2450</v>
      </c>
      <c r="B452" t="str">
        <f>HYPERLINK("https://hanhphuc.quanghoa.caobang.gov.vn/", "UBND Ủy ban nhân dân xã Hạnh Phúc  tỉnh Cao Bằng")</f>
        <v>UBND Ủy ban nhân dân xã Hạnh Phúc  tỉnh Cao Bằng</v>
      </c>
      <c r="C452" t="str">
        <v>https://hanhphuc.quanghoa.caobang.gov.vn/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2451</v>
      </c>
      <c r="B453" t="str">
        <f>HYPERLINK("https://www.facebook.com/p/C%C3%B4ng-an-th%E1%BB%8B-tr%E1%BA%A5n-T%C3%A0-L%C3%B9ng-100067627942996/", "Công an thị trấn Tà Lùng  tỉnh Cao Bằng")</f>
        <v>Công an thị trấn Tà Lùng  tỉnh Cao Bằng</v>
      </c>
      <c r="C453" t="str">
        <v>https://www.facebook.com/p/C%C3%B4ng-an-th%E1%BB%8B-tr%E1%BA%A5n-T%C3%A0-L%C3%B9ng-100067627942996/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2452</v>
      </c>
      <c r="B454" t="str">
        <f>HYPERLINK("https://talung.quanghoa.caobang.gov.vn/", "UBND Ủy ban nhân dân thị trấn Tà Lùng  tỉnh Cao Bằng")</f>
        <v>UBND Ủy ban nhân dân thị trấn Tà Lùng  tỉnh Cao Bằng</v>
      </c>
      <c r="C454" t="str">
        <v>https://talung.quanghoa.caobang.gov.vn/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2453</v>
      </c>
      <c r="B455" t="str">
        <f>HYPERLINK("https://www.facebook.com/510695576958104", "Công an xã Triệu ẩu  tỉnh Cao Bằng")</f>
        <v>Công an xã Triệu ẩu  tỉnh Cao Bằng</v>
      </c>
      <c r="C455" t="str">
        <v>https://www.facebook.com/510695576958104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2454</v>
      </c>
      <c r="B456" t="str">
        <f>HYPERLINK("http://ttythalang.soytecaobang.gov.vn/kham-chua-benh/so-y-te-trao-qua-ho-tro-xay-dung-nong-thon-moi-tai-xa-trieu-au-640216", "UBND Ủy ban nhân dân xã Triệu ẩu  tỉnh Cao Bằng")</f>
        <v>UBND Ủy ban nhân dân xã Triệu ẩu  tỉnh Cao Bằng</v>
      </c>
      <c r="C456" t="str">
        <v>http://ttythalang.soytecaobang.gov.vn/kham-chua-benh/so-y-te-trao-qua-ho-tro-xay-dung-nong-thon-moi-tai-xa-trieu-au-640216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2455</v>
      </c>
      <c r="B457" t="str">
        <f>HYPERLINK("https://www.facebook.com/TuoitreConganCaoBang/", "Công an xã Hồng Đại  tỉnh Cao Bằng")</f>
        <v>Công an xã Hồng Đại  tỉnh Cao Bằng</v>
      </c>
      <c r="C457" t="str">
        <v>https://www.facebook.com/TuoitreConganCaoBang/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2456</v>
      </c>
      <c r="B458" t="str">
        <f>HYPERLINK("https://hongquang.quanghoa.caobang.gov.vn/uy-ban-nhan-dan/uy-ban-nhan-dan-xa-hong-quang-859986", "UBND Ủy ban nhân dân xã Hồng Đại  tỉnh Cao Bằng")</f>
        <v>UBND Ủy ban nhân dân xã Hồng Đại  tỉnh Cao Bằng</v>
      </c>
      <c r="C458" t="str">
        <v>https://hongquang.quanghoa.caobang.gov.vn/uy-ban-nhan-dan/uy-ban-nhan-dan-xa-hong-quang-859986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2457</v>
      </c>
      <c r="B459" t="str">
        <f>HYPERLINK("https://www.facebook.com/p/C%C3%B4ng-an-x%C3%A3-C%C3%A1ch-Linh-Qu%E1%BA%A3ng-Ho%C3%A0-Cao-B%E1%BA%B1ng-100070154328754/", "Công an xã Cách Linh  tỉnh Cao Bằng")</f>
        <v>Công an xã Cách Linh  tỉnh Cao Bằng</v>
      </c>
      <c r="C459" t="str">
        <v>https://www.facebook.com/p/C%C3%B4ng-an-x%C3%A3-C%C3%A1ch-Linh-Qu%E1%BA%A3ng-Ho%C3%A0-Cao-B%E1%BA%B1ng-100070154328754/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2458</v>
      </c>
      <c r="B460" t="str">
        <f>HYPERLINK("http://cachlinh.quanghoa.caobang.gov.vn/", "UBND Ủy ban nhân dân xã Cách Linh  tỉnh Cao Bằng")</f>
        <v>UBND Ủy ban nhân dân xã Cách Linh  tỉnh Cao Bằng</v>
      </c>
      <c r="C460" t="str">
        <v>http://cachlinh.quanghoa.caobang.gov.vn/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2459</v>
      </c>
      <c r="B461" t="str">
        <f>HYPERLINK("https://www.facebook.com/Conganxadaison/", "Công an xã Đại Sơn  tỉnh Cao Bằng")</f>
        <v>Công an xã Đại Sơn  tỉnh Cao Bằng</v>
      </c>
      <c r="C461" t="str">
        <v>https://www.facebook.com/Conganxadaison/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2460</v>
      </c>
      <c r="B462" t="str">
        <f>HYPERLINK("http://daison.quanghoa.caobang.gov.vn/", "UBND Ủy ban nhân dân xã Đại Sơn  tỉnh Cao Bằng")</f>
        <v>UBND Ủy ban nhân dân xã Đại Sơn  tỉnh Cao Bằng</v>
      </c>
      <c r="C462" t="str">
        <v>http://daison.quanghoa.caobang.gov.vn/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2461</v>
      </c>
      <c r="B463" t="str">
        <f>HYPERLINK("https://www.facebook.com/TuoitreConganCaoBang/", "Công an xã Lương Thiện  tỉnh Cao Bằng")</f>
        <v>Công an xã Lương Thiện  tỉnh Cao Bằng</v>
      </c>
      <c r="C463" t="str">
        <v>https://www.facebook.com/TuoitreConganCaoBang/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2462</v>
      </c>
      <c r="B464" t="str">
        <f>HYPERLINK("https://quanghoa.caobang.gov.vn/qua-trinh-phat-trien", "UBND Ủy ban nhân dân xã Lương Thiện  tỉnh Cao Bằng")</f>
        <v>UBND Ủy ban nhân dân xã Lương Thiện  tỉnh Cao Bằng</v>
      </c>
      <c r="C464" t="str">
        <v>https://quanghoa.caobang.gov.vn/qua-trinh-phat-trien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2463</v>
      </c>
      <c r="B465" t="str">
        <f>HYPERLINK("https://www.facebook.com/TuoitreConganCaoBang/", "Công an xã Tiên Thành  tỉnh Cao Bằng")</f>
        <v>Công an xã Tiên Thành  tỉnh Cao Bằng</v>
      </c>
      <c r="C465" t="str">
        <v>https://www.facebook.com/TuoitreConganCaoBang/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2464</v>
      </c>
      <c r="B466" t="str">
        <f>HYPERLINK("https://tienthanh.quanghoa.caobang.gov.vn/", "UBND Ủy ban nhân dân xã Tiên Thành  tỉnh Cao Bằng")</f>
        <v>UBND Ủy ban nhân dân xã Tiên Thành  tỉnh Cao Bằng</v>
      </c>
      <c r="C466" t="str">
        <v>https://tienthanh.quanghoa.caobang.gov.vn/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2465</v>
      </c>
      <c r="B467" t="str">
        <v>Công an thị trấn Hoà Thuận  tỉnh Cao Bằng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2466</v>
      </c>
      <c r="B468" t="str">
        <f>HYPERLINK("http://tthoathuan.quanghoa.caobang.gov.vn/Default.aspx?sname=tthoathuan&amp;sid=1521&amp;pageid=45609", "UBND Ủy ban nhân dân thị trấn Hoà Thuận  tỉnh Cao Bằng")</f>
        <v>UBND Ủy ban nhân dân thị trấn Hoà Thuận  tỉnh Cao Bằng</v>
      </c>
      <c r="C468" t="str">
        <v>http://tthoathuan.quanghoa.caobang.gov.vn/Default.aspx?sname=tthoathuan&amp;sid=1521&amp;pageid=45609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2467</v>
      </c>
      <c r="B469" t="str">
        <v>Công an xã Mỹ Hưng  tỉnh Cao Bằng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2468</v>
      </c>
      <c r="B470" t="str">
        <f>HYPERLINK("http://myhung.quanghoa.caobang.gov.vn/", "UBND Ủy ban nhân dân xã Mỹ Hưng  tỉnh Cao Bằng")</f>
        <v>UBND Ủy ban nhân dân xã Mỹ Hưng  tỉnh Cao Bằng</v>
      </c>
      <c r="C470" t="str">
        <v>http://myhung.quanghoa.caobang.gov.vn/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2469</v>
      </c>
      <c r="B471" t="str">
        <f>HYPERLINK("https://www.facebook.com/p/C%C3%B4ng-an-th%E1%BB%8B-tr%E1%BA%A5n-N%C6%B0%E1%BB%9Bc-Hai-100070540420107/", "Công an thị trấn Nước Hai  tỉnh Cao Bằng")</f>
        <v>Công an thị trấn Nước Hai  tỉnh Cao Bằng</v>
      </c>
      <c r="C471" t="str">
        <v>https://www.facebook.com/p/C%C3%B4ng-an-th%E1%BB%8B-tr%E1%BA%A5n-N%C6%B0%E1%BB%9Bc-Hai-100070540420107/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2470</v>
      </c>
      <c r="B472" t="str">
        <f>HYPERLINK("https://hoaan.caobang.gov.vn/thi-tran-nuoc-hai", "UBND Ủy ban nhân dân thị trấn Nước Hai  tỉnh Cao Bằng")</f>
        <v>UBND Ủy ban nhân dân thị trấn Nước Hai  tỉnh Cao Bằng</v>
      </c>
      <c r="C472" t="str">
        <v>https://hoaan.caobang.gov.vn/thi-tran-nuoc-hai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2471</v>
      </c>
      <c r="B473" t="str">
        <f>HYPERLINK("https://www.facebook.com/TuoitreConganCaoBang/", "Công an xã Dân Chủ  tỉnh Cao Bằng")</f>
        <v>Công an xã Dân Chủ  tỉnh Cao Bằng</v>
      </c>
      <c r="C473" t="str">
        <v>https://www.facebook.com/TuoitreConganCaoBang/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2472</v>
      </c>
      <c r="B474" t="str">
        <f>HYPERLINK("https://danchu.hoaan.caobang.gov.vn/uy-ban-nhan-dan", "UBND Ủy ban nhân dân xã Dân Chủ  tỉnh Cao Bằng")</f>
        <v>UBND Ủy ban nhân dân xã Dân Chủ  tỉnh Cao Bằng</v>
      </c>
      <c r="C474" t="str">
        <v>https://danchu.hoaan.caobang.gov.vn/uy-ban-nhan-dan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2473</v>
      </c>
      <c r="B475" t="str">
        <v>Công an xã Nam Tuấn  tỉnh Cao Bằng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2474</v>
      </c>
      <c r="B476" t="str">
        <f>HYPERLINK("https://namtuan.hoaan.caobang.gov.vn/", "UBND Ủy ban nhân dân xã Nam Tuấn  tỉnh Cao Bằng")</f>
        <v>UBND Ủy ban nhân dân xã Nam Tuấn  tỉnh Cao Bằng</v>
      </c>
      <c r="C476" t="str">
        <v>https://namtuan.hoaan.caobang.gov.vn/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2475</v>
      </c>
      <c r="B477" t="str">
        <f>HYPERLINK("https://www.facebook.com/p/C%C3%B4ng-an-x%C3%A3-%C4%90%E1%BB%A9c-Xu%C3%A2n-Th%E1%BA%A1ch-An-Cao-B%E1%BA%B1ng-100066798127521/", "Công an xã Đức Xuân  tỉnh Cao Bằng")</f>
        <v>Công an xã Đức Xuân  tỉnh Cao Bằng</v>
      </c>
      <c r="C477" t="str">
        <v>https://www.facebook.com/p/C%C3%B4ng-an-x%C3%A3-%C4%90%E1%BB%A9c-Xu%C3%A2n-Th%E1%BA%A1ch-An-Cao-B%E1%BA%B1ng-100066798127521/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2476</v>
      </c>
      <c r="B478" t="str">
        <f>HYPERLINK("http://ducxuan.thachan.caobang.gov.vn/", "UBND Ủy ban nhân dân xã Đức Xuân  tỉnh Cao Bằng")</f>
        <v>UBND Ủy ban nhân dân xã Đức Xuân  tỉnh Cao Bằng</v>
      </c>
      <c r="C478" t="str">
        <v>http://ducxuan.thachan.caobang.gov.vn/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2477</v>
      </c>
      <c r="B479" t="str">
        <f>HYPERLINK("https://www.facebook.com/TuoitreConganCaoBang/", "Công an xã Đại Tiến  tỉnh Cao Bằng")</f>
        <v>Công an xã Đại Tiến  tỉnh Cao Bằng</v>
      </c>
      <c r="C479" t="str">
        <v>https://www.facebook.com/TuoitreConganCaoBang/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2478</v>
      </c>
      <c r="B480" t="str">
        <f>HYPERLINK("https://hoaan.caobang.gov.vn/dai-tien", "UBND Ủy ban nhân dân xã Đại Tiến  tỉnh Cao Bằng")</f>
        <v>UBND Ủy ban nhân dân xã Đại Tiến  tỉnh Cao Bằng</v>
      </c>
      <c r="C480" t="str">
        <v>https://hoaan.caobang.gov.vn/dai-tien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2479</v>
      </c>
      <c r="B481" t="str">
        <f>HYPERLINK("https://www.facebook.com/TuoitreConganCaoBang/", "Công an xã Đức Long  tỉnh Cao Bằng")</f>
        <v>Công an xã Đức Long  tỉnh Cao Bằng</v>
      </c>
      <c r="C481" t="str">
        <v>https://www.facebook.com/TuoitreConganCaoBang/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2480</v>
      </c>
      <c r="B482" t="str">
        <f>HYPERLINK("http://duclong.thachan.caobang.gov.vn/", "UBND Ủy ban nhân dân xã Đức Long  tỉnh Cao Bằng")</f>
        <v>UBND Ủy ban nhân dân xã Đức Long  tỉnh Cao Bằng</v>
      </c>
      <c r="C482" t="str">
        <v>http://duclong.thachan.caobang.gov.vn/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2481</v>
      </c>
      <c r="B483" t="str">
        <f>HYPERLINK("https://www.facebook.com/p/C%C3%B4ng-an-x%C3%A3-Ng%C5%A9-L%C3%A3o-Ho%C3%A0-An-Cao-B%E1%BA%B1ng-100066745700042/", "Công an xã Ngũ Lão  tỉnh Cao Bằng")</f>
        <v>Công an xã Ngũ Lão  tỉnh Cao Bằng</v>
      </c>
      <c r="C483" t="str">
        <v>https://www.facebook.com/p/C%C3%B4ng-an-x%C3%A3-Ng%C5%A9-L%C3%A3o-Ho%C3%A0-An-Cao-B%E1%BA%B1ng-100066745700042/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2482</v>
      </c>
      <c r="B484" t="str">
        <f>HYPERLINK("https://ngulao.hoaan.caobang.gov.vn/", "UBND Ủy ban nhân dân xã Ngũ Lão  tỉnh Cao Bằng")</f>
        <v>UBND Ủy ban nhân dân xã Ngũ Lão  tỉnh Cao Bằng</v>
      </c>
      <c r="C484" t="str">
        <v>https://ngulao.hoaan.caobang.gov.vn/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2483</v>
      </c>
      <c r="B485" t="str">
        <v>Công an xã Trương Lương  tỉnh Cao Bằng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2484</v>
      </c>
      <c r="B486" t="str">
        <f>HYPERLINK("https://hoaan.caobang.gov.vn/truong-luong", "UBND Ủy ban nhân dân xã Trương Lương  tỉnh Cao Bằng")</f>
        <v>UBND Ủy ban nhân dân xã Trương Lương  tỉnh Cao Bằng</v>
      </c>
      <c r="C486" t="str">
        <v>https://hoaan.caobang.gov.vn/truong-luong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2485</v>
      </c>
      <c r="B487" t="str">
        <f>HYPERLINK("https://www.facebook.com/TuoitreConganCaoBang/", "Công an xã Bình Long  tỉnh Cao Bằng")</f>
        <v>Công an xã Bình Long  tỉnh Cao Bằng</v>
      </c>
      <c r="C487" t="str">
        <v>https://www.facebook.com/TuoitreConganCaoBang/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2486</v>
      </c>
      <c r="B488" t="str">
        <f>HYPERLINK("https://hoaan.caobang.gov.vn/van-ban", "UBND Ủy ban nhân dân xã Bình Long  tỉnh Cao Bằng")</f>
        <v>UBND Ủy ban nhân dân xã Bình Long  tỉnh Cao Bằng</v>
      </c>
      <c r="C488" t="str">
        <v>https://hoaan.caobang.gov.vn/van-ban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2487</v>
      </c>
      <c r="B489" t="str">
        <v>Công an xã Nguyễn Huệ  tỉnh Cao Bằng</v>
      </c>
      <c r="C489" t="str">
        <v>-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2488</v>
      </c>
      <c r="B490" t="str">
        <f>HYPERLINK("https://hoaan.caobang.gov.vn/nguyen-hue", "UBND Ủy ban nhân dân xã Nguyễn Huệ  tỉnh Cao Bằng")</f>
        <v>UBND Ủy ban nhân dân xã Nguyễn Huệ  tỉnh Cao Bằng</v>
      </c>
      <c r="C490" t="str">
        <v>https://hoaan.caobang.gov.vn/nguyen-hue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2489</v>
      </c>
      <c r="B491" t="str">
        <f>HYPERLINK("https://www.facebook.com/TuoitreConganCaoBang/", "Công an xã Công Trừng  tỉnh Cao Bằng")</f>
        <v>Công an xã Công Trừng  tỉnh Cao Bằng</v>
      </c>
      <c r="C491" t="str">
        <v>https://www.facebook.com/TuoitreConganCaoBang/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2490</v>
      </c>
      <c r="B492" t="str">
        <f>HYPERLINK("https://trungkhanh.caobang.gov.vn/", "UBND Ủy ban nhân dân xã Công Trừng  tỉnh Cao Bằng")</f>
        <v>UBND Ủy ban nhân dân xã Công Trừng  tỉnh Cao Bằng</v>
      </c>
      <c r="C492" t="str">
        <v>https://trungkhanh.caobang.gov.vn/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2491</v>
      </c>
      <c r="B493" t="str">
        <f>HYPERLINK("https://www.facebook.com/TuoitreConganCaoBang/", "Công an xã Hồng Việt  tỉnh Cao Bằng")</f>
        <v>Công an xã Hồng Việt  tỉnh Cao Bằng</v>
      </c>
      <c r="C493" t="str">
        <v>https://www.facebook.com/TuoitreConganCaoBang/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2492</v>
      </c>
      <c r="B494" t="str">
        <f>HYPERLINK("http://hongviet.hoaan.caobang.gov.vn/", "UBND Ủy ban nhân dân xã Hồng Việt  tỉnh Cao Bằng")</f>
        <v>UBND Ủy ban nhân dân xã Hồng Việt  tỉnh Cao Bằng</v>
      </c>
      <c r="C494" t="str">
        <v>http://hongviet.hoaan.caobang.gov.vn/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2493</v>
      </c>
      <c r="B495" t="str">
        <v>Công an xã Bế Triều  tỉnh Cao Bằng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2494</v>
      </c>
      <c r="B496" t="str">
        <f>HYPERLINK("https://caobang.gov.vn/cac-uy-vien-ubnd-tinh-cao-bang", "UBND Ủy ban nhân dân xã Bế Triều  tỉnh Cao Bằng")</f>
        <v>UBND Ủy ban nhân dân xã Bế Triều  tỉnh Cao Bằng</v>
      </c>
      <c r="C496" t="str">
        <v>https://caobang.gov.vn/cac-uy-vien-ubnd-tinh-cao-bang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2495</v>
      </c>
      <c r="B497" t="str">
        <f>HYPERLINK("https://www.facebook.com/p/C%C3%B4ng-an-x%C3%A3-Ho%C3%A0ng-Tung-Ho%C3%A0-An-Cao-B%E1%BA%B1ng-100065415702514/", "Công an xã Hoàng Tung  tỉnh Cao Bằng")</f>
        <v>Công an xã Hoàng Tung  tỉnh Cao Bằng</v>
      </c>
      <c r="C497" t="str">
        <v>https://www.facebook.com/p/C%C3%B4ng-an-x%C3%A3-Ho%C3%A0ng-Tung-Ho%C3%A0-An-Cao-B%E1%BA%B1ng-100065415702514/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2496</v>
      </c>
      <c r="B498" t="str">
        <f>HYPERLINK("https://hoaan.caobang.gov.vn/hoang-tung", "UBND Ủy ban nhân dân xã Hoàng Tung  tỉnh Cao Bằng")</f>
        <v>UBND Ủy ban nhân dân xã Hoàng Tung  tỉnh Cao Bằng</v>
      </c>
      <c r="C498" t="str">
        <v>https://hoaan.caobang.gov.vn/hoang-tung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2497</v>
      </c>
      <c r="B499" t="str">
        <f>HYPERLINK("https://www.facebook.com/TuoitreConganCaoBang/", "Công an xã Trương Vương  tỉnh Cao Bằng")</f>
        <v>Công an xã Trương Vương  tỉnh Cao Bằng</v>
      </c>
      <c r="C499" t="str">
        <v>https://www.facebook.com/TuoitreConganCaoBang/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2498</v>
      </c>
      <c r="B500" t="str">
        <f>HYPERLINK("https://trungvuong.viettri.phutho.gov.vn/", "UBND Ủy ban nhân dân xã Trương Vương  tỉnh Cao Bằng")</f>
        <v>UBND Ủy ban nhân dân xã Trương Vương  tỉnh Cao Bằng</v>
      </c>
      <c r="C500" t="str">
        <v>https://trungvuong.viettri.phutho.gov.vn/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2499</v>
      </c>
      <c r="B501" t="str">
        <f>HYPERLINK("https://www.facebook.com/TuoitreConganCaoBang/", "Công an xã Quang Trung  tỉnh Cao Bằng")</f>
        <v>Công an xã Quang Trung  tỉnh Cao Bằng</v>
      </c>
      <c r="C501" t="str">
        <v>https://www.facebook.com/TuoitreConganCaoBang/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2500</v>
      </c>
      <c r="B502" t="str">
        <f>HYPERLINK("http://quangtrung.trungkhanh.caobang.gov.vn/", "UBND Ủy ban nhân dân xã Quang Trung  tỉnh Cao Bằng")</f>
        <v>UBND Ủy ban nhân dân xã Quang Trung  tỉnh Cao Bằng</v>
      </c>
      <c r="C502" t="str">
        <v>http://quangtrung.trungkhanh.caobang.gov.vn/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2501</v>
      </c>
      <c r="B503" t="str">
        <f>HYPERLINK("https://www.facebook.com/p/C%C3%B4ng-an-x%C3%A3-B%E1%BA%A1ch-%C4%90%E1%BA%B1ng-Ho%C3%A0-An-Cao-B%E1%BA%B1ng-100066895833964/", "Công an xã Bạch Đằng  tỉnh Cao Bằng")</f>
        <v>Công an xã Bạch Đằng  tỉnh Cao Bằng</v>
      </c>
      <c r="C503" t="str">
        <v>https://www.facebook.com/p/C%C3%B4ng-an-x%C3%A3-B%E1%BA%A1ch-%C4%90%E1%BA%B1ng-Ho%C3%A0-An-Cao-B%E1%BA%B1ng-100066895833964/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2502</v>
      </c>
      <c r="B504" t="str">
        <f>HYPERLINK("https://bachdang.hoaan.caobang.gov.vn/", "UBND Ủy ban nhân dân xã Bạch Đằng  tỉnh Cao Bằng")</f>
        <v>UBND Ủy ban nhân dân xã Bạch Đằng  tỉnh Cao Bằng</v>
      </c>
      <c r="C504" t="str">
        <v>https://bachdang.hoaan.caobang.gov.vn/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2503</v>
      </c>
      <c r="B505" t="str">
        <f>HYPERLINK("https://www.facebook.com/tuoitrebinhduong2020/", "Công an xã Bình Dương  tỉnh Cao Bằng")</f>
        <v>Công an xã Bình Dương  tỉnh Cao Bằng</v>
      </c>
      <c r="C505" t="str">
        <v>https://www.facebook.com/tuoitrebinhduong2020/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2504</v>
      </c>
      <c r="B506" t="str">
        <f>HYPERLINK("https://binhduong.hoaan.caobang.gov.vn/", "UBND Ủy ban nhân dân xã Bình Dương  tỉnh Cao Bằng")</f>
        <v>UBND Ủy ban nhân dân xã Bình Dương  tỉnh Cao Bằng</v>
      </c>
      <c r="C506" t="str">
        <v>https://binhduong.hoaan.caobang.gov.vn/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2505</v>
      </c>
      <c r="B507" t="str">
        <f>HYPERLINK("https://www.facebook.com/caodangsuphamcaobang/?locale=ar_AR", "Công an xã Lê Chung  tỉnh Cao Bằng")</f>
        <v>Công an xã Lê Chung  tỉnh Cao Bằng</v>
      </c>
      <c r="C507" t="str">
        <v>https://www.facebook.com/caodangsuphamcaobang/?locale=ar_AR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2506</v>
      </c>
      <c r="B508" t="str">
        <f>HYPERLINK("https://lechung.hoaan.caobang.gov.vn/", "UBND Ủy ban nhân dân xã Lê Chung  tỉnh Cao Bằng")</f>
        <v>UBND Ủy ban nhân dân xã Lê Chung  tỉnh Cao Bằng</v>
      </c>
      <c r="C508" t="str">
        <v>https://lechung.hoaan.caobang.gov.vn/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2507</v>
      </c>
      <c r="B509" t="str">
        <v>Công an xã Hà Trì  tỉnh Cao Bằng</v>
      </c>
      <c r="C509" t="str">
        <v>-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2508</v>
      </c>
      <c r="B510" t="str">
        <f>HYPERLINK("https://ubndtp.caobang.gov.vn/ubnd-xa-chu-trinh", "UBND Ủy ban nhân dân xã Hà Trì  tỉnh Cao Bằng")</f>
        <v>UBND Ủy ban nhân dân xã Hà Trì  tỉnh Cao Bằng</v>
      </c>
      <c r="C510" t="str">
        <v>https://ubndtp.caobang.gov.vn/ubnd-xa-chu-trinh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2509</v>
      </c>
      <c r="B511" t="str">
        <f>HYPERLINK("https://www.facebook.com/100065677472004", "Công an xã Hồng Nam  tỉnh Cao Bằng")</f>
        <v>Công an xã Hồng Nam  tỉnh Cao Bằng</v>
      </c>
      <c r="C511" t="str">
        <v>https://www.facebook.com/100065677472004</v>
      </c>
      <c r="D511" t="str">
        <v>0914811443</v>
      </c>
      <c r="E511" t="str">
        <v>-</v>
      </c>
      <c r="F511" t="str">
        <v>-</v>
      </c>
      <c r="G511" t="str">
        <v>-</v>
      </c>
    </row>
    <row r="512">
      <c r="A512">
        <v>2510</v>
      </c>
      <c r="B512" t="str">
        <f>HYPERLINK("https://hoaan.caobang.gov.vn/hong-nam", "UBND Ủy ban nhân dân xã Hồng Nam  tỉnh Cao Bằng")</f>
        <v>UBND Ủy ban nhân dân xã Hồng Nam  tỉnh Cao Bằng</v>
      </c>
      <c r="C512" t="str">
        <v>https://hoaan.caobang.gov.vn/hong-nam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2511</v>
      </c>
      <c r="B513" t="str">
        <f>HYPERLINK("https://www.facebook.com/p/C%C3%B4ng-an-huy%E1%BB%87n-Nguy%C3%AAn-B%C3%ACnh-Cao-B%E1%BA%B1ng-100082142734672/", "Công an thị trấn Nguyên Bình  tỉnh Cao Bằng")</f>
        <v>Công an thị trấn Nguyên Bình  tỉnh Cao Bằng</v>
      </c>
      <c r="C513" t="str">
        <v>https://www.facebook.com/p/C%C3%B4ng-an-huy%E1%BB%87n-Nguy%C3%AAn-B%C3%ACnh-Cao-B%E1%BA%B1ng-100082142734672/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2512</v>
      </c>
      <c r="B514" t="str">
        <f>HYPERLINK("https://nguyenbinh.caobang.gov.vn/", "UBND Ủy ban nhân dân thị trấn Nguyên Bình  tỉnh Cao Bằng")</f>
        <v>UBND Ủy ban nhân dân thị trấn Nguyên Bình  tỉnh Cao Bằng</v>
      </c>
      <c r="C514" t="str">
        <v>https://nguyenbinh.caobang.gov.vn/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2513</v>
      </c>
      <c r="B515" t="str">
        <f>HYPERLINK("https://www.facebook.com/p/C%C3%B4ng-an-th%E1%BB%8B-tr%E1%BA%A5n-T%C4%A9nh-T%C3%BAc-huy%E1%BB%87n-Nguy%C3%AAn-B%C3%ACnh-100075817578133/", "Công an thị trấn Tĩnh Túc  tỉnh Cao Bằng")</f>
        <v>Công an thị trấn Tĩnh Túc  tỉnh Cao Bằng</v>
      </c>
      <c r="C515" t="str">
        <v>https://www.facebook.com/p/C%C3%B4ng-an-th%E1%BB%8B-tr%E1%BA%A5n-T%C4%A9nh-T%C3%BAc-huy%E1%BB%87n-Nguy%C3%AAn-B%C3%ACnh-100075817578133/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2514</v>
      </c>
      <c r="B516" t="str">
        <f>HYPERLINK("https://nguyenbinh.caobang.gov.vn/thi-tran-tinh-tuc", "UBND Ủy ban nhân dân thị trấn Tĩnh Túc  tỉnh Cao Bằng")</f>
        <v>UBND Ủy ban nhân dân thị trấn Tĩnh Túc  tỉnh Cao Bằng</v>
      </c>
      <c r="C516" t="str">
        <v>https://nguyenbinh.caobang.gov.vn/thi-tran-tinh-tuc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2515</v>
      </c>
      <c r="B517" t="str">
        <f>HYPERLINK("https://www.facebook.com/reel/8151320854917602/", "Công an xã Yên Lạc  tỉnh Cao Bằng")</f>
        <v>Công an xã Yên Lạc  tỉnh Cao Bằng</v>
      </c>
      <c r="C517" t="str">
        <v>https://www.facebook.com/reel/8151320854917602/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2516</v>
      </c>
      <c r="B518" t="str">
        <f>HYPERLINK("http://yenlac.nguyenbinh.caobang.gov.vn/", "UBND Ủy ban nhân dân xã Yên Lạc  tỉnh Cao Bằng")</f>
        <v>UBND Ủy ban nhân dân xã Yên Lạc  tỉnh Cao Bằng</v>
      </c>
      <c r="C518" t="str">
        <v>http://yenlac.nguyenbinh.caobang.gov.vn/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2517</v>
      </c>
      <c r="B519" t="str">
        <v>Công an xã Triệu Nguyên  tỉnh Cao Bằng</v>
      </c>
      <c r="C519" t="str">
        <v>-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2518</v>
      </c>
      <c r="B520" t="str">
        <f>HYPERLINK("https://nguyenbinh.caobang.gov.vn/xa-trieu-nguyen", "UBND Ủy ban nhân dân xã Triệu Nguyên  tỉnh Cao Bằng")</f>
        <v>UBND Ủy ban nhân dân xã Triệu Nguyên  tỉnh Cao Bằng</v>
      </c>
      <c r="C520" t="str">
        <v>https://nguyenbinh.caobang.gov.vn/xa-trieu-nguyen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2519</v>
      </c>
      <c r="B521" t="str">
        <f>HYPERLINK("https://www.facebook.com/TuoitreConganCaoBang/?locale=bn_IN", "Công an xã Ca Thành  tỉnh Cao Bằng")</f>
        <v>Công an xã Ca Thành  tỉnh Cao Bằng</v>
      </c>
      <c r="C521" t="str">
        <v>https://www.facebook.com/TuoitreConganCaoBang/?locale=bn_IN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2520</v>
      </c>
      <c r="B522" t="str">
        <f>HYPERLINK("https://nguyenbinh.caobang.gov.vn/xa-ca-thanh", "UBND Ủy ban nhân dân xã Ca Thành  tỉnh Cao Bằng")</f>
        <v>UBND Ủy ban nhân dân xã Ca Thành  tỉnh Cao Bằng</v>
      </c>
      <c r="C522" t="str">
        <v>https://nguyenbinh.caobang.gov.vn/xa-ca-thanh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2521</v>
      </c>
      <c r="B523" t="str">
        <f>HYPERLINK("https://www.facebook.com/p/C%C3%B4ng-an-x%C3%A3-Th%C3%A1i-H%E1%BB%8Dc-B%E1%BA%A3o-L%C3%A2m-Cao-B%E1%BA%B1ng-100069695572389/", "Công an xã Thái Học  tỉnh Cao Bằng")</f>
        <v>Công an xã Thái Học  tỉnh Cao Bằng</v>
      </c>
      <c r="C523" t="str">
        <v>https://www.facebook.com/p/C%C3%B4ng-an-x%C3%A3-Th%C3%A1i-H%E1%BB%8Dc-B%E1%BA%A3o-L%C3%A2m-Cao-B%E1%BA%B1ng-100069695572389/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2522</v>
      </c>
      <c r="B524" t="str">
        <f>HYPERLINK("https://thaihoc.baolam.caobang.gov.vn/kinh-te-xa-hoi/uy-ban-nhan-dan-xa-thai-hoc-935029", "UBND Ủy ban nhân dân xã Thái Học  tỉnh Cao Bằng")</f>
        <v>UBND Ủy ban nhân dân xã Thái Học  tỉnh Cao Bằng</v>
      </c>
      <c r="C524" t="str">
        <v>https://thaihoc.baolam.caobang.gov.vn/kinh-te-xa-hoi/uy-ban-nhan-dan-xa-thai-hoc-935029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2523</v>
      </c>
      <c r="B525" t="str">
        <f>HYPERLINK("https://www.facebook.com/TuoitreConganCaoBang/", "Công an xã Vũ Nông  tỉnh Cao Bằng")</f>
        <v>Công an xã Vũ Nông  tỉnh Cao Bằng</v>
      </c>
      <c r="C525" t="str">
        <v>https://www.facebook.com/TuoitreConganCaoBang/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2524</v>
      </c>
      <c r="B526" t="str">
        <f>HYPERLINK("https://nguyenbinh.caobang.gov.vn/1350/34066/69782/xa-vu-nong", "UBND Ủy ban nhân dân xã Vũ Nông  tỉnh Cao Bằng")</f>
        <v>UBND Ủy ban nhân dân xã Vũ Nông  tỉnh Cao Bằng</v>
      </c>
      <c r="C526" t="str">
        <v>https://nguyenbinh.caobang.gov.vn/1350/34066/69782/xa-vu-nong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2525</v>
      </c>
      <c r="B527" t="str">
        <f>HYPERLINK("https://www.facebook.com/TuoitreConganCaoBang/", "Công an xã Minh Tâm  tỉnh Cao Bằng")</f>
        <v>Công an xã Minh Tâm  tỉnh Cao Bằng</v>
      </c>
      <c r="C527" t="str">
        <v>https://www.facebook.com/TuoitreConganCaoBang/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2526</v>
      </c>
      <c r="B528" t="str">
        <f>HYPERLINK("http://minhtam.nguyenbinh.caobang.gov.vn/uy-ban-nhan-dan", "UBND Ủy ban nhân dân xã Minh Tâm  tỉnh Cao Bằng")</f>
        <v>UBND Ủy ban nhân dân xã Minh Tâm  tỉnh Cao Bằng</v>
      </c>
      <c r="C528" t="str">
        <v>http://minhtam.nguyenbinh.caobang.gov.vn/uy-ban-nhan-dan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2527</v>
      </c>
      <c r="B529" t="str">
        <f>HYPERLINK("https://www.facebook.com/p/C%C3%B4ng-an-huy%E1%BB%87n-Nguy%C3%AAn-B%C3%ACnh-Cao-B%E1%BA%B1ng-100082142734672/", "Công an xã Thể Dục  tỉnh Cao Bằng")</f>
        <v>Công an xã Thể Dục  tỉnh Cao Bằng</v>
      </c>
      <c r="C529" t="str">
        <v>https://www.facebook.com/p/C%C3%B4ng-an-huy%E1%BB%87n-Nguy%C3%AAn-B%C3%ACnh-Cao-B%E1%BA%B1ng-100082142734672/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2528</v>
      </c>
      <c r="B530" t="str">
        <f>HYPERLINK("https://nguyenbinh.caobang.gov.vn/xa-the-duc", "UBND Ủy ban nhân dân xã Thể Dục  tỉnh Cao Bằng")</f>
        <v>UBND Ủy ban nhân dân xã Thể Dục  tỉnh Cao Bằng</v>
      </c>
      <c r="C530" t="str">
        <v>https://nguyenbinh.caobang.gov.vn/xa-the-duc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2529</v>
      </c>
      <c r="B531" t="str">
        <f>HYPERLINK("https://www.facebook.com/TuoitreConganCaoBang/", "Công an xã Bắc Hợp  tỉnh Cao Bằng")</f>
        <v>Công an xã Bắc Hợp  tỉnh Cao Bằng</v>
      </c>
      <c r="C531" t="str">
        <v>https://www.facebook.com/TuoitreConganCaoBang/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2530</v>
      </c>
      <c r="B532" t="str">
        <f>HYPERLINK("https://sotnmt.caobang.gov.vn/1326/32802/95144/777622/ho-so-cap-gcnqsdd-cac-to-chuc-tren-dia-ban-tinh-cao-bang-tu-nam-2010-den-2015/-huyen-nguyen-binh", "UBND Ủy ban nhân dân xã Bắc Hợp  tỉnh Cao Bằng")</f>
        <v>UBND Ủy ban nhân dân xã Bắc Hợp  tỉnh Cao Bằng</v>
      </c>
      <c r="C532" t="str">
        <v>https://sotnmt.caobang.gov.vn/1326/32802/95144/777622/ho-so-cap-gcnqsdd-cac-to-chuc-tren-dia-ban-tinh-cao-bang-tu-nam-2010-den-2015/-huyen-nguyen-binh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2531</v>
      </c>
      <c r="B533" t="str">
        <f>HYPERLINK("https://www.facebook.com/p/C%C3%B4ng-an-x%C3%A3-Mai-Long-Nguy%C3%AAn-B%C3%ACnh-Cao-B%E1%BA%B1ng-100081462572959/", "Công an xã Mai Long  tỉnh Cao Bằng")</f>
        <v>Công an xã Mai Long  tỉnh Cao Bằng</v>
      </c>
      <c r="C533" t="str">
        <v>https://www.facebook.com/p/C%C3%B4ng-an-x%C3%A3-Mai-Long-Nguy%C3%AAn-B%C3%ACnh-Cao-B%E1%BA%B1ng-100081462572959/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2532</v>
      </c>
      <c r="B534" t="str">
        <f>HYPERLINK("https://nguyenbinh.caobang.gov.vn/xa-mai-long", "UBND Ủy ban nhân dân xã Mai Long  tỉnh Cao Bằng")</f>
        <v>UBND Ủy ban nhân dân xã Mai Long  tỉnh Cao Bằng</v>
      </c>
      <c r="C534" t="str">
        <v>https://nguyenbinh.caobang.gov.vn/xa-mai-long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2533</v>
      </c>
      <c r="B535" t="str">
        <f>HYPERLINK("https://www.facebook.com/TuoitreConganCaoBang/?locale=vi_VN", "Công an xã Lang Môn  tỉnh Cao Bằng")</f>
        <v>Công an xã Lang Môn  tỉnh Cao Bằng</v>
      </c>
      <c r="C535" t="str">
        <v>https://www.facebook.com/TuoitreConganCaoBang/?locale=vi_VN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2534</v>
      </c>
      <c r="B536" t="str">
        <f>HYPERLINK("https://halang.caobang.gov.vn/thong-bao-cua-uy-ban-nhan-dan-huyen", "UBND Ủy ban nhân dân xã Lang Môn  tỉnh Cao Bằng")</f>
        <v>UBND Ủy ban nhân dân xã Lang Môn  tỉnh Cao Bằng</v>
      </c>
      <c r="C536" t="str">
        <v>https://halang.caobang.gov.vn/thong-bao-cua-uy-ban-nhan-dan-huyen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2535</v>
      </c>
      <c r="B537" t="str">
        <f>HYPERLINK("https://www.facebook.com/TuoitreConganCaoBang/", "Công an xã Minh Thanh  tỉnh Cao Bằng")</f>
        <v>Công an xã Minh Thanh  tỉnh Cao Bằng</v>
      </c>
      <c r="C537" t="str">
        <v>https://www.facebook.com/TuoitreConganCaoBang/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2536</v>
      </c>
      <c r="B538" t="str">
        <f>HYPERLINK("https://nguyenbinh.caobang.gov.vn/", "UBND Ủy ban nhân dân xã Minh Thanh  tỉnh Cao Bằng")</f>
        <v>UBND Ủy ban nhân dân xã Minh Thanh  tỉnh Cao Bằng</v>
      </c>
      <c r="C538" t="str">
        <v>https://nguyenbinh.caobang.gov.vn/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2537</v>
      </c>
      <c r="B539" t="str">
        <f>HYPERLINK("https://www.facebook.com/p/C%C3%B4ng-an-x%C3%A3-Hoa-Th%C3%A1m-Nguy%C3%AAn-B%C3%ACnh-Cao-B%E1%BA%B1ng-100072152491391/", "Công an xã Hoa Thám  tỉnh Cao Bằng")</f>
        <v>Công an xã Hoa Thám  tỉnh Cao Bằng</v>
      </c>
      <c r="C539" t="str">
        <v>https://www.facebook.com/p/C%C3%B4ng-an-x%C3%A3-Hoa-Th%C3%A1m-Nguy%C3%AAn-B%C3%ACnh-Cao-B%E1%BA%B1ng-100072152491391/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2538</v>
      </c>
      <c r="B540" t="str">
        <f>HYPERLINK("https://nguyenbinh.caobang.gov.vn/xa-hoa-tham", "UBND Ủy ban nhân dân xã Hoa Thám  tỉnh Cao Bằng")</f>
        <v>UBND Ủy ban nhân dân xã Hoa Thám  tỉnh Cao Bằng</v>
      </c>
      <c r="C540" t="str">
        <v>https://nguyenbinh.caobang.gov.vn/xa-hoa-tham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2539</v>
      </c>
      <c r="B541" t="str">
        <f>HYPERLINK("https://www.facebook.com/TuoitreConganCaoBang/", "Công an xã Phan Thanh  tỉnh Cao Bằng")</f>
        <v>Công an xã Phan Thanh  tỉnh Cao Bằng</v>
      </c>
      <c r="C541" t="str">
        <v>https://www.facebook.com/TuoitreConganCaoBang/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2540</v>
      </c>
      <c r="B542" t="str">
        <f>HYPERLINK("https://nguyenbinh.caobang.gov.vn/xa-phan-thanh", "UBND Ủy ban nhân dân xã Phan Thanh  tỉnh Cao Bằng")</f>
        <v>UBND Ủy ban nhân dân xã Phan Thanh  tỉnh Cao Bằng</v>
      </c>
      <c r="C542" t="str">
        <v>https://nguyenbinh.caobang.gov.vn/xa-phan-thanh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2541</v>
      </c>
      <c r="B543" t="str">
        <f>HYPERLINK("https://www.facebook.com/TuoitreConganCaoBang/", "Công an xã Quang Thành  tỉnh Cao Bằng")</f>
        <v>Công an xã Quang Thành  tỉnh Cao Bằng</v>
      </c>
      <c r="C543" t="str">
        <v>https://www.facebook.com/TuoitreConganCaoBang/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2542</v>
      </c>
      <c r="B544" t="str">
        <f>HYPERLINK("https://nguyenbinh.caobang.gov.vn/xa-quang-thanh", "UBND Ủy ban nhân dân xã Quang Thành  tỉnh Cao Bằng")</f>
        <v>UBND Ủy ban nhân dân xã Quang Thành  tỉnh Cao Bằng</v>
      </c>
      <c r="C544" t="str">
        <v>https://nguyenbinh.caobang.gov.vn/xa-quang-thanh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2543</v>
      </c>
      <c r="B545" t="str">
        <f>HYPERLINK("https://www.facebook.com/caxtk.nbcb/", "Công an xã Tam Kim  tỉnh Cao Bằng")</f>
        <v>Công an xã Tam Kim  tỉnh Cao Bằng</v>
      </c>
      <c r="C545" t="str">
        <v>https://www.facebook.com/caxtk.nbcb/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2544</v>
      </c>
      <c r="B546" t="str">
        <f>HYPERLINK("https://nguyenbinh.caobang.gov.vn/xa-tam-kim", "UBND Ủy ban nhân dân xã Tam Kim  tỉnh Cao Bằng")</f>
        <v>UBND Ủy ban nhân dân xã Tam Kim  tỉnh Cao Bằng</v>
      </c>
      <c r="C546" t="str">
        <v>https://nguyenbinh.caobang.gov.vn/xa-tam-kim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2545</v>
      </c>
      <c r="B547" t="str">
        <f>HYPERLINK("https://www.facebook.com/TuoitreConganCaoBang/", "Công an xã Thành Công  tỉnh Cao Bằng")</f>
        <v>Công an xã Thành Công  tỉnh Cao Bằng</v>
      </c>
      <c r="C547" t="str">
        <v>https://www.facebook.com/TuoitreConganCaoBang/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2546</v>
      </c>
      <c r="B548" t="str">
        <f>HYPERLINK("https://thanhcong.nguyenbinh.caobang.gov.vn/", "UBND Ủy ban nhân dân xã Thành Công  tỉnh Cao Bằng")</f>
        <v>UBND Ủy ban nhân dân xã Thành Công  tỉnh Cao Bằng</v>
      </c>
      <c r="C548" t="str">
        <v>https://thanhcong.nguyenbinh.caobang.gov.vn/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2547</v>
      </c>
      <c r="B549" t="str">
        <f>HYPERLINK("https://www.facebook.com/p/C%C3%B4ng-an-huy%E1%BB%87n-Nguy%C3%AAn-B%C3%ACnh-Cao-B%E1%BA%B1ng-100082142734672/?locale=vi_VN", "Công an xã Thịnh Vượng  tỉnh Cao Bằng")</f>
        <v>Công an xã Thịnh Vượng  tỉnh Cao Bằng</v>
      </c>
      <c r="C549" t="str">
        <v>https://www.facebook.com/p/C%C3%B4ng-an-huy%E1%BB%87n-Nguy%C3%AAn-B%C3%ACnh-Cao-B%E1%BA%B1ng-100082142734672/?locale=vi_VN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2548</v>
      </c>
      <c r="B550" t="str">
        <f>HYPERLINK("https://nguyenbinh.caobang.gov.vn/xa-thinh-vuong", "UBND Ủy ban nhân dân xã Thịnh Vượng  tỉnh Cao Bằng")</f>
        <v>UBND Ủy ban nhân dân xã Thịnh Vượng  tỉnh Cao Bằng</v>
      </c>
      <c r="C550" t="str">
        <v>https://nguyenbinh.caobang.gov.vn/xa-thinh-vuong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2549</v>
      </c>
      <c r="B551" t="str">
        <v>Công an xã Hưng Đạo  tỉnh Cao Bằng</v>
      </c>
      <c r="C551" t="str">
        <v>-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2550</v>
      </c>
      <c r="B552" t="str">
        <f>HYPERLINK("https://ubndtp.caobang.gov.vn/ubnd-xa-hung-dao", "UBND Ủy ban nhân dân xã Hưng Đạo  tỉnh Cao Bằng")</f>
        <v>UBND Ủy ban nhân dân xã Hưng Đạo  tỉnh Cao Bằng</v>
      </c>
      <c r="C552" t="str">
        <v>https://ubndtp.caobang.gov.vn/ubnd-xa-hung-dao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2551</v>
      </c>
      <c r="B553" t="str">
        <f>HYPERLINK("https://www.facebook.com/p/C%C3%B4ng-an-Th%E1%BB%8B-Tr%E1%BA%A5n-%C4%90%C3%B4ng-Kh%C3%AA-100079492961310/", "Công an thị trấn Đông Khê  tỉnh Cao Bằng")</f>
        <v>Công an thị trấn Đông Khê  tỉnh Cao Bằng</v>
      </c>
      <c r="C553" t="str">
        <v>https://www.facebook.com/p/C%C3%B4ng-an-Th%E1%BB%8B-Tr%E1%BA%A5n-%C4%90%C3%B4ng-Kh%C3%AA-100079492961310/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2552</v>
      </c>
      <c r="B554" t="str">
        <f>HYPERLINK("http://dongkhe.thachan.caobang.gov.vn/", "UBND Ủy ban nhân dân thị trấn Đông Khê  tỉnh Cao Bằng")</f>
        <v>UBND Ủy ban nhân dân thị trấn Đông Khê  tỉnh Cao Bằng</v>
      </c>
      <c r="C554" t="str">
        <v>http://dongkhe.thachan.caobang.gov.vn/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2553</v>
      </c>
      <c r="B555" t="str">
        <f>HYPERLINK("https://www.facebook.com/p/C%C3%B4ng-an-x%C3%A3-Canh-T%C3%A2n-Th%E1%BA%A1ch-An-100066700664062/", "Công an xã Canh Tân  tỉnh Cao Bằng")</f>
        <v>Công an xã Canh Tân  tỉnh Cao Bằng</v>
      </c>
      <c r="C555" t="str">
        <v>https://www.facebook.com/p/C%C3%B4ng-an-x%C3%A3-Canh-T%C3%A2n-Th%E1%BA%A1ch-An-100066700664062/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2554</v>
      </c>
      <c r="B556" t="str">
        <f>HYPERLINK("https://canhtan.thachan.caobang.gov.vn/", "UBND Ủy ban nhân dân xã Canh Tân  tỉnh Cao Bằng")</f>
        <v>UBND Ủy ban nhân dân xã Canh Tân  tỉnh Cao Bằng</v>
      </c>
      <c r="C556" t="str">
        <v>https://canhtan.thachan.caobang.gov.vn/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2555</v>
      </c>
      <c r="B557" t="str">
        <f>HYPERLINK("https://www.facebook.com/p/C%C3%B4ng-an-x%C3%A3-Kim-%C4%90%E1%BB%93ng-Th%E1%BA%A1ch-an-100079589457187/", "Công an xã Kim Đồng  tỉnh Cao Bằng")</f>
        <v>Công an xã Kim Đồng  tỉnh Cao Bằng</v>
      </c>
      <c r="C557" t="str">
        <v>https://www.facebook.com/p/C%C3%B4ng-an-x%C3%A3-Kim-%C4%90%E1%BB%93ng-Th%E1%BA%A1ch-an-100079589457187/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2556</v>
      </c>
      <c r="B558" t="str">
        <f>HYPERLINK("https://kimdong.thachan.caobang.gov.vn/", "UBND Ủy ban nhân dân xã Kim Đồng  tỉnh Cao Bằng")</f>
        <v>UBND Ủy ban nhân dân xã Kim Đồng  tỉnh Cao Bằng</v>
      </c>
      <c r="C558" t="str">
        <v>https://kimdong.thachan.caobang.gov.vn/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2557</v>
      </c>
      <c r="B559" t="str">
        <f>HYPERLINK("https://www.facebook.com/conganxaminhkhai/", "Công an xã Minh Khai  tỉnh Cao Bằng")</f>
        <v>Công an xã Minh Khai  tỉnh Cao Bằng</v>
      </c>
      <c r="C559" t="str">
        <v>https://www.facebook.com/conganxaminhkhai/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2558</v>
      </c>
      <c r="B560" t="str">
        <f>HYPERLINK("http://minhkhai.thachan.caobang.gov.vn/", "UBND Ủy ban nhân dân xã Minh Khai  tỉnh Cao Bằng")</f>
        <v>UBND Ủy ban nhân dân xã Minh Khai  tỉnh Cao Bằng</v>
      </c>
      <c r="C560" t="str">
        <v>http://minhkhai.thachan.caobang.gov.vn/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2559</v>
      </c>
      <c r="B561" t="str">
        <f>HYPERLINK("https://www.facebook.com/TuoitreConganCaoBang/", "Công an xã Thị Ngân  tỉnh Cao Bằng")</f>
        <v>Công an xã Thị Ngân  tỉnh Cao Bằng</v>
      </c>
      <c r="C561" t="str">
        <v>https://www.facebook.com/TuoitreConganCaoBang/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2560</v>
      </c>
      <c r="B562" t="str">
        <f>HYPERLINK("https://halang.caobang.gov.vn/", "UBND Ủy ban nhân dân xã Thị Ngân  tỉnh Cao Bằng")</f>
        <v>UBND Ủy ban nhân dân xã Thị Ngân  tỉnh Cao Bằng</v>
      </c>
      <c r="C562" t="str">
        <v>https://halang.caobang.gov.vn/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2561</v>
      </c>
      <c r="B563" t="str">
        <f>HYPERLINK("https://www.facebook.com/TuoitreConganCaoBang/", "Công an xã Đức Thông  tỉnh Cao Bằng")</f>
        <v>Công an xã Đức Thông  tỉnh Cao Bằng</v>
      </c>
      <c r="C563" t="str">
        <v>https://www.facebook.com/TuoitreConganCaoBang/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2562</v>
      </c>
      <c r="B564" t="str">
        <f>HYPERLINK("http://ducxuan.thachan.caobang.gov.vn/", "UBND Ủy ban nhân dân xã Đức Thông  tỉnh Cao Bằng")</f>
        <v>UBND Ủy ban nhân dân xã Đức Thông  tỉnh Cao Bằng</v>
      </c>
      <c r="C564" t="str">
        <v>http://ducxuan.thachan.caobang.gov.vn/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2563</v>
      </c>
      <c r="B565" t="str">
        <f>HYPERLINK("https://www.facebook.com/tuoitrethaicuong/", "Công an xã Thái Cường  tỉnh Cao Bằng")</f>
        <v>Công an xã Thái Cường  tỉnh Cao Bằng</v>
      </c>
      <c r="C565" t="str">
        <v>https://www.facebook.com/tuoitrethaicuong/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2564</v>
      </c>
      <c r="B566" t="str">
        <f>HYPERLINK("https://thaicuong.thachan.caobang.gov.vn/", "UBND Ủy ban nhân dân xã Thái Cường  tỉnh Cao Bằng")</f>
        <v>UBND Ủy ban nhân dân xã Thái Cường  tỉnh Cao Bằng</v>
      </c>
      <c r="C566" t="str">
        <v>https://thaicuong.thachan.caobang.gov.vn/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2565</v>
      </c>
      <c r="B567" t="str">
        <f>HYPERLINK("https://www.facebook.com/TuoitreConganCaoBang/", "Công an xã Vân Trình  tỉnh Cao Bằng")</f>
        <v>Công an xã Vân Trình  tỉnh Cao Bằng</v>
      </c>
      <c r="C567" t="str">
        <v>https://www.facebook.com/TuoitreConganCaoBang/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2566</v>
      </c>
      <c r="B568" t="str">
        <f>HYPERLINK("https://vantrinh.thachan.caobang.gov.vn/", "UBND Ủy ban nhân dân xã Vân Trình  tỉnh Cao Bằng")</f>
        <v>UBND Ủy ban nhân dân xã Vân Trình  tỉnh Cao Bằng</v>
      </c>
      <c r="C568" t="str">
        <v>https://vantrinh.thachan.caobang.gov.vn/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2567</v>
      </c>
      <c r="B569" t="str">
        <f>HYPERLINK("https://www.facebook.com/conganxathuyhung/", "Công an xã Thụy Hùng  tỉnh Cao Bằng")</f>
        <v>Công an xã Thụy Hùng  tỉnh Cao Bằng</v>
      </c>
      <c r="C569" t="str">
        <v>https://www.facebook.com/conganxathuyhung/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2568</v>
      </c>
      <c r="B570" t="str">
        <f>HYPERLINK("https://thuyhung.thachan.caobang.gov.vn/", "UBND Ủy ban nhân dân xã Thụy Hùng  tỉnh Cao Bằng")</f>
        <v>UBND Ủy ban nhân dân xã Thụy Hùng  tỉnh Cao Bằng</v>
      </c>
      <c r="C570" t="str">
        <v>https://thuyhung.thachan.caobang.gov.vn/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2569</v>
      </c>
      <c r="B571" t="str">
        <f>HYPERLINK("https://www.facebook.com/conganxaquangtrongthachancaobang/", "Công an xã Quang Trọng  tỉnh Cao Bằng")</f>
        <v>Công an xã Quang Trọng  tỉnh Cao Bằng</v>
      </c>
      <c r="C571" t="str">
        <v>https://www.facebook.com/conganxaquangtrongthachancaobang/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2570</v>
      </c>
      <c r="B572" t="str">
        <f>HYPERLINK("https://quangtrong.thachan.caobang.gov.vn/", "UBND Ủy ban nhân dân xã Quang Trọng  tỉnh Cao Bằng")</f>
        <v>UBND Ủy ban nhân dân xã Quang Trọng  tỉnh Cao Bằng</v>
      </c>
      <c r="C572" t="str">
        <v>https://quangtrong.thachan.caobang.gov.vn/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2571</v>
      </c>
      <c r="B573" t="str">
        <f>HYPERLINK("https://www.facebook.com/TuoitreConganCaoBang/", "Công an xã Trọng Con  tỉnh Cao Bằng")</f>
        <v>Công an xã Trọng Con  tỉnh Cao Bằng</v>
      </c>
      <c r="C573" t="str">
        <v>https://www.facebook.com/TuoitreConganCaoBang/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2572</v>
      </c>
      <c r="B574" t="str">
        <f>HYPERLINK("https://thachan.caobang.gov.vn/", "UBND Ủy ban nhân dân xã Trọng Con  tỉnh Cao Bằng")</f>
        <v>UBND Ủy ban nhân dân xã Trọng Con  tỉnh Cao Bằng</v>
      </c>
      <c r="C574" t="str">
        <v>https://thachan.caobang.gov.vn/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2573</v>
      </c>
      <c r="B575" t="str">
        <f>HYPERLINK("https://www.facebook.com/conganxalelai/", "Công an xã Lê Lai  tỉnh Cao Bằng")</f>
        <v>Công an xã Lê Lai  tỉnh Cao Bằng</v>
      </c>
      <c r="C575" t="str">
        <v>https://www.facebook.com/conganxalelai/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2574</v>
      </c>
      <c r="B576" t="str">
        <f>HYPERLINK("http://lelai.thachan.caobang.gov.vn/", "UBND Ủy ban nhân dân xã Lê Lai  tỉnh Cao Bằng")</f>
        <v>UBND Ủy ban nhân dân xã Lê Lai  tỉnh Cao Bằng</v>
      </c>
      <c r="C576" t="str">
        <v>http://lelai.thachan.caobang.gov.vn/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2575</v>
      </c>
      <c r="B577" t="str">
        <f>HYPERLINK("https://www.facebook.com/TuoitreConganCaoBang/", "Công an xã Đức Long  tỉnh Cao Bằng")</f>
        <v>Công an xã Đức Long  tỉnh Cao Bằng</v>
      </c>
      <c r="C577" t="str">
        <v>https://www.facebook.com/TuoitreConganCaoBang/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2576</v>
      </c>
      <c r="B578" t="str">
        <f>HYPERLINK("http://duclong.thachan.caobang.gov.vn/", "UBND Ủy ban nhân dân xã Đức Long  tỉnh Cao Bằng")</f>
        <v>UBND Ủy ban nhân dân xã Đức Long  tỉnh Cao Bằng</v>
      </c>
      <c r="C578" t="str">
        <v>http://duclong.thachan.caobang.gov.vn/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2577</v>
      </c>
      <c r="B579" t="str">
        <f>HYPERLINK("https://www.facebook.com/TuoitreConganCaoBang/?locale=vi_VN", "Công an xã Danh Sỹ  tỉnh Cao Bằng")</f>
        <v>Công an xã Danh Sỹ  tỉnh Cao Bằng</v>
      </c>
      <c r="C579" t="str">
        <v>https://www.facebook.com/TuoitreConganCaoBang/?locale=vi_VN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2578</v>
      </c>
      <c r="B580" t="str">
        <f>HYPERLINK("https://sotnmt.caobang.gov.vn/ho-so-cap-gcnqsdd-cac-to-chuc-tren-dia-ban-tinh-cao-bang-tu-nam-2010-den-2015/ebba70a97a9bd0c0a63be97b2854a9fc-777626", "UBND Ủy ban nhân dân xã Danh Sỹ  tỉnh Cao Bằng")</f>
        <v>UBND Ủy ban nhân dân xã Danh Sỹ  tỉnh Cao Bằng</v>
      </c>
      <c r="C580" t="str">
        <v>https://sotnmt.caobang.gov.vn/ho-so-cap-gcnqsdd-cac-to-chuc-tren-dia-ban-tinh-cao-bang-tu-nam-2010-den-2015/ebba70a97a9bd0c0a63be97b2854a9fc-777626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2579</v>
      </c>
      <c r="B581" t="str">
        <f>HYPERLINK("https://www.facebook.com/conganxaleloi/", "Công an xã Lê Lợi  tỉnh Cao Bằng")</f>
        <v>Công an xã Lê Lợi  tỉnh Cao Bằng</v>
      </c>
      <c r="C581" t="str">
        <v>https://www.facebook.com/conganxaleloi/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2580</v>
      </c>
      <c r="B582" t="str">
        <f>HYPERLINK("https://leloi.thachan.caobang.gov.vn/", "UBND Ủy ban nhân dân xã Lê Lợi  tỉnh Cao Bằng")</f>
        <v>UBND Ủy ban nhân dân xã Lê Lợi  tỉnh Cao Bằng</v>
      </c>
      <c r="C582" t="str">
        <v>https://leloi.thachan.caobang.gov.vn/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2581</v>
      </c>
      <c r="B583" t="str">
        <f>HYPERLINK("https://www.facebook.com/p/C%C3%B4ng-an-x%C3%A3-%C4%90%E1%BB%A9c-Xu%C3%A2n-Th%E1%BA%A1ch-An-Cao-B%E1%BA%B1ng-100066798127521/", "Công an xã Đức Xuân  tỉnh Cao Bằng")</f>
        <v>Công an xã Đức Xuân  tỉnh Cao Bằng</v>
      </c>
      <c r="C583" t="str">
        <v>https://www.facebook.com/p/C%C3%B4ng-an-x%C3%A3-%C4%90%E1%BB%A9c-Xu%C3%A2n-Th%E1%BA%A1ch-An-Cao-B%E1%BA%B1ng-100066798127521/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2582</v>
      </c>
      <c r="B584" t="str">
        <f>HYPERLINK("http://ducxuan.thachan.caobang.gov.vn/", "UBND Ủy ban nhân dân xã Đức Xuân  tỉnh Cao Bằng")</f>
        <v>UBND Ủy ban nhân dân xã Đức Xuân  tỉnh Cao Bằng</v>
      </c>
      <c r="C584" t="str">
        <v>http://ducxuan.thachan.caobang.gov.vn/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2583</v>
      </c>
      <c r="B585" t="str">
        <v>Công an phường Nguyễn Thị Minh Khai  tỉnh Bắc Kạn</v>
      </c>
      <c r="C585" t="str">
        <v>-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2584</v>
      </c>
      <c r="B586" t="str">
        <f>HYPERLINK("https://nguyenthiminhkhai.backancity.gov.vn/", "UBND Ủy ban nhân dân phường Nguyễn Thị Minh Khai  tỉnh Bắc Kạn")</f>
        <v>UBND Ủy ban nhân dân phường Nguyễn Thị Minh Khai  tỉnh Bắc Kạn</v>
      </c>
      <c r="C586" t="str">
        <v>https://nguyenthiminhkhai.backancity.gov.vn/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2585</v>
      </c>
      <c r="B587" t="str">
        <f>HYPERLINK("https://www.facebook.com/p/%E1%BB%A6y-ban-Nh%C3%A2n-d%C3%A2n-ph%C6%B0%E1%BB%9Dng-S%C3%B4ng-C%E1%BA%A7u-100066700056373/", "Công an phường Sông Cầu  tỉnh Bắc Kạn")</f>
        <v>Công an phường Sông Cầu  tỉnh Bắc Kạn</v>
      </c>
      <c r="C587" t="str">
        <v>https://www.facebook.com/p/%E1%BB%A6y-ban-Nh%C3%A2n-d%C3%A2n-ph%C6%B0%E1%BB%9Dng-S%C3%B4ng-C%E1%BA%A7u-100066700056373/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2586</v>
      </c>
      <c r="B588" t="str">
        <f>HYPERLINK("https://songcau.backancity.gov.vn/", "UBND Ủy ban nhân dân phường Sông Cầu  tỉnh Bắc Kạn")</f>
        <v>UBND Ủy ban nhân dân phường Sông Cầu  tỉnh Bắc Kạn</v>
      </c>
      <c r="C588" t="str">
        <v>https://songcau.backancity.gov.vn/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2587</v>
      </c>
      <c r="B589" t="str">
        <f>HYPERLINK("https://www.facebook.com/p/C%C3%B4ng-an-ph%C6%B0%E1%BB%9Dng-%C4%90%E1%BB%A9c-Xu%C3%A2n-100071546072548/", "Công an phường Đức Xuân  tỉnh Bắc Kạn")</f>
        <v>Công an phường Đức Xuân  tỉnh Bắc Kạn</v>
      </c>
      <c r="C589" t="str">
        <v>https://www.facebook.com/p/C%C3%B4ng-an-ph%C6%B0%E1%BB%9Dng-%C4%90%E1%BB%A9c-Xu%C3%A2n-100071546072548/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2588</v>
      </c>
      <c r="B590" t="str">
        <f>HYPERLINK("https://ducxuan.backancity.gov.vn/", "UBND Ủy ban nhân dân phường Đức Xuân  tỉnh Bắc Kạn")</f>
        <v>UBND Ủy ban nhân dân phường Đức Xuân  tỉnh Bắc Kạn</v>
      </c>
      <c r="C590" t="str">
        <v>https://ducxuan.backancity.gov.vn/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2589</v>
      </c>
      <c r="B591" t="str">
        <f>HYPERLINK("https://www.facebook.com/p/C%C3%B4ng-an-ph%C6%B0%E1%BB%9Dng-Ph%C3%B9ng-Ch%C3%AD-Ki%C3%AAn-TPB%E1%BA%AFc-K%E1%BA%A1n-100077735104887/", "Công an phường Phùng Chí Kiên  tỉnh Bắc Kạn")</f>
        <v>Công an phường Phùng Chí Kiên  tỉnh Bắc Kạn</v>
      </c>
      <c r="C591" t="str">
        <v>https://www.facebook.com/p/C%C3%B4ng-an-ph%C6%B0%E1%BB%9Dng-Ph%C3%B9ng-Ch%C3%AD-Ki%C3%AAn-TPB%E1%BA%AFc-K%E1%BA%A1n-100077735104887/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2590</v>
      </c>
      <c r="B592" t="str">
        <f>HYPERLINK("https://phungchikien.backancity.gov.vn/", "UBND Ủy ban nhân dân phường Phùng Chí Kiên  tỉnh Bắc Kạn")</f>
        <v>UBND Ủy ban nhân dân phường Phùng Chí Kiên  tỉnh Bắc Kạn</v>
      </c>
      <c r="C592" t="str">
        <v>https://phungchikien.backancity.gov.vn/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2591</v>
      </c>
      <c r="B593" t="str">
        <f>HYPERLINK("https://www.facebook.com/3806127596141919", "Công an phường Huyền Tụng  tỉnh Bắc Kạn")</f>
        <v>Công an phường Huyền Tụng  tỉnh Bắc Kạn</v>
      </c>
      <c r="C593" t="str">
        <v>https://www.facebook.com/3806127596141919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2592</v>
      </c>
      <c r="B594" t="str">
        <f>HYPERLINK("https://huyentung.backancity.gov.vn/", "UBND Ủy ban nhân dân phường Huyền Tụng  tỉnh Bắc Kạn")</f>
        <v>UBND Ủy ban nhân dân phường Huyền Tụng  tỉnh Bắc Kạn</v>
      </c>
      <c r="C594" t="str">
        <v>https://huyentung.backancity.gov.vn/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2593</v>
      </c>
      <c r="B595" t="str">
        <v>Công an xã Dương Quang  tỉnh Bắc Kạn</v>
      </c>
      <c r="C595" t="str">
        <v>-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2594</v>
      </c>
      <c r="B596" t="str">
        <f>HYPERLINK("https://backancity.gov.vn/be-mac-dien-tap-chien-dau-xa-duong-quang-trong-khu-vuc-phong-thu-nam-2024/", "UBND Ủy ban nhân dân xã Dương Quang  tỉnh Bắc Kạn")</f>
        <v>UBND Ủy ban nhân dân xã Dương Quang  tỉnh Bắc Kạn</v>
      </c>
      <c r="C596" t="str">
        <v>https://backancity.gov.vn/be-mac-dien-tap-chien-dau-xa-duong-quang-trong-khu-vuc-phong-thu-nam-2024/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2595</v>
      </c>
      <c r="B597" t="str">
        <v>Công an xã Nông Thượng  tỉnh Bắc Kạn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2596</v>
      </c>
      <c r="B598" t="str">
        <f>HYPERLINK("https://nongthuong.backancity.gov.vn/2024/01/04/so-dien-thoai-duong-day-nong-va-hop-thu-dien-tu-cong-vu-cua-uy-ban-nhan-dan-xa-nong-thuong-nam-2024/", "UBND Ủy ban nhân dân xã Nông Thượng  tỉnh Bắc Kạn")</f>
        <v>UBND Ủy ban nhân dân xã Nông Thượng  tỉnh Bắc Kạn</v>
      </c>
      <c r="C598" t="str">
        <v>https://nongthuong.backancity.gov.vn/2024/01/04/so-dien-thoai-duong-day-nong-va-hop-thu-dien-tu-cong-vu-cua-uy-ban-nhan-dan-xa-nong-thuong-nam-2024/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2597</v>
      </c>
      <c r="B599" t="str">
        <v>Công an phường Xuất Hóa  tỉnh Bắc Kạn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2598</v>
      </c>
      <c r="B600" t="str">
        <f>HYPERLINK("https://backancity.gov.vn/ky-hop-thu-nhat-hdnd-phuong-xuat-hoa/", "UBND Ủy ban nhân dân phường Xuất Hóa  tỉnh Bắc Kạn")</f>
        <v>UBND Ủy ban nhân dân phường Xuất Hóa  tỉnh Bắc Kạn</v>
      </c>
      <c r="C600" t="str">
        <v>https://backancity.gov.vn/ky-hop-thu-nhat-hdnd-phuong-xuat-hoa/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2599</v>
      </c>
      <c r="B601" t="str">
        <f>HYPERLINK("https://www.facebook.com/p/Tu%E1%BB%95i-tr%E1%BA%BB-C%C3%B4ng-an-t%E1%BB%89nh-B%E1%BA%AFc-K%E1%BA%A1n-100057574024652/", "Công an xã Bằng Thành  tỉnh Bắc Kạn")</f>
        <v>Công an xã Bằng Thành  tỉnh Bắc Kạn</v>
      </c>
      <c r="C601" t="str">
        <v>https://www.facebook.com/p/Tu%E1%BB%95i-tr%E1%BA%BB-C%C3%B4ng-an-t%E1%BB%89nh-B%E1%BA%AFc-K%E1%BA%A1n-100057574024652/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2600</v>
      </c>
      <c r="B602" t="str">
        <f>HYPERLINK("https://backan.gov.vn/pages/uy-ban-nhan-dan-tinh-e8fd.aspx", "UBND Ủy ban nhân dân xã Bằng Thành  tỉnh Bắc Kạn")</f>
        <v>UBND Ủy ban nhân dân xã Bằng Thành  tỉnh Bắc Kạn</v>
      </c>
      <c r="C602" t="str">
        <v>https://backan.gov.vn/pages/uy-ban-nhan-dan-tinh-e8fd.aspx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2601</v>
      </c>
      <c r="B603" t="str">
        <f>HYPERLINK("https://www.facebook.com/p/C%C3%B4ng-an-x%C3%A3-Nh%E1%BA%A1n-M%C3%B4n-huy%E1%BB%87n-P%C3%A1c-N%E1%BA%B7m-t%E1%BB%89nh-B%E1%BA%AFc-K%E1%BA%A1n-100054482859132/?locale=tr_TR", "Công an xã Nhạn Môn  tỉnh Bắc Kạn")</f>
        <v>Công an xã Nhạn Môn  tỉnh Bắc Kạn</v>
      </c>
      <c r="C603" t="str">
        <v>https://www.facebook.com/p/C%C3%B4ng-an-x%C3%A3-Nh%E1%BA%A1n-M%C3%B4n-huy%E1%BB%87n-P%C3%A1c-N%E1%BA%B7m-t%E1%BB%89nh-B%E1%BA%AFc-K%E1%BA%A1n-100054482859132/?locale=tr_TR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2602</v>
      </c>
      <c r="B604" t="str">
        <f>HYPERLINK("https://nhanmon.pacnam.gov.vn/", "UBND Ủy ban nhân dân xã Nhạn Môn  tỉnh Bắc Kạn")</f>
        <v>UBND Ủy ban nhân dân xã Nhạn Môn  tỉnh Bắc Kạn</v>
      </c>
      <c r="C604" t="str">
        <v>https://nhanmon.pacnam.gov.vn/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2603</v>
      </c>
      <c r="B605" t="str">
        <f>HYPERLINK("https://www.facebook.com/p/C%C3%B4ng-an-x%C3%A3-B%E1%BB%99c-B%E1%BB%91-100076950112533/", "Công an xã Bộc Bố  tỉnh Bắc Kạn")</f>
        <v>Công an xã Bộc Bố  tỉnh Bắc Kạn</v>
      </c>
      <c r="C605" t="str">
        <v>https://www.facebook.com/p/C%C3%B4ng-an-x%C3%A3-B%E1%BB%99c-B%E1%BB%91-100076950112533/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2604</v>
      </c>
      <c r="B606" t="str">
        <f>HYPERLINK("https://bocbo.pacnam.gov.vn/", "UBND Ủy ban nhân dân xã Bộc Bố  tỉnh Bắc Kạn")</f>
        <v>UBND Ủy ban nhân dân xã Bộc Bố  tỉnh Bắc Kạn</v>
      </c>
      <c r="C606" t="str">
        <v>https://bocbo.pacnam.gov.vn/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2605</v>
      </c>
      <c r="B607" t="str">
        <f>HYPERLINK("https://www.facebook.com/p/Tu%E1%BB%95i-tr%E1%BA%BB-C%C3%B4ng-an-t%E1%BB%89nh-B%E1%BA%AFc-K%E1%BA%A1n-100057574024652/", "Công an xã Công Bằng  tỉnh Bắc Kạn")</f>
        <v>Công an xã Công Bằng  tỉnh Bắc Kạn</v>
      </c>
      <c r="C607" t="str">
        <v>https://www.facebook.com/p/Tu%E1%BB%95i-tr%E1%BA%BB-C%C3%B4ng-an-t%E1%BB%89nh-B%E1%BA%AFc-K%E1%BA%A1n-100057574024652/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2606</v>
      </c>
      <c r="B608" t="str">
        <f>HYPERLINK("https://backan.gov.vn/pages/van-ban.aspx?uid=1a7e7564-60a3-4d04-a04d-743aca0b428d&amp;itemid=7033", "UBND Ủy ban nhân dân xã Công Bằng  tỉnh Bắc Kạn")</f>
        <v>UBND Ủy ban nhân dân xã Công Bằng  tỉnh Bắc Kạn</v>
      </c>
      <c r="C608" t="str">
        <v>https://backan.gov.vn/pages/van-ban.aspx?uid=1a7e7564-60a3-4d04-a04d-743aca0b428d&amp;itemid=7033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2607</v>
      </c>
      <c r="B609" t="str">
        <v>Công an xã Giáo Hiệu  tỉnh Bắc Kạn</v>
      </c>
      <c r="C609" t="str">
        <v>-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2608</v>
      </c>
      <c r="B610" t="str">
        <f>HYPERLINK("https://giaohieu.pacnam.gov.vn/", "UBND Ủy ban nhân dân xã Giáo Hiệu  tỉnh Bắc Kạn")</f>
        <v>UBND Ủy ban nhân dân xã Giáo Hiệu  tỉnh Bắc Kạn</v>
      </c>
      <c r="C610" t="str">
        <v>https://giaohieu.pacnam.gov.vn/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2609</v>
      </c>
      <c r="B611" t="str">
        <f>HYPERLINK("https://www.facebook.com/p/Tu%E1%BB%95i-tr%E1%BA%BB-C%C3%B4ng-an-t%E1%BB%89nh-B%E1%BA%AFc-K%E1%BA%A1n-100057574024652/", "Công an xã Xuân La  tỉnh Bắc Kạn")</f>
        <v>Công an xã Xuân La  tỉnh Bắc Kạn</v>
      </c>
      <c r="C611" t="str">
        <v>https://www.facebook.com/p/Tu%E1%BB%95i-tr%E1%BA%BB-C%C3%B4ng-an-t%E1%BB%89nh-B%E1%BA%AFc-K%E1%BA%A1n-100057574024652/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2610</v>
      </c>
      <c r="B612" t="str">
        <f>HYPERLINK("https://xuanla.pacnam.gov.vn/", "UBND Ủy ban nhân dân xã Xuân La  tỉnh Bắc Kạn")</f>
        <v>UBND Ủy ban nhân dân xã Xuân La  tỉnh Bắc Kạn</v>
      </c>
      <c r="C612" t="str">
        <v>https://xuanla.pacnam.gov.vn/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2611</v>
      </c>
      <c r="B613" t="str">
        <f>HYPERLINK("https://www.facebook.com/p/Tu%E1%BB%95i-tr%E1%BA%BB-C%C3%B4ng-an-t%E1%BB%89nh-B%E1%BA%AFc-K%E1%BA%A1n-100057574024652/", "Công an xã An Thắng  tỉnh Bắc Kạn")</f>
        <v>Công an xã An Thắng  tỉnh Bắc Kạn</v>
      </c>
      <c r="C613" t="str">
        <v>https://www.facebook.com/p/Tu%E1%BB%95i-tr%E1%BA%BB-C%C3%B4ng-an-t%E1%BB%89nh-B%E1%BA%AFc-K%E1%BA%A1n-100057574024652/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2612</v>
      </c>
      <c r="B614" t="str">
        <f>HYPERLINK("http://dongthang.chodon.backan.gov.vn/", "UBND Ủy ban nhân dân xã An Thắng  tỉnh Bắc Kạn")</f>
        <v>UBND Ủy ban nhân dân xã An Thắng  tỉnh Bắc Kạn</v>
      </c>
      <c r="C614" t="str">
        <v>http://dongthang.chodon.backan.gov.vn/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2613</v>
      </c>
      <c r="B615" t="str">
        <v>Công an xã Cổ Linh  tỉnh Bắc Kạn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2614</v>
      </c>
      <c r="B616" t="str">
        <f>HYPERLINK("https://congbao.backan.gov.vn/congbao.nsf/1ec98b9a09cc68af47258116000c7559/af1e05fe41a2cade4725808e00260f59?OpenDocument", "UBND Ủy ban nhân dân xã Cổ Linh  tỉnh Bắc Kạn")</f>
        <v>UBND Ủy ban nhân dân xã Cổ Linh  tỉnh Bắc Kạn</v>
      </c>
      <c r="C616" t="str">
        <v>https://congbao.backan.gov.vn/congbao.nsf/1ec98b9a09cc68af47258116000c7559/af1e05fe41a2cade4725808e00260f59?OpenDocument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2615</v>
      </c>
      <c r="B617" t="str">
        <f>HYPERLINK("https://www.facebook.com/p/C%C3%B4ng-an-x%C3%A3-Nghi%C3%AAn-Loan-100080281666445/", "Công an xã Nghiên Loan  tỉnh Bắc Kạn")</f>
        <v>Công an xã Nghiên Loan  tỉnh Bắc Kạn</v>
      </c>
      <c r="C617" t="str">
        <v>https://www.facebook.com/p/C%C3%B4ng-an-x%C3%A3-Nghi%C3%AAn-Loan-100080281666445/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2616</v>
      </c>
      <c r="B618" t="str">
        <f>HYPERLINK("https://pacnam.gov.vn/dai-bieu-hoi-dong-nhan-dan-tinh-bac-kan-tiep-xuc-cu-tri-cac-xa-xuan-la-nghien-loan-an-thang/", "UBND Ủy ban nhân dân xã Nghiên Loan  tỉnh Bắc Kạn")</f>
        <v>UBND Ủy ban nhân dân xã Nghiên Loan  tỉnh Bắc Kạn</v>
      </c>
      <c r="C618" t="str">
        <v>https://pacnam.gov.vn/dai-bieu-hoi-dong-nhan-dan-tinh-bac-kan-tiep-xuc-cu-tri-cac-xa-xuan-la-nghien-loan-an-thang/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2617</v>
      </c>
      <c r="B619" t="str">
        <f>HYPERLINK("https://www.facebook.com/DTNHSV.UET.VNU/albums/792354579208677/", "Công an xã Cao Tân  tỉnh Bắc Kạn")</f>
        <v>Công an xã Cao Tân  tỉnh Bắc Kạn</v>
      </c>
      <c r="C619" t="str">
        <v>https://www.facebook.com/DTNHSV.UET.VNU/albums/792354579208677/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2618</v>
      </c>
      <c r="B620" t="str">
        <f>HYPERLINK("https://sonoivu.backan.gov.vn/to-chuc-thanh-cong-ngay-hoi-toan-dan-bao-ve-an-ninh-to-quoc-tai-thon-pu-luon-xa-cao-tan-nam-2023/", "UBND Ủy ban nhân dân xã Cao Tân  tỉnh Bắc Kạn")</f>
        <v>UBND Ủy ban nhân dân xã Cao Tân  tỉnh Bắc Kạn</v>
      </c>
      <c r="C620" t="str">
        <v>https://sonoivu.backan.gov.vn/to-chuc-thanh-cong-ngay-hoi-toan-dan-bao-ve-an-ninh-to-quoc-tai-thon-pu-luon-xa-cao-tan-nam-2023/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2619</v>
      </c>
      <c r="B621" t="str">
        <f>HYPERLINK("https://www.facebook.com/p/C%C3%B4ng-an-th%E1%BB%8B-tr%E1%BA%A5n-Ch%E1%BB%A3-R%C3%A3-huy%E1%BB%87n-Ba-B%E1%BB%83-t%E1%BB%89nh-B%E1%BA%AFc-K%E1%BA%A1n-100036848301687/", "Công an thị trấn Chợ Rã  tỉnh Bắc Kạn")</f>
        <v>Công an thị trấn Chợ Rã  tỉnh Bắc Kạn</v>
      </c>
      <c r="C621" t="str">
        <v>https://www.facebook.com/p/C%C3%B4ng-an-th%E1%BB%8B-tr%E1%BA%A5n-Ch%E1%BB%A3-R%C3%A3-huy%E1%BB%87n-Ba-B%E1%BB%83-t%E1%BB%89nh-B%E1%BA%AFc-K%E1%BA%A1n-100036848301687/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2620</v>
      </c>
      <c r="B622" t="str">
        <f>HYPERLINK("https://hanhchinhcong.backan.gov.vn/portaldvc/Pages/2022-11-22/Ket-qua-kiem-tra-De-an-06-cua-Van-phong-UBND-tinh-by99s7o79u37.aspx", "UBND Ủy ban nhân dân thị trấn Chợ Rã  tỉnh Bắc Kạn")</f>
        <v>UBND Ủy ban nhân dân thị trấn Chợ Rã  tỉnh Bắc Kạn</v>
      </c>
      <c r="C622" t="str">
        <v>https://hanhchinhcong.backan.gov.vn/portaldvc/Pages/2022-11-22/Ket-qua-kiem-tra-De-an-06-cua-Van-phong-UBND-tinh-by99s7o79u37.aspx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2621</v>
      </c>
      <c r="B623" t="str">
        <v>Công an xã Bành Trạch  tỉnh Bắc Kạn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2622</v>
      </c>
      <c r="B624" t="str">
        <f>HYPERLINK("https://nguyenbinh.caobang.gov.vn/xa-phan-thanh", "UBND Ủy ban nhân dân xã Bành Trạch  tỉnh Bắc Kạn")</f>
        <v>UBND Ủy ban nhân dân xã Bành Trạch  tỉnh Bắc Kạn</v>
      </c>
      <c r="C624" t="str">
        <v>https://nguyenbinh.caobang.gov.vn/xa-phan-thanh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2623</v>
      </c>
      <c r="B625" t="str">
        <v>Công an xã Phúc Lộc  tỉnh Bắc Kạn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2624</v>
      </c>
      <c r="B626" t="str">
        <f>HYPERLINK("https://babe.gov.vn/dang-bo-so-y-te-khanh-thanh-doan-duong-be-tong-thieng-diem-phia-khao-thuc-hien-mo-hinh-dan-van-kheo-giup-do-xa-phuc-loc-xay-dung-ntm/", "UBND Ủy ban nhân dân xã Phúc Lộc  tỉnh Bắc Kạn")</f>
        <v>UBND Ủy ban nhân dân xã Phúc Lộc  tỉnh Bắc Kạn</v>
      </c>
      <c r="C626" t="str">
        <v>https://babe.gov.vn/dang-bo-so-y-te-khanh-thanh-doan-duong-be-tong-thieng-diem-phia-khao-thuc-hien-mo-hinh-dan-van-kheo-giup-do-xa-phuc-loc-xay-dung-ntm/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2625</v>
      </c>
      <c r="B627" t="str">
        <f>HYPERLINK("https://www.facebook.com/p/Tu%E1%BB%95i-tr%E1%BA%BB-C%C3%B4ng-an-t%E1%BB%89nh-B%E1%BA%AFc-K%E1%BA%A1n-100057574024652/", "Công an xã Hà Hiệu  tỉnh Bắc Kạn")</f>
        <v>Công an xã Hà Hiệu  tỉnh Bắc Kạn</v>
      </c>
      <c r="C627" t="str">
        <v>https://www.facebook.com/p/Tu%E1%BB%95i-tr%E1%BA%BB-C%C3%B4ng-an-t%E1%BB%89nh-B%E1%BA%AFc-K%E1%BA%A1n-100057574024652/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2626</v>
      </c>
      <c r="B628" t="str">
        <f>HYPERLINK("https://babe.gov.vn/ba-be-lap-dat-bia-di-tich-lich-su-thon-khuoi-man-xa-ha-hieu/", "UBND Ủy ban nhân dân xã Hà Hiệu  tỉnh Bắc Kạn")</f>
        <v>UBND Ủy ban nhân dân xã Hà Hiệu  tỉnh Bắc Kạn</v>
      </c>
      <c r="C628" t="str">
        <v>https://babe.gov.vn/ba-be-lap-dat-bia-di-tich-lich-su-thon-khuoi-man-xa-ha-hieu/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2627</v>
      </c>
      <c r="B629" t="str">
        <f>HYPERLINK("https://www.facebook.com/p/Tu%E1%BB%95i-tr%E1%BA%BB-C%C3%B4ng-an-t%E1%BB%89nh-B%E1%BA%AFc-K%E1%BA%A1n-100057574024652/", "Công an xã Cao Thượng  tỉnh Bắc Kạn")</f>
        <v>Công an xã Cao Thượng  tỉnh Bắc Kạn</v>
      </c>
      <c r="C629" t="str">
        <v>https://www.facebook.com/p/Tu%E1%BB%95i-tr%E1%BA%BB-C%C3%B4ng-an-t%E1%BB%89nh-B%E1%BA%AFc-K%E1%BA%A1n-100057574024652/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2628</v>
      </c>
      <c r="B630" t="str">
        <f>HYPERLINK("https://caothuong.babe.gov.vn/", "UBND Ủy ban nhân dân xã Cao Thượng  tỉnh Bắc Kạn")</f>
        <v>UBND Ủy ban nhân dân xã Cao Thượng  tỉnh Bắc Kạn</v>
      </c>
      <c r="C630" t="str">
        <v>https://caothuong.babe.gov.vn/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2629</v>
      </c>
      <c r="B631" t="str">
        <f>HYPERLINK("https://www.facebook.com/TuoitreConganCaoBang/?locale=bn_IN", "Công an xã Cao Trĩ  tỉnh Bắc Kạn")</f>
        <v>Công an xã Cao Trĩ  tỉnh Bắc Kạn</v>
      </c>
      <c r="C631" t="str">
        <v>https://www.facebook.com/TuoitreConganCaoBang/?locale=bn_IN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2630</v>
      </c>
      <c r="B632" t="str">
        <f>HYPERLINK("https://congbao.backan.gov.vn/congbaonew.nsf/23F45F457D19B46247258A5F000C3C17/$file/QD_1977_signed.pdf", "UBND Ủy ban nhân dân xã Cao Trĩ  tỉnh Bắc Kạn")</f>
        <v>UBND Ủy ban nhân dân xã Cao Trĩ  tỉnh Bắc Kạn</v>
      </c>
      <c r="C632" t="str">
        <v>https://congbao.backan.gov.vn/congbaonew.nsf/23F45F457D19B46247258A5F000C3C17/$file/QD_1977_signed.pdf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2631</v>
      </c>
      <c r="B633" t="str">
        <v>Công an xã Khang Ninh  tỉnh Bắc Kạn</v>
      </c>
      <c r="C633" t="str">
        <v>-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2632</v>
      </c>
      <c r="B634" t="str">
        <f>HYPERLINK("https://sotuphap.backan.gov.vn/chinh-sach-uu-dai-co-hoi-dau-tu/chu-truong-dau-tu-cong-trinh-cai-tao-nang-cap-duong-don-den-na-mo-xa-khang-ninh-huyen-ba-be-tinh-101387", "UBND Ủy ban nhân dân xã Khang Ninh  tỉnh Bắc Kạn")</f>
        <v>UBND Ủy ban nhân dân xã Khang Ninh  tỉnh Bắc Kạn</v>
      </c>
      <c r="C634" t="str">
        <v>https://sotuphap.backan.gov.vn/chinh-sach-uu-dai-co-hoi-dau-tu/chu-truong-dau-tu-cong-trinh-cai-tao-nang-cap-duong-don-den-na-mo-xa-khang-ninh-huyen-ba-be-tinh-101387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2633</v>
      </c>
      <c r="B635" t="str">
        <v>Công an xã Nam Mẫu  tỉnh Bắc Kạn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2634</v>
      </c>
      <c r="B636" t="str">
        <f>HYPERLINK("https://congbao.backan.gov.vn/congbaonew.nsf/6BCB42EE64AC7FA84725873B002ACC02/$file/QD_1477_signed.pdf", "UBND Ủy ban nhân dân xã Nam Mẫu  tỉnh Bắc Kạn")</f>
        <v>UBND Ủy ban nhân dân xã Nam Mẫu  tỉnh Bắc Kạn</v>
      </c>
      <c r="C636" t="str">
        <v>https://congbao.backan.gov.vn/congbaonew.nsf/6BCB42EE64AC7FA84725873B002ACC02/$file/QD_1477_signed.pdf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2635</v>
      </c>
      <c r="B637" t="str">
        <f>HYPERLINK("https://www.facebook.com/p/Tu%E1%BB%95i-tr%E1%BA%BB-C%C3%B4ng-an-t%E1%BB%89nh-B%E1%BA%AFc-K%E1%BA%A1n-100057574024652/", "Công an xã Thượng Giáo  tỉnh Bắc Kạn")</f>
        <v>Công an xã Thượng Giáo  tỉnh Bắc Kạn</v>
      </c>
      <c r="C637" t="str">
        <v>https://www.facebook.com/p/Tu%E1%BB%95i-tr%E1%BA%BB-C%C3%B4ng-an-t%E1%BB%89nh-B%E1%BA%AFc-K%E1%BA%A1n-100057574024652/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2636</v>
      </c>
      <c r="B638" t="str">
        <f>HYPERLINK("https://thuonggiao.babe.gov.vn/", "UBND Ủy ban nhân dân xã Thượng Giáo  tỉnh Bắc Kạn")</f>
        <v>UBND Ủy ban nhân dân xã Thượng Giáo  tỉnh Bắc Kạn</v>
      </c>
      <c r="C638" t="str">
        <v>https://thuonggiao.babe.gov.vn/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2637</v>
      </c>
      <c r="B639" t="str">
        <f>HYPERLINK("https://www.facebook.com/p/Tu%E1%BB%95i-tr%E1%BA%BB-C%C3%B4ng-an-t%E1%BB%89nh-B%E1%BA%AFc-K%E1%BA%A1n-100057574024652/", "Công an xã Địa Linh  tỉnh Bắc Kạn")</f>
        <v>Công an xã Địa Linh  tỉnh Bắc Kạn</v>
      </c>
      <c r="C639" t="str">
        <v>https://www.facebook.com/p/Tu%E1%BB%95i-tr%E1%BA%BB-C%C3%B4ng-an-t%E1%BB%89nh-B%E1%BA%AFc-K%E1%BA%A1n-100057574024652/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2638</v>
      </c>
      <c r="B640" t="str">
        <f>HYPERLINK("https://backan.gov.vn/pages/uy-ban-nhan-dan-tinh-e8fd.aspx", "UBND Ủy ban nhân dân xã Địa Linh  tỉnh Bắc Kạn")</f>
        <v>UBND Ủy ban nhân dân xã Địa Linh  tỉnh Bắc Kạn</v>
      </c>
      <c r="C640" t="str">
        <v>https://backan.gov.vn/pages/uy-ban-nhan-dan-tinh-e8fd.aspx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2639</v>
      </c>
      <c r="B641" t="str">
        <f>HYPERLINK("https://www.facebook.com/reel/1463373194547344/", "Công an xã Yến Dương  tỉnh Bắc Kạn")</f>
        <v>Công an xã Yến Dương  tỉnh Bắc Kạn</v>
      </c>
      <c r="C641" t="str">
        <v>https://www.facebook.com/reel/1463373194547344/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2640</v>
      </c>
      <c r="B642" t="str">
        <f>HYPERLINK("https://backan.toaan.gov.vn/webcenter/portal/backan/chitietthongbao?dDocName=TAND021917", "UBND Ủy ban nhân dân xã Yến Dương  tỉnh Bắc Kạn")</f>
        <v>UBND Ủy ban nhân dân xã Yến Dương  tỉnh Bắc Kạn</v>
      </c>
      <c r="C642" t="str">
        <v>https://backan.toaan.gov.vn/webcenter/portal/backan/chitietthongbao?dDocName=TAND021917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2641</v>
      </c>
      <c r="B643" t="str">
        <v>Công an xã Chu Hương  tỉnh Bắc Kạn</v>
      </c>
      <c r="C643" t="str">
        <v>-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2642</v>
      </c>
      <c r="B644" t="str">
        <f>HYPERLINK(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, "UBND Ủy ban nhân dân xã Chu Hương  tỉnh Bắc Kạn")</f>
        <v>UBND Ủy ban nhân dân xã Chu Hương  tỉnh Bắc Kạn</v>
      </c>
      <c r="C644" t="str">
        <v>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2643</v>
      </c>
      <c r="B645" t="str">
        <v>Công an xã Quảng Khê  tỉnh Bắc Kạn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2644</v>
      </c>
      <c r="B646" t="str">
        <f>HYPERLINK("https://quangkhe.babe.gov.vn/", "UBND Ủy ban nhân dân xã Quảng Khê  tỉnh Bắc Kạn")</f>
        <v>UBND Ủy ban nhân dân xã Quảng Khê  tỉnh Bắc Kạn</v>
      </c>
      <c r="C646" t="str">
        <v>https://quangkhe.babe.gov.vn/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2645</v>
      </c>
      <c r="B647" t="str">
        <f>HYPERLINK("https://www.facebook.com/100091599660988", "Công an xã Mỹ Phương  tỉnh Bắc Kạn")</f>
        <v>Công an xã Mỹ Phương  tỉnh Bắc Kạn</v>
      </c>
      <c r="C647" t="str">
        <v>https://www.facebook.com/100091599660988</v>
      </c>
      <c r="D647" t="str">
        <v>0964266688</v>
      </c>
      <c r="E647" t="str">
        <v>-</v>
      </c>
      <c r="F647" t="str">
        <f>HYPERLINK("mailto:caxamyphuong@gmail.com", "caxamyphuong@gmail.com")</f>
        <v>caxamyphuong@gmail.com</v>
      </c>
      <c r="G647" t="str">
        <v>Bac Kan, Vietnam</v>
      </c>
    </row>
    <row r="648">
      <c r="A648">
        <v>2646</v>
      </c>
      <c r="B648" t="str">
        <f>HYPERLINK("https://backan.gov.vn/pages/xa-my-phuong-no-luc-khong-lo-hen-chuan-nong-thon-moi-a7f9.aspx", "UBND Ủy ban nhân dân xã Mỹ Phương  tỉnh Bắc Kạn")</f>
        <v>UBND Ủy ban nhân dân xã Mỹ Phương  tỉnh Bắc Kạn</v>
      </c>
      <c r="C648" t="str">
        <v>https://backan.gov.vn/pages/xa-my-phuong-no-luc-khong-lo-hen-chuan-nong-thon-moi-a7f9.aspx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2647</v>
      </c>
      <c r="B649" t="str">
        <v>Công an xã Hoàng Trĩ  tỉnh Bắc Kạn</v>
      </c>
      <c r="C649" t="str">
        <v>-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2648</v>
      </c>
      <c r="B650" t="str">
        <f>HYPERLINK("https://sonoivu.backan.gov.vn/kiem-tra-cong-vu-dot-xuat-tai-mot-so-co-quan-don-vi-tren-dia-ban-huye%CC%A3n-ba-be%CC%89/", "UBND Ủy ban nhân dân xã Hoàng Trĩ  tỉnh Bắc Kạn")</f>
        <v>UBND Ủy ban nhân dân xã Hoàng Trĩ  tỉnh Bắc Kạn</v>
      </c>
      <c r="C650" t="str">
        <v>https://sonoivu.backan.gov.vn/kiem-tra-cong-vu-dot-xuat-tai-mot-so-co-quan-don-vi-tren-dia-ban-huye%CC%A3n-ba-be%CC%89/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2649</v>
      </c>
      <c r="B651" t="str">
        <f>HYPERLINK("https://www.facebook.com/tuoitrecongansonla/", "Công an xã Đồng Phúc  tỉnh Bắc Kạn")</f>
        <v>Công an xã Đồng Phúc  tỉnh Bắc Kạn</v>
      </c>
      <c r="C651" t="str">
        <v>https://www.facebook.com/tuoitrecongansonla/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2650</v>
      </c>
      <c r="B652" t="str">
        <f>HYPERLINK("https://congbao.backan.gov.vn/congbao.nsf/4A88527D5F330C09472584B6001566FC/$file/QD_2089.signed.pdf", "UBND Ủy ban nhân dân xã Đồng Phúc  tỉnh Bắc Kạn")</f>
        <v>UBND Ủy ban nhân dân xã Đồng Phúc  tỉnh Bắc Kạn</v>
      </c>
      <c r="C652" t="str">
        <v>https://congbao.backan.gov.vn/congbao.nsf/4A88527D5F330C09472584B6001566FC/$file/QD_2089.signed.pdf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2651</v>
      </c>
      <c r="B653" t="str">
        <f>HYPERLINK("https://www.facebook.com/cattnaphac/", "Công an thị trấn Nà Phặc  tỉnh Bắc Kạn")</f>
        <v>Công an thị trấn Nà Phặc  tỉnh Bắc Kạn</v>
      </c>
      <c r="C653" t="str">
        <v>https://www.facebook.com/cattnaphac/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2652</v>
      </c>
      <c r="B654" t="str">
        <f>HYPERLINK("https://nganson.backan.gov.vn/index.php?com=gioithieu&amp;id=39", "UBND Ủy ban nhân dân thị trấn Nà Phặc  tỉnh Bắc Kạn")</f>
        <v>UBND Ủy ban nhân dân thị trấn Nà Phặc  tỉnh Bắc Kạn</v>
      </c>
      <c r="C654" t="str">
        <v>https://nganson.backan.gov.vn/index.php?com=gioithieu&amp;id=39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2653</v>
      </c>
      <c r="B655" t="str">
        <f>HYPERLINK("https://www.facebook.com/p/Tu%E1%BB%95i-tr%E1%BA%BB-C%C3%B4ng-an-t%E1%BB%89nh-B%E1%BA%AFc-K%E1%BA%A1n-100057574024652/", "Công an xã Thượng Ân  tỉnh Bắc Kạn")</f>
        <v>Công an xã Thượng Ân  tỉnh Bắc Kạn</v>
      </c>
      <c r="C655" t="str">
        <v>https://www.facebook.com/p/Tu%E1%BB%95i-tr%E1%BA%BB-C%C3%B4ng-an-t%E1%BB%89nh-B%E1%BA%AFc-K%E1%BA%A1n-100057574024652/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2654</v>
      </c>
      <c r="B656" t="str">
        <f>HYPERLINK("https://nganson.backan.gov.vn/index.php?com=gioithieu&amp;id=44", "UBND Ủy ban nhân dân xã Thượng Ân  tỉnh Bắc Kạn")</f>
        <v>UBND Ủy ban nhân dân xã Thượng Ân  tỉnh Bắc Kạn</v>
      </c>
      <c r="C656" t="str">
        <v>https://nganson.backan.gov.vn/index.php?com=gioithieu&amp;id=44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2655</v>
      </c>
      <c r="B657" t="str">
        <f>HYPERLINK("https://www.facebook.com/p/Tu%E1%BB%95i-tr%E1%BA%BB-C%C3%B4ng-an-t%E1%BB%89nh-B%E1%BA%AFc-K%E1%BA%A1n-100057574024652/", "Công an xã Bằng Vân  tỉnh Bắc Kạn")</f>
        <v>Công an xã Bằng Vân  tỉnh Bắc Kạn</v>
      </c>
      <c r="C657" t="str">
        <v>https://www.facebook.com/p/Tu%E1%BB%95i-tr%E1%BA%BB-C%C3%B4ng-an-t%E1%BB%89nh-B%E1%BA%AFc-K%E1%BA%A1n-100057574024652/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2656</v>
      </c>
      <c r="B658" t="str">
        <f>HYPERLINK("https://nganson.backan.gov.vn/index.php?com=gioithieu&amp;id=40", "UBND Ủy ban nhân dân xã Bằng Vân  tỉnh Bắc Kạn")</f>
        <v>UBND Ủy ban nhân dân xã Bằng Vân  tỉnh Bắc Kạn</v>
      </c>
      <c r="C658" t="str">
        <v>https://nganson.backan.gov.vn/index.php?com=gioithieu&amp;id=40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2657</v>
      </c>
      <c r="B659" t="str">
        <v>Công an xã Cốc Đán  tỉnh Bắc Kạn</v>
      </c>
      <c r="C659" t="str">
        <v>-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2658</v>
      </c>
      <c r="B660" t="str">
        <f>HYPERLINK("https://nganson.backan.gov.vn/index.php?com=gioithieu&amp;id=41", "UBND Ủy ban nhân dân xã Cốc Đán  tỉnh Bắc Kạn")</f>
        <v>UBND Ủy ban nhân dân xã Cốc Đán  tỉnh Bắc Kạn</v>
      </c>
      <c r="C660" t="str">
        <v>https://nganson.backan.gov.vn/index.php?com=gioithieu&amp;id=41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2659</v>
      </c>
      <c r="B661" t="str">
        <f>HYPERLINK("https://www.facebook.com/p/Tu%E1%BB%95i-tr%E1%BA%BB-B%E1%BA%AFc-K%E1%BA%A1n-100066866904294/", "Công an xã Trung Hoà  tỉnh Bắc Kạn")</f>
        <v>Công an xã Trung Hoà  tỉnh Bắc Kạn</v>
      </c>
      <c r="C661" t="str">
        <v>https://www.facebook.com/p/Tu%E1%BB%95i-tr%E1%BA%BB-B%E1%BA%AFc-K%E1%BA%A1n-100066866904294/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2660</v>
      </c>
      <c r="B662" t="str">
        <f>HYPERLINK("https://nganson.backan.gov.vn/index.php?com=gioithieu&amp;id=46", "UBND Ủy ban nhân dân xã Trung Hoà  tỉnh Bắc Kạn")</f>
        <v>UBND Ủy ban nhân dân xã Trung Hoà  tỉnh Bắc Kạn</v>
      </c>
      <c r="C662" t="str">
        <v>https://nganson.backan.gov.vn/index.php?com=gioithieu&amp;id=46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2661</v>
      </c>
      <c r="B663" t="str">
        <v>Công an xã Đức Vân  tỉnh Bắc Kạn</v>
      </c>
      <c r="C663" t="str">
        <v>-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2662</v>
      </c>
      <c r="B664" t="str">
        <f>HYPERLINK("https://nganson.backan.gov.vn/index.php?com=gioithieu&amp;id=42", "UBND Ủy ban nhân dân xã Đức Vân  tỉnh Bắc Kạn")</f>
        <v>UBND Ủy ban nhân dân xã Đức Vân  tỉnh Bắc Kạn</v>
      </c>
      <c r="C664" t="str">
        <v>https://nganson.backan.gov.vn/index.php?com=gioithieu&amp;id=42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2663</v>
      </c>
      <c r="B665" t="str">
        <v>Công an xã Vân Tùng  tỉnh Bắc Kạn</v>
      </c>
      <c r="C665" t="str">
        <v>-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2664</v>
      </c>
      <c r="B666" t="str">
        <f>HYPERLINK("https://nganson.backan.gov.vn/index.php?com=gioithieu&amp;id=38", "UBND Ủy ban nhân dân xã Vân Tùng  tỉnh Bắc Kạn")</f>
        <v>UBND Ủy ban nhân dân xã Vân Tùng  tỉnh Bắc Kạn</v>
      </c>
      <c r="C666" t="str">
        <v>https://nganson.backan.gov.vn/index.php?com=gioithieu&amp;id=38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2665</v>
      </c>
      <c r="B667" t="str">
        <f>HYPERLINK("https://www.facebook.com/p/Tu%E1%BB%95i-tr%E1%BA%BB-C%C3%B4ng-an-t%E1%BB%89nh-B%E1%BA%AFc-K%E1%BA%A1n-100057574024652/", "Công an xã Thượng Quan  tỉnh Bắc Kạn")</f>
        <v>Công an xã Thượng Quan  tỉnh Bắc Kạn</v>
      </c>
      <c r="C667" t="str">
        <v>https://www.facebook.com/p/Tu%E1%BB%95i-tr%E1%BA%BB-C%C3%B4ng-an-t%E1%BB%89nh-B%E1%BA%AFc-K%E1%BA%A1n-100057574024652/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2666</v>
      </c>
      <c r="B668" t="str">
        <f>HYPERLINK("https://nganson.backan.gov.vn/index.php?com=gioithieu&amp;id=45", "UBND Ủy ban nhân dân xã Thượng Quan  tỉnh Bắc Kạn")</f>
        <v>UBND Ủy ban nhân dân xã Thượng Quan  tỉnh Bắc Kạn</v>
      </c>
      <c r="C668" t="str">
        <v>https://nganson.backan.gov.vn/index.php?com=gioithieu&amp;id=45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2667</v>
      </c>
      <c r="B669" t="str">
        <v>Công an xã Lãng Ngâm  tỉnh Bắc Kạn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2668</v>
      </c>
      <c r="B670" t="str">
        <f>HYPERLINK("https://nganson.backan.gov.vn/index.php?com=gioithieu&amp;id=47", "UBND Ủy ban nhân dân xã Lãng Ngâm  tỉnh Bắc Kạn")</f>
        <v>UBND Ủy ban nhân dân xã Lãng Ngâm  tỉnh Bắc Kạn</v>
      </c>
      <c r="C670" t="str">
        <v>https://nganson.backan.gov.vn/index.php?com=gioithieu&amp;id=47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2669</v>
      </c>
      <c r="B671" t="str">
        <f>HYPERLINK("https://www.facebook.com/p/C%C3%B4ng-an-x%C3%A3-Thu%E1%BA%A7n-Mang-huy%E1%BB%87n-Ng%C3%A2n-S%C6%A1n-100079702992156/", "Công an xã Thuần Mang  tỉnh Bắc Kạn")</f>
        <v>Công an xã Thuần Mang  tỉnh Bắc Kạn</v>
      </c>
      <c r="C671" t="str">
        <v>https://www.facebook.com/p/C%C3%B4ng-an-x%C3%A3-Thu%E1%BA%A7n-Mang-huy%E1%BB%87n-Ng%C3%A2n-S%C6%A1n-100079702992156/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2670</v>
      </c>
      <c r="B672" t="str">
        <f>HYPERLINK("https://nganson.backan.gov.vn/index.php?com=gioithieu&amp;id=43", "UBND Ủy ban nhân dân xã Thuần Mang  tỉnh Bắc Kạn")</f>
        <v>UBND Ủy ban nhân dân xã Thuần Mang  tỉnh Bắc Kạn</v>
      </c>
      <c r="C672" t="str">
        <v>https://nganson.backan.gov.vn/index.php?com=gioithieu&amp;id=43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2671</v>
      </c>
      <c r="B673" t="str">
        <v>Công an xã Hương Nê  tỉnh Bắc Kạn</v>
      </c>
      <c r="C673" t="str">
        <v>-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2672</v>
      </c>
      <c r="B674" t="str">
        <f>HYPERLINK("https://nganson.backan.gov.vn/index.php?com=gioithieu&amp;id=47", "UBND Ủy ban nhân dân xã Hương Nê  tỉnh Bắc Kạn")</f>
        <v>UBND Ủy ban nhân dân xã Hương Nê  tỉnh Bắc Kạn</v>
      </c>
      <c r="C674" t="str">
        <v>https://nganson.backan.gov.vn/index.php?com=gioithieu&amp;id=47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2673</v>
      </c>
      <c r="B675" t="str">
        <f>HYPERLINK("https://www.facebook.com/people/Tu%E1%BB%95i-tr%E1%BA%BB-th%E1%BB%8B-tr%E1%BA%A5n-Ph%E1%BB%A7-Th%C3%B4ng/100076584896479/", "Công an thị trấn Phủ Thông  tỉnh Bắc Kạn")</f>
        <v>Công an thị trấn Phủ Thông  tỉnh Bắc Kạn</v>
      </c>
      <c r="C675" t="str">
        <v>https://www.facebook.com/people/Tu%E1%BB%95i-tr%E1%BA%BB-th%E1%BB%8B-tr%E1%BA%A5n-Ph%E1%BB%A7-Th%C3%B4ng/100076584896479/</v>
      </c>
      <c r="D675" t="str">
        <v>0359001729</v>
      </c>
      <c r="E675" t="str">
        <v>-</v>
      </c>
      <c r="F675" t="str">
        <f>HYPERLINK("mailto:nongthiluu@gmail.com", "nongthiluu@gmail.com")</f>
        <v>nongthiluu@gmail.com</v>
      </c>
      <c r="G675" t="str">
        <v>Phố Ngã Ba, thị trấn Phủ Thông, huyện Bạch Thông, tỉnh Bắc Kạn, Bac Kan, Vietnam</v>
      </c>
    </row>
    <row r="676">
      <c r="A676">
        <v>2674</v>
      </c>
      <c r="B676" t="str">
        <f>HYPERLINK("https://phuthong.bachthong.gov.vn/", "UBND Ủy ban nhân dân thị trấn Phủ Thông  tỉnh Bắc Kạn")</f>
        <v>UBND Ủy ban nhân dân thị trấn Phủ Thông  tỉnh Bắc Kạn</v>
      </c>
      <c r="C676" t="str">
        <v>https://phuthong.bachthong.gov.vn/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2675</v>
      </c>
      <c r="B677" t="str">
        <f>HYPERLINK("https://www.facebook.com/p/Tu%E1%BB%95i-tr%E1%BA%BB-B%E1%BA%AFc-K%E1%BA%A1n-100066866904294/", "Công an xã Phương Linh  tỉnh Bắc Kạn")</f>
        <v>Công an xã Phương Linh  tỉnh Bắc Kạn</v>
      </c>
      <c r="C677" t="str">
        <v>https://www.facebook.com/p/Tu%E1%BB%95i-tr%E1%BA%BB-B%E1%BA%AFc-K%E1%BA%A1n-100066866904294/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2676</v>
      </c>
      <c r="B678" t="str">
        <f>HYPERLINK("http://soyte.backan.gov.vn/index.php/lien-he/item/1197-xa-phuong-linh-dat-bo-tieu-chi-quoc-gia-ve-y-te", "UBND Ủy ban nhân dân xã Phương Linh  tỉnh Bắc Kạn")</f>
        <v>UBND Ủy ban nhân dân xã Phương Linh  tỉnh Bắc Kạn</v>
      </c>
      <c r="C678" t="str">
        <v>http://soyte.backan.gov.vn/index.php/lien-he/item/1197-xa-phuong-linh-dat-bo-tieu-chi-quoc-gia-ve-y-te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2677</v>
      </c>
      <c r="B679" t="str">
        <v>Công an xã Vi Hương  tỉnh Bắc Kạn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2678</v>
      </c>
      <c r="B680" t="str">
        <f>HYPERLINK("https://vihuong.bachthong.gov.vn/", "UBND Ủy ban nhân dân xã Vi Hương  tỉnh Bắc Kạn")</f>
        <v>UBND Ủy ban nhân dân xã Vi Hương  tỉnh Bắc Kạn</v>
      </c>
      <c r="C680" t="str">
        <v>https://vihuong.bachthong.gov.vn/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2679</v>
      </c>
      <c r="B681" t="str">
        <f>HYPERLINK("https://www.facebook.com/p/Tu%E1%BB%95i-tr%E1%BA%BB-C%C3%B4ng-an-t%E1%BB%89nh-B%E1%BA%AFc-K%E1%BA%A1n-100057574024652/?locale=pa_IN", "Công an xã Sĩ Bình  tỉnh Bắc Kạn")</f>
        <v>Công an xã Sĩ Bình  tỉnh Bắc Kạn</v>
      </c>
      <c r="C681" t="str">
        <v>https://www.facebook.com/p/Tu%E1%BB%95i-tr%E1%BA%BB-C%C3%B4ng-an-t%E1%BB%89nh-B%E1%BA%AFc-K%E1%BA%A1n-100057574024652/?locale=pa_IN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2680</v>
      </c>
      <c r="B682" t="str">
        <f>HYPERLINK("https://backan.gov.vn/pages/uy-ban-nhan-dan-tinh-e8fd.aspx", "UBND Ủy ban nhân dân xã Sĩ Bình  tỉnh Bắc Kạn")</f>
        <v>UBND Ủy ban nhân dân xã Sĩ Bình  tỉnh Bắc Kạn</v>
      </c>
      <c r="C682" t="str">
        <v>https://backan.gov.vn/pages/uy-ban-nhan-dan-tinh-e8fd.aspx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2681</v>
      </c>
      <c r="B683" t="str">
        <f>HYPERLINK("https://www.facebook.com/caxvumuon/", "Công an xã Vũ Muộn  tỉnh Bắc Kạn")</f>
        <v>Công an xã Vũ Muộn  tỉnh Bắc Kạn</v>
      </c>
      <c r="C683" t="str">
        <v>https://www.facebook.com/caxvumuon/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2682</v>
      </c>
      <c r="B684" t="str">
        <f>HYPERLINK("https://vumuon.bachthong.gov.vn/", "UBND Ủy ban nhân dân xã Vũ Muộn  tỉnh Bắc Kạn")</f>
        <v>UBND Ủy ban nhân dân xã Vũ Muộn  tỉnh Bắc Kạn</v>
      </c>
      <c r="C684" t="str">
        <v>https://vumuon.bachthong.gov.vn/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2683</v>
      </c>
      <c r="B685" t="str">
        <f>HYPERLINK("https://www.facebook.com/p/Tu%E1%BB%95i-tr%E1%BA%BB-C%C3%B4ng-an-t%E1%BB%89nh-B%E1%BA%AFc-K%E1%BA%A1n-100057574024652/", "Công an xã Đôn Phong  tỉnh Bắc Kạn")</f>
        <v>Công an xã Đôn Phong  tỉnh Bắc Kạn</v>
      </c>
      <c r="C685" t="str">
        <v>https://www.facebook.com/p/Tu%E1%BB%95i-tr%E1%BA%BB-C%C3%B4ng-an-t%E1%BB%89nh-B%E1%BA%AFc-K%E1%BA%A1n-100057574024652/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2684</v>
      </c>
      <c r="B686" t="str">
        <f>HYPERLINK("https://donphong.bachthong.gov.vn/", "UBND Ủy ban nhân dân xã Đôn Phong  tỉnh Bắc Kạn")</f>
        <v>UBND Ủy ban nhân dân xã Đôn Phong  tỉnh Bắc Kạn</v>
      </c>
      <c r="C686" t="str">
        <v>https://donphong.bachthong.gov.vn/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2685</v>
      </c>
      <c r="B687" t="str">
        <v>Công an xã Tú Trĩ  tỉnh Bắc Kạn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2686</v>
      </c>
      <c r="B688" t="str">
        <f>HYPERLINK("https://congbao.backan.gov.vn/congbao.nsf/1ec98b9a09cc68af47258116000c7559/26b177c4c2b9791c882580050020a6e5?OpenDocument", "UBND Ủy ban nhân dân xã Tú Trĩ  tỉnh Bắc Kạn")</f>
        <v>UBND Ủy ban nhân dân xã Tú Trĩ  tỉnh Bắc Kạn</v>
      </c>
      <c r="C688" t="str">
        <v>https://congbao.backan.gov.vn/congbao.nsf/1ec98b9a09cc68af47258116000c7559/26b177c4c2b9791c882580050020a6e5?OpenDocument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2687</v>
      </c>
      <c r="B689" t="str">
        <f>HYPERLINK("https://www.facebook.com/ConganxaLucBinh/", "Công an xã Lục Bình  tỉnh Bắc Kạn")</f>
        <v>Công an xã Lục Bình  tỉnh Bắc Kạn</v>
      </c>
      <c r="C689" t="str">
        <v>https://www.facebook.com/ConganxaLucBinh/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2688</v>
      </c>
      <c r="B690" t="str">
        <f>HYPERLINK("https://lucbinh.bachthong.gov.vn/", "UBND Ủy ban nhân dân xã Lục Bình  tỉnh Bắc Kạn")</f>
        <v>UBND Ủy ban nhân dân xã Lục Bình  tỉnh Bắc Kạn</v>
      </c>
      <c r="C690" t="str">
        <v>https://lucbinh.bachthong.gov.vn/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2689</v>
      </c>
      <c r="B691" t="str">
        <f>HYPERLINK("https://www.facebook.com/p/Tu%E1%BB%95i-tr%E1%BA%BB-C%C3%B4ng-an-t%E1%BB%89nh-B%E1%BA%AFc-K%E1%BA%A1n-100057574024652/", "Công an xã Tân Tiến  tỉnh Bắc Kạn")</f>
        <v>Công an xã Tân Tiến  tỉnh Bắc Kạn</v>
      </c>
      <c r="C691" t="str">
        <v>https://www.facebook.com/p/Tu%E1%BB%95i-tr%E1%BA%BB-C%C3%B4ng-an-t%E1%BB%89nh-B%E1%BA%AFc-K%E1%BA%A1n-100057574024652/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2690</v>
      </c>
      <c r="B692" t="str">
        <f>HYPERLINK("https://congbao.backan.gov.vn/congbao.nsf/0A481AADDD3A9674472583B30010BC96/$file/QD_134_signed.pdf", "UBND Ủy ban nhân dân xã Tân Tiến  tỉnh Bắc Kạn")</f>
        <v>UBND Ủy ban nhân dân xã Tân Tiến  tỉnh Bắc Kạn</v>
      </c>
      <c r="C692" t="str">
        <v>https://congbao.backan.gov.vn/congbao.nsf/0A481AADDD3A9674472583B30010BC96/$file/QD_134_signed.pdf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2691</v>
      </c>
      <c r="B693" t="str">
        <f>HYPERLINK("https://www.facebook.com/p/Tu%E1%BB%95i-tr%E1%BA%BB-C%C3%B4ng-an-t%E1%BB%89nh-B%E1%BA%AFc-K%E1%BA%A1n-100057574024652/", "Công an xã Quân Bình  tỉnh Bắc Kạn")</f>
        <v>Công an xã Quân Bình  tỉnh Bắc Kạn</v>
      </c>
      <c r="C693" t="str">
        <v>https://www.facebook.com/p/Tu%E1%BB%95i-tr%E1%BA%BB-C%C3%B4ng-an-t%E1%BB%89nh-B%E1%BA%AFc-K%E1%BA%A1n-100057574024652/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2692</v>
      </c>
      <c r="B694" t="str">
        <f>HYPERLINK("https://backan.gov.vn/pages/uy-ban-nhan-dan-tinh-e8fd.aspx", "UBND Ủy ban nhân dân xã Quân Bình  tỉnh Bắc Kạn")</f>
        <v>UBND Ủy ban nhân dân xã Quân Bình  tỉnh Bắc Kạn</v>
      </c>
      <c r="C694" t="str">
        <v>https://backan.gov.vn/pages/uy-ban-nhan-dan-tinh-e8fd.aspx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2693</v>
      </c>
      <c r="B695" t="str">
        <v>Công an xã Nguyên Phúc  tỉnh Bắc Kạn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2694</v>
      </c>
      <c r="B696" t="str">
        <f>HYPERLINK("https://nguyenphuc.bachthong.gov.vn/", "UBND Ủy ban nhân dân xã Nguyên Phúc  tỉnh Bắc Kạn")</f>
        <v>UBND Ủy ban nhân dân xã Nguyên Phúc  tỉnh Bắc Kạn</v>
      </c>
      <c r="C696" t="str">
        <v>https://nguyenphuc.bachthong.gov.vn/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2695</v>
      </c>
      <c r="B697" t="str">
        <f>HYPERLINK("https://www.facebook.com/p/C%C3%B4ng-an-x%C3%A3-Cao-S%C6%A1n-huy%E1%BB%87n-B%E1%BA%A1ch-Th%C3%B4ng-t%E1%BB%89nh-B%E1%BA%AFc-K%E1%BA%A1n-100070720184912/", "Công an xã Cao Sơn  tỉnh Bắc Kạn")</f>
        <v>Công an xã Cao Sơn  tỉnh Bắc Kạn</v>
      </c>
      <c r="C697" t="str">
        <v>https://www.facebook.com/p/C%C3%B4ng-an-x%C3%A3-Cao-S%C6%A1n-huy%E1%BB%87n-B%E1%BA%A1ch-Th%C3%B4ng-t%E1%BB%89nh-B%E1%BA%AFc-K%E1%BA%A1n-100070720184912/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2696</v>
      </c>
      <c r="B698" t="str">
        <f>HYPERLINK("https://caoson.bachthong.gov.vn/to-chuc-hoi-nghi-doi-thoai-giua-chu-tich-ubnd-xa-voi-thanh-nien-xa-cao-son-nam-2024/", "UBND Ủy ban nhân dân xã Cao Sơn  tỉnh Bắc Kạn")</f>
        <v>UBND Ủy ban nhân dân xã Cao Sơn  tỉnh Bắc Kạn</v>
      </c>
      <c r="C698" t="str">
        <v>https://caoson.bachthong.gov.vn/to-chuc-hoi-nghi-doi-thoai-giua-chu-tich-ubnd-xa-voi-thanh-nien-xa-cao-son-nam-2024/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2697</v>
      </c>
      <c r="B699" t="str">
        <f>HYPERLINK("https://www.facebook.com/p/Tu%E1%BB%95i-tr%E1%BA%BB-C%C3%B4ng-an-t%E1%BB%89nh-B%E1%BA%AFc-K%E1%BA%A1n-100057574024652/", "Công an xã Hà Vị  tỉnh Bắc Kạn")</f>
        <v>Công an xã Hà Vị  tỉnh Bắc Kạn</v>
      </c>
      <c r="C699" t="str">
        <v>https://www.facebook.com/p/Tu%E1%BB%95i-tr%E1%BA%BB-C%C3%B4ng-an-t%E1%BB%89nh-B%E1%BA%AFc-K%E1%BA%A1n-100057574024652/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2698</v>
      </c>
      <c r="B700" t="str">
        <f>HYPERLINK("https://backan.gov.vn/pages/uy-ban-nhan-dan-tinh-e8fd.aspx", "UBND Ủy ban nhân dân xã Hà Vị  tỉnh Bắc Kạn")</f>
        <v>UBND Ủy ban nhân dân xã Hà Vị  tỉnh Bắc Kạn</v>
      </c>
      <c r="C700" t="str">
        <v>https://backan.gov.vn/pages/uy-ban-nhan-dan-tinh-e8fd.aspx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2699</v>
      </c>
      <c r="B701" t="str">
        <v>Công an xã Cẩm Giàng  tỉnh Bắc Kạn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2700</v>
      </c>
      <c r="B702" t="str">
        <f>HYPERLINK("https://camgiang.bachthong.gov.vn/", "UBND Ủy ban nhân dân xã Cẩm Giàng  tỉnh Bắc Kạn")</f>
        <v>UBND Ủy ban nhân dân xã Cẩm Giàng  tỉnh Bắc Kạn</v>
      </c>
      <c r="C702" t="str">
        <v>https://camgiang.bachthong.gov.vn/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2701</v>
      </c>
      <c r="B703" t="str">
        <f>HYPERLINK("https://www.facebook.com/catbackan/?locale=is_IS", "Công an xã Mỹ Thanh  tỉnh Bắc Kạn")</f>
        <v>Công an xã Mỹ Thanh  tỉnh Bắc Kạn</v>
      </c>
      <c r="C703" t="str">
        <v>https://www.facebook.com/catbackan/?locale=is_IS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2702</v>
      </c>
      <c r="B704" t="str">
        <f>HYPERLINK("https://mythanh.bachthong.gov.vn/", "UBND Ủy ban nhân dân xã Mỹ Thanh  tỉnh Bắc Kạn")</f>
        <v>UBND Ủy ban nhân dân xã Mỹ Thanh  tỉnh Bắc Kạn</v>
      </c>
      <c r="C704" t="str">
        <v>https://mythanh.bachthong.gov.vn/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2703</v>
      </c>
      <c r="B705" t="str">
        <v>Công an xã Dương Phong  tỉnh Bắc Kạn</v>
      </c>
      <c r="C705" t="str">
        <v>-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2704</v>
      </c>
      <c r="B706" t="str">
        <f>HYPERLINK("http://duongphong.bachthong.gov.vn/", "UBND Ủy ban nhân dân xã Dương Phong  tỉnh Bắc Kạn")</f>
        <v>UBND Ủy ban nhân dân xã Dương Phong  tỉnh Bắc Kạn</v>
      </c>
      <c r="C706" t="str">
        <v>http://duongphong.bachthong.gov.vn/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2705</v>
      </c>
      <c r="B707" t="str">
        <f>HYPERLINK("https://www.facebook.com/conganxaquangthuan/", "Công an xã Quang Thuận  tỉnh Bắc Kạn")</f>
        <v>Công an xã Quang Thuận  tỉnh Bắc Kạn</v>
      </c>
      <c r="C707" t="str">
        <v>https://www.facebook.com/conganxaquangthuan/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2706</v>
      </c>
      <c r="B708" t="str">
        <f>HYPERLINK("https://quangthuan.bachthong.gov.vn/", "UBND Ủy ban nhân dân xã Quang Thuận  tỉnh Bắc Kạn")</f>
        <v>UBND Ủy ban nhân dân xã Quang Thuận  tỉnh Bắc Kạn</v>
      </c>
      <c r="C708" t="str">
        <v>https://quangthuan.bachthong.gov.vn/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2707</v>
      </c>
      <c r="B709" t="str">
        <f>HYPERLINK("https://www.facebook.com/atkchodon/?locale=am_ET", "Công an thị trấn Bằng Lũng  tỉnh Bắc Kạn")</f>
        <v>Công an thị trấn Bằng Lũng  tỉnh Bắc Kạn</v>
      </c>
      <c r="C709" t="str">
        <v>https://www.facebook.com/atkchodon/?locale=am_ET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2708</v>
      </c>
      <c r="B710" t="str">
        <f>HYPERLINK("https://banglung.chodon.backan.gov.vn/", "UBND Ủy ban nhân dân thị trấn Bằng Lũng  tỉnh Bắc Kạn")</f>
        <v>UBND Ủy ban nhân dân thị trấn Bằng Lũng  tỉnh Bắc Kạn</v>
      </c>
      <c r="C710" t="str">
        <v>https://banglung.chodon.backan.gov.vn/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2709</v>
      </c>
      <c r="B711" t="str">
        <f>HYPERLINK("https://www.facebook.com/TuoitreConganCaoBang/?locale=bn_IN", "Công an xã Xuân Lạc  tỉnh Bắc Kạn")</f>
        <v>Công an xã Xuân Lạc  tỉnh Bắc Kạn</v>
      </c>
      <c r="C711" t="str">
        <v>https://www.facebook.com/TuoitreConganCaoBang/?locale=bn_IN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2710</v>
      </c>
      <c r="B712" t="str">
        <f>HYPERLINK("https://xuanlac.chodon.backan.gov.vn/", "UBND Ủy ban nhân dân xã Xuân Lạc  tỉnh Bắc Kạn")</f>
        <v>UBND Ủy ban nhân dân xã Xuân Lạc  tỉnh Bắc Kạn</v>
      </c>
      <c r="C712" t="str">
        <v>https://xuanlac.chodon.backan.gov.vn/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2711</v>
      </c>
      <c r="B713" t="str">
        <v>Công an xã Nam Cường  tỉnh Bắc Kạn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2712</v>
      </c>
      <c r="B714" t="str">
        <f>HYPERLINK("http://namcuong.chodon.backan.gov.vn/", "UBND Ủy ban nhân dân xã Nam Cường  tỉnh Bắc Kạn")</f>
        <v>UBND Ủy ban nhân dân xã Nam Cường  tỉnh Bắc Kạn</v>
      </c>
      <c r="C714" t="str">
        <v>http://namcuong.chodon.backan.gov.vn/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2713</v>
      </c>
      <c r="B715" t="str">
        <v>Công an xã Đồng Lạc  tỉnh Bắc Kạn</v>
      </c>
      <c r="C715" t="str">
        <v>-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2714</v>
      </c>
      <c r="B716" t="str">
        <f>HYPERLINK("http://donglac.chodon.backan.gov.vn/", "UBND Ủy ban nhân dân xã Đồng Lạc  tỉnh Bắc Kạn")</f>
        <v>UBND Ủy ban nhân dân xã Đồng Lạc  tỉnh Bắc Kạn</v>
      </c>
      <c r="C716" t="str">
        <v>http://donglac.chodon.backan.gov.vn/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2715</v>
      </c>
      <c r="B717" t="str">
        <v>Công an xã Tân Lập  tỉnh Bắc Kạn</v>
      </c>
      <c r="C717" t="str">
        <v>-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2716</v>
      </c>
      <c r="B718" t="str">
        <f>HYPERLINK("https://donghy.thainguyen.gov.vn/xa-van-lang", "UBND Ủy ban nhân dân xã Tân Lập  tỉnh Bắc Kạn")</f>
        <v>UBND Ủy ban nhân dân xã Tân Lập  tỉnh Bắc Kạn</v>
      </c>
      <c r="C718" t="str">
        <v>https://donghy.thainguyen.gov.vn/xa-van-lang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2717</v>
      </c>
      <c r="B719" t="str">
        <f>HYPERLINK("https://www.facebook.com/p/Tu%E1%BB%95i-tr%E1%BA%BB-C%C3%B4ng-an-t%E1%BB%89nh-B%E1%BA%AFc-K%E1%BA%A1n-100057574024652/", "Công an xã Bản Thi  tỉnh Bắc Kạn")</f>
        <v>Công an xã Bản Thi  tỉnh Bắc Kạn</v>
      </c>
      <c r="C719" t="str">
        <v>https://www.facebook.com/p/Tu%E1%BB%95i-tr%E1%BA%BB-C%C3%B4ng-an-t%E1%BB%89nh-B%E1%BA%AFc-K%E1%BA%A1n-100057574024652/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2718</v>
      </c>
      <c r="B720" t="str">
        <f>HYPERLINK("https://banthi.chodon.backan.gov.vn/", "UBND Ủy ban nhân dân xã Bản Thi  tỉnh Bắc Kạn")</f>
        <v>UBND Ủy ban nhân dân xã Bản Thi  tỉnh Bắc Kạn</v>
      </c>
      <c r="C720" t="str">
        <v>https://banthi.chodon.backan.gov.vn/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2719</v>
      </c>
      <c r="B721" t="str">
        <f>HYPERLINK("https://www.facebook.com/p/C%C3%B4ng-an-x%C3%A3-Qu%E1%BA%A3ng-B%E1%BA%A1ch-huy%E1%BB%87n-Ch%E1%BB%A3-%C4%90%E1%BB%93n-B%E1%BA%AFc-K%E1%BA%A1n-100086052017547/", "Công an xã Quảng Bạch  tỉnh Bắc Kạn")</f>
        <v>Công an xã Quảng Bạch  tỉnh Bắc Kạn</v>
      </c>
      <c r="C721" t="str">
        <v>https://www.facebook.com/p/C%C3%B4ng-an-x%C3%A3-Qu%E1%BA%A3ng-B%E1%BA%A1ch-huy%E1%BB%87n-Ch%E1%BB%A3-%C4%90%E1%BB%93n-B%E1%BA%AFc-K%E1%BA%A1n-100086052017547/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2720</v>
      </c>
      <c r="B722" t="str">
        <f>HYPERLINK("https://quangbach.chodon.backan.gov.vn/", "UBND Ủy ban nhân dân xã Quảng Bạch  tỉnh Bắc Kạn")</f>
        <v>UBND Ủy ban nhân dân xã Quảng Bạch  tỉnh Bắc Kạn</v>
      </c>
      <c r="C722" t="str">
        <v>https://quangbach.chodon.backan.gov.vn/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2721</v>
      </c>
      <c r="B723" t="str">
        <f>HYPERLINK("https://www.facebook.com/tuoitrecongansonla/", "Công an xã Bằng Phúc  tỉnh Bắc Kạn")</f>
        <v>Công an xã Bằng Phúc  tỉnh Bắc Kạn</v>
      </c>
      <c r="C723" t="str">
        <v>https://www.facebook.com/tuoitrecongansonla/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2722</v>
      </c>
      <c r="B724" t="str">
        <f>HYPERLINK("https://bangphuc.chodon.backan.gov.vn/", "UBND Ủy ban nhân dân xã Bằng Phúc  tỉnh Bắc Kạn")</f>
        <v>UBND Ủy ban nhân dân xã Bằng Phúc  tỉnh Bắc Kạn</v>
      </c>
      <c r="C724" t="str">
        <v>https://bangphuc.chodon.backan.gov.vn/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2723</v>
      </c>
      <c r="B725" t="str">
        <f>HYPERLINK("https://www.facebook.com/CAXYenThinh/", "Công an xã Yên Thịnh  tỉnh Bắc Kạn")</f>
        <v>Công an xã Yên Thịnh  tỉnh Bắc Kạn</v>
      </c>
      <c r="C725" t="str">
        <v>https://www.facebook.com/CAXYenThinh/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2724</v>
      </c>
      <c r="B726" t="str">
        <f>HYPERLINK("http://yenthinh.chodon.backan.gov.vn/", "UBND Ủy ban nhân dân xã Yên Thịnh  tỉnh Bắc Kạn")</f>
        <v>UBND Ủy ban nhân dân xã Yên Thịnh  tỉnh Bắc Kạn</v>
      </c>
      <c r="C726" t="str">
        <v>http://yenthinh.chodon.backan.gov.vn/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2725</v>
      </c>
      <c r="B727" t="str">
        <v>Công an xã Yên Thượng  tỉnh Bắc Kạn</v>
      </c>
      <c r="C727" t="str">
        <v>-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2726</v>
      </c>
      <c r="B728" t="str">
        <f>HYPERLINK("https://backan.gov.vn/Pages/cap-giay-chung-nhan-quyen-su-dung-dat-quyen-so-huu-nha-o-va-tai-san-khac-gan-lien-voi-dat-khu-dat-tram-phat-song-thong-tin-di-dong-yen-thuong-2-thon-na-men-xa-yen-thuong-huyen-cho-don-cho-vien-thong-bac-kan.aspx", "UBND Ủy ban nhân dân xã Yên Thượng  tỉnh Bắc Kạn")</f>
        <v>UBND Ủy ban nhân dân xã Yên Thượng  tỉnh Bắc Kạn</v>
      </c>
      <c r="C728" t="str">
        <v>https://backan.gov.vn/Pages/cap-giay-chung-nhan-quyen-su-dung-dat-quyen-so-huu-nha-o-va-tai-san-khac-gan-lien-voi-dat-khu-dat-tram-phat-song-thong-tin-di-dong-yen-thuong-2-thon-na-men-xa-yen-thuong-huyen-cho-don-cho-vien-thong-bac-kan.aspx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2727</v>
      </c>
      <c r="B729" t="str">
        <f>HYPERLINK("https://www.facebook.com/p/Tu%E1%BB%95i-tr%E1%BA%BB-C%C3%B4ng-an-t%E1%BB%89nh-B%E1%BA%AFc-K%E1%BA%A1n-100057574024652/", "Công an xã Phương Viên  tỉnh Bắc Kạn")</f>
        <v>Công an xã Phương Viên  tỉnh Bắc Kạn</v>
      </c>
      <c r="C729" t="str">
        <v>https://www.facebook.com/p/Tu%E1%BB%95i-tr%E1%BA%BB-C%C3%B4ng-an-t%E1%BB%89nh-B%E1%BA%AFc-K%E1%BA%A1n-100057574024652/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2728</v>
      </c>
      <c r="B730" t="str">
        <f>HYPERLINK("https://backan.gov.vn/pages/cap-giay-chung-nhan-quyen-su-dung-dat-quyen-so-huu-nha-o-va-tai-san-khac-gan-lien-voi-dat-khu-dat-tram-phat-song-thong-tin-di-dong-phuong-vien-thon-na-chua-xa-phuong-vien-huyen-cho-don-cho-vien-thong-bac-kan.aspx", "UBND Ủy ban nhân dân xã Phương Viên  tỉnh Bắc Kạn")</f>
        <v>UBND Ủy ban nhân dân xã Phương Viên  tỉnh Bắc Kạn</v>
      </c>
      <c r="C730" t="str">
        <v>https://backan.gov.vn/pages/cap-giay-chung-nhan-quyen-su-dung-dat-quyen-so-huu-nha-o-va-tai-san-khac-gan-lien-voi-dat-khu-dat-tram-phat-song-thong-tin-di-dong-phuong-vien-thon-na-chua-xa-phuong-vien-huyen-cho-don-cho-vien-thong-bac-kan.aspx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2729</v>
      </c>
      <c r="B731" t="str">
        <f>HYPERLINK("https://www.facebook.com/p/Tu%E1%BB%95i-tr%E1%BA%BB-C%C3%B4ng-an-t%E1%BB%89nh-B%E1%BA%AFc-K%E1%BA%A1n-100057574024652/", "Công an xã Ngọc Phái  tỉnh Bắc Kạn")</f>
        <v>Công an xã Ngọc Phái  tỉnh Bắc Kạn</v>
      </c>
      <c r="C731" t="str">
        <v>https://www.facebook.com/p/Tu%E1%BB%95i-tr%E1%BA%BB-C%C3%B4ng-an-t%E1%BB%89nh-B%E1%BA%AFc-K%E1%BA%A1n-100057574024652/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2730</v>
      </c>
      <c r="B732" t="str">
        <f>HYPERLINK("http://ngocphai.chodon.backan.gov.vn/", "UBND Ủy ban nhân dân xã Ngọc Phái  tỉnh Bắc Kạn")</f>
        <v>UBND Ủy ban nhân dân xã Ngọc Phái  tỉnh Bắc Kạn</v>
      </c>
      <c r="C732" t="str">
        <v>http://ngocphai.chodon.backan.gov.vn/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2731</v>
      </c>
      <c r="B733" t="str">
        <f>HYPERLINK("https://www.facebook.com/p/Tu%E1%BB%95i-tr%E1%BA%BB-C%C3%B4ng-an-t%E1%BB%89nh-B%E1%BA%AFc-K%E1%BA%A1n-100057574024652/", "Công an xã Rã Bản  tỉnh Bắc Kạn")</f>
        <v>Công an xã Rã Bản  tỉnh Bắc Kạn</v>
      </c>
      <c r="C733" t="str">
        <v>https://www.facebook.com/p/Tu%E1%BB%95i-tr%E1%BA%BB-C%C3%B4ng-an-t%E1%BB%89nh-B%E1%BA%AFc-K%E1%BA%A1n-100057574024652/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2732</v>
      </c>
      <c r="B734" t="str">
        <f>HYPERLINK("https://congbao.backan.gov.vn/congbaonew.nsf/0BB38787917C64BF47258729000A78F4/$file/QD%201208.docx", "UBND Ủy ban nhân dân xã Rã Bản  tỉnh Bắc Kạn")</f>
        <v>UBND Ủy ban nhân dân xã Rã Bản  tỉnh Bắc Kạn</v>
      </c>
      <c r="C734" t="str">
        <v>https://congbao.backan.gov.vn/congbaonew.nsf/0BB38787917C64BF47258729000A78F4/$file/QD%201208.docx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2733</v>
      </c>
      <c r="B735" t="str">
        <f>HYPERLINK("https://www.facebook.com/p/Tu%E1%BB%95i-tr%E1%BA%BB-C%C3%B4ng-an-t%E1%BB%89nh-B%E1%BA%AFc-K%E1%BA%A1n-100057574024652/", "Công an xã Đông Viên  tỉnh Bắc Kạn")</f>
        <v>Công an xã Đông Viên  tỉnh Bắc Kạn</v>
      </c>
      <c r="C735" t="str">
        <v>https://www.facebook.com/p/Tu%E1%BB%95i-tr%E1%BA%BB-C%C3%B4ng-an-t%E1%BB%89nh-B%E1%BA%AFc-K%E1%BA%A1n-100057574024652/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2734</v>
      </c>
      <c r="B736" t="str">
        <f>HYPERLINK("https://backan.gov.vn/pages/uy-ban-nhan-dan-tinh-e8fd.aspx", "UBND Ủy ban nhân dân xã Đông Viên  tỉnh Bắc Kạn")</f>
        <v>UBND Ủy ban nhân dân xã Đông Viên  tỉnh Bắc Kạn</v>
      </c>
      <c r="C736" t="str">
        <v>https://backan.gov.vn/pages/uy-ban-nhan-dan-tinh-e8fd.aspx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2735</v>
      </c>
      <c r="B737" t="str">
        <f>HYPERLINK("https://www.facebook.com/TuoitreConganCaoBang/?locale=bn_IN", "Công an xã Lương Bằng  tỉnh Bắc Kạn")</f>
        <v>Công an xã Lương Bằng  tỉnh Bắc Kạn</v>
      </c>
      <c r="C737" t="str">
        <v>https://www.facebook.com/TuoitreConganCaoBang/?locale=bn_IN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2736</v>
      </c>
      <c r="B738" t="str">
        <f>HYPERLINK("https://luongbang.chodon.backan.gov.vn/", "UBND Ủy ban nhân dân xã Lương Bằng  tỉnh Bắc Kạn")</f>
        <v>UBND Ủy ban nhân dân xã Lương Bằng  tỉnh Bắc Kạn</v>
      </c>
      <c r="C738" t="str">
        <v>https://luongbang.chodon.backan.gov.vn/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2737</v>
      </c>
      <c r="B739" t="str">
        <f>HYPERLINK("https://www.facebook.com/TuoitreConganCaoBang/?locale=bn_IN", "Công an xã Bằng Lãng  tỉnh Bắc Kạn")</f>
        <v>Công an xã Bằng Lãng  tỉnh Bắc Kạn</v>
      </c>
      <c r="C739" t="str">
        <v>https://www.facebook.com/TuoitreConganCaoBang/?locale=bn_IN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2738</v>
      </c>
      <c r="B740" t="str">
        <f>HYPERLINK("https://banglang.chodon.backan.gov.vn/", "UBND Ủy ban nhân dân xã Bằng Lãng  tỉnh Bắc Kạn")</f>
        <v>UBND Ủy ban nhân dân xã Bằng Lãng  tỉnh Bắc Kạn</v>
      </c>
      <c r="C740" t="str">
        <v>https://banglang.chodon.backan.gov.vn/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2739</v>
      </c>
      <c r="B741" t="str">
        <f>HYPERLINK("https://www.facebook.com/p/C%C3%B4ng-an-x%C3%A3-%C4%90%E1%BA%A1i-S%E1%BA%A3o-100072378789734/?locale=zh_TW", "Công an xã Đại Sảo  tỉnh Bắc Kạn")</f>
        <v>Công an xã Đại Sảo  tỉnh Bắc Kạn</v>
      </c>
      <c r="C741" t="str">
        <v>https://www.facebook.com/p/C%C3%B4ng-an-x%C3%A3-%C4%90%E1%BA%A1i-S%E1%BA%A3o-100072378789734/?locale=zh_TW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2740</v>
      </c>
      <c r="B742" t="str">
        <f>HYPERLINK("http://daisao.chodon.backan.gov.vn/", "UBND Ủy ban nhân dân xã Đại Sảo  tỉnh Bắc Kạn")</f>
        <v>UBND Ủy ban nhân dân xã Đại Sảo  tỉnh Bắc Kạn</v>
      </c>
      <c r="C742" t="str">
        <v>http://daisao.chodon.backan.gov.vn/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2741</v>
      </c>
      <c r="B743" t="str">
        <v>Công an xã Nghĩa Tá  tỉnh Bắc Kạn</v>
      </c>
      <c r="C743" t="str">
        <v>-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2742</v>
      </c>
      <c r="B744" t="str">
        <f>HYPERLINK("https://nghiata.chodon.backan.gov.vn/", "UBND Ủy ban nhân dân xã Nghĩa Tá  tỉnh Bắc Kạn")</f>
        <v>UBND Ủy ban nhân dân xã Nghĩa Tá  tỉnh Bắc Kạn</v>
      </c>
      <c r="C744" t="str">
        <v>https://nghiata.chodon.backan.gov.vn/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2743</v>
      </c>
      <c r="B745" t="str">
        <v>Công an xã Phong Huân  tỉnh Bắc Kạn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2744</v>
      </c>
      <c r="B746" t="str">
        <f>HYPERLINK("https://nari.backan.gov.vn/category/gioi-thieu/lanh-dao-don-vi/", "UBND Ủy ban nhân dân xã Phong Huân  tỉnh Bắc Kạn")</f>
        <v>UBND Ủy ban nhân dân xã Phong Huân  tỉnh Bắc Kạn</v>
      </c>
      <c r="C746" t="str">
        <v>https://nari.backan.gov.vn/category/gioi-thieu/lanh-dao-don-vi/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2745</v>
      </c>
      <c r="B747" t="str">
        <v>Công an xã Yên Mỹ  tỉnh Bắc Kạn</v>
      </c>
      <c r="C747" t="str">
        <v>-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2746</v>
      </c>
      <c r="B748" t="str">
        <f>HYPERLINK("https://yenmy.chodon.backan.gov.vn/", "UBND Ủy ban nhân dân xã Yên Mỹ  tỉnh Bắc Kạn")</f>
        <v>UBND Ủy ban nhân dân xã Yên Mỹ  tỉnh Bắc Kạn</v>
      </c>
      <c r="C748" t="str">
        <v>https://yenmy.chodon.backan.gov.vn/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2747</v>
      </c>
      <c r="B749" t="str">
        <f>HYPERLINK("https://www.facebook.com/p/Tu%E1%BB%95i-tr%E1%BA%BB-C%C3%B4ng-an-t%E1%BB%89nh-B%E1%BA%AFc-K%E1%BA%A1n-100057574024652/", "Công an xã Bình Trung  tỉnh Bắc Kạn")</f>
        <v>Công an xã Bình Trung  tỉnh Bắc Kạn</v>
      </c>
      <c r="C749" t="str">
        <v>https://www.facebook.com/p/Tu%E1%BB%95i-tr%E1%BA%BB-C%C3%B4ng-an-t%E1%BB%89nh-B%E1%BA%AFc-K%E1%BA%A1n-100057574024652/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2748</v>
      </c>
      <c r="B750" t="str">
        <f>HYPERLINK("http://binhtrung.chodon.backan.gov.vn/", "UBND Ủy ban nhân dân xã Bình Trung  tỉnh Bắc Kạn")</f>
        <v>UBND Ủy ban nhân dân xã Bình Trung  tỉnh Bắc Kạn</v>
      </c>
      <c r="C750" t="str">
        <v>http://binhtrung.chodon.backan.gov.vn/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2749</v>
      </c>
      <c r="B751" t="str">
        <v>Công an xã Yên Nhuận  tỉnh Bắc Kạn</v>
      </c>
      <c r="C751" t="str">
        <v>-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2750</v>
      </c>
      <c r="B752" t="str">
        <f>HYPERLINK("https://congbao.backan.gov.vn/congbaonew.nsf/0BB38787917C64BF47258729000A78F4/$file/QD%201208.docx", "UBND Ủy ban nhân dân xã Yên Nhuận  tỉnh Bắc Kạn")</f>
        <v>UBND Ủy ban nhân dân xã Yên Nhuận  tỉnh Bắc Kạn</v>
      </c>
      <c r="C752" t="str">
        <v>https://congbao.backan.gov.vn/congbaonew.nsf/0BB38787917C64BF47258729000A78F4/$file/QD%201208.docx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2751</v>
      </c>
      <c r="B753" t="str">
        <f>HYPERLINK("https://www.facebook.com/p/C%C3%B4ng-an-huy%E1%BB%87n-Ch%E1%BB%A3-M%E1%BB%9Bi-B%E1%BA%AFc-K%E1%BA%A1n-100077989742808/", "Công an thị trấn Chợ Mới  tỉnh Bắc Kạn")</f>
        <v>Công an thị trấn Chợ Mới  tỉnh Bắc Kạn</v>
      </c>
      <c r="C753" t="str">
        <v>https://www.facebook.com/p/C%C3%B4ng-an-huy%E1%BB%87n-Ch%E1%BB%A3-M%E1%BB%9Bi-B%E1%BA%AFc-K%E1%BA%A1n-100077989742808/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2752</v>
      </c>
      <c r="B754" t="str">
        <f>HYPERLINK("https://chomoi.gov.vn/", "UBND Ủy ban nhân dân thị trấn Chợ Mới  tỉnh Bắc Kạn")</f>
        <v>UBND Ủy ban nhân dân thị trấn Chợ Mới  tỉnh Bắc Kạn</v>
      </c>
      <c r="C754" t="str">
        <v>https://chomoi.gov.vn/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2753</v>
      </c>
      <c r="B755" t="str">
        <f>HYPERLINK("https://www.facebook.com/CAXTanSonCM/", "Công an xã Tân Sơn  tỉnh Bắc Kạn")</f>
        <v>Công an xã Tân Sơn  tỉnh Bắc Kạn</v>
      </c>
      <c r="C755" t="str">
        <v>https://www.facebook.com/CAXTanSonCM/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2754</v>
      </c>
      <c r="B756" t="str">
        <f>HYPERLINK("https://sovhttdl.backan.gov.vn/tin-tuc/309", "UBND Ủy ban nhân dân xã Tân Sơn  tỉnh Bắc Kạn")</f>
        <v>UBND Ủy ban nhân dân xã Tân Sơn  tỉnh Bắc Kạn</v>
      </c>
      <c r="C756" t="str">
        <v>https://sovhttdl.backan.gov.vn/tin-tuc/309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2755</v>
      </c>
      <c r="B757" t="str">
        <f>HYPERLINK("https://www.facebook.com/100095038339344", "Công an xã Thanh Vận  tỉnh Bắc Kạn")</f>
        <v>Công an xã Thanh Vận  tỉnh Bắc Kạn</v>
      </c>
      <c r="C757" t="str">
        <v>https://www.facebook.com/100095038339344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2756</v>
      </c>
      <c r="B758" t="str">
        <f>HYPERLINK("https://hanhchinhcong.backan.gov.vn/portaldvc/Pages/2023-12-27/Tang-Bang-khen-cua-Chu-tich-UBND-tinh-cho-cac-tap-j2c1kygf2bf6.aspx", "UBND Ủy ban nhân dân xã Thanh Vận  tỉnh Bắc Kạn")</f>
        <v>UBND Ủy ban nhân dân xã Thanh Vận  tỉnh Bắc Kạn</v>
      </c>
      <c r="C758" t="str">
        <v>https://hanhchinhcong.backan.gov.vn/portaldvc/Pages/2023-12-27/Tang-Bang-khen-cua-Chu-tich-UBND-tinh-cho-cac-tap-j2c1kygf2bf6.aspx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2757</v>
      </c>
      <c r="B759" t="str">
        <f>HYPERLINK("https://www.facebook.com/p/Tu%E1%BB%95i-tr%E1%BA%BB-C%C3%B4ng-an-t%E1%BB%89nh-B%E1%BA%AFc-K%E1%BA%A1n-100057574024652/", "Công an xã Mai Lạp  tỉnh Bắc Kạn")</f>
        <v>Công an xã Mai Lạp  tỉnh Bắc Kạn</v>
      </c>
      <c r="C759" t="str">
        <v>https://www.facebook.com/p/Tu%E1%BB%95i-tr%E1%BA%BB-C%C3%B4ng-an-t%E1%BB%89nh-B%E1%BA%AFc-K%E1%BA%A1n-100057574024652/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2758</v>
      </c>
      <c r="B760" t="str">
        <f>HYPERLINK("https://vienkiemsat.backan.gov.vn/index.php?com=tintuc_ct&amp;id_news=66", "UBND Ủy ban nhân dân xã Mai Lạp  tỉnh Bắc Kạn")</f>
        <v>UBND Ủy ban nhân dân xã Mai Lạp  tỉnh Bắc Kạn</v>
      </c>
      <c r="C760" t="str">
        <v>https://vienkiemsat.backan.gov.vn/index.php?com=tintuc_ct&amp;id_news=66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2759</v>
      </c>
      <c r="B761" t="str">
        <f>HYPERLINK("https://www.facebook.com/caxHoaMuc/", "Công an xã Hoà Mục  tỉnh Bắc Kạn")</f>
        <v>Công an xã Hoà Mục  tỉnh Bắc Kạn</v>
      </c>
      <c r="C761" t="str">
        <v>https://www.facebook.com/caxHoaMuc/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2760</v>
      </c>
      <c r="B762" t="str">
        <f>HYPERLINK("https://sonoivu.backan.gov.vn/kiem-tra-cong-vu-dot-xuat-mot-so-co-quan-don-vi-tren-dia-ban-huye%CC%A3n-cho-moi/", "UBND Ủy ban nhân dân xã Hoà Mục  tỉnh Bắc Kạn")</f>
        <v>UBND Ủy ban nhân dân xã Hoà Mục  tỉnh Bắc Kạn</v>
      </c>
      <c r="C762" t="str">
        <v>https://sonoivu.backan.gov.vn/kiem-tra-cong-vu-dot-xuat-mot-so-co-quan-don-vi-tren-dia-ban-huye%CC%A3n-cho-moi/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2761</v>
      </c>
      <c r="B763" t="str">
        <f>HYPERLINK("https://www.facebook.com/p/C%C3%B4ng-an-x%C3%A3-Thanh-Mai-huy%E1%BB%87n-Ch%E1%BB%A3-M%E1%BB%9Bi-t%E1%BB%89nh-B%E1%BA%AFc-K%E1%BA%A1n-100080277976329/", "Công an xã Thanh Mai  tỉnh Bắc Kạn")</f>
        <v>Công an xã Thanh Mai  tỉnh Bắc Kạn</v>
      </c>
      <c r="C763" t="str">
        <v>https://www.facebook.com/p/C%C3%B4ng-an-x%C3%A3-Thanh-Mai-huy%E1%BB%87n-Ch%E1%BB%A3-M%E1%BB%9Bi-t%E1%BB%89nh-B%E1%BA%AFc-K%E1%BA%A1n-100080277976329/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2762</v>
      </c>
      <c r="B764" t="str">
        <f>HYPERLINK("https://chomoi.gov.vn/kien-toan-chuc-vu-chu-tich-ubnd-xa-thanh-mai/", "UBND Ủy ban nhân dân xã Thanh Mai  tỉnh Bắc Kạn")</f>
        <v>UBND Ủy ban nhân dân xã Thanh Mai  tỉnh Bắc Kạn</v>
      </c>
      <c r="C764" t="str">
        <v>https://chomoi.gov.vn/kien-toan-chuc-vu-chu-tich-ubnd-xa-thanh-mai/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2763</v>
      </c>
      <c r="B765" t="str">
        <f>HYPERLINK("https://www.facebook.com/p/Tu%E1%BB%95i-tr%E1%BA%BB-C%C3%B4ng-an-t%E1%BB%89nh-B%E1%BA%AFc-K%E1%BA%A1n-100057574024652/", "Công an xã Cao Kỳ  tỉnh Bắc Kạn")</f>
        <v>Công an xã Cao Kỳ  tỉnh Bắc Kạn</v>
      </c>
      <c r="C765" t="str">
        <v>https://www.facebook.com/p/Tu%E1%BB%95i-tr%E1%BA%BB-C%C3%B4ng-an-t%E1%BB%89nh-B%E1%BA%AFc-K%E1%BA%A1n-100057574024652/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2764</v>
      </c>
      <c r="B766" t="str">
        <f>HYPERLINK("http://tnmt.backan.gov.vn/index.php?language=vi&amp;nv=news&amp;op=Tin-tuc-Su-kien/Dau-gia-quyen-khai-thac-khoang-san-mo-cat-soi-Vang-Chun-xa-Cao-Ky-huyen-Cho-Moi-3398", "UBND Ủy ban nhân dân xã Cao Kỳ  tỉnh Bắc Kạn")</f>
        <v>UBND Ủy ban nhân dân xã Cao Kỳ  tỉnh Bắc Kạn</v>
      </c>
      <c r="C766" t="str">
        <v>http://tnmt.backan.gov.vn/index.php?language=vi&amp;nv=news&amp;op=Tin-tuc-Su-kien/Dau-gia-quyen-khai-thac-khoang-san-mo-cat-soi-Vang-Chun-xa-Cao-Ky-huyen-Cho-Moi-3398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2765</v>
      </c>
      <c r="B767" t="str">
        <f>HYPERLINK("https://www.facebook.com/trangthongtinxanongha/", "Công an xã Nông Hạ  tỉnh Bắc Kạn")</f>
        <v>Công an xã Nông Hạ  tỉnh Bắc Kạn</v>
      </c>
      <c r="C767" t="str">
        <v>https://www.facebook.com/trangthongtinxanongha/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2766</v>
      </c>
      <c r="B768" t="str">
        <f>HYPERLINK("https://backan.gov.vn/pages/uy-ban-nhan-dan-tinh-e8fd.aspx", "UBND Ủy ban nhân dân xã Nông Hạ  tỉnh Bắc Kạn")</f>
        <v>UBND Ủy ban nhân dân xã Nông Hạ  tỉnh Bắc Kạn</v>
      </c>
      <c r="C768" t="str">
        <v>https://backan.gov.vn/pages/uy-ban-nhan-dan-tinh-e8fd.aspx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2767</v>
      </c>
      <c r="B769" t="str">
        <v>Công an xã Yên Cư  tỉnh Bắc Kạn</v>
      </c>
      <c r="C769" t="str">
        <v>-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2768</v>
      </c>
      <c r="B770" t="str">
        <f>HYPERLINK("https://backan.gov.vn/Pages/van-ban.aspx?uid=2e660c01-76bf-4c30-833c-e47e108bc77f&amp;itemid=4190", "UBND Ủy ban nhân dân xã Yên Cư  tỉnh Bắc Kạn")</f>
        <v>UBND Ủy ban nhân dân xã Yên Cư  tỉnh Bắc Kạn</v>
      </c>
      <c r="C770" t="str">
        <v>https://backan.gov.vn/Pages/van-ban.aspx?uid=2e660c01-76bf-4c30-833c-e47e108bc77f&amp;itemid=4190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2769</v>
      </c>
      <c r="B771" t="str">
        <v>Công an xã Nông Thịnh  tỉnh Bắc Kạn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2770</v>
      </c>
      <c r="B772" t="str">
        <f>HYPERLINK("https://congbao.backan.gov.vn/congbao.nsf/65842DB45E09F307472585910011FF3B/$file/QD_851_signed.pdf", "UBND Ủy ban nhân dân xã Nông Thịnh  tỉnh Bắc Kạn")</f>
        <v>UBND Ủy ban nhân dân xã Nông Thịnh  tỉnh Bắc Kạn</v>
      </c>
      <c r="C772" t="str">
        <v>https://congbao.backan.gov.vn/congbao.nsf/65842DB45E09F307472585910011FF3B/$file/QD_851_signed.pdf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2771</v>
      </c>
      <c r="B773" t="str">
        <f>HYPERLINK("https://www.facebook.com/p/C%C3%B4ng-an-x%C3%A3-Y%C3%AAn-H%C3%A2n-huy%E1%BB%87n-Ch%E1%BB%A3-M%E1%BB%9Bi-t%E1%BB%89nh-B%E1%BA%AFc-K%E1%BA%A1n-100079127046232/", "Công an xã Yên Hân  tỉnh Bắc Kạn")</f>
        <v>Công an xã Yên Hân  tỉnh Bắc Kạn</v>
      </c>
      <c r="C773" t="str">
        <v>https://www.facebook.com/p/C%C3%B4ng-an-x%C3%A3-Y%C3%AAn-H%C3%A2n-huy%E1%BB%87n-Ch%E1%BB%A3-M%E1%BB%9Bi-t%E1%BB%89nh-B%E1%BA%AFc-K%E1%BA%A1n-100079127046232/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2772</v>
      </c>
      <c r="B774" t="str">
        <f>HYPERLINK("https://dbdc.backan.gov.vn/Pages/tin-tuc-hoat-dong-157/tin-hoi-dong-nhan-dan-tinh-172/pho-chu-tich-hdnd-tinh-du-ngay-h-35df8a191cc3ce7b.aspx", "UBND Ủy ban nhân dân xã Yên Hân  tỉnh Bắc Kạn")</f>
        <v>UBND Ủy ban nhân dân xã Yên Hân  tỉnh Bắc Kạn</v>
      </c>
      <c r="C774" t="str">
        <v>https://dbdc.backan.gov.vn/Pages/tin-tuc-hoat-dong-157/tin-hoi-dong-nhan-dan-tinh-172/pho-chu-tich-hdnd-tinh-du-ngay-h-35df8a191cc3ce7b.aspx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2773</v>
      </c>
      <c r="B775" t="str">
        <f>HYPERLINK("https://www.facebook.com/p/Tu%E1%BB%95i-tr%E1%BA%BB-C%C3%B4ng-an-t%E1%BB%89nh-B%E1%BA%AFc-K%E1%BA%A1n-100057574024652/", "Công an xã Thanh Bình  tỉnh Bắc Kạn")</f>
        <v>Công an xã Thanh Bình  tỉnh Bắc Kạn</v>
      </c>
      <c r="C775" t="str">
        <v>https://www.facebook.com/p/Tu%E1%BB%95i-tr%E1%BA%BB-C%C3%B4ng-an-t%E1%BB%89nh-B%E1%BA%AFc-K%E1%BA%A1n-100057574024652/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2774</v>
      </c>
      <c r="B776" t="str">
        <f>HYPERLINK("https://backan.gov.vn/pages/thu-hoi-dat-da-giao-cho-cong-ty-co-phan-sahabak-thue-de-xay-dung-nha-may-che-bien-go-sahabak-thanh-binh-tai-khu-cong-nghiep-thanh-binh-huyen-cho-moi-tinh-bac-kan.aspx", "UBND Ủy ban nhân dân xã Thanh Bình  tỉnh Bắc Kạn")</f>
        <v>UBND Ủy ban nhân dân xã Thanh Bình  tỉnh Bắc Kạn</v>
      </c>
      <c r="C776" t="str">
        <v>https://backan.gov.vn/pages/thu-hoi-dat-da-giao-cho-cong-ty-co-phan-sahabak-thue-de-xay-dung-nha-may-che-bien-go-sahabak-thanh-binh-tai-khu-cong-nghiep-thanh-binh-huyen-cho-moi-tinh-bac-kan.aspx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2775</v>
      </c>
      <c r="B777" t="str">
        <f>HYPERLINK("https://www.facebook.com/conganxanhuco.cmbk/", "Công an xã Như Cố  tỉnh Bắc Kạn")</f>
        <v>Công an xã Như Cố  tỉnh Bắc Kạn</v>
      </c>
      <c r="C777" t="str">
        <v>https://www.facebook.com/conganxanhuco.cmbk/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2776</v>
      </c>
      <c r="B778" t="str">
        <f>HYPERLINK("https://backan.gov.vn/Pages/van-ban.aspx?uid=f7542190-2f2f-490e-8320-163926157e5c&amp;itemid=4191", "UBND Ủy ban nhân dân xã Như Cố  tỉnh Bắc Kạn")</f>
        <v>UBND Ủy ban nhân dân xã Như Cố  tỉnh Bắc Kạn</v>
      </c>
      <c r="C778" t="str">
        <v>https://backan.gov.vn/Pages/van-ban.aspx?uid=f7542190-2f2f-490e-8320-163926157e5c&amp;itemid=4191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2777</v>
      </c>
      <c r="B779" t="str">
        <f>HYPERLINK("https://www.facebook.com/p/Tu%E1%BB%95i-tr%E1%BA%BB-C%C3%B4ng-an-t%E1%BB%89nh-B%E1%BA%AFc-K%E1%BA%A1n-100057574024652/", "Công an xã Bình Văn  tỉnh Bắc Kạn")</f>
        <v>Công an xã Bình Văn  tỉnh Bắc Kạn</v>
      </c>
      <c r="C779" t="str">
        <v>https://www.facebook.com/p/Tu%E1%BB%95i-tr%E1%BA%BB-C%C3%B4ng-an-t%E1%BB%89nh-B%E1%BA%AFc-K%E1%BA%A1n-100057574024652/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2778</v>
      </c>
      <c r="B780" t="str">
        <f>HYPERLINK("http://binhtrung.chodon.backan.gov.vn/", "UBND Ủy ban nhân dân xã Bình Văn  tỉnh Bắc Kạn")</f>
        <v>UBND Ủy ban nhân dân xã Bình Văn  tỉnh Bắc Kạn</v>
      </c>
      <c r="C780" t="str">
        <v>http://binhtrung.chodon.backan.gov.vn/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2779</v>
      </c>
      <c r="B781" t="str">
        <f>HYPERLINK("https://www.facebook.com/p/Tu%E1%BB%95i-tr%E1%BA%BB-C%C3%B4ng-an-Th%C3%A0nh-ph%E1%BB%91-V%C4%A9nh-Y%C3%AAn-100066497717181/?locale=nl_BE", "Công an xã Yên Đĩnh  tỉnh Bắc Kạn")</f>
        <v>Công an xã Yên Đĩnh  tỉnh Bắc Kạn</v>
      </c>
      <c r="C781" t="str">
        <v>https://www.facebook.com/p/Tu%E1%BB%95i-tr%E1%BA%BB-C%C3%B4ng-an-Th%C3%A0nh-ph%E1%BB%91-V%C4%A9nh-Y%C3%AAn-100066497717181/?locale=nl_BE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2780</v>
      </c>
      <c r="B782" t="str">
        <f>HYPERLINK("https://congbao.backan.gov.vn/congbao.nsf/EEC5BF212B736F9A47258526000EAB86/$file/QD_84.signed.pdf", "UBND Ủy ban nhân dân xã Yên Đĩnh  tỉnh Bắc Kạn")</f>
        <v>UBND Ủy ban nhân dân xã Yên Đĩnh  tỉnh Bắc Kạn</v>
      </c>
      <c r="C782" t="str">
        <v>https://congbao.backan.gov.vn/congbao.nsf/EEC5BF212B736F9A47258526000EAB86/$file/QD_84.signed.pdf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2781</v>
      </c>
      <c r="B783" t="str">
        <f>HYPERLINK("https://www.facebook.com/p/Tu%E1%BB%95i-tr%E1%BA%BB-C%C3%B4ng-an-t%E1%BB%89nh-B%E1%BA%AFc-K%E1%BA%A1n-100057574024652/", "Công an xã Quảng Chu  tỉnh Bắc Kạn")</f>
        <v>Công an xã Quảng Chu  tỉnh Bắc Kạn</v>
      </c>
      <c r="C783" t="str">
        <v>https://www.facebook.com/p/Tu%E1%BB%95i-tr%E1%BA%BB-C%C3%B4ng-an-t%E1%BB%89nh-B%E1%BA%AFc-K%E1%BA%A1n-100057574024652/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2782</v>
      </c>
      <c r="B784" t="str">
        <f>HYPERLINK("https://socongthuong.backan.gov.vn/wp-content/uploads/2021/06/dinh-kem-1.pdf", "UBND Ủy ban nhân dân xã Quảng Chu  tỉnh Bắc Kạn")</f>
        <v>UBND Ủy ban nhân dân xã Quảng Chu  tỉnh Bắc Kạn</v>
      </c>
      <c r="C784" t="str">
        <v>https://socongthuong.backan.gov.vn/wp-content/uploads/2021/06/dinh-kem-1.pdf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2783</v>
      </c>
      <c r="B785" t="str">
        <f>HYPERLINK("https://www.facebook.com/p/C%C3%B4ng-an-th%E1%BB%8B-tr%E1%BA%A5n-Y%E1%BA%BFn-L%E1%BA%A1c-100083379427001/", "Công an thị trấn Yến Lạc  tỉnh Bắc Kạn")</f>
        <v>Công an thị trấn Yến Lạc  tỉnh Bắc Kạn</v>
      </c>
      <c r="C785" t="str">
        <v>https://www.facebook.com/p/C%C3%B4ng-an-th%E1%BB%8B-tr%E1%BA%A5n-Y%E1%BA%BFn-L%E1%BA%A1c-100083379427001/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2784</v>
      </c>
      <c r="B786" t="str">
        <f>HYPERLINK("https://nari.backan.gov.vn/", "UBND Ủy ban nhân dân thị trấn Yến Lạc  tỉnh Bắc Kạn")</f>
        <v>UBND Ủy ban nhân dân thị trấn Yến Lạc  tỉnh Bắc Kạn</v>
      </c>
      <c r="C786" t="str">
        <v>https://nari.backan.gov.vn/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2785</v>
      </c>
      <c r="B787" t="str">
        <v>Công an xã Vũ Loan  tỉnh Bắc Kạn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2786</v>
      </c>
      <c r="B788" t="str">
        <f>HYPERLINK("https://congbao.backan.gov.vn/congbaonew.nsf/0BB38787917C64BF47258729000A78F4/$file/QD%201208.docx", "UBND Ủy ban nhân dân xã Vũ Loan  tỉnh Bắc Kạn")</f>
        <v>UBND Ủy ban nhân dân xã Vũ Loan  tỉnh Bắc Kạn</v>
      </c>
      <c r="C788" t="str">
        <v>https://congbao.backan.gov.vn/congbaonew.nsf/0BB38787917C64BF47258729000A78F4/$file/QD%201208.docx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2787</v>
      </c>
      <c r="B789" t="str">
        <v>Công an xã Lạng San  tỉnh Bắc Kạn</v>
      </c>
      <c r="C789" t="str">
        <v>-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2788</v>
      </c>
      <c r="B790" t="str">
        <f>HYPERLINK("https://congbao.backan.gov.vn/congbaonew.nsf/0BB38787917C64BF47258729000A78F4/$file/QD%201208.docx", "UBND Ủy ban nhân dân xã Lạng San  tỉnh Bắc Kạn")</f>
        <v>UBND Ủy ban nhân dân xã Lạng San  tỉnh Bắc Kạn</v>
      </c>
      <c r="C790" t="str">
        <v>https://congbao.backan.gov.vn/congbaonew.nsf/0BB38787917C64BF47258729000A78F4/$file/QD%201208.docx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2789</v>
      </c>
      <c r="B791" t="str">
        <f>HYPERLINK("https://www.facebook.com/p/Tu%E1%BB%95i-tr%E1%BA%BB-C%C3%B4ng-an-t%E1%BB%89nh-B%E1%BA%AFc-K%E1%BA%A1n-100057574024652/?locale=pt_PT", "Công an xã Lương Thượng  tỉnh Bắc Kạn")</f>
        <v>Công an xã Lương Thượng  tỉnh Bắc Kạn</v>
      </c>
      <c r="C791" t="str">
        <v>https://www.facebook.com/p/Tu%E1%BB%95i-tr%E1%BA%BB-C%C3%B4ng-an-t%E1%BB%89nh-B%E1%BA%AFc-K%E1%BA%A1n-100057574024652/?locale=pt_PT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2790</v>
      </c>
      <c r="B792" t="str">
        <f>HYPERLINK("https://nari.backan.gov.vn/luong-thuong-to-chuc-thanh-cong-dien-tap-chien-dau-trong-khu-vuc-phong-thu-nam-2024/", "UBND Ủy ban nhân dân xã Lương Thượng  tỉnh Bắc Kạn")</f>
        <v>UBND Ủy ban nhân dân xã Lương Thượng  tỉnh Bắc Kạn</v>
      </c>
      <c r="C792" t="str">
        <v>https://nari.backan.gov.vn/luong-thuong-to-chuc-thanh-cong-dien-tap-chien-dau-trong-khu-vuc-phong-thu-nam-2024/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2791</v>
      </c>
      <c r="B793" t="str">
        <f>HYPERLINK("https://www.facebook.com/p/Tu%E1%BB%95i-tr%E1%BA%BB-C%C3%B4ng-an-t%E1%BB%89nh-B%E1%BA%AFc-K%E1%BA%A1n-100057574024652/", "Công an xã Kim Hỷ  tỉnh Bắc Kạn")</f>
        <v>Công an xã Kim Hỷ  tỉnh Bắc Kạn</v>
      </c>
      <c r="C793" t="str">
        <v>https://www.facebook.com/p/Tu%E1%BB%95i-tr%E1%BA%BB-C%C3%B4ng-an-t%E1%BB%89nh-B%E1%BA%AFc-K%E1%BA%A1n-100057574024652/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2792</v>
      </c>
      <c r="B794" t="str">
        <f>HYPERLINK("https://dichvucong.gov.vn/p/home/dvc-tthc-co-quan-chi-tiet.html?id=400446", "UBND Ủy ban nhân dân xã Kim Hỷ  tỉnh Bắc Kạn")</f>
        <v>UBND Ủy ban nhân dân xã Kim Hỷ  tỉnh Bắc Kạn</v>
      </c>
      <c r="C794" t="str">
        <v>https://dichvucong.gov.vn/p/home/dvc-tthc-co-quan-chi-tiet.html?id=400446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2793</v>
      </c>
      <c r="B795" t="str">
        <f>HYPERLINK("https://www.facebook.com/p/Tu%E1%BB%95i-tr%E1%BA%BB-C%C3%B4ng-an-t%E1%BB%89nh-B%E1%BA%AFc-K%E1%BA%A1n-100057574024652/", "Công an xã Văn Học  tỉnh Bắc Kạn")</f>
        <v>Công an xã Văn Học  tỉnh Bắc Kạn</v>
      </c>
      <c r="C795" t="str">
        <v>https://www.facebook.com/p/Tu%E1%BB%95i-tr%E1%BA%BB-C%C3%B4ng-an-t%E1%BB%89nh-B%E1%BA%AFc-K%E1%BA%A1n-100057574024652/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2794</v>
      </c>
      <c r="B796" t="str">
        <f>HYPERLINK("https://donghy.thainguyen.gov.vn/xa-van-lang", "UBND Ủy ban nhân dân xã Văn Học  tỉnh Bắc Kạn")</f>
        <v>UBND Ủy ban nhân dân xã Văn Học  tỉnh Bắc Kạn</v>
      </c>
      <c r="C796" t="str">
        <v>https://donghy.thainguyen.gov.vn/xa-van-lang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2795</v>
      </c>
      <c r="B797" t="str">
        <f>HYPERLINK("https://www.facebook.com/conganxaxcuongloihuyennari/", "Công an xã Cường Lợi  tỉnh Bắc Kạn")</f>
        <v>Công an xã Cường Lợi  tỉnh Bắc Kạn</v>
      </c>
      <c r="C797" t="str">
        <v>https://www.facebook.com/conganxaxcuongloihuyennari/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2796</v>
      </c>
      <c r="B798" t="str">
        <f>HYPERLINK("https://backan.gov.vn/Pages/van-ban.aspx?uid=e1e37833-5376-40ef-98b4-bfb880273147&amp;itemid=4754", "UBND Ủy ban nhân dân xã Cường Lợi  tỉnh Bắc Kạn")</f>
        <v>UBND Ủy ban nhân dân xã Cường Lợi  tỉnh Bắc Kạn</v>
      </c>
      <c r="C798" t="str">
        <v>https://backan.gov.vn/Pages/van-ban.aspx?uid=e1e37833-5376-40ef-98b4-bfb880273147&amp;itemid=4754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2797</v>
      </c>
      <c r="B799" t="str">
        <f>HYPERLINK("https://www.facebook.com/TuoitreConganCaoBang/?locale=bn_IN", "Công an xã Lương Hạ  tỉnh Bắc Kạn")</f>
        <v>Công an xã Lương Hạ  tỉnh Bắc Kạn</v>
      </c>
      <c r="C799" t="str">
        <v>https://www.facebook.com/TuoitreConganCaoBang/?locale=bn_IN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2798</v>
      </c>
      <c r="B800" t="str">
        <f>HYPERLINK("https://nari.backan.gov.vn/category/di-tich-danh-thang/", "UBND Ủy ban nhân dân xã Lương Hạ  tỉnh Bắc Kạn")</f>
        <v>UBND Ủy ban nhân dân xã Lương Hạ  tỉnh Bắc Kạn</v>
      </c>
      <c r="C800" t="str">
        <v>https://nari.backan.gov.vn/category/di-tich-danh-thang/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2799</v>
      </c>
      <c r="B801" t="str">
        <v>Công an xã Kim Lư  tỉnh Bắc Kạn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2800</v>
      </c>
      <c r="B802" t="str">
        <f>HYPERLINK("https://dichvucong.gov.vn/p/home/dvc-tthc-co-quan-chi-tiet.html?id=400446", "UBND Ủy ban nhân dân xã Kim Lư  tỉnh Bắc Kạn")</f>
        <v>UBND Ủy ban nhân dân xã Kim Lư  tỉnh Bắc Kạn</v>
      </c>
      <c r="C802" t="str">
        <v>https://dichvucong.gov.vn/p/home/dvc-tthc-co-quan-chi-tiet.html?id=400446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2801</v>
      </c>
      <c r="B803" t="str">
        <f>HYPERLINK("https://www.facebook.com/TuoitreConganCaoBang/?locale=bn_IN", "Công an xã Lương Thành  tỉnh Bắc Kạn")</f>
        <v>Công an xã Lương Thành  tỉnh Bắc Kạn</v>
      </c>
      <c r="C803" t="str">
        <v>https://www.facebook.com/TuoitreConganCaoBang/?locale=bn_IN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2802</v>
      </c>
      <c r="B804" t="str">
        <f>HYPERLINK("https://luongbang.chodon.backan.gov.vn/", "UBND Ủy ban nhân dân xã Lương Thành  tỉnh Bắc Kạn")</f>
        <v>UBND Ủy ban nhân dân xã Lương Thành  tỉnh Bắc Kạn</v>
      </c>
      <c r="C804" t="str">
        <v>https://luongbang.chodon.backan.gov.vn/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2803</v>
      </c>
      <c r="B805" t="str">
        <f>HYPERLINK("https://www.facebook.com/p/Tu%E1%BB%95i-tr%E1%BA%BB-C%C3%B4ng-an-t%E1%BB%89nh-B%E1%BA%AFc-K%E1%BA%A1n-100057574024652/", "Công an xã Ân Tình  tỉnh Bắc Kạn")</f>
        <v>Công an xã Ân Tình  tỉnh Bắc Kạn</v>
      </c>
      <c r="C805" t="str">
        <v>https://www.facebook.com/p/Tu%E1%BB%95i-tr%E1%BA%BB-C%C3%B4ng-an-t%E1%BB%89nh-B%E1%BA%AFc-K%E1%BA%A1n-100057574024652/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2804</v>
      </c>
      <c r="B806" t="str">
        <f>HYPERLINK("https://congbao.backan.gov.vn/congbaonew.nsf/0BB38787917C64BF47258729000A78F4/$file/QD%201208.docx", "UBND Ủy ban nhân dân xã Ân Tình  tỉnh Bắc Kạn")</f>
        <v>UBND Ủy ban nhân dân xã Ân Tình  tỉnh Bắc Kạn</v>
      </c>
      <c r="C806" t="str">
        <v>https://congbao.backan.gov.vn/congbaonew.nsf/0BB38787917C64BF47258729000A78F4/$file/QD%201208.docx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2805</v>
      </c>
      <c r="B807" t="str">
        <f>HYPERLINK("https://www.facebook.com/tuoitrecongansonla/", "Công an xã Lam Sơn  tỉnh Bắc Kạn")</f>
        <v>Công an xã Lam Sơn  tỉnh Bắc Kạn</v>
      </c>
      <c r="C807" t="str">
        <v>https://www.facebook.com/tuoitrecongansonla/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2806</v>
      </c>
      <c r="B808" t="str">
        <f>HYPERLINK("https://congbao.backan.gov.vn/congbaonew.nsf/0BB38787917C64BF47258729000A78F4/$file/QD%201208.docx", "UBND Ủy ban nhân dân xã Lam Sơn  tỉnh Bắc Kạn")</f>
        <v>UBND Ủy ban nhân dân xã Lam Sơn  tỉnh Bắc Kạn</v>
      </c>
      <c r="C808" t="str">
        <v>https://congbao.backan.gov.vn/congbaonew.nsf/0BB38787917C64BF47258729000A78F4/$file/QD%201208.docx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2807</v>
      </c>
      <c r="B809" t="str">
        <f>HYPERLINK("https://www.facebook.com/p/Tu%E1%BB%95i-tr%E1%BA%BB-C%C3%B4ng-an-t%E1%BB%89nh-B%E1%BA%AFc-K%E1%BA%A1n-100057574024652/", "Công an xã Văn Minh  tỉnh Bắc Kạn")</f>
        <v>Công an xã Văn Minh  tỉnh Bắc Kạn</v>
      </c>
      <c r="C809" t="str">
        <v>https://www.facebook.com/p/Tu%E1%BB%95i-tr%E1%BA%BB-C%C3%B4ng-an-t%E1%BB%89nh-B%E1%BA%AFc-K%E1%BA%A1n-100057574024652/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2808</v>
      </c>
      <c r="B810" t="str">
        <f>HYPERLINK("https://congbao.backan.gov.vn/congbaonew.nsf/1ec98b9a09cc68af47258116000c7559/5b0f722c2879ada7882580050020afca?OpenDocument", "UBND Ủy ban nhân dân xã Văn Minh  tỉnh Bắc Kạn")</f>
        <v>UBND Ủy ban nhân dân xã Văn Minh  tỉnh Bắc Kạn</v>
      </c>
      <c r="C810" t="str">
        <v>https://congbao.backan.gov.vn/congbaonew.nsf/1ec98b9a09cc68af47258116000c7559/5b0f722c2879ada7882580050020afca?OpenDocument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2809</v>
      </c>
      <c r="B811" t="str">
        <f>HYPERLINK("https://www.facebook.com/caxconminhnrbk/", "Công an xã Côn Minh  tỉnh Bắc Kạn")</f>
        <v>Công an xã Côn Minh  tỉnh Bắc Kạn</v>
      </c>
      <c r="C811" t="str">
        <v>https://www.facebook.com/caxconminhnrbk/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2810</v>
      </c>
      <c r="B812" t="str">
        <f>HYPERLINK("https://xuctiendautu.backan.gov.vn/tin-tuc/hoi-nghi-thong-nhat-thuc-hien-nhiem-vu-ho-tro-thi-diem-chuyen-doi-so-xa-con-minh-huyen-na-ri/", "UBND Ủy ban nhân dân xã Côn Minh  tỉnh Bắc Kạn")</f>
        <v>UBND Ủy ban nhân dân xã Côn Minh  tỉnh Bắc Kạn</v>
      </c>
      <c r="C812" t="str">
        <v>https://xuctiendautu.backan.gov.vn/tin-tuc/hoi-nghi-thong-nhat-thuc-hien-nhiem-vu-ho-tro-thi-diem-chuyen-doi-so-xa-con-minh-huyen-na-ri/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2811</v>
      </c>
      <c r="B813" t="str">
        <f>HYPERLINK("https://www.facebook.com/caxculenrbk/", "Công an xã Cư Lễ  tỉnh Bắc Kạn")</f>
        <v>Công an xã Cư Lễ  tỉnh Bắc Kạn</v>
      </c>
      <c r="C813" t="str">
        <v>https://www.facebook.com/caxculenrbk/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2812</v>
      </c>
      <c r="B814" t="str">
        <f>HYPERLINK("https://nari.backan.gov.vn/category/tin-moi/page/40/", "UBND Ủy ban nhân dân xã Cư Lễ  tỉnh Bắc Kạn")</f>
        <v>UBND Ủy ban nhân dân xã Cư Lễ  tỉnh Bắc Kạn</v>
      </c>
      <c r="C814" t="str">
        <v>https://nari.backan.gov.vn/category/tin-moi/page/40/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2813</v>
      </c>
      <c r="B815" t="str">
        <f>HYPERLINK("https://www.facebook.com/970393243713270", "Công an xã Hữu Thác  tỉnh Bắc Kạn")</f>
        <v>Công an xã Hữu Thác  tỉnh Bắc Kạn</v>
      </c>
      <c r="C815" t="str">
        <v>https://www.facebook.com/970393243713270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2814</v>
      </c>
      <c r="B816" t="str">
        <f>HYPERLINK("https://congbao.backan.gov.vn/congbaonew.nsf/0BB38787917C64BF47258729000A78F4/$file/QD%201208.docx", "UBND Ủy ban nhân dân xã Hữu Thác  tỉnh Bắc Kạn")</f>
        <v>UBND Ủy ban nhân dân xã Hữu Thác  tỉnh Bắc Kạn</v>
      </c>
      <c r="C816" t="str">
        <v>https://congbao.backan.gov.vn/congbaonew.nsf/0BB38787917C64BF47258729000A78F4/$file/QD%201208.docx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2815</v>
      </c>
      <c r="B817" t="str">
        <f>HYPERLINK("https://www.facebook.com/p/Tu%E1%BB%95i-tr%E1%BA%BB-C%C3%B4ng-an-t%E1%BB%89nh-B%E1%BA%AFc-K%E1%BA%A1n-100057574024652/", "Công an xã Hảo Nghĩa  tỉnh Bắc Kạn")</f>
        <v>Công an xã Hảo Nghĩa  tỉnh Bắc Kạn</v>
      </c>
      <c r="C817" t="str">
        <v>https://www.facebook.com/p/Tu%E1%BB%95i-tr%E1%BA%BB-C%C3%B4ng-an-t%E1%BB%89nh-B%E1%BA%AFc-K%E1%BA%A1n-100057574024652/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2816</v>
      </c>
      <c r="B818" t="str">
        <f>HYPERLINK("https://congbao.backan.gov.vn/congbao.nsf/90889A94F4388BB4472583B3001072CC/$file/QD_133_signed.pdf", "UBND Ủy ban nhân dân xã Hảo Nghĩa  tỉnh Bắc Kạn")</f>
        <v>UBND Ủy ban nhân dân xã Hảo Nghĩa  tỉnh Bắc Kạn</v>
      </c>
      <c r="C818" t="str">
        <v>https://congbao.backan.gov.vn/congbao.nsf/90889A94F4388BB4472583B3001072CC/$file/QD_133_signed.pdf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2817</v>
      </c>
      <c r="B819" t="str">
        <f>HYPERLINK("https://www.facebook.com/caxquangphongnrbk/", "Công an xã Quang Phong  tỉnh Bắc Kạn")</f>
        <v>Công an xã Quang Phong  tỉnh Bắc Kạn</v>
      </c>
      <c r="C819" t="str">
        <v>https://www.facebook.com/caxquangphongnrbk/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2818</v>
      </c>
      <c r="B820" t="str">
        <f>HYPERLINK("https://nari.backan.gov.vn/dang-uy-xa-quang-phong-to-chuc-le-cong-bo-quyet-dinh-thanh-lap-chi-bo-quan-su-xa-quang-phong-nhiem-ky-2022-2025/", "UBND Ủy ban nhân dân xã Quang Phong  tỉnh Bắc Kạn")</f>
        <v>UBND Ủy ban nhân dân xã Quang Phong  tỉnh Bắc Kạn</v>
      </c>
      <c r="C820" t="str">
        <v>https://nari.backan.gov.vn/dang-uy-xa-quang-phong-to-chuc-le-cong-bo-quyet-dinh-thanh-lap-chi-bo-quan-su-xa-quang-phong-nhiem-ky-2022-2025/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2819</v>
      </c>
      <c r="B821" t="str">
        <f>HYPERLINK("https://www.facebook.com/tuoitrecongansonla/", "Công an xã Dương Sơn  tỉnh Bắc Kạn")</f>
        <v>Công an xã Dương Sơn  tỉnh Bắc Kạn</v>
      </c>
      <c r="C821" t="str">
        <v>https://www.facebook.com/tuoitrecongansonla/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2820</v>
      </c>
      <c r="B822" t="str">
        <f>HYPERLINK("https://backan.gov.vn/Pages/van-ban.aspx?uid=07c9ecc8-23ae-4483-8c70-f821e44355be&amp;itemid=4634", "UBND Ủy ban nhân dân xã Dương Sơn  tỉnh Bắc Kạn")</f>
        <v>UBND Ủy ban nhân dân xã Dương Sơn  tỉnh Bắc Kạn</v>
      </c>
      <c r="C822" t="str">
        <v>https://backan.gov.vn/Pages/van-ban.aspx?uid=07c9ecc8-23ae-4483-8c70-f821e44355be&amp;itemid=4634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2821</v>
      </c>
      <c r="B823" t="str">
        <f>HYPERLINK("https://www.facebook.com/caxxuanduongnrbk/", "Công an xã Xuân Dương  tỉnh Bắc Kạn")</f>
        <v>Công an xã Xuân Dương  tỉnh Bắc Kạn</v>
      </c>
      <c r="C823" t="str">
        <v>https://www.facebook.com/caxxuanduongnrbk/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2822</v>
      </c>
      <c r="B824" t="str">
        <f>HYPERLINK("https://nari.backan.gov.vn/hop-thong-nhat-cac-noi-dung-to-chuc-le-be-mac-tuan-van-hoa-du-lich-tinh-bac-kan-nam-2024-gan-voi-le-hoi-van-hoa-cho-tinh-xuan-duong/", "UBND Ủy ban nhân dân xã Xuân Dương  tỉnh Bắc Kạn")</f>
        <v>UBND Ủy ban nhân dân xã Xuân Dương  tỉnh Bắc Kạn</v>
      </c>
      <c r="C824" t="str">
        <v>https://nari.backan.gov.vn/hop-thong-nhat-cac-noi-dung-to-chuc-le-be-mac-tuan-van-hoa-du-lich-tinh-bac-kan-nam-2024-gan-voi-le-hoi-van-hoa-cho-tinh-xuan-duong/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2823</v>
      </c>
      <c r="B825" t="str">
        <f>HYPERLINK("https://www.facebook.com/Conganxadongxahuyennari/", "Công an xã Đổng Xá  tỉnh Bắc Kạn")</f>
        <v>Công an xã Đổng Xá  tỉnh Bắc Kạn</v>
      </c>
      <c r="C825" t="str">
        <v>https://www.facebook.com/Conganxadongxahuyennari/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2824</v>
      </c>
      <c r="B826" t="str">
        <f>HYPERLINK("https://nari.backan.gov.vn/", "UBND Ủy ban nhân dân xã Đổng Xá  tỉnh Bắc Kạn")</f>
        <v>UBND Ủy ban nhân dân xã Đổng Xá  tỉnh Bắc Kạn</v>
      </c>
      <c r="C826" t="str">
        <v>https://nari.backan.gov.vn/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2825</v>
      </c>
      <c r="B827" t="str">
        <v>Công an xã Liêm Thuỷ  tỉnh Bắc Kạn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2826</v>
      </c>
      <c r="B828" t="str">
        <f>HYPERLINK("https://hanhchinhcong.backan.gov.vn/portaldvc/Pages/2023-8-22/Tang-Bang-khen-cho-cac-tap-the-ho-gia-dinh-ca-nhanjbmlzgs9bevf.aspx", "UBND Ủy ban nhân dân xã Liêm Thuỷ  tỉnh Bắc Kạn")</f>
        <v>UBND Ủy ban nhân dân xã Liêm Thuỷ  tỉnh Bắc Kạn</v>
      </c>
      <c r="C828" t="str">
        <v>https://hanhchinhcong.backan.gov.vn/portaldvc/Pages/2023-8-22/Tang-Bang-khen-cho-cac-tap-the-ho-gia-dinh-ca-nhanjbmlzgs9bevf.aspx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2827</v>
      </c>
      <c r="B829" t="str">
        <v>Công an phường Phan Thiết  tỉnh Tuyên Quang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2828</v>
      </c>
      <c r="B830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 tỉnh Tuyên Quang")</f>
        <v>UBND Ủy ban nhân dân phường Phan Thiết  tỉnh Tuyên Quang</v>
      </c>
      <c r="C830" t="str">
        <v>http://phanthiet.tuyenquang.gov.vn/vi/tin-bai/bi-thu-chu-tich-ubnd-phuong-phan-thiet-da-toi-tham-tang-qua-cac-gia-dinh-chinh-sach-nguoi-co-cong-voi-cach-mang-tren-dia-ban-phuong?type=NEWS&amp;id=94680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2829</v>
      </c>
      <c r="B831" t="str">
        <f>HYPERLINK("https://www.facebook.com/p/C%C3%B4ng-an-ph%C6%B0%E1%BB%9Dng-Minh-Xu%C3%A2n-TP-Tuy%C3%AAn-Quang-100083448786653/", "Công an phường Minh Xuân  tỉnh Tuyên Quang")</f>
        <v>Công an phường Minh Xuân  tỉnh Tuyên Quang</v>
      </c>
      <c r="C831" t="str">
        <v>https://www.facebook.com/p/C%C3%B4ng-an-ph%C6%B0%E1%BB%9Dng-Minh-Xu%C3%A2n-TP-Tuy%C3%AAn-Quang-100083448786653/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2830</v>
      </c>
      <c r="B832" t="str">
        <f>HYPERLINK("https://www.tuyenquang.gov.vn/vi/post/bi-thu-tinh-uy-binh-thuan-gui-dien-tham-hoi-tinh-ket-nghia-tuyen-quang?type=NEWS&amp;id=124399", "UBND Ủy ban nhân dân phường Minh Xuân  tỉnh Tuyên Quang")</f>
        <v>UBND Ủy ban nhân dân phường Minh Xuân  tỉnh Tuyên Quang</v>
      </c>
      <c r="C832" t="str">
        <v>https://www.tuyenquang.gov.vn/vi/post/bi-thu-tinh-uy-binh-thuan-gui-dien-tham-hoi-tinh-ket-nghia-tuyen-quang?type=NEWS&amp;id=124399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2831</v>
      </c>
      <c r="B833" t="str">
        <v>Công an phường Tân Quang  tỉnh Tuyên Quang</v>
      </c>
      <c r="C833" t="str">
        <v>-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2832</v>
      </c>
      <c r="B834" t="str">
        <f>HYPERLINK("https://www.quangninh.gov.vn/donvi/TXQuangYen/Trang/ChiTietBVGioiThieu.aspx?bvid=210", "UBND Ủy ban nhân dân phường Tân Quang  tỉnh Tuyên Quang")</f>
        <v>UBND Ủy ban nhân dân phường Tân Quang  tỉnh Tuyên Quang</v>
      </c>
      <c r="C834" t="str">
        <v>https://www.quangninh.gov.vn/donvi/TXQuangYen/Trang/ChiTietBVGioiThieu.aspx?bvid=210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2833</v>
      </c>
      <c r="B835" t="str">
        <v>Công an xã Tràng Đà  tỉnh Tuyên Quang</v>
      </c>
      <c r="C835" t="str">
        <v>-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2834</v>
      </c>
      <c r="B836" t="str">
        <f>HYPERLINK("http://congbao.tuyenquang.gov.vn/van-ban/linh-vuc/tai-nguyen-va-moi-truong/trang-8.html", "UBND Ủy ban nhân dân xã Tràng Đà  tỉnh Tuyên Quang")</f>
        <v>UBND Ủy ban nhân dân xã Tràng Đà  tỉnh Tuyên Quang</v>
      </c>
      <c r="C836" t="str">
        <v>http://congbao.tuyenquang.gov.vn/van-ban/linh-vuc/tai-nguyen-va-moi-truong/trang-8.html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2835</v>
      </c>
      <c r="B837" t="str">
        <v>Công an phường Nông Tiến  tỉnh Tuyên Quang</v>
      </c>
      <c r="C837" t="str">
        <v>-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2836</v>
      </c>
      <c r="B838" t="str">
        <f>HYPERLINK("https://m.hdndtuyenquang.gov.vn/dai-bieu-voi-cu-tri/tra-loi-y-kien/dia-phuong/xem-chi-tiet-3811.html", "UBND Ủy ban nhân dân phường Nông Tiến  tỉnh Tuyên Quang")</f>
        <v>UBND Ủy ban nhân dân phường Nông Tiến  tỉnh Tuyên Quang</v>
      </c>
      <c r="C838" t="str">
        <v>https://m.hdndtuyenquang.gov.vn/dai-bieu-voi-cu-tri/tra-loi-y-kien/dia-phuong/xem-chi-tiet-3811.html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2837</v>
      </c>
      <c r="B839" t="str">
        <f>HYPERLINK("https://www.facebook.com/ubndphuongyla/", "Công an phường Ỷ La  tỉnh Tuyên Quang")</f>
        <v>Công an phường Ỷ La  tỉnh Tuyên Quang</v>
      </c>
      <c r="C839" t="str">
        <v>https://www.facebook.com/ubndphuongyla/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2838</v>
      </c>
      <c r="B840" t="str">
        <f>HYPERLINK("http://congbao.tuyenquang.gov.vn/van-ban/linh-vuc/quy-hoach.html", "UBND Ủy ban nhân dân phường Ỷ La  tỉnh Tuyên Quang")</f>
        <v>UBND Ủy ban nhân dân phường Ỷ La  tỉnh Tuyên Quang</v>
      </c>
      <c r="C840" t="str">
        <v>http://congbao.tuyenquang.gov.vn/van-ban/linh-vuc/quy-hoach.html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2839</v>
      </c>
      <c r="B841" t="str">
        <f>HYPERLINK("https://www.facebook.com/p/C%C3%B4ng-an-ph%C6%B0%E1%BB%9Dng-T%C3%A2n-H%C3%A0-TP-Tuy%C3%AAn-Quang-100068061935760/", "Công an phường Tân Hà  tỉnh Tuyên Quang")</f>
        <v>Công an phường Tân Hà  tỉnh Tuyên Quang</v>
      </c>
      <c r="C841" t="str">
        <v>https://www.facebook.com/p/C%C3%B4ng-an-ph%C6%B0%E1%BB%9Dng-T%C3%A2n-H%C3%A0-TP-Tuy%C3%AAn-Quang-100068061935760/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2840</v>
      </c>
      <c r="B842" t="str">
        <f>HYPERLINK(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, "UBND Ủy ban nhân dân phường Tân Hà  tỉnh Tuyên Quang")</f>
        <v>UBND Ủy ban nhân dân phường Tân Hà  tỉnh Tuyên Quang</v>
      </c>
      <c r="C842" t="str">
        <v>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2841</v>
      </c>
      <c r="B843" t="str">
        <v>Công an phường Hưng Thành  tỉnh Tuyên Quang</v>
      </c>
      <c r="C843" t="str">
        <v>-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2842</v>
      </c>
      <c r="B844" t="str">
        <f>HYPERLINK("http://congbao.tuyenquang.gov.vn/van-ban/noi-ban-hanh/uy-ban-nhan-dan-tinh/trang-171.html", "UBND Ủy ban nhân dân phường Hưng Thành  tỉnh Tuyên Quang")</f>
        <v>UBND Ủy ban nhân dân phường Hưng Thành  tỉnh Tuyên Quang</v>
      </c>
      <c r="C844" t="str">
        <v>http://congbao.tuyenquang.gov.vn/van-ban/noi-ban-hanh/uy-ban-nhan-dan-tinh/trang-171.html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2843</v>
      </c>
      <c r="B845" t="str">
        <v>Công an xã An Khang  tỉnh Tuyên Quang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2844</v>
      </c>
      <c r="B846" t="str">
        <f>HYPERLINK("http://www.tuyenquang.gov.vn/vi/post/cong-nhan-3-xa-dat-chuan-nong-thon-moi-nang-cao?type=NEWS&amp;id=115806", "UBND Ủy ban nhân dân xã An Khang  tỉnh Tuyên Quang")</f>
        <v>UBND Ủy ban nhân dân xã An Khang  tỉnh Tuyên Quang</v>
      </c>
      <c r="C846" t="str">
        <v>http://www.tuyenquang.gov.vn/vi/post/cong-nhan-3-xa-dat-chuan-nong-thon-moi-nang-cao?type=NEWS&amp;id=115806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2845</v>
      </c>
      <c r="B847" t="str">
        <v>Công an xã An Tường  tỉnh Tuyên Quang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2846</v>
      </c>
      <c r="B848" t="str">
        <f>HYPERLINK("http://congbao.tuyenquang.gov.vn/van-ban/linh-vuc/giao-thong-xay-dung/trang-41.html", "UBND Ủy ban nhân dân xã An Tường  tỉnh Tuyên Quang")</f>
        <v>UBND Ủy ban nhân dân xã An Tường  tỉnh Tuyên Quang</v>
      </c>
      <c r="C848" t="str">
        <v>http://congbao.tuyenquang.gov.vn/van-ban/linh-vuc/giao-thong-xay-dung/trang-41.html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2847</v>
      </c>
      <c r="B849" t="str">
        <f>HYPERLINK("https://www.facebook.com/p/C%C3%B4ng-an-x%C3%A3-L%C6%B0%E1%BB%A1ng-V%C6%B0%E1%BB%A3ng-TP-Tuy%C3%AAn-Quang-100072249798874/", "Công an xã Lưỡng Vượng  tỉnh Tuyên Quang")</f>
        <v>Công an xã Lưỡng Vượng  tỉnh Tuyên Quang</v>
      </c>
      <c r="C849" t="str">
        <v>https://www.facebook.com/p/C%C3%B4ng-an-x%C3%A3-L%C6%B0%E1%BB%A1ng-V%C6%B0%E1%BB%A3ng-TP-Tuy%C3%AAn-Quang-100072249798874/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2848</v>
      </c>
      <c r="B850" t="str">
        <f>HYPERLINK("http://www.tuyenquang.gov.vn/vi/post/quyet-dinh-phe-duyet-nhiem-vu-quy-hoach-chi-tiet-khu-do-thi-tai-xa-luong-vuong-thanh-pho-tuyen-quang?type=EXECUTIVE_DIRECTION&amp;id=129386", "UBND Ủy ban nhân dân xã Lưỡng Vượng  tỉnh Tuyên Quang")</f>
        <v>UBND Ủy ban nhân dân xã Lưỡng Vượng  tỉnh Tuyên Quang</v>
      </c>
      <c r="C850" t="str">
        <v>http://www.tuyenquang.gov.vn/vi/post/quyet-dinh-phe-duyet-nhiem-vu-quy-hoach-chi-tiet-khu-do-thi-tai-xa-luong-vuong-thanh-pho-tuyen-quang?type=EXECUTIVE_DIRECTION&amp;id=129386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2849</v>
      </c>
      <c r="B851" t="str">
        <v>Công an xã Thái Long  tỉnh Tuyên Quang</v>
      </c>
      <c r="C851" t="str">
        <v>-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2850</v>
      </c>
      <c r="B852" t="str">
        <f>HYPERLINK("http://www.tuyenquang.gov.vn/vi/post/cong-nhan-3-xa-dat-chuan-nong-thon-moi-nang-cao?type=NEWS&amp;id=115806", "UBND Ủy ban nhân dân xã Thái Long  tỉnh Tuyên Quang")</f>
        <v>UBND Ủy ban nhân dân xã Thái Long  tỉnh Tuyên Quang</v>
      </c>
      <c r="C852" t="str">
        <v>http://www.tuyenquang.gov.vn/vi/post/cong-nhan-3-xa-dat-chuan-nong-thon-moi-nang-cao?type=NEWS&amp;id=115806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2851</v>
      </c>
      <c r="B853" t="str">
        <v>Công an xã Đội Cấn  tỉnh Tuyên Quang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2852</v>
      </c>
      <c r="B854" t="str">
        <f>HYPERLINK("https://thanhpho.tuyenquang.gov.vn/", "UBND Ủy ban nhân dân xã Đội Cấn  tỉnh Tuyên Quang")</f>
        <v>UBND Ủy ban nhân dân xã Đội Cấn  tỉnh Tuyên Quang</v>
      </c>
      <c r="C854" t="str">
        <v>https://thanhpho.tuyenquang.gov.vn/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2853</v>
      </c>
      <c r="B855" t="str">
        <v>Công an xã Phúc Yên  tỉnh Tuyên Quang</v>
      </c>
      <c r="C855" t="str">
        <v>-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2854</v>
      </c>
      <c r="B856" t="str">
        <f>HYPERLINK("https://phucninh.tuyenquang.gov.vn/", "UBND Ủy ban nhân dân xã Phúc Yên  tỉnh Tuyên Quang")</f>
        <v>UBND Ủy ban nhân dân xã Phúc Yên  tỉnh Tuyên Quang</v>
      </c>
      <c r="C856" t="str">
        <v>https://phucninh.tuyenquang.gov.vn/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2855</v>
      </c>
      <c r="B857" t="str">
        <v>Công an xã Xuân Lập  tỉnh Tuyên Quang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2856</v>
      </c>
      <c r="B858" t="str">
        <f>HYPERLINK("http://lambinh.tuyenquang.gov.vn/vi/tin-bai/dong-chi-pho-chu-tich-ubnd-tinh-nguyen-the-giang-du-ngay-hoi-dai-doan-ket-toan-dan-toc-tai-xa-xuan-lap?type=NEWS&amp;id=131513", "UBND Ủy ban nhân dân xã Xuân Lập  tỉnh Tuyên Quang")</f>
        <v>UBND Ủy ban nhân dân xã Xuân Lập  tỉnh Tuyên Quang</v>
      </c>
      <c r="C858" t="str">
        <v>http://lambinh.tuyenquang.gov.vn/vi/tin-bai/dong-chi-pho-chu-tich-ubnd-tinh-nguyen-the-giang-du-ngay-hoi-dai-doan-ket-toan-dan-toc-tai-xa-xuan-lap?type=NEWS&amp;id=131513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2857</v>
      </c>
      <c r="B859" t="str">
        <v>Công an xã Khuôn Hà  tỉnh Tuyên Quang</v>
      </c>
      <c r="C859" t="str">
        <v>-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2858</v>
      </c>
      <c r="B860" t="str">
        <f>HYPERLINK("http://lambinh.tuyenquang.gov.vn/vi/tin-bai/dai-bieu-hoi-dong-nhan-dan-tinh-khoa-xix-hoi-dong-nhan-dan-huyen-khoa-iii-hoi-dong-nhan-dan-xa-khoa-xxi-nhiem-ky-2021-2026-tiep-xuc-cu-tri-tai-xa-khuon-ha?type=NEWS&amp;id=130950", "UBND Ủy ban nhân dân xã Khuôn Hà  tỉnh Tuyên Quang")</f>
        <v>UBND Ủy ban nhân dân xã Khuôn Hà  tỉnh Tuyên Quang</v>
      </c>
      <c r="C860" t="str">
        <v>http://lambinh.tuyenquang.gov.vn/vi/tin-bai/dai-bieu-hoi-dong-nhan-dan-tinh-khoa-xix-hoi-dong-nhan-dan-huyen-khoa-iii-hoi-dong-nhan-dan-xa-khoa-xxi-nhiem-ky-2021-2026-tiep-xuc-cu-tri-tai-xa-khuon-ha?type=NEWS&amp;id=130950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2859</v>
      </c>
      <c r="B861" t="str">
        <v>Công an xã Lăng Can  tỉnh Tuyên Quang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2860</v>
      </c>
      <c r="B862" t="str">
        <f>HYPERLINK("http://lambinh.tuyenquang.gov.vn/vi/tin-bai/uy-ban-nhan-dan-huyen-lam-binh?type=NEWS&amp;id=99949", "UBND Ủy ban nhân dân xã Lăng Can  tỉnh Tuyên Quang")</f>
        <v>UBND Ủy ban nhân dân xã Lăng Can  tỉnh Tuyên Quang</v>
      </c>
      <c r="C862" t="str">
        <v>http://lambinh.tuyenquang.gov.vn/vi/tin-bai/uy-ban-nhan-dan-huyen-lam-binh?type=NEWS&amp;id=99949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2861</v>
      </c>
      <c r="B863" t="str">
        <v>Công an xã Lăng Can  tỉnh Tuyên Quang</v>
      </c>
      <c r="C863" t="str">
        <v>-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2862</v>
      </c>
      <c r="B864" t="str">
        <f>HYPERLINK("http://lambinh.tuyenquang.gov.vn/vi/tin-bai/uy-ban-nhan-dan-huyen-lam-binh?type=NEWS&amp;id=99949", "UBND Ủy ban nhân dân xã Lăng Can  tỉnh Tuyên Quang")</f>
        <v>UBND Ủy ban nhân dân xã Lăng Can  tỉnh Tuyên Quang</v>
      </c>
      <c r="C864" t="str">
        <v>http://lambinh.tuyenquang.gov.vn/vi/tin-bai/uy-ban-nhan-dan-huyen-lam-binh?type=NEWS&amp;id=99949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2863</v>
      </c>
      <c r="B865" t="str">
        <f>HYPERLINK("https://www.facebook.com/p/C%C3%94NG-AN-L%C3%82M-B%C3%8CNH-100064411584657/", "Công an xã Bình An  tỉnh Tuyên Quang")</f>
        <v>Công an xã Bình An  tỉnh Tuyên Quang</v>
      </c>
      <c r="C865" t="str">
        <v>https://www.facebook.com/p/C%C3%94NG-AN-L%C3%82M-B%C3%8CNH-100064411584657/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2864</v>
      </c>
      <c r="B866" t="str">
        <f>HYPERLINK("http://congbao.tuyenquang.gov.vn/van-ban/noi-ban-hanh/ubnd-huyen-ham-yen.html", "UBND Ủy ban nhân dân xã Bình An  tỉnh Tuyên Quang")</f>
        <v>UBND Ủy ban nhân dân xã Bình An  tỉnh Tuyên Quang</v>
      </c>
      <c r="C866" t="str">
        <v>http://congbao.tuyenquang.gov.vn/van-ban/noi-ban-hanh/ubnd-huyen-ham-yen.html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2865</v>
      </c>
      <c r="B867" t="str">
        <v>Công an xã Hồng Quang  tỉnh Tuyên Quang</v>
      </c>
      <c r="C867" t="str">
        <v>-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2866</v>
      </c>
      <c r="B868" t="str">
        <f>HYPERLINK("https://dichvucong.namdinh.gov.vn/portaldvc/KenhTin/dich-vu-cong-truc-tuyen.aspx?_dv=4284B5CC-ABA9-377A-83C7-14E8075CC074", "UBND Ủy ban nhân dân xã Hồng Quang  tỉnh Tuyên Quang")</f>
        <v>UBND Ủy ban nhân dân xã Hồng Quang  tỉnh Tuyên Quang</v>
      </c>
      <c r="C868" t="str">
        <v>https://dichvucong.namdinh.gov.vn/portaldvc/KenhTin/dich-vu-cong-truc-tuyen.aspx?_dv=4284B5CC-ABA9-377A-83C7-14E8075CC074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2867</v>
      </c>
      <c r="B869" t="str">
        <v>Công an xã Thổ Bình  tỉnh Tuyên Quang</v>
      </c>
      <c r="C869" t="str">
        <v>-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2868</v>
      </c>
      <c r="B870" t="str">
        <f>HYPERLINK("http://lambinh.tuyenquang.gov.vn/vi/tin-bai/lam-binh-cong-bo-quyet-dinh-cua-chu-tich-ubnd-tinh-cong-nhan-xa-tho-binh-dat-chuan-nong-thon-moi-nam-2021?type=NEWS&amp;id=105955", "UBND Ủy ban nhân dân xã Thổ Bình  tỉnh Tuyên Quang")</f>
        <v>UBND Ủy ban nhân dân xã Thổ Bình  tỉnh Tuyên Quang</v>
      </c>
      <c r="C870" t="str">
        <v>http://lambinh.tuyenquang.gov.vn/vi/tin-bai/lam-binh-cong-bo-quyet-dinh-cua-chu-tich-ubnd-tinh-cong-nhan-xa-tho-binh-dat-chuan-nong-thon-moi-nam-2021?type=NEWS&amp;id=105955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2869</v>
      </c>
      <c r="B871" t="str">
        <f>HYPERLINK("https://www.facebook.com/CAHNAHANG/", "Công an thị trấn Na Hang  tỉnh Tuyên Quang")</f>
        <v>Công an thị trấn Na Hang  tỉnh Tuyên Quang</v>
      </c>
      <c r="C871" t="str">
        <v>https://www.facebook.com/CAHNAHANG/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2870</v>
      </c>
      <c r="B872" t="str">
        <f>HYPERLINK("https://nahang.tuyenquang.gov.vn/", "UBND Ủy ban nhân dân thị trấn Na Hang  tỉnh Tuyên Quang")</f>
        <v>UBND Ủy ban nhân dân thị trấn Na Hang  tỉnh Tuyên Quang</v>
      </c>
      <c r="C872" t="str">
        <v>https://nahang.tuyenquang.gov.vn/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2871</v>
      </c>
      <c r="B873" t="str">
        <v>Công an xã Sinh Long  tỉnh Tuyên Quang</v>
      </c>
      <c r="C873" t="str">
        <v>-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2872</v>
      </c>
      <c r="B874" t="str">
        <f>HYPERLINK("http://congbao.tuyenquang.gov.vn/van-ban/linh-vuc/ngoai-vu.html", "UBND Ủy ban nhân dân xã Sinh Long  tỉnh Tuyên Quang")</f>
        <v>UBND Ủy ban nhân dân xã Sinh Long  tỉnh Tuyên Quang</v>
      </c>
      <c r="C874" t="str">
        <v>http://congbao.tuyenquang.gov.vn/van-ban/linh-vuc/ngoai-vu.html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2873</v>
      </c>
      <c r="B875" t="str">
        <v>Công an xã Thượng Giáp  tỉnh Tuyên Quang</v>
      </c>
      <c r="C875" t="str">
        <v>-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2874</v>
      </c>
      <c r="B876" t="str">
        <f>HYPERLINK("http://congbao.tuyenquang.gov.vn/van-ban/noi-ban-hanh/ubnd-huyen-na-hang/trang-3.html", "UBND Ủy ban nhân dân xã Thượng Giáp  tỉnh Tuyên Quang")</f>
        <v>UBND Ủy ban nhân dân xã Thượng Giáp  tỉnh Tuyên Quang</v>
      </c>
      <c r="C876" t="str">
        <v>http://congbao.tuyenquang.gov.vn/van-ban/noi-ban-hanh/ubnd-huyen-na-hang/trang-3.html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2875</v>
      </c>
      <c r="B877" t="str">
        <v>Công an xã Thượng Nông  tỉnh Tuyên Quang</v>
      </c>
      <c r="C877" t="str">
        <v>-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2876</v>
      </c>
      <c r="B878" t="str">
        <f>HYPERLINK("http://congbao.tuyenquang.gov.vn/van-ban/noi-ban-hanh/ubnd-huyen-na-hang/trang-3.html", "UBND Ủy ban nhân dân xã Thượng Nông  tỉnh Tuyên Quang")</f>
        <v>UBND Ủy ban nhân dân xã Thượng Nông  tỉnh Tuyên Quang</v>
      </c>
      <c r="C878" t="str">
        <v>http://congbao.tuyenquang.gov.vn/van-ban/noi-ban-hanh/ubnd-huyen-na-hang/trang-3.html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2877</v>
      </c>
      <c r="B879" t="str">
        <v>Công an xã Côn Lôn  tỉnh Tuyên Quang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2878</v>
      </c>
      <c r="B880" t="str">
        <f>HYPERLINK("http://congbao.tuyenquang.gov.vn/van-ban/noi-ban-hanh/ubnd-huyen-na-hang.html", "UBND Ủy ban nhân dân xã Côn Lôn  tỉnh Tuyên Quang")</f>
        <v>UBND Ủy ban nhân dân xã Côn Lôn  tỉnh Tuyên Quang</v>
      </c>
      <c r="C880" t="str">
        <v>http://congbao.tuyenquang.gov.vn/van-ban/noi-ban-hanh/ubnd-huyen-na-hang.html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2879</v>
      </c>
      <c r="B881" t="str">
        <f>HYPERLINK("https://www.facebook.com/p/C%C3%B4ng-an-x%C3%A3-Y%C3%AAn-Hoa-100072500229729/", "Công an xã Yên Hoa  tỉnh Tuyên Quang")</f>
        <v>Công an xã Yên Hoa  tỉnh Tuyên Quang</v>
      </c>
      <c r="C881" t="str">
        <v>https://www.facebook.com/p/C%C3%B4ng-an-x%C3%A3-Y%C3%AAn-Hoa-100072500229729/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2880</v>
      </c>
      <c r="B882" t="str">
        <f>HYPERLINK("http://nahang.tuyenquang.gov.vn/vi/tin-bai/dong-chi-chu-tich-ubnd-huyen-lam-viec-voi-xa-yen-hoa-ve-cong-tac-quan-ly-dat-dai-cho-hanh-lang-an-toan-giao-thong?type=NEWS&amp;id=112379", "UBND Ủy ban nhân dân xã Yên Hoa  tỉnh Tuyên Quang")</f>
        <v>UBND Ủy ban nhân dân xã Yên Hoa  tỉnh Tuyên Quang</v>
      </c>
      <c r="C882" t="str">
        <v>http://nahang.tuyenquang.gov.vn/vi/tin-bai/dong-chi-chu-tich-ubnd-huyen-lam-viec-voi-xa-yen-hoa-ve-cong-tac-quan-ly-dat-dai-cho-hanh-lang-an-toan-giao-thong?type=NEWS&amp;id=112379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2881</v>
      </c>
      <c r="B883" t="str">
        <v>Công an xã Hồng Thái  tỉnh Tuyên Quang</v>
      </c>
      <c r="C883" t="str">
        <v>-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2882</v>
      </c>
      <c r="B884" t="str">
        <f>HYPERLINK("https://dongtrieu.quangninh.gov.vn/Trang/ChiTietBVGioiThieu.aspx?bvid=219", "UBND Ủy ban nhân dân xã Hồng Thái  tỉnh Tuyên Quang")</f>
        <v>UBND Ủy ban nhân dân xã Hồng Thái  tỉnh Tuyên Quang</v>
      </c>
      <c r="C884" t="str">
        <v>https://dongtrieu.quangninh.gov.vn/Trang/ChiTietBVGioiThieu.aspx?bvid=219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2883</v>
      </c>
      <c r="B885" t="str">
        <v>Công an xã Đà Vị  tỉnh Tuyên Quang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2884</v>
      </c>
      <c r="B886" t="str">
        <f>HYPERLINK("http://congbao.tuyenquang.gov.vn/media/files/old/243-2022-qd-ubnd.pdf", "UBND Ủy ban nhân dân xã Đà Vị  tỉnh Tuyên Quang")</f>
        <v>UBND Ủy ban nhân dân xã Đà Vị  tỉnh Tuyên Quang</v>
      </c>
      <c r="C886" t="str">
        <v>http://congbao.tuyenquang.gov.vn/media/files/old/243-2022-qd-ubnd.pdf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2885</v>
      </c>
      <c r="B887" t="str">
        <f>HYPERLINK("https://www.facebook.com/congantinhtuyenquang/?locale=zh_CN", "Công an xã Khau Tinh  tỉnh Tuyên Quang")</f>
        <v>Công an xã Khau Tinh  tỉnh Tuyên Quang</v>
      </c>
      <c r="C887" t="str">
        <v>https://www.facebook.com/congantinhtuyenquang/?locale=zh_CN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2886</v>
      </c>
      <c r="B888" t="str">
        <f>HYPERLINK("http://congbao.tuyenquang.gov.vn/van-ban/noi-ban-hanh/ubnd-huyen-na-hang.html", "UBND Ủy ban nhân dân xã Khau Tinh  tỉnh Tuyên Quang")</f>
        <v>UBND Ủy ban nhân dân xã Khau Tinh  tỉnh Tuyên Quang</v>
      </c>
      <c r="C888" t="str">
        <v>http://congbao.tuyenquang.gov.vn/van-ban/noi-ban-hanh/ubnd-huyen-na-hang.html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2887</v>
      </c>
      <c r="B889" t="str">
        <f>HYPERLINK("https://www.facebook.com/p/Tu%E1%BB%95i-tr%E1%BA%BB-C%C3%B4ng-an-Th%C3%A0nh-ph%E1%BB%91-V%C4%A9nh-Y%C3%AAn-100066497717181/?locale=nl_BE", "Công an xã Sơn Phú  tỉnh Tuyên Quang")</f>
        <v>Công an xã Sơn Phú  tỉnh Tuyên Quang</v>
      </c>
      <c r="C889" t="str">
        <v>https://www.facebook.com/p/Tu%E1%BB%95i-tr%E1%BA%BB-C%C3%B4ng-an-Th%C3%A0nh-ph%E1%BB%91-V%C4%A9nh-Y%C3%AAn-100066497717181/?locale=nl_BE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2888</v>
      </c>
      <c r="B890" t="str">
        <f>HYPERLINK("https://nahang.tuyenquang.gov.vn/", "UBND Ủy ban nhân dân xã Sơn Phú  tỉnh Tuyên Quang")</f>
        <v>UBND Ủy ban nhân dân xã Sơn Phú  tỉnh Tuyên Quang</v>
      </c>
      <c r="C890" t="str">
        <v>https://nahang.tuyenquang.gov.vn/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2889</v>
      </c>
      <c r="B891" t="str">
        <f>HYPERLINK("https://www.facebook.com/p/C%C3%B4ng-An-x%C3%A3-N%C4%83ng-Kh%E1%BA%A3-huy%E1%BB%87n-Na-Hang-t%E1%BB%89nh-Tuy%C3%AAn-Quang-100070231839560/", "Công an xã Năng Khả  tỉnh Tuyên Quang")</f>
        <v>Công an xã Năng Khả  tỉnh Tuyên Quang</v>
      </c>
      <c r="C891" t="str">
        <v>https://www.facebook.com/p/C%C3%B4ng-An-x%C3%A3-N%C4%83ng-Kh%E1%BA%A3-huy%E1%BB%87n-Na-Hang-t%E1%BB%89nh-Tuy%C3%AAn-Quang-100070231839560/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2890</v>
      </c>
      <c r="B892" t="str">
        <f>HYPERLINK("https://phucninh.tuyenquang.gov.vn/vi/tin-bai/ky-hop-chuyen-de-hoi-dong-nhan-dan-xa-phuc-ninh-khoa-xxi-nhiem-ky-2021-2026?type=NEWS&amp;id=127445", "UBND Ủy ban nhân dân xã Năng Khả  tỉnh Tuyên Quang")</f>
        <v>UBND Ủy ban nhân dân xã Năng Khả  tỉnh Tuyên Quang</v>
      </c>
      <c r="C892" t="str">
        <v>https://phucninh.tuyenquang.gov.vn/vi/tin-bai/ky-hop-chuyen-de-hoi-dong-nhan-dan-xa-phuc-ninh-khoa-xxi-nhiem-ky-2021-2026?type=NEWS&amp;id=127445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2891</v>
      </c>
      <c r="B893" t="str">
        <v>Công an xã Thanh Tương  tỉnh Tuyên Quang</v>
      </c>
      <c r="C893" t="str">
        <v>-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2892</v>
      </c>
      <c r="B894" t="str">
        <f>HYPERLINK("http://nahang.tuyenquang.gov.vn/vi/tin-bai/phuc-dung-bao-ton-le-hoi-gia-com-cua-dan-toc-tay-xa-thanh-tuong?type=NEWS&amp;id=129181", "UBND Ủy ban nhân dân xã Thanh Tương  tỉnh Tuyên Quang")</f>
        <v>UBND Ủy ban nhân dân xã Thanh Tương  tỉnh Tuyên Quang</v>
      </c>
      <c r="C894" t="str">
        <v>http://nahang.tuyenquang.gov.vn/vi/tin-bai/phuc-dung-bao-ton-le-hoi-gia-com-cua-dan-toc-tay-xa-thanh-tuong?type=NEWS&amp;id=129181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2893</v>
      </c>
      <c r="B895" t="str">
        <v>Công an thị trấn Vĩnh Lộc  tỉnh Tuyên Quang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2894</v>
      </c>
      <c r="B896" t="str">
        <f>HYPERLINK("http://congbao.tuyenquang.gov.vn/van-ban/the-loai/quyet-dinh/trang-3.html", "UBND Ủy ban nhân dân thị trấn Vĩnh Lộc  tỉnh Tuyên Quang")</f>
        <v>UBND Ủy ban nhân dân thị trấn Vĩnh Lộc  tỉnh Tuyên Quang</v>
      </c>
      <c r="C896" t="str">
        <v>http://congbao.tuyenquang.gov.vn/van-ban/the-loai/quyet-dinh/trang-3.html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2895</v>
      </c>
      <c r="B897" t="str">
        <v>Công an xã Phúc Sơn  tỉnh Tuyên Quang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2896</v>
      </c>
      <c r="B898" t="str">
        <f>HYPERLINK("http://lambinh.tuyenquang.gov.vn/vi/tin-bai/hoi-nghi-cho-y-kien-do-an-quy-hoach-chung-do-thi-moi-xa-phuc-son-huyen-lam-binh-tinh-tuyen-quang?type=NEWS&amp;id=114252", "UBND Ủy ban nhân dân xã Phúc Sơn  tỉnh Tuyên Quang")</f>
        <v>UBND Ủy ban nhân dân xã Phúc Sơn  tỉnh Tuyên Quang</v>
      </c>
      <c r="C898" t="str">
        <v>http://lambinh.tuyenquang.gov.vn/vi/tin-bai/hoi-nghi-cho-y-kien-do-an-quy-hoach-chung-do-thi-moi-xa-phuc-son-huyen-lam-binh-tinh-tuyen-quang?type=NEWS&amp;id=114252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2897</v>
      </c>
      <c r="B899" t="str">
        <f>HYPERLINK("https://www.facebook.com/tuyenquangttv/videos/ch%C6%B0%C6%A1ng-tr%C3%ACnh-th%E1%BB%9Di-s%E1%BB%B1-tr%E1%BB%B1c-ti%E1%BA%BFp-11h30-ng%C3%A0y-2632024/274921095660441/", "Công an xã Minh Quang  tỉnh Tuyên Quang")</f>
        <v>Công an xã Minh Quang  tỉnh Tuyên Quang</v>
      </c>
      <c r="C899" t="str">
        <v>https://www.facebook.com/tuyenquangttv/videos/ch%C6%B0%C6%A1ng-tr%C3%ACnh-th%E1%BB%9Di-s%E1%BB%B1-tr%E1%BB%B1c-ti%E1%BA%BFp-11h30-ng%C3%A0y-2632024/274921095660441/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2898</v>
      </c>
      <c r="B900" t="str">
        <f>HYPERLINK("http://lambinh.tuyenquang.gov.vn/vi/tin-bai/ong-nguyen-the-giang-tinh-uy-vien-pho-chu-tich-ubnd-tinh-tiep-xuc-cu-tri-xa-minh-quang-huyen-lam-binh?type=NEWS&amp;id=130986", "UBND Ủy ban nhân dân xã Minh Quang  tỉnh Tuyên Quang")</f>
        <v>UBND Ủy ban nhân dân xã Minh Quang  tỉnh Tuyên Quang</v>
      </c>
      <c r="C900" t="str">
        <v>http://lambinh.tuyenquang.gov.vn/vi/tin-bai/ong-nguyen-the-giang-tinh-uy-vien-pho-chu-tich-ubnd-tinh-tiep-xuc-cu-tri-xa-minh-quang-huyen-lam-binh?type=NEWS&amp;id=130986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2899</v>
      </c>
      <c r="B901" t="str">
        <f>HYPERLINK("https://www.facebook.com/p/Tu%E1%BB%95i-tr%E1%BA%BB-C%C3%B4ng-an-Th%C3%A0nh-ph%E1%BB%91-V%C4%A9nh-Y%C3%AAn-100066497717181/?locale=nl_BE", "Công an xã Trung Hà  tỉnh Tuyên Quang")</f>
        <v>Công an xã Trung Hà  tỉnh Tuyên Quang</v>
      </c>
      <c r="C901" t="str">
        <v>https://www.facebook.com/p/Tu%E1%BB%95i-tr%E1%BA%BB-C%C3%B4ng-an-Th%C3%A0nh-ph%E1%BB%91-V%C4%A9nh-Y%C3%AAn-100066497717181/?locale=nl_BE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2900</v>
      </c>
      <c r="B902" t="str">
        <f>HYPERLINK("http://congbao.tuyenquang.gov.vn/van-ban/linh-vuc/van-hoa-tt-du-lich.html", "UBND Ủy ban nhân dân xã Trung Hà  tỉnh Tuyên Quang")</f>
        <v>UBND Ủy ban nhân dân xã Trung Hà  tỉnh Tuyên Quang</v>
      </c>
      <c r="C902" t="str">
        <v>http://congbao.tuyenquang.gov.vn/van-ban/linh-vuc/van-hoa-tt-du-lich.html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2901</v>
      </c>
      <c r="B903" t="str">
        <v>Công an xã Tân Mỹ  tỉnh Tuyên Quang</v>
      </c>
      <c r="C903" t="str">
        <v>-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2902</v>
      </c>
      <c r="B904" t="str">
        <f>HYPERLINK("https://m.chiemhoa.gov.vn/ubnd-xa-thi-tran.html", "UBND Ủy ban nhân dân xã Tân Mỹ  tỉnh Tuyên Quang")</f>
        <v>UBND Ủy ban nhân dân xã Tân Mỹ  tỉnh Tuyên Quang</v>
      </c>
      <c r="C904" t="str">
        <v>https://m.chiemhoa.gov.vn/ubnd-xa-thi-tran.html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2903</v>
      </c>
      <c r="B905" t="str">
        <v>Công an xã Hà Lang  tỉnh Tuyên Quang</v>
      </c>
      <c r="C905" t="str">
        <v>-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2904</v>
      </c>
      <c r="B906" t="str">
        <f>HYPERLINK("https://m.chiemhoa.gov.vn/ubnd-xa-thi-tran.html", "UBND Ủy ban nhân dân xã Hà Lang  tỉnh Tuyên Quang")</f>
        <v>UBND Ủy ban nhân dân xã Hà Lang  tỉnh Tuyên Quang</v>
      </c>
      <c r="C906" t="str">
        <v>https://m.chiemhoa.gov.vn/ubnd-xa-thi-tran.html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2905</v>
      </c>
      <c r="B907" t="str">
        <v>Công an xã Hùng Mỹ  tỉnh Tuyên Quang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2906</v>
      </c>
      <c r="B908" t="str">
        <f>HYPERLINK("https://m.chiemhoa.gov.vn/ubnd-xa-thi-tran.html", "UBND Ủy ban nhân dân xã Hùng Mỹ  tỉnh Tuyên Quang")</f>
        <v>UBND Ủy ban nhân dân xã Hùng Mỹ  tỉnh Tuyên Quang</v>
      </c>
      <c r="C908" t="str">
        <v>https://m.chiemhoa.gov.vn/ubnd-xa-thi-tran.html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2907</v>
      </c>
      <c r="B909" t="str">
        <f>HYPERLINK("https://www.facebook.com/p/C%C3%B4ng-an-x%C3%A3-Y%C3%AAn-L%E1%BA%ADp-100073524621443/", "Công an xã Yên Lập  tỉnh Tuyên Quang")</f>
        <v>Công an xã Yên Lập  tỉnh Tuyên Quang</v>
      </c>
      <c r="C909" t="str">
        <v>https://www.facebook.com/p/C%C3%B4ng-an-x%C3%A3-Y%C3%AAn-L%E1%BA%ADp-100073524621443/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2908</v>
      </c>
      <c r="B910" t="str">
        <f>HYPERLINK("https://m.chiemhoa.gov.vn/ubnd-xa-thi-tran.html", "UBND Ủy ban nhân dân xã Yên Lập  tỉnh Tuyên Quang")</f>
        <v>UBND Ủy ban nhân dân xã Yên Lập  tỉnh Tuyên Quang</v>
      </c>
      <c r="C910" t="str">
        <v>https://m.chiemhoa.gov.vn/ubnd-xa-thi-tran.html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2909</v>
      </c>
      <c r="B911" t="str">
        <v>Công an xã Tân An  tỉnh Tuyên Quang</v>
      </c>
      <c r="C911" t="str">
        <v>-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2910</v>
      </c>
      <c r="B912" t="str">
        <f>HYPERLINK("http://tanlong.tuyenquang.gov.vn/vi/tin-bai/uy-ban-nhan-dan-xa-tan-long-huyen-yen-son-tinh-tuyen-quang-to-chuc-ngay-hoi-toan-dan-bao-ve-an-ninh-to-quoc-ngay-1682024?type=NEWS&amp;id=123167", "UBND Ủy ban nhân dân xã Tân An  tỉnh Tuyên Quang")</f>
        <v>UBND Ủy ban nhân dân xã Tân An  tỉnh Tuyên Quang</v>
      </c>
      <c r="C912" t="str">
        <v>http://tanlong.tuyenquang.gov.vn/vi/tin-bai/uy-ban-nhan-dan-xa-tan-long-huyen-yen-son-tinh-tuyen-quang-to-chuc-ngay-hoi-toan-dan-bao-ve-an-ninh-to-quoc-ngay-1682024?type=NEWS&amp;id=123167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2911</v>
      </c>
      <c r="B913" t="str">
        <v>Công an xã Bình Phú  tỉnh Tuyên Quang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2912</v>
      </c>
      <c r="B914" t="str">
        <f>HYPERLINK("http://congbao.tuyenquang.gov.vn/van-ban/noi-ban-hanh/uy-ban-nhan-dan-tinh/trang-78.html", "UBND Ủy ban nhân dân xã Bình Phú  tỉnh Tuyên Quang")</f>
        <v>UBND Ủy ban nhân dân xã Bình Phú  tỉnh Tuyên Quang</v>
      </c>
      <c r="C914" t="str">
        <v>http://congbao.tuyenquang.gov.vn/van-ban/noi-ban-hanh/uy-ban-nhan-dan-tinh/trang-78.html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2913</v>
      </c>
      <c r="B915" t="str">
        <f>HYPERLINK("https://www.facebook.com/p/C%C3%B4ng-an-x%C3%A3-Xu%C3%A2n-Quang-100057251538152/", "Công an xã Xuân Quang  tỉnh Tuyên Quang")</f>
        <v>Công an xã Xuân Quang  tỉnh Tuyên Quang</v>
      </c>
      <c r="C915" t="str">
        <v>https://www.facebook.com/p/C%C3%B4ng-an-x%C3%A3-Xu%C3%A2n-Quang-100057251538152/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2914</v>
      </c>
      <c r="B916" t="str">
        <f>HYPERLINK("https://m.chiemhoa.gov.vn/tin-tuc-su-kien/le-cong-bo-quyet-dinh-cong-nhan-xa-xuan-quang-dat-chuan-nong-thon-moi-7137.html", "UBND Ủy ban nhân dân xã Xuân Quang  tỉnh Tuyên Quang")</f>
        <v>UBND Ủy ban nhân dân xã Xuân Quang  tỉnh Tuyên Quang</v>
      </c>
      <c r="C916" t="str">
        <v>https://m.chiemhoa.gov.vn/tin-tuc-su-kien/le-cong-bo-quyet-dinh-cong-nhan-xa-xuan-quang-dat-chuan-nong-thon-moi-7137.html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2915</v>
      </c>
      <c r="B917" t="str">
        <v>Công an xã Ngọc Hội  tỉnh Tuyên Quang</v>
      </c>
      <c r="C917" t="str">
        <v>-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2916</v>
      </c>
      <c r="B918" t="str">
        <f>HYPERLINK("https://m.chiemhoa.gov.vn/ubnd-xa-thi-tran.html", "UBND Ủy ban nhân dân xã Ngọc Hội  tỉnh Tuyên Quang")</f>
        <v>UBND Ủy ban nhân dân xã Ngọc Hội  tỉnh Tuyên Quang</v>
      </c>
      <c r="C918" t="str">
        <v>https://m.chiemhoa.gov.vn/ubnd-xa-thi-tran.html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2917</v>
      </c>
      <c r="B919" t="str">
        <v>Công an xã Phú Bình  tỉnh Tuyên Quang</v>
      </c>
      <c r="C919" t="str">
        <v>-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2918</v>
      </c>
      <c r="B920" t="str">
        <f>HYPERLINK("https://m.chiemhoa.gov.vn/ubnd-xa-thi-tran.html", "UBND Ủy ban nhân dân xã Phú Bình  tỉnh Tuyên Quang")</f>
        <v>UBND Ủy ban nhân dân xã Phú Bình  tỉnh Tuyên Quang</v>
      </c>
      <c r="C920" t="str">
        <v>https://m.chiemhoa.gov.vn/ubnd-xa-thi-tran.html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2919</v>
      </c>
      <c r="B921" t="str">
        <v>Công an xã Hòa Phú  tỉnh Tuyên Quang</v>
      </c>
      <c r="C921" t="str">
        <v>-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2920</v>
      </c>
      <c r="B922" t="str">
        <f>HYPERLINK(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, "UBND Ủy ban nhân dân xã Hòa Phú  tỉnh Tuyên Quang")</f>
        <v>UBND Ủy ban nhân dân xã Hòa Phú  tỉnh Tuyên Quang</v>
      </c>
      <c r="C922" t="str">
        <v>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2921</v>
      </c>
      <c r="B923" t="str">
        <f>HYPERLINK("https://www.facebook.com/conganxaxphucthinh/", "Công an xã Phúc Thịnh  tỉnh Tuyên Quang")</f>
        <v>Công an xã Phúc Thịnh  tỉnh Tuyên Quang</v>
      </c>
      <c r="C923" t="str">
        <v>https://www.facebook.com/conganxaxphucthinh/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2922</v>
      </c>
      <c r="B924" t="str">
        <f>HYPERLINK("http://www.tuyenquang.gov.vn/vi/post/dai-ta-pham-kim-dinh-du-ngay-hoi-toan-dan-bao-ve-an-ninh-to-quoc-tai-xa-phuc-thinh?type=NEWS&amp;id=115112", "UBND Ủy ban nhân dân xã Phúc Thịnh  tỉnh Tuyên Quang")</f>
        <v>UBND Ủy ban nhân dân xã Phúc Thịnh  tỉnh Tuyên Quang</v>
      </c>
      <c r="C924" t="str">
        <v>http://www.tuyenquang.gov.vn/vi/post/dai-ta-pham-kim-dinh-du-ngay-hoi-toan-dan-bao-ve-an-ninh-to-quoc-tai-xa-phuc-thinh?type=NEWS&amp;id=115112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2923</v>
      </c>
      <c r="B925" t="str">
        <v>Công an xã Kiên Đài  tỉnh Tuyên Quang</v>
      </c>
      <c r="C925" t="str">
        <v>-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2924</v>
      </c>
      <c r="B926" t="str">
        <f>HYPERLINK("https://www.tuyenquang.gov.vn/vi/post/10786?id=10786&amp;type=TinTuc", "UBND Ủy ban nhân dân xã Kiên Đài  tỉnh Tuyên Quang")</f>
        <v>UBND Ủy ban nhân dân xã Kiên Đài  tỉnh Tuyên Quang</v>
      </c>
      <c r="C926" t="str">
        <v>https://www.tuyenquang.gov.vn/vi/post/10786?id=10786&amp;type=TinTuc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2925</v>
      </c>
      <c r="B927" t="str">
        <v>Công an xã Tân Thịnh  tỉnh Tuyên Quang</v>
      </c>
      <c r="C927" t="str">
        <v>-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2926</v>
      </c>
      <c r="B928" t="str">
        <f>HYPERLINK("https://m.chiemhoa.gov.vn/ubnd-xa-thi-tran.html", "UBND Ủy ban nhân dân xã Tân Thịnh  tỉnh Tuyên Quang")</f>
        <v>UBND Ủy ban nhân dân xã Tân Thịnh  tỉnh Tuyên Quang</v>
      </c>
      <c r="C928" t="str">
        <v>https://m.chiemhoa.gov.vn/ubnd-xa-thi-tran.html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2927</v>
      </c>
      <c r="B929" t="str">
        <v>Công an xã Trung Hòa  tỉnh Tuyên Quang</v>
      </c>
      <c r="C929" t="str">
        <v>-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2928</v>
      </c>
      <c r="B930" t="str">
        <f>HYPERLINK("https://m.chiemhoa.gov.vn/ubnd-xa-thi-tran.html", "UBND Ủy ban nhân dân xã Trung Hòa  tỉnh Tuyên Quang")</f>
        <v>UBND Ủy ban nhân dân xã Trung Hòa  tỉnh Tuyên Quang</v>
      </c>
      <c r="C930" t="str">
        <v>https://m.chiemhoa.gov.vn/ubnd-xa-thi-tran.html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2929</v>
      </c>
      <c r="B931" t="str">
        <v>Công an xã Kim Bình  tỉnh Tuyên Quang</v>
      </c>
      <c r="C931" t="str">
        <v>-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2930</v>
      </c>
      <c r="B932" t="str">
        <f>HYPERLINK("http://congbao.tuyenquang.gov.vn/media/files/old/243-2022-qd-ubnd.pdf", "UBND Ủy ban nhân dân xã Kim Bình  tỉnh Tuyên Quang")</f>
        <v>UBND Ủy ban nhân dân xã Kim Bình  tỉnh Tuyên Quang</v>
      </c>
      <c r="C932" t="str">
        <v>http://congbao.tuyenquang.gov.vn/media/files/old/243-2022-qd-ubnd.pdf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2931</v>
      </c>
      <c r="B933" t="str">
        <v>Công an xã Hòa An  tỉnh Tuyên Quang</v>
      </c>
      <c r="C933" t="str">
        <v>-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2932</v>
      </c>
      <c r="B934" t="str">
        <f>HYPERLINK("http://congbao.tuyenquang.gov.vn/media/files/old/243-2022-qd-ubnd.pdf", "UBND Ủy ban nhân dân xã Hòa An  tỉnh Tuyên Quang")</f>
        <v>UBND Ủy ban nhân dân xã Hòa An  tỉnh Tuyên Quang</v>
      </c>
      <c r="C934" t="str">
        <v>http://congbao.tuyenquang.gov.vn/media/files/old/243-2022-qd-ubnd.pdf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2933</v>
      </c>
      <c r="B935" t="str">
        <f>HYPERLINK("https://www.facebook.com/p/Tu%E1%BB%95i-tr%E1%BA%BB-C%C3%B4ng-an-Th%C3%A0nh-ph%E1%BB%91-V%C4%A9nh-Y%C3%AAn-100066497717181/?locale=nl_BE", "Công an xã Vinh Quang  tỉnh Tuyên Quang")</f>
        <v>Công an xã Vinh Quang  tỉnh Tuyên Quang</v>
      </c>
      <c r="C935" t="str">
        <v>https://www.facebook.com/p/Tu%E1%BB%95i-tr%E1%BA%BB-C%C3%B4ng-an-Th%C3%A0nh-ph%E1%BB%91-V%C4%A9nh-Y%C3%AAn-100066497717181/?locale=nl_BE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2934</v>
      </c>
      <c r="B936" t="str">
        <f>HYPERLINK("http://vinhquang.kontumcity.kontum.gov.vn/", "UBND Ủy ban nhân dân xã Vinh Quang  tỉnh Tuyên Quang")</f>
        <v>UBND Ủy ban nhân dân xã Vinh Quang  tỉnh Tuyên Quang</v>
      </c>
      <c r="C936" t="str">
        <v>http://vinhquang.kontumcity.kontum.gov.vn/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2935</v>
      </c>
      <c r="B937" t="str">
        <v>Công an xã Tri Phú  tỉnh Tuyên Quang</v>
      </c>
      <c r="C937" t="str">
        <v>-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2936</v>
      </c>
      <c r="B938" t="str">
        <f>HYPERLINK("https://m.chiemhoa.gov.vn/ubnd-xa-thi-tran.html", "UBND Ủy ban nhân dân xã Tri Phú  tỉnh Tuyên Quang")</f>
        <v>UBND Ủy ban nhân dân xã Tri Phú  tỉnh Tuyên Quang</v>
      </c>
      <c r="C938" t="str">
        <v>https://m.chiemhoa.gov.vn/ubnd-xa-thi-tran.html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2937</v>
      </c>
      <c r="B939" t="str">
        <v>Công an xã Nhân Lý  tỉnh Tuyên Quang</v>
      </c>
      <c r="C939" t="str">
        <v>-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2938</v>
      </c>
      <c r="B940" t="str">
        <f>HYPERLINK("http://congbao.tuyenquang.gov.vn/van-ban/the-loai/quyet-dinh/trang-122.html", "UBND Ủy ban nhân dân xã Nhân Lý  tỉnh Tuyên Quang")</f>
        <v>UBND Ủy ban nhân dân xã Nhân Lý  tỉnh Tuyên Quang</v>
      </c>
      <c r="C940" t="str">
        <v>http://congbao.tuyenquang.gov.vn/van-ban/the-loai/quyet-dinh/trang-122.html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2939</v>
      </c>
      <c r="B941" t="str">
        <f>HYPERLINK("https://www.facebook.com/ConganxaYenNguyen/", "Công an xã Yên Nguyên  tỉnh Tuyên Quang")</f>
        <v>Công an xã Yên Nguyên  tỉnh Tuyên Quang</v>
      </c>
      <c r="C941" t="str">
        <v>https://www.facebook.com/ConganxaYenNguyen/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2940</v>
      </c>
      <c r="B942" t="str">
        <f>HYPERLINK("https://m.chiemhoa.gov.vn/ubnd-xa-thi-tran.html", "UBND Ủy ban nhân dân xã Yên Nguyên  tỉnh Tuyên Quang")</f>
        <v>UBND Ủy ban nhân dân xã Yên Nguyên  tỉnh Tuyên Quang</v>
      </c>
      <c r="C942" t="str">
        <v>https://m.chiemhoa.gov.vn/ubnd-xa-thi-tran.html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2941</v>
      </c>
      <c r="B943" t="str">
        <v>Công an xã Linh Phú  tỉnh Tuyên Quang</v>
      </c>
      <c r="C943" t="str">
        <v>-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2942</v>
      </c>
      <c r="B944" t="str">
        <f>HYPERLINK("https://m.chiemhoa.gov.vn/tin-tuc-su-kien/chinh-tri/uy-ban-dan-toc-tham-dong-vien-cac-ho-dan-bi-thiet-hai-do-mua-lu-tai-xa-linh-phu-11865.html", "UBND Ủy ban nhân dân xã Linh Phú  tỉnh Tuyên Quang")</f>
        <v>UBND Ủy ban nhân dân xã Linh Phú  tỉnh Tuyên Quang</v>
      </c>
      <c r="C944" t="str">
        <v>https://m.chiemhoa.gov.vn/tin-tuc-su-kien/chinh-tri/uy-ban-dan-toc-tham-dong-vien-cac-ho-dan-bi-thiet-hai-do-mua-lu-tai-xa-linh-phu-11865.html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2943</v>
      </c>
      <c r="B945" t="str">
        <f>HYPERLINK("https://www.facebook.com/tuoitreconganquangbinh/", "Công an xã Bình Nhân  tỉnh Tuyên Quang")</f>
        <v>Công an xã Bình Nhân  tỉnh Tuyên Quang</v>
      </c>
      <c r="C945" t="str">
        <v>https://www.facebook.com/tuoitreconganquangbinh/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2944</v>
      </c>
      <c r="B946" t="str">
        <f>HYPERLINK("http://congbao.tuyenquang.gov.vn/van-ban/noi-ban-hanh/ubnd-huyen-ham-yen.html", "UBND Ủy ban nhân dân xã Bình Nhân  tỉnh Tuyên Quang")</f>
        <v>UBND Ủy ban nhân dân xã Bình Nhân  tỉnh Tuyên Quang</v>
      </c>
      <c r="C946" t="str">
        <v>http://congbao.tuyenquang.gov.vn/van-ban/noi-ban-hanh/ubnd-huyen-ham-yen.html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2945</v>
      </c>
      <c r="B947" t="str">
        <f>HYPERLINK("https://www.facebook.com/p/Tu%E1%BB%95i-tr%E1%BA%BB-C%C3%B4ng-an-Th%C3%A0nh-ph%E1%BB%91-V%C4%A9nh-Y%C3%AAn-100066497717181/?locale=nl_BE", "Công an thị trấn Tân Yên  tỉnh Tuyên Quang")</f>
        <v>Công an thị trấn Tân Yên  tỉnh Tuyên Quang</v>
      </c>
      <c r="C947" t="str">
        <v>https://www.facebook.com/p/Tu%E1%BB%95i-tr%E1%BA%BB-C%C3%B4ng-an-Th%C3%A0nh-ph%E1%BB%91-V%C4%A9nh-Y%C3%AAn-100066497717181/?locale=nl_BE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2946</v>
      </c>
      <c r="B948" t="str">
        <f>HYPERLINK("https://hamyen.tuyenquang.gov.vn/", "UBND Ủy ban nhân dân thị trấn Tân Yên  tỉnh Tuyên Quang")</f>
        <v>UBND Ủy ban nhân dân thị trấn Tân Yên  tỉnh Tuyên Quang</v>
      </c>
      <c r="C948" t="str">
        <v>https://hamyen.tuyenquang.gov.vn/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2947</v>
      </c>
      <c r="B949" t="str">
        <v>Công an xã Yên Thuận  tỉnh Tuyên Quang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2948</v>
      </c>
      <c r="B950" t="str">
        <f>HYPERLINK("http://congbao.tuyenquang.gov.vn/van-ban/noi-ban-hanh/ubnd-huyen-ham-yen.html", "UBND Ủy ban nhân dân xã Yên Thuận  tỉnh Tuyên Quang")</f>
        <v>UBND Ủy ban nhân dân xã Yên Thuận  tỉnh Tuyên Quang</v>
      </c>
      <c r="C950" t="str">
        <v>http://congbao.tuyenquang.gov.vn/van-ban/noi-ban-hanh/ubnd-huyen-ham-yen.html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2949</v>
      </c>
      <c r="B951" t="str">
        <v>Công an xã Bạch Xa  tỉnh Tuyên Quang</v>
      </c>
      <c r="C951" t="str">
        <v>-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2950</v>
      </c>
      <c r="B952" t="str">
        <f>HYPERLINK("http://www.tuyenquang.gov.vn/vi/post/quyet-dinh-ve-viec-cong-nhan-xa-bach-xa-huyen-ham-yen-tinh-tuyen-quang-dat-chuan-nong-thon-moi?type=EXECUTIVE_DIRECTION&amp;id=33587", "UBND Ủy ban nhân dân xã Bạch Xa  tỉnh Tuyên Quang")</f>
        <v>UBND Ủy ban nhân dân xã Bạch Xa  tỉnh Tuyên Quang</v>
      </c>
      <c r="C952" t="str">
        <v>http://www.tuyenquang.gov.vn/vi/post/quyet-dinh-ve-viec-cong-nhan-xa-bach-xa-huyen-ham-yen-tinh-tuyen-quang-dat-chuan-nong-thon-moi?type=EXECUTIVE_DIRECTION&amp;id=33587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2951</v>
      </c>
      <c r="B953" t="str">
        <v>Công an xã Minh Khương  tỉnh Tuyên Quang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2952</v>
      </c>
      <c r="B954" t="str">
        <f>HYPERLINK("http://www.tuyenquang.gov.vn/vi/post/quyet-dinh-ve-viec-cong-nhan-xa-minh-khuong-huyen-ham-yen-tinh-tuyen-quang-dat-chuan-nong-thon-moi?type=EXECUTIVE_DIRECTION&amp;id=33590", "UBND Ủy ban nhân dân xã Minh Khương  tỉnh Tuyên Quang")</f>
        <v>UBND Ủy ban nhân dân xã Minh Khương  tỉnh Tuyên Quang</v>
      </c>
      <c r="C954" t="str">
        <v>http://www.tuyenquang.gov.vn/vi/post/quyet-dinh-ve-viec-cong-nhan-xa-minh-khuong-huyen-ham-yen-tinh-tuyen-quang-dat-chuan-nong-thon-moi?type=EXECUTIVE_DIRECTION&amp;id=33590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2953</v>
      </c>
      <c r="B955" t="str">
        <v>Công an xã Yên Lâm  tỉnh Tuyên Quang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2954</v>
      </c>
      <c r="B956" t="str">
        <f>HYPERLINK("http://congbao.tuyenquang.gov.vn/van-ban/van-ban/trang-799.html", "UBND Ủy ban nhân dân xã Yên Lâm  tỉnh Tuyên Quang")</f>
        <v>UBND Ủy ban nhân dân xã Yên Lâm  tỉnh Tuyên Quang</v>
      </c>
      <c r="C956" t="str">
        <v>http://congbao.tuyenquang.gov.vn/van-ban/van-ban/trang-799.html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2955</v>
      </c>
      <c r="B957" t="str">
        <v>Công an xã Minh Dân  tỉnh Tuyên Quang</v>
      </c>
      <c r="C957" t="str">
        <v>-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2956</v>
      </c>
      <c r="B958" t="str">
        <f>HYPERLINK("http://congbao.tuyenquang.gov.vn/van-ban/noi-ban-hanh/ubnd-huyen-ham-yen.html", "UBND Ủy ban nhân dân xã Minh Dân  tỉnh Tuyên Quang")</f>
        <v>UBND Ủy ban nhân dân xã Minh Dân  tỉnh Tuyên Quang</v>
      </c>
      <c r="C958" t="str">
        <v>http://congbao.tuyenquang.gov.vn/van-ban/noi-ban-hanh/ubnd-huyen-ham-yen.html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2957</v>
      </c>
      <c r="B959" t="str">
        <f>HYPERLINK("https://www.facebook.com/groups/227757119638065/", "Công an xã Phù Lưu  tỉnh Tuyên Quang")</f>
        <v>Công an xã Phù Lưu  tỉnh Tuyên Quang</v>
      </c>
      <c r="C959" t="str">
        <v>https://www.facebook.com/groups/227757119638065/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2958</v>
      </c>
      <c r="B960" t="str">
        <f>HYPERLINK("http://congbao.tuyenquang.gov.vn/van-ban/noi-ban-hanh/ubnd-huyen-ham-yen/trang-2.html", "UBND Ủy ban nhân dân xã Phù Lưu  tỉnh Tuyên Quang")</f>
        <v>UBND Ủy ban nhân dân xã Phù Lưu  tỉnh Tuyên Quang</v>
      </c>
      <c r="C960" t="str">
        <v>http://congbao.tuyenquang.gov.vn/van-ban/noi-ban-hanh/ubnd-huyen-ham-yen/trang-2.html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2959</v>
      </c>
      <c r="B961" t="str">
        <v>Công an xã Minh Hương  tỉnh Tuyên Quang</v>
      </c>
      <c r="C961" t="str">
        <v>-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2960</v>
      </c>
      <c r="B962" t="str">
        <f>HYPERLINK("http://congbao.tuyenquang.gov.vn/van-ban/noi-ban-hanh/ubnd-huyen-ham-yen.html", "UBND Ủy ban nhân dân xã Minh Hương  tỉnh Tuyên Quang")</f>
        <v>UBND Ủy ban nhân dân xã Minh Hương  tỉnh Tuyên Quang</v>
      </c>
      <c r="C962" t="str">
        <v>http://congbao.tuyenquang.gov.vn/van-ban/noi-ban-hanh/ubnd-huyen-ham-yen.html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2961</v>
      </c>
      <c r="B963" t="str">
        <f>HYPERLINK("https://www.facebook.com/p/Tu%E1%BB%95i-tr%E1%BA%BB-C%C3%B4ng-an-Th%C3%A0nh-ph%E1%BB%91-V%C4%A9nh-Y%C3%AAn-100066497717181/?locale=nl_BE", "Công an xã Yên Phú  tỉnh Tuyên Quang")</f>
        <v>Công an xã Yên Phú  tỉnh Tuyên Quang</v>
      </c>
      <c r="C963" t="str">
        <v>https://www.facebook.com/p/Tu%E1%BB%95i-tr%E1%BA%BB-C%C3%B4ng-an-Th%C3%A0nh-ph%E1%BB%91-V%C4%A9nh-Y%C3%AAn-100066497717181/?locale=nl_BE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2962</v>
      </c>
      <c r="B964" t="str">
        <f>HYPERLINK("http://congbao.tuyenquang.gov.vn/van-ban/van-ban/trang-799.html", "UBND Ủy ban nhân dân xã Yên Phú  tỉnh Tuyên Quang")</f>
        <v>UBND Ủy ban nhân dân xã Yên Phú  tỉnh Tuyên Quang</v>
      </c>
      <c r="C964" t="str">
        <v>http://congbao.tuyenquang.gov.vn/van-ban/van-ban/trang-799.html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2963</v>
      </c>
      <c r="B965" t="str">
        <v>Công an xã Tân Thành  tỉnh Tuyên Quang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2964</v>
      </c>
      <c r="B966" t="str">
        <f>HYPERLINK("http://tanthanh.nongthonmoituyenquang.gov.vn/", "UBND Ủy ban nhân dân xã Tân Thành  tỉnh Tuyên Quang")</f>
        <v>UBND Ủy ban nhân dân xã Tân Thành  tỉnh Tuyên Quang</v>
      </c>
      <c r="C966" t="str">
        <v>http://tanthanh.nongthonmoituyenquang.gov.vn/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2965</v>
      </c>
      <c r="B967" t="str">
        <f>HYPERLINK("https://www.facebook.com/CSHSHAMYEN/?locale=vi_VN", "Công an xã Bình Xa  tỉnh Tuyên Quang")</f>
        <v>Công an xã Bình Xa  tỉnh Tuyên Quang</v>
      </c>
      <c r="C967" t="str">
        <v>https://www.facebook.com/CSHSHAMYEN/?locale=vi_VN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2966</v>
      </c>
      <c r="B968" t="str">
        <f>HYPERLINK("http://congbao.tuyenquang.gov.vn/van-ban/noi-ban-hanh/ubnd-huyen-ham-yen.html", "UBND Ủy ban nhân dân xã Bình Xa  tỉnh Tuyên Quang")</f>
        <v>UBND Ủy ban nhân dân xã Bình Xa  tỉnh Tuyên Quang</v>
      </c>
      <c r="C968" t="str">
        <v>http://congbao.tuyenquang.gov.vn/van-ban/noi-ban-hanh/ubnd-huyen-ham-yen.html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2967</v>
      </c>
      <c r="B969" t="str">
        <v>Công an xã Thái Sơn  tỉnh Tuyên Quang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2968</v>
      </c>
      <c r="B970" t="str">
        <f>HYPERLINK("http://congbao.tuyenquang.gov.vn/van-ban/noi-ban-hanh/ubnd-huyen-ham-yen.html", "UBND Ủy ban nhân dân xã Thái Sơn  tỉnh Tuyên Quang")</f>
        <v>UBND Ủy ban nhân dân xã Thái Sơn  tỉnh Tuyên Quang</v>
      </c>
      <c r="C970" t="str">
        <v>http://congbao.tuyenquang.gov.vn/van-ban/noi-ban-hanh/ubnd-huyen-ham-yen.html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2969</v>
      </c>
      <c r="B971" t="str">
        <f>HYPERLINK("https://www.facebook.com/tuoitreconganquangbinh/", "Công an xã Nhân Mục  tỉnh Tuyên Quang")</f>
        <v>Công an xã Nhân Mục  tỉnh Tuyên Quang</v>
      </c>
      <c r="C971" t="str">
        <v>https://www.facebook.com/tuoitreconganquangbinh/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2970</v>
      </c>
      <c r="B972" t="str">
        <f>HYPERLINK("http://congbao.tuyenquang.gov.vn/van-ban/noi-ban-hanh/ubnd-huyen-ham-yen.html", "UBND Ủy ban nhân dân xã Nhân Mục  tỉnh Tuyên Quang")</f>
        <v>UBND Ủy ban nhân dân xã Nhân Mục  tỉnh Tuyên Quang</v>
      </c>
      <c r="C972" t="str">
        <v>http://congbao.tuyenquang.gov.vn/van-ban/noi-ban-hanh/ubnd-huyen-ham-yen.html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2971</v>
      </c>
      <c r="B973" t="str">
        <v>Công an xã Thành Long  tỉnh Tuyên Quang</v>
      </c>
      <c r="C973" t="str">
        <v>-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2972</v>
      </c>
      <c r="B974" t="str">
        <f>HYPERLINK("http://thanhlong.nongthonmoituyenquang.gov.vn/", "UBND Ủy ban nhân dân xã Thành Long  tỉnh Tuyên Quang")</f>
        <v>UBND Ủy ban nhân dân xã Thành Long  tỉnh Tuyên Quang</v>
      </c>
      <c r="C974" t="str">
        <v>http://thanhlong.nongthonmoituyenquang.gov.vn/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2973</v>
      </c>
      <c r="B975" t="str">
        <v>Công an xã Bằng Cốc  tỉnh Tuyên Quang</v>
      </c>
      <c r="C975" t="str">
        <v>-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2974</v>
      </c>
      <c r="B976" t="str">
        <f>HYPERLINK("http://congbao.tuyenquang.gov.vn/van-ban/noi-ban-hanh/ubnd-huyen-ham-yen.html", "UBND Ủy ban nhân dân xã Bằng Cốc  tỉnh Tuyên Quang")</f>
        <v>UBND Ủy ban nhân dân xã Bằng Cốc  tỉnh Tuyên Quang</v>
      </c>
      <c r="C976" t="str">
        <v>http://congbao.tuyenquang.gov.vn/van-ban/noi-ban-hanh/ubnd-huyen-ham-yen.html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2975</v>
      </c>
      <c r="B977" t="str">
        <f>HYPERLINK("https://www.facebook.com/p/C%C3%B4ng-an-th%E1%BB%8B-x%C3%A3-Th%C3%A1i-Ho%C3%A0-100064572737479/", "Công an xã Thái Hòa  tỉnh Tuyên Quang")</f>
        <v>Công an xã Thái Hòa  tỉnh Tuyên Quang</v>
      </c>
      <c r="C977" t="str">
        <v>https://www.facebook.com/p/C%C3%B4ng-an-th%E1%BB%8B-x%C3%A3-Th%C3%A1i-Ho%C3%A0-100064572737479/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2976</v>
      </c>
      <c r="B978" t="str">
        <f>HYPERLINK("http://congbao.tuyenquang.gov.vn/van-ban/noi-ban-hanh/ubnd-huyen-ham-yen.html", "UBND Ủy ban nhân dân xã Thái Hòa  tỉnh Tuyên Quang")</f>
        <v>UBND Ủy ban nhân dân xã Thái Hòa  tỉnh Tuyên Quang</v>
      </c>
      <c r="C978" t="str">
        <v>http://congbao.tuyenquang.gov.vn/van-ban/noi-ban-hanh/ubnd-huyen-ham-yen.html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2977</v>
      </c>
      <c r="B979" t="str">
        <v>Công an xã Đức Ninh  tỉnh Tuyên Quang</v>
      </c>
      <c r="C979" t="str">
        <v>-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2978</v>
      </c>
      <c r="B980" t="str">
        <f>HYPERLINK("http://www.tuyenquang.gov.vn/vi/post/xa-thanh-long-dat-chuan-ntm-va-xa-duc-ninh-dat-chuan-ntm-nang-cao?type=NEWS&amp;id=122943", "UBND Ủy ban nhân dân xã Đức Ninh  tỉnh Tuyên Quang")</f>
        <v>UBND Ủy ban nhân dân xã Đức Ninh  tỉnh Tuyên Quang</v>
      </c>
      <c r="C980" t="str">
        <v>http://www.tuyenquang.gov.vn/vi/post/xa-thanh-long-dat-chuan-ntm-va-xa-duc-ninh-dat-chuan-ntm-nang-cao?type=NEWS&amp;id=122943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2979</v>
      </c>
      <c r="B981" t="str">
        <v>Công an xã Hùng Đức  tỉnh Tuyên Quang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2980</v>
      </c>
      <c r="B982" t="str">
        <f>HYPERLINK("http://yenson.tuyenquang.gov.vn/vi/tin-bai/dong-chi-quyen-bi-thu-huyen-uy-tiep-cong-dan-dinh-ky-thang-10?type=NEWS&amp;id=129762", "UBND Ủy ban nhân dân xã Hùng Đức  tỉnh Tuyên Quang")</f>
        <v>UBND Ủy ban nhân dân xã Hùng Đức  tỉnh Tuyên Quang</v>
      </c>
      <c r="C982" t="str">
        <v>http://yenson.tuyenquang.gov.vn/vi/tin-bai/dong-chi-quyen-bi-thu-huyen-uy-tiep-cong-dan-dinh-ky-thang-10?type=NEWS&amp;id=129762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2981</v>
      </c>
      <c r="B983" t="str">
        <v>Công an thị trấn Tân Bình  tỉnh Tuyên Quang</v>
      </c>
      <c r="C983" t="str">
        <v>-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2982</v>
      </c>
      <c r="B984" t="str">
        <f>HYPERLINK("https://tanbinh.bactanuyen.binhduong.gov.vn/", "UBND Ủy ban nhân dân thị trấn Tân Bình  tỉnh Tuyên Quang")</f>
        <v>UBND Ủy ban nhân dân thị trấn Tân Bình  tỉnh Tuyên Quang</v>
      </c>
      <c r="C984" t="str">
        <v>https://tanbinh.bactanuyen.binhduong.gov.vn/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2983</v>
      </c>
      <c r="B985" t="str">
        <f>HYPERLINK("https://www.facebook.com/conganxaquyquan/", "Công an xã Quí Quân  tỉnh Tuyên Quang")</f>
        <v>Công an xã Quí Quân  tỉnh Tuyên Quang</v>
      </c>
      <c r="C985" t="str">
        <v>https://www.facebook.com/conganxaquyquan/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2984</v>
      </c>
      <c r="B986" t="str">
        <f>HYPERLINK("http://yenson.tuyenquang.gov.vn/vi/tin-bai/dong-chi-truong-ban-noi-chinh-tinh-uy-phung-tien-quan-tiep-xuc-cu-tri-tai-xa-quy-quan?type=NEWS&amp;id=131799", "UBND Ủy ban nhân dân xã Quí Quân  tỉnh Tuyên Quang")</f>
        <v>UBND Ủy ban nhân dân xã Quí Quân  tỉnh Tuyên Quang</v>
      </c>
      <c r="C986" t="str">
        <v>http://yenson.tuyenquang.gov.vn/vi/tin-bai/dong-chi-truong-ban-noi-chinh-tinh-uy-phung-tien-quan-tiep-xuc-cu-tri-tai-xa-quy-quan?type=NEWS&amp;id=131799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2985</v>
      </c>
      <c r="B987" t="str">
        <v>Công an xã Lực Hành  tỉnh Tuyên Quang</v>
      </c>
      <c r="C987" t="str">
        <v>-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2986</v>
      </c>
      <c r="B988" t="str">
        <f>HYPERLINK("https://yenson.tuyenquang.gov.vn/", "UBND Ủy ban nhân dân xã Lực Hành  tỉnh Tuyên Quang")</f>
        <v>UBND Ủy ban nhân dân xã Lực Hành  tỉnh Tuyên Quang</v>
      </c>
      <c r="C988" t="str">
        <v>https://yenson.tuyenquang.gov.vn/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2987</v>
      </c>
      <c r="B989" t="str">
        <v>Công an xã Kiến Thiết  tỉnh Tuyên Quang</v>
      </c>
      <c r="C989" t="str">
        <v>-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2988</v>
      </c>
      <c r="B990" t="str">
        <f>HYPERLINK("http://congbao.tuyenquang.gov.vn/van-ban/the-loai/quyet-dinh/trang-91.html", "UBND Ủy ban nhân dân xã Kiến Thiết  tỉnh Tuyên Quang")</f>
        <v>UBND Ủy ban nhân dân xã Kiến Thiết  tỉnh Tuyên Quang</v>
      </c>
      <c r="C990" t="str">
        <v>http://congbao.tuyenquang.gov.vn/van-ban/the-loai/quyet-dinh/trang-91.html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2989</v>
      </c>
      <c r="B991" t="str">
        <v>Công an xã Trung Minh  tỉnh Tuyên Quang</v>
      </c>
      <c r="C991" t="str">
        <v>-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2990</v>
      </c>
      <c r="B992" t="str">
        <f>HYPERLINK("https://yenson.tuyenquang.gov.vn/", "UBND Ủy ban nhân dân xã Trung Minh  tỉnh Tuyên Quang")</f>
        <v>UBND Ủy ban nhân dân xã Trung Minh  tỉnh Tuyên Quang</v>
      </c>
      <c r="C992" t="str">
        <v>https://yenson.tuyenquang.gov.vn/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2991</v>
      </c>
      <c r="B993" t="str">
        <f>HYPERLINK("https://www.facebook.com/p/C%C3%B4ng-an-huy%E1%BB%87n-Y%C3%AAn-S%C6%A1n-t%E1%BB%89nh-Tuy%C3%AAn-Quang-100064458052002/", "Công an xã Chiêu Yên  tỉnh Tuyên Quang")</f>
        <v>Công an xã Chiêu Yên  tỉnh Tuyên Quang</v>
      </c>
      <c r="C993" t="str">
        <v>https://www.facebook.com/p/C%C3%B4ng-an-huy%E1%BB%87n-Y%C3%AAn-S%C6%A1n-t%E1%BB%89nh-Tuy%C3%AAn-Quang-100064458052002/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2992</v>
      </c>
      <c r="B994" t="str">
        <f>HYPERLINK("https://yenson.tuyenquang.gov.vn/", "UBND Ủy ban nhân dân xã Chiêu Yên  tỉnh Tuyên Quang")</f>
        <v>UBND Ủy ban nhân dân xã Chiêu Yên  tỉnh Tuyên Quang</v>
      </c>
      <c r="C994" t="str">
        <v>https://yenson.tuyenquang.gov.vn/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2993</v>
      </c>
      <c r="B995" t="str">
        <f>HYPERLINK("https://www.facebook.com/caxtrungtruc/", "Công an xã Trung Trực  tỉnh Tuyên Quang")</f>
        <v>Công an xã Trung Trực  tỉnh Tuyên Quang</v>
      </c>
      <c r="C995" t="str">
        <v>https://www.facebook.com/caxtrungtruc/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2994</v>
      </c>
      <c r="B996" t="str">
        <f>HYPERLINK("http://yenson.tuyenquang.gov.vn/vi/tin-bai/ngay-hoi-dai-doan-ket-toan-dan-toc-tai-thon-2-xa-trung-truc?type=NEWS&amp;id=131132", "UBND Ủy ban nhân dân xã Trung Trực  tỉnh Tuyên Quang")</f>
        <v>UBND Ủy ban nhân dân xã Trung Trực  tỉnh Tuyên Quang</v>
      </c>
      <c r="C996" t="str">
        <v>http://yenson.tuyenquang.gov.vn/vi/tin-bai/ngay-hoi-dai-doan-ket-toan-dan-toc-tai-thon-2-xa-trung-truc?type=NEWS&amp;id=131132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2995</v>
      </c>
      <c r="B997" t="str">
        <f>HYPERLINK("https://www.facebook.com/p/C%C3%B4ng-an-huy%E1%BB%87n-Y%C3%AAn-S%C6%A1n-t%E1%BB%89nh-Tuy%C3%AAn-Quang-100064458052002/", "Công an xã Xuân Vân  tỉnh Tuyên Quang")</f>
        <v>Công an xã Xuân Vân  tỉnh Tuyên Quang</v>
      </c>
      <c r="C997" t="str">
        <v>https://www.facebook.com/p/C%C3%B4ng-an-huy%E1%BB%87n-Y%C3%AAn-S%C6%A1n-t%E1%BB%89nh-Tuy%C3%AAn-Quang-100064458052002/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2996</v>
      </c>
      <c r="B998" t="str">
        <f>HYPERLINK("http://yenson.tuyenquang.gov.vn/vi/tin-bai/le-cong-bo-xa-xuan-van-dat-chuan-nong-thon-moi?type=NEWS&amp;id=111749", "UBND Ủy ban nhân dân xã Xuân Vân  tỉnh Tuyên Quang")</f>
        <v>UBND Ủy ban nhân dân xã Xuân Vân  tỉnh Tuyên Quang</v>
      </c>
      <c r="C998" t="str">
        <v>http://yenson.tuyenquang.gov.vn/vi/tin-bai/le-cong-bo-xa-xuan-van-dat-chuan-nong-thon-moi?type=NEWS&amp;id=111749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2997</v>
      </c>
      <c r="B999" t="str">
        <f>HYPERLINK("https://www.facebook.com/Phucninhyensontuyenquang/", "Công an xã Phúc Ninh  tỉnh Tuyên Quang")</f>
        <v>Công an xã Phúc Ninh  tỉnh Tuyên Quang</v>
      </c>
      <c r="C999" t="str">
        <v>https://www.facebook.com/Phucninhyensontuyenquang/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2998</v>
      </c>
      <c r="B1000" t="str">
        <f>HYPERLINK("https://phucninh.tuyenquang.gov.vn/", "UBND Ủy ban nhân dân xã Phúc Ninh  tỉnh Tuyên Quang")</f>
        <v>UBND Ủy ban nhân dân xã Phúc Ninh  tỉnh Tuyên Quang</v>
      </c>
      <c r="C1000" t="str">
        <v>https://phucninh.tuyenquang.gov.vn/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2999</v>
      </c>
      <c r="B1001" t="str">
        <v>Công an xã Hùng Lợi  tỉnh Tuyên Quang</v>
      </c>
      <c r="C1001" t="str">
        <v>-</v>
      </c>
      <c r="D1001" t="str">
        <v>-</v>
      </c>
      <c r="E1001" t="str">
        <v/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