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3000</v>
      </c>
      <c r="B2" t="str">
        <f>HYPERLINK("http://yenson.tuyenquang.gov.vn/vi/tin-bai/yen-son-co-nhieu-xa-bi-co-lap-sau-con-bao-so-3?type=NEWS&amp;id=124379", "UBND Ủy ban nhân dân xã Hùng Lợi  tỉnh Tuyên Quang")</f>
        <v>UBND Ủy ban nhân dân xã Hùng Lợi  tỉnh Tuyên Quang</v>
      </c>
      <c r="C2" t="str">
        <v>http://yenson.tuyenquang.gov.vn/vi/tin-bai/yen-son-co-nhieu-xa-bi-co-lap-sau-con-bao-so-3?type=NEWS&amp;id=124379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3001</v>
      </c>
      <c r="B3" t="str">
        <f>HYPERLINK("https://www.facebook.com/p/C%C3%B4ng-an-huy%E1%BB%87n-Y%C3%AAn-S%C6%A1n-t%E1%BB%89nh-Tuy%C3%AAn-Quang-100064458052002/", "Công an xã Trung Sơn  tỉnh Tuyên Quang")</f>
        <v>Công an xã Trung Sơn  tỉnh Tuyên Quang</v>
      </c>
      <c r="C3" t="str">
        <v>https://www.facebook.com/p/C%C3%B4ng-an-huy%E1%BB%87n-Y%C3%AAn-S%C6%A1n-t%E1%BB%89nh-Tuy%C3%AAn-Quang-100064458052002/</v>
      </c>
      <c r="D3" t="str">
        <v>-</v>
      </c>
      <c r="E3" t="str">
        <v/>
      </c>
      <c r="F3" t="str">
        <v>-</v>
      </c>
      <c r="G3" t="str">
        <v>-</v>
      </c>
    </row>
    <row r="4">
      <c r="A4">
        <v>3002</v>
      </c>
      <c r="B4" t="str">
        <f>HYPERLINK("http://www.tuyenquang.gov.vn/vi/post/von-tin-dung-thuc-day-giam-ngheo-ben-vung-o-trung-son?type=NEWS&amp;id=124681", "UBND Ủy ban nhân dân xã Trung Sơn  tỉnh Tuyên Quang")</f>
        <v>UBND Ủy ban nhân dân xã Trung Sơn  tỉnh Tuyên Quang</v>
      </c>
      <c r="C4" t="str">
        <v>http://www.tuyenquang.gov.vn/vi/post/von-tin-dung-thuc-day-giam-ngheo-ben-vung-o-trung-son?type=NEWS&amp;id=124681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3003</v>
      </c>
      <c r="B5" t="str">
        <v>Công an xã Tân Tiến  tỉnh Tuyên Quang</v>
      </c>
      <c r="C5" t="str">
        <v>-</v>
      </c>
      <c r="D5" t="str">
        <v>-</v>
      </c>
      <c r="E5" t="str">
        <v/>
      </c>
      <c r="F5" t="str">
        <v>-</v>
      </c>
      <c r="G5" t="str">
        <v>-</v>
      </c>
    </row>
    <row r="6">
      <c r="A6">
        <v>3004</v>
      </c>
      <c r="B6" t="str">
        <f>HYPERLINK("https://yenson.tuyenquang.gov.vn/", "UBND Ủy ban nhân dân xã Tân Tiến  tỉnh Tuyên Quang")</f>
        <v>UBND Ủy ban nhân dân xã Tân Tiến  tỉnh Tuyên Quang</v>
      </c>
      <c r="C6" t="str">
        <v>https://yenson.tuyenquang.gov.vn/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3005</v>
      </c>
      <c r="B7" t="str">
        <f>HYPERLINK("https://www.facebook.com/p/C%C3%B4ng-an-x%C3%A3-T%E1%BB%A9-Qu%E1%BA%ADn-huy%E1%BB%87n-Y%C3%AAn-S%C6%A1n-t%E1%BB%89nh-Tuy%C3%AAn-Quang-100070142314766/", "Công an xã Tứ quận  tỉnh Tuyên Quang")</f>
        <v>Công an xã Tứ quận  tỉnh Tuyên Quang</v>
      </c>
      <c r="C7" t="str">
        <v>https://www.facebook.com/p/C%C3%B4ng-an-x%C3%A3-T%E1%BB%A9-Qu%E1%BA%ADn-huy%E1%BB%87n-Y%C3%AAn-S%C6%A1n-t%E1%BB%89nh-Tuy%C3%AAn-Quang-100070142314766/</v>
      </c>
      <c r="D7" t="str">
        <v>-</v>
      </c>
      <c r="E7" t="str">
        <v/>
      </c>
      <c r="F7" t="str">
        <v>-</v>
      </c>
      <c r="G7" t="str">
        <v>-</v>
      </c>
    </row>
    <row r="8">
      <c r="A8">
        <v>3006</v>
      </c>
      <c r="B8" t="str">
        <f>HYPERLINK("https://yenson.tuyenquang.gov.vn/", "UBND Ủy ban nhân dân xã Tứ quận  tỉnh Tuyên Quang")</f>
        <v>UBND Ủy ban nhân dân xã Tứ quận  tỉnh Tuyên Quang</v>
      </c>
      <c r="C8" t="str">
        <v>https://yenson.tuyenquang.gov.vn/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3007</v>
      </c>
      <c r="B9" t="str">
        <v>Công an xã Đạo Viện  tỉnh Tuyên Quang</v>
      </c>
      <c r="C9" t="str">
        <v>-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3008</v>
      </c>
      <c r="B10" t="str">
        <f>HYPERLINK("https://m.hdndtuyenquang.gov.vn/dai-bieu-voi-cu-tri/tra-loi-y-kien/yen-son/xa-dao-vien.html", "UBND Ủy ban nhân dân xã Đạo Viện  tỉnh Tuyên Quang")</f>
        <v>UBND Ủy ban nhân dân xã Đạo Viện  tỉnh Tuyên Quang</v>
      </c>
      <c r="C10" t="str">
        <v>https://m.hdndtuyenquang.gov.vn/dai-bieu-voi-cu-tri/tra-loi-y-kien/yen-son/xa-dao-vien.html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3009</v>
      </c>
      <c r="B11" t="str">
        <f>HYPERLINK("https://www.facebook.com/p/C%C3%B4ng-an-x%C3%A3-T%C3%A2n-Long-huy%E1%BB%87n-Y%C3%AAn-S%C6%A1n-T%E1%BB%89nh-Tuy%C3%AAn-Quang-100080182350116/", "Công an xã Tân Long  tỉnh Tuyên Quang")</f>
        <v>Công an xã Tân Long  tỉnh Tuyên Quang</v>
      </c>
      <c r="C11" t="str">
        <v>https://www.facebook.com/p/C%C3%B4ng-an-x%C3%A3-T%C3%A2n-Long-huy%E1%BB%87n-Y%C3%AAn-S%C6%A1n-T%E1%BB%89nh-Tuy%C3%AAn-Quang-100080182350116/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3010</v>
      </c>
      <c r="B12" t="str">
        <f>HYPERLINK("http://tanlong.tuyenquang.gov.vn/vi/tin-bai/uy-ban-nhan-dan-xa-tan-long-huyen-yen-son-tinh-tuyen-quang-to-chuc-ngay-hoi-toan-dan-bao-ve-an-ninh-to-quoc-ngay-1682024?type=NEWS&amp;id=123167", "UBND Ủy ban nhân dân xã Tân Long  tỉnh Tuyên Quang")</f>
        <v>UBND Ủy ban nhân dân xã Tân Long  tỉnh Tuyên Quang</v>
      </c>
      <c r="C12" t="str">
        <v>http://tanlong.tuyenquang.gov.vn/vi/tin-bai/uy-ban-nhan-dan-xa-tan-long-huyen-yen-son-tinh-tuyen-quang-to-chuc-ngay-hoi-toan-dan-bao-ve-an-ninh-to-quoc-ngay-1682024?type=NEWS&amp;id=123167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3011</v>
      </c>
      <c r="B13" t="str">
        <v>Công an xã Thắng Quân  tỉnh Tuyên Quang</v>
      </c>
      <c r="C13" t="str">
        <v>-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3012</v>
      </c>
      <c r="B14" t="str">
        <f>HYPERLINK("http://congbao.tuyenquang.gov.vn/van-ban/linh-vuc/tai-nguyen-va-moi-truong/trang-28.html", "UBND Ủy ban nhân dân xã Thắng Quân  tỉnh Tuyên Quang")</f>
        <v>UBND Ủy ban nhân dân xã Thắng Quân  tỉnh Tuyên Quang</v>
      </c>
      <c r="C14" t="str">
        <v>http://congbao.tuyenquang.gov.vn/van-ban/linh-vuc/tai-nguyen-va-moi-truong/trang-28.html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3013</v>
      </c>
      <c r="B15" t="str">
        <v>Công an xã Kim Quan  tỉnh Tuyên Quang</v>
      </c>
      <c r="C15" t="str">
        <v>-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3014</v>
      </c>
      <c r="B16" t="str">
        <f>HYPERLINK("https://yenson.tuyenquang.gov.vn/", "UBND Ủy ban nhân dân xã Kim Quan  tỉnh Tuyên Quang")</f>
        <v>UBND Ủy ban nhân dân xã Kim Quan  tỉnh Tuyên Quang</v>
      </c>
      <c r="C16" t="str">
        <v>https://yenson.tuyenquang.gov.vn/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3015</v>
      </c>
      <c r="B17" t="str">
        <v>Công an xã Lang Quán  tỉnh Tuyên Quang</v>
      </c>
      <c r="C17" t="str">
        <v>-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3016</v>
      </c>
      <c r="B18" t="str">
        <f>HYPERLINK("https://yenson.tuyenquang.gov.vn/", "UBND Ủy ban nhân dân xã Lang Quán  tỉnh Tuyên Quang")</f>
        <v>UBND Ủy ban nhân dân xã Lang Quán  tỉnh Tuyên Quang</v>
      </c>
      <c r="C18" t="str">
        <v>https://yenson.tuyenquang.gov.vn/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3017</v>
      </c>
      <c r="B19" t="str">
        <f>HYPERLINK("https://www.facebook.com/p/Tu%E1%BB%95i-tr%E1%BA%BB-C%C3%B4ng-an-Th%C3%A0nh-ph%E1%BB%91-V%C4%A9nh-Y%C3%AAn-100066497717181/?locale=nl_BE", "Công an xã Phú Thịnh  tỉnh Tuyên Quang")</f>
        <v>Công an xã Phú Thịnh  tỉnh Tuyên Quang</v>
      </c>
      <c r="C19" t="str">
        <v>https://www.facebook.com/p/Tu%E1%BB%95i-tr%E1%BA%BB-C%C3%B4ng-an-Th%C3%A0nh-ph%E1%BB%91-V%C4%A9nh-Y%C3%AAn-100066497717181/?locale=nl_BE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3018</v>
      </c>
      <c r="B20" t="str">
        <f>HYPERLINK("https://phuthinh.daitu.thainguyen.gov.vn/", "UBND Ủy ban nhân dân xã Phú Thịnh  tỉnh Tuyên Quang")</f>
        <v>UBND Ủy ban nhân dân xã Phú Thịnh  tỉnh Tuyên Quang</v>
      </c>
      <c r="C20" t="str">
        <v>https://phuthinh.daitu.thainguyen.gov.vn/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3019</v>
      </c>
      <c r="B21" t="str">
        <v>Công an xã Công Đa  tỉnh Tuyên Quang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3020</v>
      </c>
      <c r="B22" t="str">
        <f>HYPERLINK("https://yenson.tuyenquang.gov.vn/", "UBND Ủy ban nhân dân xã Công Đa  tỉnh Tuyên Quang")</f>
        <v>UBND Ủy ban nhân dân xã Công Đa  tỉnh Tuyên Quang</v>
      </c>
      <c r="C22" t="str">
        <v>https://yenson.tuyenquang.gov.vn/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3021</v>
      </c>
      <c r="B23" t="str">
        <f>HYPERLINK("https://www.facebook.com/p/C%C3%B4ng-an-x%C3%A3-Trung-M%C3%B4n-huy%E1%BB%87n-Y%C3%AAn-S%C6%A1n-t%E1%BB%89nh-Tuy%C3%AAn-Quang-100083239305653/?locale=vi_VN", "Công an xã Trung Môn  tỉnh Tuyên Quang")</f>
        <v>Công an xã Trung Môn  tỉnh Tuyên Quang</v>
      </c>
      <c r="C23" t="str">
        <v>https://www.facebook.com/p/C%C3%B4ng-an-x%C3%A3-Trung-M%C3%B4n-huy%E1%BB%87n-Y%C3%AAn-S%C6%A1n-t%E1%BB%89nh-Tuy%C3%AAn-Quang-100083239305653/?locale=vi_VN</v>
      </c>
      <c r="D23" t="str">
        <v>-</v>
      </c>
      <c r="E23" t="str">
        <v/>
      </c>
      <c r="F23" t="str">
        <v>-</v>
      </c>
      <c r="G23" t="str">
        <v>-</v>
      </c>
    </row>
    <row r="24">
      <c r="A24">
        <v>3022</v>
      </c>
      <c r="B24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Môn  tỉnh Tuyên Quang")</f>
        <v>UBND Ủy ban nhân dân xã Trung Môn  tỉnh Tuyên Quang</v>
      </c>
      <c r="C24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3023</v>
      </c>
      <c r="B25" t="str">
        <f>HYPERLINK("https://www.facebook.com/conganxachanson/", "Công an xã Chân Sơn  tỉnh Tuyên Quang")</f>
        <v>Công an xã Chân Sơn  tỉnh Tuyên Quang</v>
      </c>
      <c r="C25" t="str">
        <v>https://www.facebook.com/conganxachanson/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3024</v>
      </c>
      <c r="B26" t="str">
        <f>HYPERLINK("https://yenson.tuyenquang.gov.vn/", "UBND Ủy ban nhân dân xã Chân Sơn  tỉnh Tuyên Quang")</f>
        <v>UBND Ủy ban nhân dân xã Chân Sơn  tỉnh Tuyên Quang</v>
      </c>
      <c r="C26" t="str">
        <v>https://yenson.tuyenquang.gov.vn/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3025</v>
      </c>
      <c r="B27" t="str">
        <f>HYPERLINK("https://www.facebook.com/p/Tu%E1%BB%95i-tr%E1%BA%BB-C%C3%B4ng-an-Th%C3%A1i-B%C3%ACnh-100068113789461/", "Công an xã Thái Bình  tỉnh Tuyên Quang")</f>
        <v>Công an xã Thái Bình  tỉnh Tuyên Quang</v>
      </c>
      <c r="C27" t="str">
        <v>https://www.facebook.com/p/Tu%E1%BB%95i-tr%E1%BA%BB-C%C3%B4ng-an-Th%C3%A1i-B%C3%ACnh-100068113789461/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3026</v>
      </c>
      <c r="B28" t="str">
        <f>HYPERLINK("https://thaithuy.thaibinh.gov.vn/", "UBND Ủy ban nhân dân xã Thái Bình  tỉnh Tuyên Quang")</f>
        <v>UBND Ủy ban nhân dân xã Thái Bình  tỉnh Tuyên Quang</v>
      </c>
      <c r="C28" t="str">
        <v>https://thaithuy.thaibinh.gov.vn/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3027</v>
      </c>
      <c r="B29" t="str">
        <v>Công an xã Kim Phú  tỉnh Tuyên Quang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3028</v>
      </c>
      <c r="B30" t="str">
        <f>HYPERLINK("https://thanhpho.tuyenquang.gov.vn/", "UBND Ủy ban nhân dân xã Kim Phú  tỉnh Tuyên Quang")</f>
        <v>UBND Ủy ban nhân dân xã Kim Phú  tỉnh Tuyên Quang</v>
      </c>
      <c r="C30" t="str">
        <v>https://thanhpho.tuyenquang.gov.vn/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3029</v>
      </c>
      <c r="B31" t="str">
        <f>HYPERLINK("https://www.facebook.com/p/C%C3%B4ng-an-huy%E1%BB%87n-Y%C3%AAn-S%C6%A1n-t%E1%BB%89nh-Tuy%C3%AAn-Quang-100064458052002/", "Công an xã Tiến Bộ  tỉnh Tuyên Quang")</f>
        <v>Công an xã Tiến Bộ  tỉnh Tuyên Quang</v>
      </c>
      <c r="C31" t="str">
        <v>https://www.facebook.com/p/C%C3%B4ng-an-huy%E1%BB%87n-Y%C3%AAn-S%C6%A1n-t%E1%BB%89nh-Tuy%C3%AAn-Quang-100064458052002/</v>
      </c>
      <c r="D31" t="str">
        <v>-</v>
      </c>
      <c r="E31" t="str">
        <v/>
      </c>
      <c r="F31" t="str">
        <v>-</v>
      </c>
      <c r="G31" t="str">
        <v>-</v>
      </c>
    </row>
    <row r="32">
      <c r="A32">
        <v>3030</v>
      </c>
      <c r="B32" t="str">
        <f>HYPERLINK("https://yenson.tuyenquang.gov.vn/", "UBND Ủy ban nhân dân xã Tiến Bộ  tỉnh Tuyên Quang")</f>
        <v>UBND Ủy ban nhân dân xã Tiến Bộ  tỉnh Tuyên Quang</v>
      </c>
      <c r="C32" t="str">
        <v>https://yenson.tuyenquang.gov.vn/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3031</v>
      </c>
      <c r="B33" t="str">
        <v>Công an xã Mỹ Bằng  tỉnh Tuyên Quang</v>
      </c>
      <c r="C33" t="str">
        <v>-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3032</v>
      </c>
      <c r="B34" t="str">
        <f>HYPERLINK("https://yenson.tuyenquang.gov.vn/", "UBND Ủy ban nhân dân xã Mỹ Bằng  tỉnh Tuyên Quang")</f>
        <v>UBND Ủy ban nhân dân xã Mỹ Bằng  tỉnh Tuyên Quang</v>
      </c>
      <c r="C34" t="str">
        <v>https://yenson.tuyenquang.gov.vn/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3033</v>
      </c>
      <c r="B35" t="str">
        <f>HYPERLINK("https://www.facebook.com/p/C%C3%B4ng-an-x%C3%A3-Ph%C3%BA-L%C3%A2m-100081836477317/", "Công an xã Phú Lâm  tỉnh Tuyên Quang")</f>
        <v>Công an xã Phú Lâm  tỉnh Tuyên Quang</v>
      </c>
      <c r="C35" t="str">
        <v>https://www.facebook.com/p/C%C3%B4ng-an-x%C3%A3-Ph%C3%BA-L%C3%A2m-100081836477317/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3034</v>
      </c>
      <c r="B36" t="str">
        <f>HYPERLINK("https://phulam.phutan.angiang.gov.vn/", "UBND Ủy ban nhân dân xã Phú Lâm  tỉnh Tuyên Quang")</f>
        <v>UBND Ủy ban nhân dân xã Phú Lâm  tỉnh Tuyên Quang</v>
      </c>
      <c r="C36" t="str">
        <v>https://phulam.phutan.angiang.gov.vn/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3035</v>
      </c>
      <c r="B37" t="str">
        <f>HYPERLINK("https://www.facebook.com/p/C%C3%B4ng-an-huy%E1%BB%87n-Y%C3%AAn-S%C6%A1n-t%E1%BB%89nh-Tuy%C3%AAn-Quang-100064458052002/", "Công an xã Hoàng Khai  tỉnh Tuyên Quang")</f>
        <v>Công an xã Hoàng Khai  tỉnh Tuyên Quang</v>
      </c>
      <c r="C37" t="str">
        <v>https://www.facebook.com/p/C%C3%B4ng-an-huy%E1%BB%87n-Y%C3%AAn-S%C6%A1n-t%E1%BB%89nh-Tuy%C3%AAn-Quang-100064458052002/</v>
      </c>
      <c r="D37" t="str">
        <v>-</v>
      </c>
      <c r="E37" t="str">
        <v/>
      </c>
      <c r="F37" t="str">
        <v>-</v>
      </c>
      <c r="G37" t="str">
        <v>-</v>
      </c>
    </row>
    <row r="38">
      <c r="A38">
        <v>3036</v>
      </c>
      <c r="B38" t="str">
        <f>HYPERLINK("http://congbao.tuyenquang.gov.vn/van-ban/noi-ban-hanh/uy-ban-nhan-dan-tinh/trang-334.html", "UBND Ủy ban nhân dân xã Hoàng Khai  tỉnh Tuyên Quang")</f>
        <v>UBND Ủy ban nhân dân xã Hoàng Khai  tỉnh Tuyên Quang</v>
      </c>
      <c r="C38" t="str">
        <v>http://congbao.tuyenquang.gov.vn/van-ban/noi-ban-hanh/uy-ban-nhan-dan-tinh/trang-334.html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3037</v>
      </c>
      <c r="B39" t="str">
        <f>HYPERLINK("https://www.facebook.com/p/C%C3%B4ng-an-x%C3%A3-Nh%E1%BB%AF-H%C3%A1n-huy%E1%BB%87n-Y%C3%AAn-S%C6%A1n-t%E1%BB%89nh-Tuy%C3%AAn-Quang-100070859227515/", "Công an xã Nhữ Hán  tỉnh Tuyên Quang")</f>
        <v>Công an xã Nhữ Hán  tỉnh Tuyên Quang</v>
      </c>
      <c r="C39" t="str">
        <v>https://www.facebook.com/p/C%C3%B4ng-an-x%C3%A3-Nh%E1%BB%AF-H%C3%A1n-huy%E1%BB%87n-Y%C3%AAn-S%C6%A1n-t%E1%BB%89nh-Tuy%C3%AAn-Quang-100070859227515/</v>
      </c>
      <c r="D39" t="str">
        <v>-</v>
      </c>
      <c r="E39" t="str">
        <v/>
      </c>
      <c r="F39" t="str">
        <v>-</v>
      </c>
      <c r="G39" t="str">
        <v>-</v>
      </c>
    </row>
    <row r="40">
      <c r="A40">
        <v>3038</v>
      </c>
      <c r="B40" t="str">
        <f>HYPERLINK("http://www.tuyenquang.gov.vn/vi/post/thong-bao-ket-luan-cua-pho-chu-tich-uy-ban-nhan-dan-tinh-nguyen-manh-tuan-tai-cuoc-hop-ve-thao-go-kho-khan-vuong-mac-doi-voi-du-an-khu-dan-cu-sinh-thai-mimosa-tai-xa-nhu-khe-nhu-han-huyen-yen-son?type=POSTED_CONTENT&amp;id=40569", "UBND Ủy ban nhân dân xã Nhữ Hán  tỉnh Tuyên Quang")</f>
        <v>UBND Ủy ban nhân dân xã Nhữ Hán  tỉnh Tuyên Quang</v>
      </c>
      <c r="C40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3039</v>
      </c>
      <c r="B41" t="str">
        <f>HYPERLINK("https://www.facebook.com/CAXNHUKHE/", "Công an xã Nhữ Khê  tỉnh Tuyên Quang")</f>
        <v>Công an xã Nhữ Khê  tỉnh Tuyên Quang</v>
      </c>
      <c r="C41" t="str">
        <v>https://www.facebook.com/CAXNHUKHE/</v>
      </c>
      <c r="D41" t="str">
        <v>-</v>
      </c>
      <c r="E41" t="str">
        <v/>
      </c>
      <c r="F41" t="str">
        <v>-</v>
      </c>
      <c r="G41" t="str">
        <v>-</v>
      </c>
    </row>
    <row r="42">
      <c r="A42">
        <v>3040</v>
      </c>
      <c r="B42" t="str">
        <f>HYPERLINK("http://www.tuyenquang.gov.vn/vi/post/thong-bao-ket-luan-cua-pho-chu-tich-uy-ban-nhan-dan-tinh-nguyen-manh-tuan-tai-cuoc-hop-ve-thao-go-kho-khan-vuong-mac-doi-voi-du-an-khu-dan-cu-sinh-thai-mimosa-tai-xa-nhu-khe-nhu-han-huyen-yen-son?type=POSTED_CONTENT&amp;id=40569", "UBND Ủy ban nhân dân xã Nhữ Khê  tỉnh Tuyên Quang")</f>
        <v>UBND Ủy ban nhân dân xã Nhữ Khê  tỉnh Tuyên Quang</v>
      </c>
      <c r="C42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3041</v>
      </c>
      <c r="B43" t="str">
        <f>HYPERLINK("https://www.facebook.com/congantinhtuyenquang/?locale=zh_CN", "Công an xã Đội Bình  tỉnh Tuyên Quang")</f>
        <v>Công an xã Đội Bình  tỉnh Tuyên Quang</v>
      </c>
      <c r="C43" t="str">
        <v>https://www.facebook.com/congantinhtuyenquang/?locale=zh_CN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3042</v>
      </c>
      <c r="B44" t="str">
        <f>HYPERLINK("http://congbao.tuyenquang.gov.vn/van-ban/linh-vuc/nong-nghiep-ptnt/trang-6.html", "UBND Ủy ban nhân dân xã Đội Bình  tỉnh Tuyên Quang")</f>
        <v>UBND Ủy ban nhân dân xã Đội Bình  tỉnh Tuyên Quang</v>
      </c>
      <c r="C44" t="str">
        <v>http://congbao.tuyenquang.gov.vn/van-ban/linh-vuc/nong-nghiep-ptnt/trang-6.html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3043</v>
      </c>
      <c r="B45" t="str">
        <f>HYPERLINK("https://www.facebook.com/conganhuyensonduong/", "Công an thị trấn Sơn Dương  tỉnh Tuyên Quang")</f>
        <v>Công an thị trấn Sơn Dương  tỉnh Tuyên Quang</v>
      </c>
      <c r="C45" t="str">
        <v>https://www.facebook.com/conganhuyensonduong/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3044</v>
      </c>
      <c r="B46" t="str">
        <f>HYPERLINK("http://congbao.tuyenquang.gov.vn/van-ban/noi-ban-hanh/ubnd-huyen-son-duong.html", "UBND Ủy ban nhân dân thị trấn Sơn Dương  tỉnh Tuyên Quang")</f>
        <v>UBND Ủy ban nhân dân thị trấn Sơn Dương  tỉnh Tuyên Quang</v>
      </c>
      <c r="C46" t="str">
        <v>http://congbao.tuyenquang.gov.vn/van-ban/noi-ban-hanh/ubnd-huyen-son-duong.html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3045</v>
      </c>
      <c r="B47" t="str">
        <v>Công an xã Trung Yên  tỉnh Tuyên Quang</v>
      </c>
      <c r="C47" t="str">
        <v>-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3046</v>
      </c>
      <c r="B48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 tỉnh Tuyên Quang")</f>
        <v>UBND Ủy ban nhân dân xã Trung Yên  tỉnh Tuyên Quang</v>
      </c>
      <c r="C48" t="str">
        <v>http://trungmon.tuyenquang.gov.vn/vi/tin-bai/uy-ban-nhan-dan-xa-trung-mon-to-chuc-hoi-nghi-xin-y-kien-cac-to-chuc-ca-ve-du-thao-nhiem-vu-do-an-quy-hoach-chung-do-thi-moi-trung-mon-huyen-yen-son-tinh-tuyen-quang-den-nam-2040?type=NEWS&amp;id=112631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3047</v>
      </c>
      <c r="B49" t="str">
        <v>Công an xã Minh Thanh  tỉnh Tuyên Quang</v>
      </c>
      <c r="C49" t="str">
        <v>-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3048</v>
      </c>
      <c r="B50" t="str">
        <f>HYPERLINK("http://congbao.tuyenquang.gov.vn/van-ban/noi-ban-hanh/ubnd-huyen-ham-yen.html", "UBND Ủy ban nhân dân xã Minh Thanh  tỉnh Tuyên Quang")</f>
        <v>UBND Ủy ban nhân dân xã Minh Thanh  tỉnh Tuyên Quang</v>
      </c>
      <c r="C50" t="str">
        <v>http://congbao.tuyenquang.gov.vn/van-ban/noi-ban-hanh/ubnd-huyen-ham-yen.html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3049</v>
      </c>
      <c r="B51" t="str">
        <v>Công an xã Tân Trào  tỉnh Tuyên Quang</v>
      </c>
      <c r="C51" t="str">
        <v>-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3050</v>
      </c>
      <c r="B52" t="str">
        <f>HYPERLINK("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", "UBND Ủy ban nhân dân xã Tân Trào  tỉnh Tuyên Quang")</f>
        <v>UBND Ủy ban nhân dân xã Tân Trào  tỉnh Tuyên Quang</v>
      </c>
      <c r="C52" t="str">
        <v>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3051</v>
      </c>
      <c r="B53" t="str">
        <v>Công an xã Vĩnh Lợi  tỉnh Tuyên Quang</v>
      </c>
      <c r="C53" t="str">
        <v>-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3052</v>
      </c>
      <c r="B54" t="str">
        <f>HYPERLINK("http://www.tuyenquang.gov.vn/vi/post/tuyen-quang-day-manh-cong-tac-an-toan-ve-sinh-lao-dong?type=NEWS&amp;id=127626", "UBND Ủy ban nhân dân xã Vĩnh Lợi  tỉnh Tuyên Quang")</f>
        <v>UBND Ủy ban nhân dân xã Vĩnh Lợi  tỉnh Tuyên Quang</v>
      </c>
      <c r="C54" t="str">
        <v>http://www.tuyenquang.gov.vn/vi/post/tuyen-quang-day-manh-cong-tac-an-toan-ve-sinh-lao-dong?type=NEWS&amp;id=127626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3053</v>
      </c>
      <c r="B55" t="str">
        <v>Công an xã Thượng Ấm  tỉnh Tuyên Quang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3054</v>
      </c>
      <c r="B56" t="str">
        <f>HYPERLINK("http://www.tuyenquang.gov.vn/vi/post/quyet-dinh-ve-viec-cong-nhan-xa-thuong-am-huyen-son-duong-tinh-tuyen-quang-dat-chuan-nong-thon-moi?type=EXECUTIVE_DIRECTION&amp;id=33594", "UBND Ủy ban nhân dân xã Thượng Ấm  tỉnh Tuyên Quang")</f>
        <v>UBND Ủy ban nhân dân xã Thượng Ấm  tỉnh Tuyên Quang</v>
      </c>
      <c r="C56" t="str">
        <v>http://www.tuyenquang.gov.vn/vi/post/quyet-dinh-ve-viec-cong-nhan-xa-thuong-am-huyen-son-duong-tinh-tuyen-quang-dat-chuan-nong-thon-moi?type=EXECUTIVE_DIRECTION&amp;id=33594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3055</v>
      </c>
      <c r="B57" t="str">
        <f>HYPERLINK("https://www.facebook.com/p/Tu%E1%BB%95i-tr%E1%BA%BB-C%C3%B4ng-an-Th%C3%A0nh-ph%E1%BB%91-V%C4%A9nh-Y%C3%AAn-100066497717181/?locale=nl_BE", "Công an xã Bình Yên  tỉnh Tuyên Quang")</f>
        <v>Công an xã Bình Yên  tỉnh Tuyên Quang</v>
      </c>
      <c r="C57" t="str">
        <v>https://www.facebook.com/p/Tu%E1%BB%95i-tr%E1%BA%BB-C%C3%B4ng-an-Th%C3%A0nh-ph%E1%BB%91-V%C4%A9nh-Y%C3%AAn-100066497717181/?locale=nl_BE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3056</v>
      </c>
      <c r="B58" t="str">
        <f>HYPERLINK("http://congbao.tuyenquang.gov.vn/van-ban/noi-ban-hanh/ubnd-huyen-ham-yen.html", "UBND Ủy ban nhân dân xã Bình Yên  tỉnh Tuyên Quang")</f>
        <v>UBND Ủy ban nhân dân xã Bình Yên  tỉnh Tuyên Quang</v>
      </c>
      <c r="C58" t="str">
        <v>http://congbao.tuyenquang.gov.vn/van-ban/noi-ban-hanh/ubnd-huyen-ham-yen.html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3057</v>
      </c>
      <c r="B59" t="str">
        <v>Công an xã Lương Thiện  tỉnh Tuyên Quang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3058</v>
      </c>
      <c r="B60" t="str">
        <f>HYPERLINK("http://www.tuyenquang.gov.vn/vi/post/luong-thien-giam-ngheo-tu-nghe-trong-rung?type=NEWS&amp;id=33093", "UBND Ủy ban nhân dân xã Lương Thiện  tỉnh Tuyên Quang")</f>
        <v>UBND Ủy ban nhân dân xã Lương Thiện  tỉnh Tuyên Quang</v>
      </c>
      <c r="C60" t="str">
        <v>http://www.tuyenquang.gov.vn/vi/post/luong-thien-giam-ngheo-tu-nghe-trong-rung?type=NEWS&amp;id=33093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3059</v>
      </c>
      <c r="B61" t="str">
        <v>Công an xã Tú Thịnh  tỉnh Tuyên Quang</v>
      </c>
      <c r="C61" t="str">
        <v>-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3060</v>
      </c>
      <c r="B62" t="str">
        <f>HYPERLINK(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, "UBND Ủy ban nhân dân xã Tú Thịnh  tỉnh Tuyên Quang")</f>
        <v>UBND Ủy ban nhân dân xã Tú Thịnh  tỉnh Tuyên Quang</v>
      </c>
      <c r="C62" t="str">
        <v>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3061</v>
      </c>
      <c r="B63" t="str">
        <f>HYPERLINK("https://www.facebook.com/people/C%C3%B4ng-an-x%C3%A3-C%E1%BA%A5p-Ti%E1%BA%BFn-huy%E1%BB%87n-S%C6%A1n-D%C6%B0%C6%A1ng-t%E1%BB%89nh-Tuy%C3%AAn-Quang/61550512584625/", "Công an xã Cấp Tiến  tỉnh Tuyên Quang")</f>
        <v>Công an xã Cấp Tiến  tỉnh Tuyên Quang</v>
      </c>
      <c r="C63" t="str">
        <v>https://www.facebook.com/people/C%C3%B4ng-an-x%C3%A3-C%E1%BA%A5p-Ti%E1%BA%BFn-huy%E1%BB%87n-S%C6%A1n-D%C6%B0%C6%A1ng-t%E1%BB%89nh-Tuy%C3%AAn-Quang/61550512584625/</v>
      </c>
      <c r="D63" t="str">
        <v>0388159705</v>
      </c>
      <c r="E63" t="str">
        <v>-</v>
      </c>
      <c r="F63" t="str">
        <v>-</v>
      </c>
      <c r="G63" t="str">
        <v>Xã Cấp Tiến- Huyện Sơn Dương-Tỉnh tuyên Quang, Tuyên Quang, Vietnam</v>
      </c>
    </row>
    <row r="64">
      <c r="A64">
        <v>3062</v>
      </c>
      <c r="B64" t="str">
        <f>HYPERLINK("http://tnmttuyenquang.gov.vn/media/files/2023/document-(21)(1).pdf", "UBND Ủy ban nhân dân xã Cấp Tiến  tỉnh Tuyên Quang")</f>
        <v>UBND Ủy ban nhân dân xã Cấp Tiến  tỉnh Tuyên Quang</v>
      </c>
      <c r="C64" t="str">
        <v>http://tnmttuyenquang.gov.vn/media/files/2023/document-(21)(1).pdf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3063</v>
      </c>
      <c r="B65" t="str">
        <f>HYPERLINK("https://www.facebook.com/p/C%C3%B4ng-an-x%C3%A3-H%E1%BB%A3p-Th%C3%A0nh-S%C6%A1n-D%C6%B0%C6%A1ng-Tuy%C3%AAn-Quang-100069262483496/", "Công an xã Hợp Thành  tỉnh Tuyên Quang")</f>
        <v>Công an xã Hợp Thành  tỉnh Tuyên Quang</v>
      </c>
      <c r="C65" t="str">
        <v>https://www.facebook.com/p/C%C3%B4ng-an-x%C3%A3-H%E1%BB%A3p-Th%C3%A0nh-S%C6%A1n-D%C6%B0%C6%A1ng-Tuy%C3%AAn-Quang-100069262483496/</v>
      </c>
      <c r="D65" t="str">
        <v>-</v>
      </c>
      <c r="E65" t="str">
        <v/>
      </c>
      <c r="F65" t="str">
        <v>-</v>
      </c>
      <c r="G65" t="str">
        <v>-</v>
      </c>
    </row>
    <row r="66">
      <c r="A66">
        <v>3064</v>
      </c>
      <c r="B66" t="str">
        <f>HYPERLINK("https://hopthanh.phuluong.thainguyen.gov.vn/uy-ban-nhan-dan", "UBND Ủy ban nhân dân xã Hợp Thành  tỉnh Tuyên Quang")</f>
        <v>UBND Ủy ban nhân dân xã Hợp Thành  tỉnh Tuyên Quang</v>
      </c>
      <c r="C66" t="str">
        <v>https://hopthanh.phuluong.thainguyen.gov.vn/uy-ban-nhan-dan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3065</v>
      </c>
      <c r="B67" t="str">
        <f>HYPERLINK("https://www.facebook.com/conganhuyensonduong/?locale=vi_VN", "Công an xã Phúc Ứng  tỉnh Tuyên Quang")</f>
        <v>Công an xã Phúc Ứng  tỉnh Tuyên Quang</v>
      </c>
      <c r="C67" t="str">
        <v>https://www.facebook.com/conganhuyensonduong/?locale=vi_VN</v>
      </c>
      <c r="D67" t="str">
        <v>-</v>
      </c>
      <c r="E67" t="str">
        <v/>
      </c>
      <c r="F67" t="str">
        <v>-</v>
      </c>
      <c r="G67" t="str">
        <v>-</v>
      </c>
    </row>
    <row r="68">
      <c r="A68">
        <v>3066</v>
      </c>
      <c r="B68" t="str">
        <f>HYPERLINK("https://phucninh.tuyenquang.gov.vn/", "UBND Ủy ban nhân dân xã Phúc Ứng  tỉnh Tuyên Quang")</f>
        <v>UBND Ủy ban nhân dân xã Phúc Ứng  tỉnh Tuyên Quang</v>
      </c>
      <c r="C68" t="str">
        <v>https://phucninh.tuyenquang.gov.vn/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3067</v>
      </c>
      <c r="B69" t="str">
        <f>HYPERLINK("https://www.facebook.com/CAXDongThoSonDuong/", "Công an xã Đông Thọ  tỉnh Tuyên Quang")</f>
        <v>Công an xã Đông Thọ  tỉnh Tuyên Quang</v>
      </c>
      <c r="C69" t="str">
        <v>https://www.facebook.com/CAXDongThoSonDuong/</v>
      </c>
      <c r="D69" t="str">
        <v>-</v>
      </c>
      <c r="E69" t="str">
        <v/>
      </c>
      <c r="F69" t="str">
        <v>-</v>
      </c>
      <c r="G69" t="str">
        <v>-</v>
      </c>
    </row>
    <row r="70">
      <c r="A70">
        <v>3068</v>
      </c>
      <c r="B70" t="str">
        <f>HYPERLINK("https://dongtho.tuyenquang.gov.vn/", "UBND Ủy ban nhân dân xã Đông Thọ  tỉnh Tuyên Quang")</f>
        <v>UBND Ủy ban nhân dân xã Đông Thọ  tỉnh Tuyên Quang</v>
      </c>
      <c r="C70" t="str">
        <v>https://dongtho.tuyenquang.gov.vn/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3069</v>
      </c>
      <c r="B71" t="str">
        <f>HYPERLINK("https://www.facebook.com/KhangNhat.HighSchool/", "Công an xã Kháng Nhật  tỉnh Tuyên Quang")</f>
        <v>Công an xã Kháng Nhật  tỉnh Tuyên Quang</v>
      </c>
      <c r="C71" t="str">
        <v>https://www.facebook.com/KhangNhat.HighSchool/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3070</v>
      </c>
      <c r="B72" t="str">
        <f>HYPERLINK("http://www.tuyenquang.gov.vn/vi/post/xa-khang-nhat-dat-chuan-nong-thon-moi?type=NEWS&amp;id=111048", "UBND Ủy ban nhân dân xã Kháng Nhật  tỉnh Tuyên Quang")</f>
        <v>UBND Ủy ban nhân dân xã Kháng Nhật  tỉnh Tuyên Quang</v>
      </c>
      <c r="C72" t="str">
        <v>http://www.tuyenquang.gov.vn/vi/post/xa-khang-nhat-dat-chuan-nong-thon-moi?type=NEWS&amp;id=111048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3071</v>
      </c>
      <c r="B73" t="str">
        <v>Công an xã Hợp Hòa  tỉnh Tuyên Quang</v>
      </c>
      <c r="C73" t="str">
        <v>-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3072</v>
      </c>
      <c r="B74" t="str">
        <f>HYPERLINK("https://phucninh.tuyenquang.gov.vn/", "UBND Ủy ban nhân dân xã Hợp Hòa  tỉnh Tuyên Quang")</f>
        <v>UBND Ủy ban nhân dân xã Hợp Hòa  tỉnh Tuyên Quang</v>
      </c>
      <c r="C74" t="str">
        <v>https://phucninh.tuyenquang.gov.vn/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3073</v>
      </c>
      <c r="B75" t="str">
        <f>HYPERLINK("https://www.facebook.com/p/Tu%E1%BB%95i-tr%E1%BA%BB-C%C3%B4ng-an-Th%C3%A0nh-ph%E1%BB%91-V%C4%A9nh-Y%C3%AAn-100066497717181/?locale=nl_BE", "Công an xã Thanh Phát  tỉnh Tuyên Quang")</f>
        <v>Công an xã Thanh Phát  tỉnh Tuyên Quang</v>
      </c>
      <c r="C75" t="str">
        <v>https://www.facebook.com/p/Tu%E1%BB%95i-tr%E1%BA%BB-C%C3%B4ng-an-Th%C3%A0nh-ph%E1%BB%91-V%C4%A9nh-Y%C3%AAn-100066497717181/?locale=nl_BE</v>
      </c>
      <c r="D75" t="str">
        <v>-</v>
      </c>
      <c r="E75" t="str">
        <v/>
      </c>
      <c r="F75" t="str">
        <v>-</v>
      </c>
      <c r="G75" t="str">
        <v>-</v>
      </c>
    </row>
    <row r="76">
      <c r="A76">
        <v>3074</v>
      </c>
      <c r="B76" t="str">
        <f>HYPERLINK("https://thanhpho.tuyenquang.gov.vn/", "UBND Ủy ban nhân dân xã Thanh Phát  tỉnh Tuyên Quang")</f>
        <v>UBND Ủy ban nhân dân xã Thanh Phát  tỉnh Tuyên Quang</v>
      </c>
      <c r="C76" t="str">
        <v>https://thanhpho.tuyenquang.gov.vn/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3075</v>
      </c>
      <c r="B77" t="str">
        <f>HYPERLINK("https://www.facebook.com/CAXQuyetThangSDTQ/", "Công an xã Quyết Thắng  tỉnh Tuyên Quang")</f>
        <v>Công an xã Quyết Thắng  tỉnh Tuyên Quang</v>
      </c>
      <c r="C77" t="str">
        <v>https://www.facebook.com/CAXQuyetThangSDTQ/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3076</v>
      </c>
      <c r="B78" t="str">
        <f>HYPERLINK("http://quyetthang.thainguyencity.gov.vn/gioi-thieu/-/asset_publisher/PTN1trT2HJke/content/bo-may-to-chuc?inheritRedirect=true", "UBND Ủy ban nhân dân xã Quyết Thắng  tỉnh Tuyên Quang")</f>
        <v>UBND Ủy ban nhân dân xã Quyết Thắng  tỉnh Tuyên Quang</v>
      </c>
      <c r="C78" t="str">
        <v>http://quyetthang.thainguyencity.gov.vn/gioi-thieu/-/asset_publisher/PTN1trT2HJke/content/bo-may-to-chuc?inheritRedirect=true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3077</v>
      </c>
      <c r="B79" t="str">
        <v>Công an xã Đồng Quý  tỉnh Tuyên Quang</v>
      </c>
      <c r="C79" t="str">
        <v>-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3078</v>
      </c>
      <c r="B80" t="str">
        <f>HYPERLINK("http://soyte.tuyenquang.gov.vn/vi/tin-y-te-trong-tinh?id=5645", "UBND Ủy ban nhân dân xã Đồng Quý  tỉnh Tuyên Quang")</f>
        <v>UBND Ủy ban nhân dân xã Đồng Quý  tỉnh Tuyên Quang</v>
      </c>
      <c r="C80" t="str">
        <v>http://soyte.tuyenquang.gov.vn/vi/tin-y-te-trong-tinh?id=5645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3079</v>
      </c>
      <c r="B81" t="str">
        <f>HYPERLINK("https://www.facebook.com/TuoitreConganVinhPhuc/", "Công an xã Tuân Lộ  tỉnh Tuyên Quang")</f>
        <v>Công an xã Tuân Lộ  tỉnh Tuyên Quang</v>
      </c>
      <c r="C81" t="str">
        <v>https://www.facebook.com/TuoitreConganVinhPhuc/</v>
      </c>
      <c r="D81" t="str">
        <v>-</v>
      </c>
      <c r="E81" t="str">
        <v/>
      </c>
      <c r="F81" t="str">
        <v>-</v>
      </c>
      <c r="G81" t="str">
        <v>-</v>
      </c>
    </row>
    <row r="82">
      <c r="A82">
        <v>3080</v>
      </c>
      <c r="B82" t="str">
        <f>HYPERLINK("https://m.hdndtuyenquang.gov.vn/dai-bieu-voi-cu-tri/tra-loi-y-kien/dia-phuong/xem-chi-tiet-577.html", "UBND Ủy ban nhân dân xã Tuân Lộ  tỉnh Tuyên Quang")</f>
        <v>UBND Ủy ban nhân dân xã Tuân Lộ  tỉnh Tuyên Quang</v>
      </c>
      <c r="C82" t="str">
        <v>https://m.hdndtuyenquang.gov.vn/dai-bieu-voi-cu-tri/tra-loi-y-kien/dia-phuong/xem-chi-tiet-577.html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3081</v>
      </c>
      <c r="B83" t="str">
        <f>HYPERLINK("https://www.facebook.com/conganvanson/", "Công an xã Vân Sơn  tỉnh Tuyên Quang")</f>
        <v>Công an xã Vân Sơn  tỉnh Tuyên Quang</v>
      </c>
      <c r="C83" t="str">
        <v>https://www.facebook.com/conganvanson/</v>
      </c>
      <c r="D83" t="str">
        <v>-</v>
      </c>
      <c r="E83" t="str">
        <v/>
      </c>
      <c r="F83" t="str">
        <v>-</v>
      </c>
      <c r="G83" t="str">
        <v>-</v>
      </c>
    </row>
    <row r="84">
      <c r="A84">
        <v>3082</v>
      </c>
      <c r="B84" t="str">
        <f>HYPERLINK("http://www.tuyenquang.gov.vn/vi/post/cong-bo-quyet-dinh-cua-uy-ban-thuong-vu-quoc-hoi-thanh-lap-xa-hong-son?type=NEWS&amp;id=123580", "UBND Ủy ban nhân dân xã Vân Sơn  tỉnh Tuyên Quang")</f>
        <v>UBND Ủy ban nhân dân xã Vân Sơn  tỉnh Tuyên Quang</v>
      </c>
      <c r="C84" t="str">
        <v>http://www.tuyenquang.gov.vn/vi/post/cong-bo-quyet-dinh-cua-uy-ban-thuong-vu-quoc-hoi-thanh-lap-xa-hong-son?type=NEWS&amp;id=123580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3083</v>
      </c>
      <c r="B85" t="str">
        <v>Công an xã Văn Phú  tỉnh Tuyên Quang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3084</v>
      </c>
      <c r="B86" t="str">
        <f>HYPERLINK("http://congbao.tuyenquang.gov.vn/media/files/2024/Q%C4%90-s%E1%BB%91-698-ng%C3%A0y-1-7.pdf", "UBND Ủy ban nhân dân xã Văn Phú  tỉnh Tuyên Quang")</f>
        <v>UBND Ủy ban nhân dân xã Văn Phú  tỉnh Tuyên Quang</v>
      </c>
      <c r="C86" t="str">
        <v>http://congbao.tuyenquang.gov.vn/media/files/2024/Q%C4%90-s%E1%BB%91-698-ng%C3%A0y-1-7.pdf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3085</v>
      </c>
      <c r="B87" t="str">
        <f>HYPERLINK("https://www.facebook.com/congantinhtuyenquang/", "Công an xã Chi Thiết  tỉnh Tuyên Quang")</f>
        <v>Công an xã Chi Thiết  tỉnh Tuyên Quang</v>
      </c>
      <c r="C87" t="str">
        <v>https://www.facebook.com/congantinhtuyenquang/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3086</v>
      </c>
      <c r="B88" t="str">
        <f>HYPERLINK("http://yenson.tuyenquang.gov.vn/vi/tin-bai/dong-chi-quyen-bi-thu-huyen-uy-tiep-cong-dan-dinh-ky-thang-10?type=NEWS&amp;id=129762", "UBND Ủy ban nhân dân xã Chi Thiết  tỉnh Tuyên Quang")</f>
        <v>UBND Ủy ban nhân dân xã Chi Thiết  tỉnh Tuyên Quang</v>
      </c>
      <c r="C88" t="str">
        <v>http://yenson.tuyenquang.gov.vn/vi/tin-bai/dong-chi-quyen-bi-thu-huyen-uy-tiep-cong-dan-dinh-ky-thang-10?type=NEWS&amp;id=129762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3087</v>
      </c>
      <c r="B89" t="str">
        <v>Công an xã Đông Lợi  tỉnh Tuyên Quang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3088</v>
      </c>
      <c r="B90" t="str">
        <f>HYPERLINK("https://m.hdndtuyenquang.gov.vn/dai-bieu-voi-cu-tri/tra-loi-y-kien/dia-phuong/xem-chi-tiet-2845.html", "UBND Ủy ban nhân dân xã Đông Lợi  tỉnh Tuyên Quang")</f>
        <v>UBND Ủy ban nhân dân xã Đông Lợi  tỉnh Tuyên Quang</v>
      </c>
      <c r="C90" t="str">
        <v>https://m.hdndtuyenquang.gov.vn/dai-bieu-voi-cu-tri/tra-loi-y-kien/dia-phuong/xem-chi-tiet-2845.html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3089</v>
      </c>
      <c r="B91" t="str">
        <v>Công an xã Thiện Kế  tỉnh Tuyên Quang</v>
      </c>
      <c r="C91" t="str">
        <v>-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3090</v>
      </c>
      <c r="B92" t="str">
        <f>HYPERLINK("http://congbao.tuyenquang.gov.vn/van-ban/the-loai/quyet-dinh/trang-122.html", "UBND Ủy ban nhân dân xã Thiện Kế  tỉnh Tuyên Quang")</f>
        <v>UBND Ủy ban nhân dân xã Thiện Kế  tỉnh Tuyên Quang</v>
      </c>
      <c r="C92" t="str">
        <v>http://congbao.tuyenquang.gov.vn/van-ban/the-loai/quyet-dinh/trang-122.html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3091</v>
      </c>
      <c r="B93" t="str">
        <v>Công an xã Hồng Lạc  tỉnh Tuyên Quang</v>
      </c>
      <c r="C93" t="str">
        <v>-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3092</v>
      </c>
      <c r="B94" t="str">
        <f>HYPERLINK("http://www.tuyenquang.gov.vn/vi/post/cong-bo-quyet-dinh-cua-uy-ban-thuong-vu-quoc-hoi-thanh-lap-xa-hong-son?type=NEWS&amp;id=123580", "UBND Ủy ban nhân dân xã Hồng Lạc  tỉnh Tuyên Quang")</f>
        <v>UBND Ủy ban nhân dân xã Hồng Lạc  tỉnh Tuyên Quang</v>
      </c>
      <c r="C94" t="str">
        <v>http://www.tuyenquang.gov.vn/vi/post/cong-bo-quyet-dinh-cua-uy-ban-thuong-vu-quoc-hoi-thanh-lap-xa-hong-son?type=NEWS&amp;id=123580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3093</v>
      </c>
      <c r="B95" t="str">
        <v>Công an xã Phú Lương  tỉnh Tuyên Quang</v>
      </c>
      <c r="C95" t="str">
        <v>-</v>
      </c>
      <c r="D95" t="str">
        <v>-</v>
      </c>
      <c r="E95" t="str">
        <v/>
      </c>
      <c r="F95" t="str">
        <v>-</v>
      </c>
      <c r="G95" t="str">
        <v>-</v>
      </c>
    </row>
    <row r="96">
      <c r="A96">
        <v>3094</v>
      </c>
      <c r="B96" t="str">
        <f>HYPERLINK("https://m.nongthonmoituyenquang.gov.vn/tin-tuc/hoat-dong-chung/to-chuc-le-cong-bo-xa-phu-luong-dat-chuan-nong-thon-moi-2908.html", "UBND Ủy ban nhân dân xã Phú Lương  tỉnh Tuyên Quang")</f>
        <v>UBND Ủy ban nhân dân xã Phú Lương  tỉnh Tuyên Quang</v>
      </c>
      <c r="C96" t="str">
        <v>https://m.nongthonmoituyenquang.gov.vn/tin-tuc/hoat-dong-chung/to-chuc-le-cong-bo-xa-phu-luong-dat-chuan-nong-thon-moi-2908.html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3095</v>
      </c>
      <c r="B97" t="str">
        <v>Công an xã Ninh Lai  tỉnh Tuyên Quang</v>
      </c>
      <c r="C97" t="str">
        <v>-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3096</v>
      </c>
      <c r="B98" t="str">
        <f>HYPERLINK("http://congbao.tuyenquang.gov.vn/van-ban/the-loai/quyet-dinh/trang-11.html", "UBND Ủy ban nhân dân xã Ninh Lai  tỉnh Tuyên Quang")</f>
        <v>UBND Ủy ban nhân dân xã Ninh Lai  tỉnh Tuyên Quang</v>
      </c>
      <c r="C98" t="str">
        <v>http://congbao.tuyenquang.gov.vn/van-ban/the-loai/quyet-dinh/trang-11.html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3097</v>
      </c>
      <c r="B99" t="str">
        <f>HYPERLINK("https://www.facebook.com/p/C%C3%B4ng-an-x%C3%A3-%C4%90%E1%BA%A1i-Ph%C3%BA-100075927830130/", "Công an xã Đại Phú  tỉnh Tuyên Quang")</f>
        <v>Công an xã Đại Phú  tỉnh Tuyên Quang</v>
      </c>
      <c r="C99" t="str">
        <v>https://www.facebook.com/p/C%C3%B4ng-an-x%C3%A3-%C4%90%E1%BA%A1i-Ph%C3%BA-100075927830130/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3098</v>
      </c>
      <c r="B100" t="str">
        <f>HYPERLINK("https://m.nongthonmoituyenquang.gov.vn/media/files/2018/X%C3%A3-%C4%90%E1%BA%A1i-Ph%C3%BA.pdf", "UBND Ủy ban nhân dân xã Đại Phú  tỉnh Tuyên Quang")</f>
        <v>UBND Ủy ban nhân dân xã Đại Phú  tỉnh Tuyên Quang</v>
      </c>
      <c r="C100" t="str">
        <v>https://m.nongthonmoituyenquang.gov.vn/media/files/2018/X%C3%A3-%C4%90%E1%BA%A1i-Ph%C3%BA.pdf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3099</v>
      </c>
      <c r="B101" t="str">
        <f>HYPERLINK("https://www.facebook.com/p/C%C3%B4ng-an-huy%E1%BB%87n-Y%C3%AAn-S%C6%A1n-t%E1%BB%89nh-Tuy%C3%AAn-Quang-100064458052002/", "Công an xã Sơn Nam  tỉnh Tuyên Quang")</f>
        <v>Công an xã Sơn Nam  tỉnh Tuyên Quang</v>
      </c>
      <c r="C101" t="str">
        <v>https://www.facebook.com/p/C%C3%B4ng-an-huy%E1%BB%87n-Y%C3%AAn-S%C6%A1n-t%E1%BB%89nh-Tuy%C3%AAn-Quang-100064458052002/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3100</v>
      </c>
      <c r="B102" t="str">
        <f>HYPERLINK("https://yenson.tuyenquang.gov.vn/", "UBND Ủy ban nhân dân xã Sơn Nam  tỉnh Tuyên Quang")</f>
        <v>UBND Ủy ban nhân dân xã Sơn Nam  tỉnh Tuyên Quang</v>
      </c>
      <c r="C102" t="str">
        <v>https://yenson.tuyenquang.gov.vn/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3101</v>
      </c>
      <c r="B103" t="str">
        <v>Công an xã Hào Phú  tỉnh Tuyên Quang</v>
      </c>
      <c r="C103" t="str">
        <v>-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3102</v>
      </c>
      <c r="B104" t="str">
        <f>HYPERLINK("http://www.tuyenquang.gov.vn/vi/post/quyet-dinh-ve-viec-cong-nhan-xa-hao-phu-huyen-son-duong-tinh-tuyen-quang-dat-chuan-nong-thon-moi?type=EXECUTIVE_DIRECTION&amp;id=33588", "UBND Ủy ban nhân dân xã Hào Phú  tỉnh Tuyên Quang")</f>
        <v>UBND Ủy ban nhân dân xã Hào Phú  tỉnh Tuyên Quang</v>
      </c>
      <c r="C104" t="str">
        <v>http://www.tuyenquang.gov.vn/vi/post/quyet-dinh-ve-viec-cong-nhan-xa-hao-phu-huyen-son-duong-tinh-tuyen-quang-dat-chuan-nong-thon-moi?type=EXECUTIVE_DIRECTION&amp;id=33588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3103</v>
      </c>
      <c r="B105" t="str">
        <f>HYPERLINK("https://www.facebook.com/p/C%C3%B4ng-an-x%C3%A3-Tam-%C4%90a-huy%E1%BB%87n-S%C6%A1n-D%C6%B0%C6%A1ng-100082962715378/", "Công an xã Tam Đa  tỉnh Tuyên Quang")</f>
        <v>Công an xã Tam Đa  tỉnh Tuyên Quang</v>
      </c>
      <c r="C105" t="str">
        <v>https://www.facebook.com/p/C%C3%B4ng-an-x%C3%A3-Tam-%C4%90a-huy%E1%BB%87n-S%C6%A1n-D%C6%B0%C6%A1ng-100082962715378/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3104</v>
      </c>
      <c r="B106" t="str">
        <f>HYPERLINK("http://congbao.tuyenquang.gov.vn/van-ban/noi-ban-hanh/uy-ban-nhan-dan-tinh/trang-74.html", "UBND Ủy ban nhân dân xã Tam Đa  tỉnh Tuyên Quang")</f>
        <v>UBND Ủy ban nhân dân xã Tam Đa  tỉnh Tuyên Quang</v>
      </c>
      <c r="C106" t="str">
        <v>http://congbao.tuyenquang.gov.vn/van-ban/noi-ban-hanh/uy-ban-nhan-dan-tinh/trang-74.html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3105</v>
      </c>
      <c r="B107" t="str">
        <v>Công an xã Sầm Dương  tỉnh Tuyên Quang</v>
      </c>
      <c r="C107" t="str">
        <v>-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3106</v>
      </c>
      <c r="B108" t="str">
        <f>HYPERLINK("http://congbao.tuyenquang.gov.vn/van-ban/noi-ban-hanh/uy-ban-nhan-dan-tinh/trang-674.html", "UBND Ủy ban nhân dân xã Sầm Dương  tỉnh Tuyên Quang")</f>
        <v>UBND Ủy ban nhân dân xã Sầm Dương  tỉnh Tuyên Quang</v>
      </c>
      <c r="C108" t="str">
        <v>http://congbao.tuyenquang.gov.vn/van-ban/noi-ban-hanh/uy-ban-nhan-dan-tinh/trang-674.html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3107</v>
      </c>
      <c r="B109" t="str">
        <f>HYPERLINK("https://www.facebook.com/p/C%C3%94NG-AN-L%C3%82M-B%C3%8CNH-100064411584657/", "Công an xã Lâm Xuyên  tỉnh Tuyên Quang")</f>
        <v>Công an xã Lâm Xuyên  tỉnh Tuyên Quang</v>
      </c>
      <c r="C109" t="str">
        <v>https://www.facebook.com/p/C%C3%94NG-AN-L%C3%82M-B%C3%8CNH-100064411584657/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3108</v>
      </c>
      <c r="B110" t="str">
        <f>HYPERLINK("https://m.hdndtuyenquang.gov.vn/dai-bieu-voi-cu-tri/tra-loi-y-kien/dia-phuong/xem-chi-tiet-1097.html", "UBND Ủy ban nhân dân xã Lâm Xuyên  tỉnh Tuyên Quang")</f>
        <v>UBND Ủy ban nhân dân xã Lâm Xuyên  tỉnh Tuyên Quang</v>
      </c>
      <c r="C110" t="str">
        <v>https://m.hdndtuyenquang.gov.vn/dai-bieu-voi-cu-tri/tra-loi-y-kien/dia-phuong/xem-chi-tiet-1097.html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3109</v>
      </c>
      <c r="B111" t="str">
        <v>Công an phường Duyên Hải  tỉnh Lào Cai</v>
      </c>
      <c r="C111" t="str">
        <v>-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3110</v>
      </c>
      <c r="B112" t="str">
        <f>HYPERLINK("http://duyenhai.tplaocai.laocai.gov.vn/", "UBND Ủy ban nhân dân phường Duyên Hải  tỉnh Lào Cai")</f>
        <v>UBND Ủy ban nhân dân phường Duyên Hải  tỉnh Lào Cai</v>
      </c>
      <c r="C112" t="str">
        <v>http://duyenhai.tplaocai.laocai.gov.vn/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3111</v>
      </c>
      <c r="B113" t="str">
        <f>HYPERLINK("https://www.facebook.com/p/Tu%E1%BB%95i-tr%E1%BA%BB-C%C3%B4ng-an-th%C3%A0nh-ph%E1%BB%91-L%C3%A0o-Cai-100065690011431/", "Công an phường Lào Cai  tỉnh Lào Cai")</f>
        <v>Công an phường Lào Cai  tỉnh Lào Cai</v>
      </c>
      <c r="C113" t="str">
        <v>https://www.facebook.com/p/Tu%E1%BB%95i-tr%E1%BA%BB-C%C3%B4ng-an-th%C3%A0nh-ph%E1%BB%91-L%C3%A0o-Cai-100065690011431/</v>
      </c>
      <c r="D113" t="str">
        <v>-</v>
      </c>
      <c r="E113" t="str">
        <v/>
      </c>
      <c r="F113" t="str">
        <v>-</v>
      </c>
      <c r="G113" t="str">
        <v>-</v>
      </c>
    </row>
    <row r="114">
      <c r="A114">
        <v>3112</v>
      </c>
      <c r="B114" t="str">
        <f>HYPERLINK("https://www.laocai.gov.vn/", "UBND Ủy ban nhân dân phường Lào Cai  tỉnh Lào Cai")</f>
        <v>UBND Ủy ban nhân dân phường Lào Cai  tỉnh Lào Cai</v>
      </c>
      <c r="C114" t="str">
        <v>https://www.laocai.gov.vn/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3113</v>
      </c>
      <c r="B115" t="str">
        <f>HYPERLINK("https://www.facebook.com/p/Tu%E1%BB%95i-tr%E1%BA%BB-C%C3%B4ng-an-th%C3%A0nh-ph%E1%BB%91-L%C3%A0o-Cai-100065690011431/", "Công an phường Phố Mới  tỉnh Lào Cai")</f>
        <v>Công an phường Phố Mới  tỉnh Lào Cai</v>
      </c>
      <c r="C115" t="str">
        <v>https://www.facebook.com/p/Tu%E1%BB%95i-tr%E1%BA%BB-C%C3%B4ng-an-th%C3%A0nh-ph%E1%BB%91-L%C3%A0o-Cai-100065690011431/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3114</v>
      </c>
      <c r="B116" t="str">
        <f>HYPERLINK("https://www.laocai.gov.vn/", "UBND Ủy ban nhân dân phường Phố Mới  tỉnh Lào Cai")</f>
        <v>UBND Ủy ban nhân dân phường Phố Mới  tỉnh Lào Cai</v>
      </c>
      <c r="C116" t="str">
        <v>https://www.laocai.gov.vn/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3115</v>
      </c>
      <c r="B117" t="str">
        <v>Công an phường Cốc Lếu  tỉnh Lào Cai</v>
      </c>
      <c r="C117" t="str">
        <v>-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3116</v>
      </c>
      <c r="B118" t="str">
        <f>HYPERLINK("http://cocleu.tplaocai.laocai.gov.vn/", "UBND Ủy ban nhân dân phường Cốc Lếu  tỉnh Lào Cai")</f>
        <v>UBND Ủy ban nhân dân phường Cốc Lếu  tỉnh Lào Cai</v>
      </c>
      <c r="C118" t="str">
        <v>http://cocleu.tplaocai.laocai.gov.vn/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3117</v>
      </c>
      <c r="B119" t="str">
        <v>Công an phường Kim Tân  tỉnh Lào Cai</v>
      </c>
      <c r="C119" t="str">
        <v>-</v>
      </c>
      <c r="D119" t="str">
        <v>-</v>
      </c>
      <c r="E119" t="str">
        <v/>
      </c>
      <c r="F119" t="str">
        <v>-</v>
      </c>
      <c r="G119" t="str">
        <v>-</v>
      </c>
    </row>
    <row r="120">
      <c r="A120">
        <v>3118</v>
      </c>
      <c r="B120" t="str">
        <f>HYPERLINK("http://kimtan.tplaocai.laocai.gov.vn/", "UBND Ủy ban nhân dân phường Kim Tân  tỉnh Lào Cai")</f>
        <v>UBND Ủy ban nhân dân phường Kim Tân  tỉnh Lào Cai</v>
      </c>
      <c r="C120" t="str">
        <v>http://kimtan.tplaocai.laocai.gov.vn/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3119</v>
      </c>
      <c r="B121" t="str">
        <f>HYPERLINK("https://www.facebook.com/tieuhocbaclenh/?locale=lt_LT", "Công an phường Bắc Lệnh  tỉnh Lào Cai")</f>
        <v>Công an phường Bắc Lệnh  tỉnh Lào Cai</v>
      </c>
      <c r="C121" t="str">
        <v>https://www.facebook.com/tieuhocbaclenh/?locale=lt_LT</v>
      </c>
      <c r="D121" t="str">
        <v>-</v>
      </c>
      <c r="E121" t="str">
        <v/>
      </c>
      <c r="F121" t="str">
        <v>-</v>
      </c>
      <c r="G121" t="str">
        <v>-</v>
      </c>
    </row>
    <row r="122">
      <c r="A122">
        <v>3120</v>
      </c>
      <c r="B122" t="str">
        <f>HYPERLINK("http://baclenh.tplaocai.laocai.gov.vn/", "UBND Ủy ban nhân dân phường Bắc Lệnh  tỉnh Lào Cai")</f>
        <v>UBND Ủy ban nhân dân phường Bắc Lệnh  tỉnh Lào Cai</v>
      </c>
      <c r="C122" t="str">
        <v>http://baclenh.tplaocai.laocai.gov.vn/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3121</v>
      </c>
      <c r="B123" t="str">
        <f>HYPERLINK("https://www.facebook.com/groups/2215891668655800/", "Công an phường Pom Hán  tỉnh Lào Cai")</f>
        <v>Công an phường Pom Hán  tỉnh Lào Cai</v>
      </c>
      <c r="C123" t="str">
        <v>https://www.facebook.com/groups/2215891668655800/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3122</v>
      </c>
      <c r="B124" t="str">
        <f>HYPERLINK("http://pomhan.tplaocai.laocai.gov.vn/", "UBND Ủy ban nhân dân phường Pom Hán  tỉnh Lào Cai")</f>
        <v>UBND Ủy ban nhân dân phường Pom Hán  tỉnh Lào Cai</v>
      </c>
      <c r="C124" t="str">
        <v>http://pomhan.tplaocai.laocai.gov.vn/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3123</v>
      </c>
      <c r="B125" t="str">
        <v>Công an phường Xuân Tăng  tỉnh Lào Cai</v>
      </c>
      <c r="C125" t="str">
        <v>-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3124</v>
      </c>
      <c r="B126" t="str">
        <f>HYPERLINK("http://xuantang.tplaocai.laocai.gov.vn/", "UBND Ủy ban nhân dân phường Xuân Tăng  tỉnh Lào Cai")</f>
        <v>UBND Ủy ban nhân dân phường Xuân Tăng  tỉnh Lào Cai</v>
      </c>
      <c r="C126" t="str">
        <v>http://xuantang.tplaocai.laocai.gov.vn/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3125</v>
      </c>
      <c r="B127" t="str">
        <f>HYPERLINK("https://www.facebook.com/binhminhlaocai/", "Công an phường Bình Minh  tỉnh Lào Cai")</f>
        <v>Công an phường Bình Minh  tỉnh Lào Cai</v>
      </c>
      <c r="C127" t="str">
        <v>https://www.facebook.com/binhminhlaocai/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3126</v>
      </c>
      <c r="B128" t="str">
        <f>HYPERLINK("http://binhminh.tplaocai.laocai.gov.vn/", "UBND Ủy ban nhân dân phường Bình Minh  tỉnh Lào Cai")</f>
        <v>UBND Ủy ban nhân dân phường Bình Minh  tỉnh Lào Cai</v>
      </c>
      <c r="C128" t="str">
        <v>http://binhminh.tplaocai.laocai.gov.vn/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3127</v>
      </c>
      <c r="B129" t="str">
        <f>HYPERLINK("https://www.facebook.com/p/Tu%E1%BB%95i-tr%E1%BA%BB-C%C3%B4ng-an-th%C3%A0nh-ph%E1%BB%91-L%C3%A0o-Cai-100065690011431/", "Công an phường Thống Nhất  tỉnh Lào Cai")</f>
        <v>Công an phường Thống Nhất  tỉnh Lào Cai</v>
      </c>
      <c r="C129" t="str">
        <v>https://www.facebook.com/p/Tu%E1%BB%95i-tr%E1%BA%BB-C%C3%B4ng-an-th%C3%A0nh-ph%E1%BB%91-L%C3%A0o-Cai-100065690011431/</v>
      </c>
      <c r="D129" t="str">
        <v>-</v>
      </c>
      <c r="E129" t="str">
        <v/>
      </c>
      <c r="F129" t="str">
        <v>-</v>
      </c>
      <c r="G129" t="str">
        <v>-</v>
      </c>
    </row>
    <row r="130">
      <c r="A130">
        <v>3128</v>
      </c>
      <c r="B130" t="str">
        <f>HYPERLINK("http://thongnhat.tplaocai.laocai.gov.vn/", "UBND Ủy ban nhân dân phường Thống Nhất  tỉnh Lào Cai")</f>
        <v>UBND Ủy ban nhân dân phường Thống Nhất  tỉnh Lào Cai</v>
      </c>
      <c r="C130" t="str">
        <v>http://thongnhat.tplaocai.laocai.gov.vn/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3129</v>
      </c>
      <c r="B131" t="str">
        <f>HYPERLINK("https://www.facebook.com/p/%C4%90o%C3%A0n-thanh-ni%C3%AAn-x%C3%A3-%C4%90%E1%BB%93ng-Tuy%E1%BB%83n-th%C3%A0nh-ph%E1%BB%91-L%C3%A0o-Cai-100077660484685/", "Công an xã Đồng Tuyển  tỉnh Lào Cai")</f>
        <v>Công an xã Đồng Tuyển  tỉnh Lào Cai</v>
      </c>
      <c r="C131" t="str">
        <v>https://www.facebook.com/p/%C4%90o%C3%A0n-thanh-ni%C3%AAn-x%C3%A3-%C4%90%E1%BB%93ng-Tuy%E1%BB%83n-th%C3%A0nh-ph%E1%BB%91-L%C3%A0o-Cai-100077660484685/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3130</v>
      </c>
      <c r="B132" t="str">
        <f>HYPERLINK("http://dongtuyen.tplaocai.laocai.gov.vn/", "UBND Ủy ban nhân dân xã Đồng Tuyển  tỉnh Lào Cai")</f>
        <v>UBND Ủy ban nhân dân xã Đồng Tuyển  tỉnh Lào Cai</v>
      </c>
      <c r="C132" t="str">
        <v>http://dongtuyen.tplaocai.laocai.gov.vn/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3131</v>
      </c>
      <c r="B133" t="str">
        <v>Công an xã Vạn Hoà  tỉnh Lào Cai</v>
      </c>
      <c r="C133" t="str">
        <v>-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3132</v>
      </c>
      <c r="B134" t="str">
        <f>HYPERLINK("http://vanhoa.tplaocai.laocai.gov.vn/", "UBND Ủy ban nhân dân xã Vạn Hoà  tỉnh Lào Cai")</f>
        <v>UBND Ủy ban nhân dân xã Vạn Hoà  tỉnh Lào Cai</v>
      </c>
      <c r="C134" t="str">
        <v>http://vanhoa.tplaocai.laocai.gov.vn/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3133</v>
      </c>
      <c r="B135" t="str">
        <v>Công an phường Bắc Cường  tỉnh Lào Cai</v>
      </c>
      <c r="C135" t="str">
        <v>-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3134</v>
      </c>
      <c r="B136" t="str">
        <f>HYPERLINK("http://baccuong.tplaocai.laocai.gov.vn/", "UBND Ủy ban nhân dân phường Bắc Cường  tỉnh Lào Cai")</f>
        <v>UBND Ủy ban nhân dân phường Bắc Cường  tỉnh Lào Cai</v>
      </c>
      <c r="C136" t="str">
        <v>http://baccuong.tplaocai.laocai.gov.vn/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3135</v>
      </c>
      <c r="B137" t="str">
        <v>Công an phường Nam Cường  tỉnh Lào Cai</v>
      </c>
      <c r="C137" t="str">
        <v>-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3136</v>
      </c>
      <c r="B138" t="str">
        <f>HYPERLINK("http://namcuong.tplaocai.laocai.gov.vn/", "UBND Ủy ban nhân dân phường Nam Cường  tỉnh Lào Cai")</f>
        <v>UBND Ủy ban nhân dân phường Nam Cường  tỉnh Lào Cai</v>
      </c>
      <c r="C138" t="str">
        <v>http://namcuong.tplaocai.laocai.gov.vn/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3137</v>
      </c>
      <c r="B139" t="str">
        <f>HYPERLINK("https://www.facebook.com/DoanThanhnienCongantinhLaoCai/", "Công an xã Cam Đường  tỉnh Lào Cai")</f>
        <v>Công an xã Cam Đường  tỉnh Lào Cai</v>
      </c>
      <c r="C139" t="str">
        <v>https://www.facebook.com/DoanThanhnienCongantinhLaoCai/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3138</v>
      </c>
      <c r="B140" t="str">
        <f>HYPERLINK("http://camduong.tplaocai.laocai.gov.vn/", "UBND Ủy ban nhân dân xã Cam Đường  tỉnh Lào Cai")</f>
        <v>UBND Ủy ban nhân dân xã Cam Đường  tỉnh Lào Cai</v>
      </c>
      <c r="C140" t="str">
        <v>http://camduong.tplaocai.laocai.gov.vn/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3139</v>
      </c>
      <c r="B141" t="str">
        <v>Công an xã Tả Phời  tỉnh Lào Cai</v>
      </c>
      <c r="C141" t="str">
        <v>-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3140</v>
      </c>
      <c r="B142" t="str">
        <f>HYPERLINK("http://taphoi.tplaocai.laocai.gov.vn/", "UBND Ủy ban nhân dân xã Tả Phời  tỉnh Lào Cai")</f>
        <v>UBND Ủy ban nhân dân xã Tả Phời  tỉnh Lào Cai</v>
      </c>
      <c r="C142" t="str">
        <v>http://taphoi.tplaocai.laocai.gov.vn/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3141</v>
      </c>
      <c r="B143" t="str">
        <f>HYPERLINK("https://www.facebook.com/xahopthanh/", "Công an xã Hợp Thành  tỉnh Lào Cai")</f>
        <v>Công an xã Hợp Thành  tỉnh Lào Cai</v>
      </c>
      <c r="C143" t="str">
        <v>https://www.facebook.com/xahopthanh/</v>
      </c>
      <c r="D143" t="str">
        <v>-</v>
      </c>
      <c r="E143" t="str">
        <v/>
      </c>
      <c r="F143" t="str">
        <v>-</v>
      </c>
      <c r="G143" t="str">
        <v>-</v>
      </c>
    </row>
    <row r="144">
      <c r="A144">
        <v>3142</v>
      </c>
      <c r="B144" t="str">
        <f>HYPERLINK("http://hopthanh.tplaocai.laocai.gov.vn/", "UBND Ủy ban nhân dân xã Hợp Thành  tỉnh Lào Cai")</f>
        <v>UBND Ủy ban nhân dân xã Hợp Thành  tỉnh Lào Cai</v>
      </c>
      <c r="C144" t="str">
        <v>http://hopthanh.tplaocai.laocai.gov.vn/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3143</v>
      </c>
      <c r="B145" t="str">
        <f>HYPERLINK("https://www.facebook.com/p/C%C3%B4ng-An-Th%E1%BB%8B-Tr%E1%BA%A5n-B%C3%A1t-X%C3%A1t-100080062719160/", "Công an thị trấn Bát Xát  tỉnh Lào Cai")</f>
        <v>Công an thị trấn Bát Xát  tỉnh Lào Cai</v>
      </c>
      <c r="C145" t="str">
        <v>https://www.facebook.com/p/C%C3%B4ng-An-Th%E1%BB%8B-Tr%E1%BA%A5n-B%C3%A1t-X%C3%A1t-100080062719160/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3144</v>
      </c>
      <c r="B146" t="str">
        <f>HYPERLINK("https://batxat.laocai.gov.vn/", "UBND Ủy ban nhân dân thị trấn Bát Xát  tỉnh Lào Cai")</f>
        <v>UBND Ủy ban nhân dân thị trấn Bát Xát  tỉnh Lào Cai</v>
      </c>
      <c r="C146" t="str">
        <v>https://batxat.laocai.gov.vn/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3145</v>
      </c>
      <c r="B147" t="str">
        <v>Công an xã A Mú Sung  tỉnh Lào Cai</v>
      </c>
      <c r="C147" t="str">
        <v>-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3146</v>
      </c>
      <c r="B148" t="str">
        <f>HYPERLINK("https://batxat.laocai.gov.vn/ubnd-cac-xa-thi-tran/nhiem-vu-quyen-han-va-co-cau-to-chuc-cua-hdnd-va-ubnd-xa-a-mu-sung-824403", "UBND Ủy ban nhân dân xã A Mú Sung  tỉnh Lào Cai")</f>
        <v>UBND Ủy ban nhân dân xã A Mú Sung  tỉnh Lào Cai</v>
      </c>
      <c r="C148" t="str">
        <v>https://batxat.laocai.gov.vn/ubnd-cac-xa-thi-tran/nhiem-vu-quyen-han-va-co-cau-to-chuc-cua-hdnd-va-ubnd-xa-a-mu-sung-824403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3147</v>
      </c>
      <c r="B149" t="str">
        <v>Công an xã Nậm Chạc  tỉnh Lào Cai</v>
      </c>
      <c r="C149" t="str">
        <v>-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3148</v>
      </c>
      <c r="B150" t="str">
        <f>HYPERLINK("https://batxat.laocai.gov.vn/", "UBND Ủy ban nhân dân xã Nậm Chạc  tỉnh Lào Cai")</f>
        <v>UBND Ủy ban nhân dân xã Nậm Chạc  tỉnh Lào Cai</v>
      </c>
      <c r="C150" t="str">
        <v>https://batxat.laocai.gov.vn/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3149</v>
      </c>
      <c r="B151" t="str">
        <v>Công an xã A Lù  tỉnh Lào Cai</v>
      </c>
      <c r="C151" t="str">
        <v>-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3150</v>
      </c>
      <c r="B152" t="str">
        <f>HYPERLINK("https://laocai.gov.vn/tin-trong-tinh/khoi-cong-xay-dung-28-can-nha-cho-nguoi-dan-xa-a-lu-huyen-bat-xat-1306832", "UBND Ủy ban nhân dân xã A Lù  tỉnh Lào Cai")</f>
        <v>UBND Ủy ban nhân dân xã A Lù  tỉnh Lào Cai</v>
      </c>
      <c r="C152" t="str">
        <v>https://laocai.gov.vn/tin-trong-tinh/khoi-cong-xay-dung-28-can-nha-cho-nguoi-dan-xa-a-lu-huyen-bat-xat-1306832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3151</v>
      </c>
      <c r="B153" t="str">
        <f>HYPERLINK("https://www.facebook.com/tuoitrexatrinhtuong/", "Công an xã Trịnh Tường  tỉnh Lào Cai")</f>
        <v>Công an xã Trịnh Tường  tỉnh Lào Cai</v>
      </c>
      <c r="C153" t="str">
        <v>https://www.facebook.com/tuoitrexatrinhtuong/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3152</v>
      </c>
      <c r="B154" t="str">
        <f>HYPERLINK("https://www.laocai.gov.vn/tin-trong-tinh/khao-sat-hien-trang-lang-thanh-nien-lap-nghiep-xa-trinh-tuong-huyen-bat-xat-1310441", "UBND Ủy ban nhân dân xã Trịnh Tường  tỉnh Lào Cai")</f>
        <v>UBND Ủy ban nhân dân xã Trịnh Tường  tỉnh Lào Cai</v>
      </c>
      <c r="C154" t="str">
        <v>https://www.laocai.gov.vn/tin-trong-tinh/khao-sat-hien-trang-lang-thanh-nien-lap-nghiep-xa-trinh-tuong-huyen-bat-xat-1310441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3153</v>
      </c>
      <c r="B155" t="str">
        <v>Công an xã Ngải Thầu  tỉnh Lào Cai</v>
      </c>
      <c r="C155" t="str">
        <v>-</v>
      </c>
      <c r="D155" t="str">
        <v>-</v>
      </c>
      <c r="E155" t="str">
        <v/>
      </c>
      <c r="F155" t="str">
        <v>-</v>
      </c>
      <c r="G155" t="str">
        <v>-</v>
      </c>
    </row>
    <row r="156">
      <c r="A156">
        <v>3154</v>
      </c>
      <c r="B156" t="str">
        <f>HYPERLINK("https://batxat.laocai.gov.vn/hoat-dong-cua-cap-uy/cong-bo-quyet-dinh-sap-nhap-dang-bo-xa-ngai-thau-va-dang-bo-xa-a-lu-827699", "UBND Ủy ban nhân dân xã Ngải Thầu  tỉnh Lào Cai")</f>
        <v>UBND Ủy ban nhân dân xã Ngải Thầu  tỉnh Lào Cai</v>
      </c>
      <c r="C156" t="str">
        <v>https://batxat.laocai.gov.vn/hoat-dong-cua-cap-uy/cong-bo-quyet-dinh-sap-nhap-dang-bo-xa-ngai-thau-va-dang-bo-xa-a-lu-827699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3155</v>
      </c>
      <c r="B157" t="str">
        <f>HYPERLINK("https://www.facebook.com/DoanThanhnienCongantinhLaoCai/", "Công an xã Y Tý  tỉnh Lào Cai")</f>
        <v>Công an xã Y Tý  tỉnh Lào Cai</v>
      </c>
      <c r="C157" t="str">
        <v>https://www.facebook.com/DoanThanhnienCongantinhLaoCai/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3156</v>
      </c>
      <c r="B158" t="str">
        <f>HYPERLINK("http://yty.batxat.laocai.gov.vn/", "UBND Ủy ban nhân dân xã Y Tý  tỉnh Lào Cai")</f>
        <v>UBND Ủy ban nhân dân xã Y Tý  tỉnh Lào Cai</v>
      </c>
      <c r="C158" t="str">
        <v>http://yty.batxat.laocai.gov.vn/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3157</v>
      </c>
      <c r="B159" t="str">
        <v>Công an xã Cốc Mỳ  tỉnh Lào Cai</v>
      </c>
      <c r="C159" t="str">
        <v>-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3158</v>
      </c>
      <c r="B160" t="str">
        <f>HYPERLINK("https://batxat.laocai.gov.vn/ubnd-cac-xa-thi-tran/nhiem-vu-quyen-han-va-co-cau-to-chuc-cua-hdnd-va-ubnd-xa-coc-my-824413", "UBND Ủy ban nhân dân xã Cốc Mỳ  tỉnh Lào Cai")</f>
        <v>UBND Ủy ban nhân dân xã Cốc Mỳ  tỉnh Lào Cai</v>
      </c>
      <c r="C160" t="str">
        <v>https://batxat.laocai.gov.vn/ubnd-cac-xa-thi-tran/nhiem-vu-quyen-han-va-co-cau-to-chuc-cua-hdnd-va-ubnd-xa-coc-my-824413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3159</v>
      </c>
      <c r="B161" t="str">
        <f>HYPERLINK("https://www.facebook.com/DoanThanhnienCongantinhLaoCai/", "Công an xã Dền Sáng  tỉnh Lào Cai")</f>
        <v>Công an xã Dền Sáng  tỉnh Lào Cai</v>
      </c>
      <c r="C161" t="str">
        <v>https://www.facebook.com/DoanThanhnienCongantinhLaoCai/</v>
      </c>
      <c r="D161" t="str">
        <v>-</v>
      </c>
      <c r="E161" t="str">
        <v/>
      </c>
      <c r="F161" t="str">
        <v>-</v>
      </c>
      <c r="G161" t="str">
        <v>-</v>
      </c>
    </row>
    <row r="162">
      <c r="A162">
        <v>3160</v>
      </c>
      <c r="B162" t="str">
        <f>HYPERLINK("http://densang.batxat.laocai.gov.vn/tin-hdnd/hoi-dong-nhan-dan-xa-den-sang-bau-chuc-danh-pho-chu-tich-uy-ban-nhan-dan-xa-nhiem-ky-2021-2026-1308995?pageid=102009", "UBND Ủy ban nhân dân xã Dền Sáng  tỉnh Lào Cai")</f>
        <v>UBND Ủy ban nhân dân xã Dền Sáng  tỉnh Lào Cai</v>
      </c>
      <c r="C162" t="str">
        <v>http://densang.batxat.laocai.gov.vn/tin-hdnd/hoi-dong-nhan-dan-xa-den-sang-bau-chuc-danh-pho-chu-tich-uy-ban-nhan-dan-xa-nhiem-ky-2021-2026-1308995?pageid=102009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3161</v>
      </c>
      <c r="B163" t="str">
        <v>Công an xã Bản Vược  tỉnh Lào Cai</v>
      </c>
      <c r="C163" t="str">
        <v>-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3162</v>
      </c>
      <c r="B164" t="str">
        <f>HYPERLINK("http://banvuoc.batxat.laocai.gov.vn/", "UBND Ủy ban nhân dân xã Bản Vược  tỉnh Lào Cai")</f>
        <v>UBND Ủy ban nhân dân xã Bản Vược  tỉnh Lào Cai</v>
      </c>
      <c r="C164" t="str">
        <v>http://banvuoc.batxat.laocai.gov.vn/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3163</v>
      </c>
      <c r="B165" t="str">
        <v>Công an xã Sàng Ma Sáo  tỉnh Lào Cai</v>
      </c>
      <c r="C165" t="str">
        <v>-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3164</v>
      </c>
      <c r="B166" t="str">
        <f>HYPERLINK("https://www.laocai.gov.vn/thong-tin-nganh-dia-phuong/no-luc-tim-kiem-nan-nhan-mat-tich-o-xa-sang-ma-sao-bat-xat-1298681", "UBND Ủy ban nhân dân xã Sàng Ma Sáo  tỉnh Lào Cai")</f>
        <v>UBND Ủy ban nhân dân xã Sàng Ma Sáo  tỉnh Lào Cai</v>
      </c>
      <c r="C166" t="str">
        <v>https://www.laocai.gov.vn/thong-tin-nganh-dia-phuong/no-luc-tim-kiem-nan-nhan-mat-tich-o-xa-sang-ma-sao-bat-xat-1298681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3165</v>
      </c>
      <c r="B167" t="str">
        <f>HYPERLINK("https://www.facebook.com/DoanThanhnienCongantinhLaoCai/", "Công an xã Bản Qua  tỉnh Lào Cai")</f>
        <v>Công an xã Bản Qua  tỉnh Lào Cai</v>
      </c>
      <c r="C167" t="str">
        <v>https://www.facebook.com/DoanThanhnienCongantinhLaoCai/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3166</v>
      </c>
      <c r="B168" t="str">
        <f>HYPERLINK("https://laocai.gov.vn/tin-thoi-su/bo-truong-bo-cong-an-luong-tam-quang-du-ngay-hoi-dai-doan-ket-cac-dan-toc-tai-xa-ban-phiet-1309007", "UBND Ủy ban nhân dân xã Bản Qua  tỉnh Lào Cai")</f>
        <v>UBND Ủy ban nhân dân xã Bản Qua  tỉnh Lào Cai</v>
      </c>
      <c r="C168" t="str">
        <v>https://laocai.gov.vn/tin-thoi-su/bo-truong-bo-cong-an-luong-tam-quang-du-ngay-hoi-dai-doan-ket-cac-dan-toc-tai-xa-ban-phiet-1309007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3167</v>
      </c>
      <c r="B169" t="str">
        <v>Công an xã Mường Vi  tỉnh Lào Cai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3168</v>
      </c>
      <c r="B170" t="str">
        <f>HYPERLINK("https://batxat.laocai.gov.vn/ubnd-cac-xa-thi-tran/nhiem-vu-quyen-han-va-co-cau-to-chuc-cua-hdnd-va-ubnd-xa-a-mu-sung-824403", "UBND Ủy ban nhân dân xã Mường Vi  tỉnh Lào Cai")</f>
        <v>UBND Ủy ban nhân dân xã Mường Vi  tỉnh Lào Cai</v>
      </c>
      <c r="C170" t="str">
        <v>https://batxat.laocai.gov.vn/ubnd-cac-xa-thi-tran/nhiem-vu-quyen-han-va-co-cau-to-chuc-cua-hdnd-va-ubnd-xa-a-mu-sung-824403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3169</v>
      </c>
      <c r="B171" t="str">
        <v>Công an xã Dền Thàng  tỉnh Lào Cai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3170</v>
      </c>
      <c r="B172" t="str">
        <f>HYPERLINK("https://vpubnd.laocai.gov.vn/tin-tuc-su-kien-2/pho-chu-tich-ubnd-tinh-nguyen-trong-hai-thuc-hien-cac-hoat-dong-an-sinh-xa-hoi-tai-xa-den-thang--998211", "UBND Ủy ban nhân dân xã Dền Thàng  tỉnh Lào Cai")</f>
        <v>UBND Ủy ban nhân dân xã Dền Thàng  tỉnh Lào Cai</v>
      </c>
      <c r="C172" t="str">
        <v>https://vpubnd.laocai.gov.vn/tin-tuc-su-kien-2/pho-chu-tich-ubnd-tinh-nguyen-trong-hai-thuc-hien-cac-hoat-dong-an-sinh-xa-hoi-tai-xa-den-thang--998211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3171</v>
      </c>
      <c r="B173" t="str">
        <f>HYPERLINK("https://www.facebook.com/trungtamhoatdongthanhthieunhilaocai/?locale=az_AZ", "Công an xã Bản Xèo  tỉnh Lào Cai")</f>
        <v>Công an xã Bản Xèo  tỉnh Lào Cai</v>
      </c>
      <c r="C173" t="str">
        <v>https://www.facebook.com/trungtamhoatdongthanhthieunhilaocai/?locale=az_AZ</v>
      </c>
      <c r="D173" t="str">
        <v>-</v>
      </c>
      <c r="E173" t="str">
        <v/>
      </c>
      <c r="F173" t="str">
        <v>-</v>
      </c>
      <c r="G173" t="str">
        <v>-</v>
      </c>
    </row>
    <row r="174">
      <c r="A174">
        <v>3172</v>
      </c>
      <c r="B174" t="str">
        <f>HYPERLINK("https://batxat.laocai.gov.vn/", "UBND Ủy ban nhân dân xã Bản Xèo  tỉnh Lào Cai")</f>
        <v>UBND Ủy ban nhân dân xã Bản Xèo  tỉnh Lào Cai</v>
      </c>
      <c r="C174" t="str">
        <v>https://batxat.laocai.gov.vn/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3173</v>
      </c>
      <c r="B175" t="str">
        <v>Công an xã Mường Hum  tỉnh Lào Cai</v>
      </c>
      <c r="C175" t="str">
        <v>-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3174</v>
      </c>
      <c r="B176" t="str">
        <f>HYPERLINK("https://www.laocai.gov.vn/tin-trong-tinh/thu-tuong-chinh-phu-tang-bang-khen-truong-thon-kho-vang-xa-coc-lau-huyen-bac-ha-1302758", "UBND Ủy ban nhân dân xã Mường Hum  tỉnh Lào Cai")</f>
        <v>UBND Ủy ban nhân dân xã Mường Hum  tỉnh Lào Cai</v>
      </c>
      <c r="C176" t="str">
        <v>https://www.laocai.gov.vn/tin-trong-tinh/thu-tuong-chinh-phu-tang-bang-khen-truong-thon-kho-vang-xa-coc-lau-huyen-bac-ha-1302758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3175</v>
      </c>
      <c r="B177" t="str">
        <v>Công an xã Trung Lèng Hồ  tỉnh Lào Cai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3176</v>
      </c>
      <c r="B178" t="str">
        <f>HYPERLINK("https://batxat.laocai.gov.vn/ubnd-cac-xa-thi-tran/nhiem-vu-quyen-han-va-co-cau-to-chuc-cua-hdnd-va-ubnd-xa-trung-leng-ho-824443", "UBND Ủy ban nhân dân xã Trung Lèng Hồ  tỉnh Lào Cai")</f>
        <v>UBND Ủy ban nhân dân xã Trung Lèng Hồ  tỉnh Lào Cai</v>
      </c>
      <c r="C178" t="str">
        <v>https://batxat.laocai.gov.vn/ubnd-cac-xa-thi-tran/nhiem-vu-quyen-han-va-co-cau-to-chuc-cua-hdnd-va-ubnd-xa-trung-leng-ho-824443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3177</v>
      </c>
      <c r="B179" t="str">
        <v>Công an xã Quang Kim  tỉnh Lào Cai</v>
      </c>
      <c r="C179" t="str">
        <v>-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3178</v>
      </c>
      <c r="B180" t="str">
        <f>HYPERLINK("https://hdnd.laocai.gov.vn/xa-phuong-thi-tran/ky-hop-thu-nhat-hdnd-xa-quang-kim-khoa-xix-nhiem-ky-2021-2026-593140", "UBND Ủy ban nhân dân xã Quang Kim  tỉnh Lào Cai")</f>
        <v>UBND Ủy ban nhân dân xã Quang Kim  tỉnh Lào Cai</v>
      </c>
      <c r="C180" t="str">
        <v>https://hdnd.laocai.gov.vn/xa-phuong-thi-tran/ky-hop-thu-nhat-hdnd-xa-quang-kim-khoa-xix-nhiem-ky-2021-2026-593140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3179</v>
      </c>
      <c r="B181" t="str">
        <v>Công an xã Pa Cheo  tỉnh Lào Cai</v>
      </c>
      <c r="C181" t="str">
        <v>-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3180</v>
      </c>
      <c r="B182" t="str">
        <f>HYPERLINK("https://batxat.laocai.gov.vn/guong-dien-hinh/nu-thu-linh-dau-tien-tren-vung-cao-pa-cheo-825178", "UBND Ủy ban nhân dân xã Pa Cheo  tỉnh Lào Cai")</f>
        <v>UBND Ủy ban nhân dân xã Pa Cheo  tỉnh Lào Cai</v>
      </c>
      <c r="C182" t="str">
        <v>https://batxat.laocai.gov.vn/guong-dien-hinh/nu-thu-linh-dau-tien-tren-vung-cao-pa-cheo-825178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3181</v>
      </c>
      <c r="B183" t="str">
        <v>Công an xã Nậm Pung  tỉnh Lào Cai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3182</v>
      </c>
      <c r="B184" t="str">
        <f>HYPERLINK("https://batxat.laocai.gov.vn/ubnd-cac-xa-thi-tran/nhiem-vu-quyen-han-va-co-cau-to-chuc-cua-hdnd-va-ubnd-xa-nam-pung-824435", "UBND Ủy ban nhân dân xã Nậm Pung  tỉnh Lào Cai")</f>
        <v>UBND Ủy ban nhân dân xã Nậm Pung  tỉnh Lào Cai</v>
      </c>
      <c r="C184" t="str">
        <v>https://batxat.laocai.gov.vn/ubnd-cac-xa-thi-tran/nhiem-vu-quyen-han-va-co-cau-to-chuc-cua-hdnd-va-ubnd-xa-nam-pung-824435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3183</v>
      </c>
      <c r="B185" t="str">
        <f>HYPERLINK("https://www.facebook.com/DoanThanhnienCongantinhLaoCai/", "Công an xã Phìn Ngan  tỉnh Lào Cai")</f>
        <v>Công an xã Phìn Ngan  tỉnh Lào Cai</v>
      </c>
      <c r="C185" t="str">
        <v>https://www.facebook.com/DoanThanhnienCongantinhLaoCai/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3184</v>
      </c>
      <c r="B186" t="str">
        <f>HYPERLINK("https://batxat.laocai.gov.vn/co-cau-to-chuc", "UBND Ủy ban nhân dân xã Phìn Ngan  tỉnh Lào Cai")</f>
        <v>UBND Ủy ban nhân dân xã Phìn Ngan  tỉnh Lào Cai</v>
      </c>
      <c r="C186" t="str">
        <v>https://batxat.laocai.gov.vn/co-cau-to-chuc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3185</v>
      </c>
      <c r="B187" t="str">
        <v>Công an xã Cốc San  tỉnh Lào Cai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3186</v>
      </c>
      <c r="B188" t="str">
        <f>HYPERLINK("http://cocsan.tplaocai.laocai.gov.vn/", "UBND Ủy ban nhân dân xã Cốc San  tỉnh Lào Cai")</f>
        <v>UBND Ủy ban nhân dân xã Cốc San  tỉnh Lào Cai</v>
      </c>
      <c r="C188" t="str">
        <v>http://cocsan.tplaocai.laocai.gov.vn/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3187</v>
      </c>
      <c r="B189" t="str">
        <v>Công an xã Tòng Sành  tỉnh Lào Cai</v>
      </c>
      <c r="C189" t="str">
        <v>-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3188</v>
      </c>
      <c r="B190" t="str">
        <f>HYPERLINK("https://www.laocai.gov.vn/tin-trong-tinh/truong-cong-an-xa-trong-dan-gan-dan-vi-nhan-dan-phuc-vu-1200298", "UBND Ủy ban nhân dân xã Tòng Sành  tỉnh Lào Cai")</f>
        <v>UBND Ủy ban nhân dân xã Tòng Sành  tỉnh Lào Cai</v>
      </c>
      <c r="C190" t="str">
        <v>https://www.laocai.gov.vn/tin-trong-tinh/truong-cong-an-xa-trong-dan-gan-dan-vi-nhan-dan-phuc-vu-1200298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3189</v>
      </c>
      <c r="B191" t="str">
        <v>Công an xã Pha Long  tỉnh Lào Cai</v>
      </c>
      <c r="C191" t="str">
        <v>-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3190</v>
      </c>
      <c r="B192" t="str">
        <f>HYPERLINK("https://muongkhuong.laocai.gov.vn/ubnd-cac-xa-thi-tran/thong-tin-lanh-dao-ubnd-xa-pha-long-1113112", "UBND Ủy ban nhân dân xã Pha Long  tỉnh Lào Cai")</f>
        <v>UBND Ủy ban nhân dân xã Pha Long  tỉnh Lào Cai</v>
      </c>
      <c r="C192" t="str">
        <v>https://muongkhuong.laocai.gov.vn/ubnd-cac-xa-thi-tran/thong-tin-lanh-dao-ubnd-xa-pha-long-1113112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3191</v>
      </c>
      <c r="B193" t="str">
        <v>Công an xã Tả Ngải Chồ  tỉnh Lào Cai</v>
      </c>
      <c r="C193" t="str">
        <v>-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3192</v>
      </c>
      <c r="B194" t="str">
        <f>HYPERLINK("https://tangaicho.muongkhuong.laocai.gov.vn/kinh-te--van-hoa--xa-hoi/uy-ban-nhan-dan-xa-ta-ngai-cho-phoi-hop-to-chuc-ngay-hoi-dieu-em-muon-noi-cho-cac-chau-thanh-thi-1187781", "UBND Ủy ban nhân dân xã Tả Ngải Chồ  tỉnh Lào Cai")</f>
        <v>UBND Ủy ban nhân dân xã Tả Ngải Chồ  tỉnh Lào Cai</v>
      </c>
      <c r="C194" t="str">
        <v>https://tangaicho.muongkhuong.laocai.gov.vn/kinh-te--van-hoa--xa-hoi/uy-ban-nhan-dan-xa-ta-ngai-cho-phoi-hop-to-chuc-ngay-hoi-dieu-em-muon-noi-cho-cac-chau-thanh-thi-1187781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3193</v>
      </c>
      <c r="B195" t="str">
        <f>HYPERLINK("https://www.facebook.com/p/Tr%C6%B0%E1%BB%9Dng-Ththcs-Tung-Chung-Ph%E1%BB%91-100066876255150/", "Công an xã Tung Chung Phố  tỉnh Lào Cai")</f>
        <v>Công an xã Tung Chung Phố  tỉnh Lào Cai</v>
      </c>
      <c r="C195" t="str">
        <v>https://www.facebook.com/p/Tr%C6%B0%E1%BB%9Dng-Ththcs-Tung-Chung-Ph%E1%BB%91-100066876255150/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3194</v>
      </c>
      <c r="B196" t="str">
        <f>HYPERLINK("http://tungchungpho.muongkhuong.laocai.gov.vn/tin-hdnd/hoi-dong-nhan-dan-xa-tung-chung-pho-to-chuc-ky-hop-thuong-le-giua-nam-2024-1280651", "UBND Ủy ban nhân dân xã Tung Chung Phố  tỉnh Lào Cai")</f>
        <v>UBND Ủy ban nhân dân xã Tung Chung Phố  tỉnh Lào Cai</v>
      </c>
      <c r="C196" t="str">
        <v>http://tungchungpho.muongkhuong.laocai.gov.vn/tin-hdnd/hoi-dong-nhan-dan-xa-tung-chung-pho-to-chuc-ky-hop-thuong-le-giua-nam-2024-1280651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3195</v>
      </c>
      <c r="B197" t="str">
        <f>HYPERLINK("https://www.facebook.com/daitruyenhinhlaocai/videos/th%E1%BB%9Di-s%E1%BB%B1-l%C3%A0o-cai-22h00-ng%C3%A0y-31102024/1079232870313654/", "Công an thị trấn Mường Khương  tỉnh Lào Cai")</f>
        <v>Công an thị trấn Mường Khương  tỉnh Lào Cai</v>
      </c>
      <c r="C197" t="str">
        <v>https://www.facebook.com/daitruyenhinhlaocai/videos/th%E1%BB%9Di-s%E1%BB%B1-l%C3%A0o-cai-22h00-ng%C3%A0y-31102024/1079232870313654/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3196</v>
      </c>
      <c r="B198" t="str">
        <f>HYPERLINK("https://muongkhuong.laocai.gov.vn/", "UBND Ủy ban nhân dân thị trấn Mường Khương  tỉnh Lào Cai")</f>
        <v>UBND Ủy ban nhân dân thị trấn Mường Khương  tỉnh Lào Cai</v>
      </c>
      <c r="C198" t="str">
        <v>https://muongkhuong.laocai.gov.vn/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3197</v>
      </c>
      <c r="B199" t="str">
        <v>Công an xã Dìn Chin  tỉnh Lào Cai</v>
      </c>
      <c r="C199" t="str">
        <v>-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3198</v>
      </c>
      <c r="B200" t="str">
        <f>HYPERLINK("https://www.laocai.gov.vn/tin-thoi-su/pho-chu-tich-ubnd-tinh-giang-thi-dung-tham-chuc-tet-tai-xa-din-chin-huyen-muong-khuong-1040714", "UBND Ủy ban nhân dân xã Dìn Chin  tỉnh Lào Cai")</f>
        <v>UBND Ủy ban nhân dân xã Dìn Chin  tỉnh Lào Cai</v>
      </c>
      <c r="C200" t="str">
        <v>https://www.laocai.gov.vn/tin-thoi-su/pho-chu-tich-ubnd-tinh-giang-thi-dung-tham-chuc-tet-tai-xa-din-chin-huyen-muong-khuong-1040714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3199</v>
      </c>
      <c r="B201" t="str">
        <f>HYPERLINK("https://www.facebook.com/763131064287194", "Công an xã Tả Gia Khâu  tỉnh Lào Cai")</f>
        <v>Công an xã Tả Gia Khâu  tỉnh Lào Cai</v>
      </c>
      <c r="C201" t="str">
        <v>https://www.facebook.com/763131064287194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3200</v>
      </c>
      <c r="B202" t="str">
        <f>HYPERLINK("https://congan.laocai.gov.vn/xay-dung-phong-trao-toan-dan-bao-ve-an-ninh-to-quoc/xa-ta-gia-khau-huyen-muong-khuong-to-chuc-thanh-cong-ngay-hoi-toan-dan-bao-ve-an-ninh-to-quoc-1282410", "UBND Ủy ban nhân dân xã Tả Gia Khâu  tỉnh Lào Cai")</f>
        <v>UBND Ủy ban nhân dân xã Tả Gia Khâu  tỉnh Lào Cai</v>
      </c>
      <c r="C202" t="str">
        <v>https://congan.laocai.gov.vn/xay-dung-phong-trao-toan-dan-bao-ve-an-ninh-to-quoc/xa-ta-gia-khau-huyen-muong-khuong-to-chuc-thanh-cong-ngay-hoi-toan-dan-bao-ve-an-ninh-to-quoc-1282410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3201</v>
      </c>
      <c r="B203" t="str">
        <v>Công an xã Nậm Chảy  tỉnh Lào Cai</v>
      </c>
      <c r="C203" t="str">
        <v>-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3202</v>
      </c>
      <c r="B204" t="str">
        <f>HYPERLINK("http://namchay.muongkhuong.laocai.gov.vn/", "UBND Ủy ban nhân dân xã Nậm Chảy  tỉnh Lào Cai")</f>
        <v>UBND Ủy ban nhân dân xã Nậm Chảy  tỉnh Lào Cai</v>
      </c>
      <c r="C204" t="str">
        <v>http://namchay.muongkhuong.laocai.gov.vn/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3203</v>
      </c>
      <c r="B205" t="str">
        <v>Công an xã Nấm Lư  tỉnh Lào Cai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3204</v>
      </c>
      <c r="B206" t="str">
        <f>HYPERLINK("https://cuchaiquan.laocai.gov.vn/tin-tuc-su-kien/cuc-hai-quan-tinh-lao-cai-to-chuc-trao-qua-cua-nguoi-dan-thanh-pho-ho-chi-minh-ung-ho-xa-nam-lu--1301264", "UBND Ủy ban nhân dân xã Nấm Lư  tỉnh Lào Cai")</f>
        <v>UBND Ủy ban nhân dân xã Nấm Lư  tỉnh Lào Cai</v>
      </c>
      <c r="C206" t="str">
        <v>https://cuchaiquan.laocai.gov.vn/tin-tuc-su-kien/cuc-hai-quan-tinh-lao-cai-to-chuc-trao-qua-cua-nguoi-dan-thanh-pho-ho-chi-minh-ung-ho-xa-nam-lu--1301264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3205</v>
      </c>
      <c r="B207" t="str">
        <v>Công an xã Lùng Khấu Nhin  tỉnh Lào Cai</v>
      </c>
      <c r="C207" t="str">
        <v>-</v>
      </c>
      <c r="D207" t="str">
        <v>-</v>
      </c>
      <c r="E207" t="str">
        <v/>
      </c>
      <c r="F207" t="str">
        <v>-</v>
      </c>
      <c r="G207" t="str">
        <v>-</v>
      </c>
    </row>
    <row r="208">
      <c r="A208">
        <v>3206</v>
      </c>
      <c r="B208" t="str">
        <f>HYPERLINK("https://muongkhuong.laocai.gov.vn/tin-chinh-quyen-cac-cap/dong-chi-hoang-giang-pho-bi-thu-tinh-uy-lao-cai-lam-viec-voi-xa-lung-khau-nhin-1112802", "UBND Ủy ban nhân dân xã Lùng Khấu Nhin  tỉnh Lào Cai")</f>
        <v>UBND Ủy ban nhân dân xã Lùng Khấu Nhin  tỉnh Lào Cai</v>
      </c>
      <c r="C208" t="str">
        <v>https://muongkhuong.laocai.gov.vn/tin-chinh-quyen-cac-cap/dong-chi-hoang-giang-pho-bi-thu-tinh-uy-lao-cai-lam-viec-voi-xa-lung-khau-nhin-1112802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3207</v>
      </c>
      <c r="B209" t="str">
        <f>HYPERLINK("https://www.facebook.com/DoanThanhnienCongantinhLaoCai/", "Công an xã Thanh Bình  tỉnh Lào Cai")</f>
        <v>Công an xã Thanh Bình  tỉnh Lào Cai</v>
      </c>
      <c r="C209" t="str">
        <v>https://www.facebook.com/DoanThanhnienCongantinhLaoCai/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3208</v>
      </c>
      <c r="B210" t="str">
        <f>HYPERLINK("https://sapa.laocai.gov.vn/hoat-dong-tren-cac-linh-vuc-92952/quyet-tam-xay-dung-xa-ta-van-xa-thanh-binh-dat-chuan-nong-thon-moi-trong-nam-2024-1256879", "UBND Ủy ban nhân dân xã Thanh Bình  tỉnh Lào Cai")</f>
        <v>UBND Ủy ban nhân dân xã Thanh Bình  tỉnh Lào Cai</v>
      </c>
      <c r="C210" t="str">
        <v>https://sapa.laocai.gov.vn/hoat-dong-tren-cac-linh-vuc-92952/quyet-tam-xay-dung-xa-ta-van-xa-thanh-binh-dat-chuan-nong-thon-moi-trong-nam-2024-1256879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3209</v>
      </c>
      <c r="B211" t="str">
        <v>Công an xã Cao Sơn  tỉnh Lào Cai</v>
      </c>
      <c r="C211" t="str">
        <v>-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3210</v>
      </c>
      <c r="B212" t="str">
        <f>HYPERLINK("https://laocai.gov.vn/hoi-dong-nhan-dan-tinh/thuong-truc-hoi-dong-nhan-dan-tinh-lao-cai-khoa-xv-nhiem-ky-2016-2021-930134", "UBND Ủy ban nhân dân xã Cao Sơn  tỉnh Lào Cai")</f>
        <v>UBND Ủy ban nhân dân xã Cao Sơn  tỉnh Lào Cai</v>
      </c>
      <c r="C212" t="str">
        <v>https://laocai.gov.vn/hoi-dong-nhan-dan-tinh/thuong-truc-hoi-dong-nhan-dan-tinh-lao-cai-khoa-xv-nhiem-ky-2016-2021-930134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3211</v>
      </c>
      <c r="B213" t="str">
        <v>Công an xã Lùng Vai  tỉnh Lào Cai</v>
      </c>
      <c r="C213" t="str">
        <v>-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3212</v>
      </c>
      <c r="B214" t="str">
        <f>HYPERLINK("http://lungkhaunhin.muongkhuong.laocai.gov.vn/to-chuc-bo-may/gioi-thieu-to-chuc-bo-may-xa-lung-vai-1246005", "UBND Ủy ban nhân dân xã Lùng Vai  tỉnh Lào Cai")</f>
        <v>UBND Ủy ban nhân dân xã Lùng Vai  tỉnh Lào Cai</v>
      </c>
      <c r="C214" t="str">
        <v>http://lungkhaunhin.muongkhuong.laocai.gov.vn/to-chuc-bo-may/gioi-thieu-to-chuc-bo-may-xa-lung-vai-1246005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3213</v>
      </c>
      <c r="B215" t="str">
        <v>Công an xã Bản Lầu  tỉnh Lào Cai</v>
      </c>
      <c r="C215" t="str">
        <v>-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3214</v>
      </c>
      <c r="B216" t="str">
        <f>HYPERLINK("http://banlau.muongkhuong.laocai.gov.vn/to-chuc-bo-may/to-chuc-bo-may-xa-ban-lau-1181882", "UBND Ủy ban nhân dân xã Bản Lầu  tỉnh Lào Cai")</f>
        <v>UBND Ủy ban nhân dân xã Bản Lầu  tỉnh Lào Cai</v>
      </c>
      <c r="C216" t="str">
        <v>http://banlau.muongkhuong.laocai.gov.vn/to-chuc-bo-may/to-chuc-bo-may-xa-ban-lau-1181882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3215</v>
      </c>
      <c r="B217" t="str">
        <v>Công an xã La Pan Tẩn  tỉnh Lào Cai</v>
      </c>
      <c r="C217" t="str">
        <v>-</v>
      </c>
      <c r="D217" t="str">
        <v>-</v>
      </c>
      <c r="E217" t="str">
        <v/>
      </c>
      <c r="F217" t="str">
        <v>-</v>
      </c>
      <c r="G217" t="str">
        <v>-</v>
      </c>
    </row>
    <row r="218">
      <c r="A218">
        <v>3216</v>
      </c>
      <c r="B218" t="str">
        <f>HYPERLINK("https://laocai.gov.vn/tin-trong-tinh/chu-tich-ubnd-tinh-trinh-xuan-truong-lam-viec-tai-xa-la-pan-tan-va-xa-ta-thang-muong-khuong-1310354", "UBND Ủy ban nhân dân xã La Pan Tẩn  tỉnh Lào Cai")</f>
        <v>UBND Ủy ban nhân dân xã La Pan Tẩn  tỉnh Lào Cai</v>
      </c>
      <c r="C218" t="str">
        <v>https://laocai.gov.vn/tin-trong-tinh/chu-tich-ubnd-tinh-trinh-xuan-truong-lam-viec-tai-xa-la-pan-tan-va-xa-ta-thang-muong-khuong-1310354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3217</v>
      </c>
      <c r="B219" t="str">
        <f>HYPERLINK("https://www.facebook.com/p/Tu%E1%BB%95i-tr%E1%BA%BB-C%C3%B4ng-an-th%C3%A0nh-ph%E1%BB%91-L%C3%A0o-Cai-100065690011431/", "Công an xã Tả Thàng  tỉnh Lào Cai")</f>
        <v>Công an xã Tả Thàng  tỉnh Lào Cai</v>
      </c>
      <c r="C219" t="str">
        <v>https://www.facebook.com/p/Tu%E1%BB%95i-tr%E1%BA%BB-C%C3%B4ng-an-th%C3%A0nh-ph%E1%BB%91-L%C3%A0o-Cai-100065690011431/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3218</v>
      </c>
      <c r="B220" t="str">
        <f>HYPERLINK("https://laocai.gov.vn/tin-trong-tinh/chu-tich-ubnd-tinh-trinh-xuan-truong-lam-viec-tai-xa-la-pan-tan-va-xa-ta-thang-muong-khuong-1310354", "UBND Ủy ban nhân dân xã Tả Thàng  tỉnh Lào Cai")</f>
        <v>UBND Ủy ban nhân dân xã Tả Thàng  tỉnh Lào Cai</v>
      </c>
      <c r="C220" t="str">
        <v>https://laocai.gov.vn/tin-trong-tinh/chu-tich-ubnd-tinh-trinh-xuan-truong-lam-viec-tai-xa-la-pan-tan-va-xa-ta-thang-muong-khuong-1310354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3219</v>
      </c>
      <c r="B221" t="str">
        <f>HYPERLINK("https://www.facebook.com/trungtamhoatdongthanhthieunhilaocai/?locale=az_AZ", "Công an xã Bản Sen  tỉnh Lào Cai")</f>
        <v>Công an xã Bản Sen  tỉnh Lào Cai</v>
      </c>
      <c r="C221" t="str">
        <v>https://www.facebook.com/trungtamhoatdongthanhthieunhilaocai/?locale=az_AZ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3220</v>
      </c>
      <c r="B222" t="str">
        <f>HYPERLINK("https://muongkhuong.laocai.gov.vn/ubnd-cac-xa-thi-tran/thong-tin-lanh-dao-ubnd-xa-ban-sen-1113101", "UBND Ủy ban nhân dân xã Bản Sen  tỉnh Lào Cai")</f>
        <v>UBND Ủy ban nhân dân xã Bản Sen  tỉnh Lào Cai</v>
      </c>
      <c r="C222" t="str">
        <v>https://muongkhuong.laocai.gov.vn/ubnd-cac-xa-thi-tran/thong-tin-lanh-dao-ubnd-xa-ban-sen-1113101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3221</v>
      </c>
      <c r="B223" t="str">
        <v>Công an xã Nàn Sán  tỉnh Lào Cai</v>
      </c>
      <c r="C223" t="str">
        <v>-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3222</v>
      </c>
      <c r="B224" t="str">
        <f>HYPERLINK("https://simacai.laocai.gov.vn/uy-ban-nhan-dan-cac-xa/uy-ban-nhan-dan-cac-xa-254115", "UBND Ủy ban nhân dân xã Nàn Sán  tỉnh Lào Cai")</f>
        <v>UBND Ủy ban nhân dân xã Nàn Sán  tỉnh Lào Cai</v>
      </c>
      <c r="C224" t="str">
        <v>https://simacai.laocai.gov.vn/uy-ban-nhan-dan-cac-xa/uy-ban-nhan-dan-cac-xa-254115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3223</v>
      </c>
      <c r="B225" t="str">
        <v>Công an xã Thào Chư Phìn  tỉnh Lào Cai</v>
      </c>
      <c r="C225" t="str">
        <v>-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3224</v>
      </c>
      <c r="B226" t="str">
        <f>HYPERLINK("https://congan.laocai.gov.vn/xay-dung-phong-trao-toan-dan-bao-ve-an-ninh-to-quoc/tuyen-truyen-pho-bien-phap-luat-nham-nang-cao-nhan-thuc-cho-nguoi-dan-ve-thuc-hien-chuong-trinh--1307563", "UBND Ủy ban nhân dân xã Thào Chư Phìn  tỉnh Lào Cai")</f>
        <v>UBND Ủy ban nhân dân xã Thào Chư Phìn  tỉnh Lào Cai</v>
      </c>
      <c r="C226" t="str">
        <v>https://congan.laocai.gov.vn/xay-dung-phong-trao-toan-dan-bao-ve-an-ninh-to-quoc/tuyen-truyen-pho-bien-phap-luat-nham-nang-cao-nhan-thuc-cho-nguoi-dan-ve-thuc-hien-chuong-trinh--1307563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3225</v>
      </c>
      <c r="B227" t="str">
        <v>Công an xã Bản Mế  tỉnh Lào Cai</v>
      </c>
      <c r="C227" t="str">
        <v>-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3226</v>
      </c>
      <c r="B228" t="str">
        <f>HYPERLINK("https://simacai.laocai.gov.vn/uy-ban-nhan-dan-cac-xa/uy-ban-nhan-dan-cac-xa-254115", "UBND Ủy ban nhân dân xã Bản Mế  tỉnh Lào Cai")</f>
        <v>UBND Ủy ban nhân dân xã Bản Mế  tỉnh Lào Cai</v>
      </c>
      <c r="C228" t="str">
        <v>https://simacai.laocai.gov.vn/uy-ban-nhan-dan-cac-xa/uy-ban-nhan-dan-cac-xa-254115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3227</v>
      </c>
      <c r="B229" t="str">
        <f>HYPERLINK("https://www.facebook.com/p/C%C3%B4ng-an-huy%E1%BB%87n-Si-Ma-Cai-100065263861384/", "Công an xã Si Ma Cai  tỉnh Lào Cai")</f>
        <v>Công an xã Si Ma Cai  tỉnh Lào Cai</v>
      </c>
      <c r="C229" t="str">
        <v>https://www.facebook.com/p/C%C3%B4ng-an-huy%E1%BB%87n-Si-Ma-Cai-100065263861384/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3228</v>
      </c>
      <c r="B230" t="str">
        <f>HYPERLINK("https://simacai.laocai.gov.vn/", "UBND Ủy ban nhân dân xã Si Ma Cai  tỉnh Lào Cai")</f>
        <v>UBND Ủy ban nhân dân xã Si Ma Cai  tỉnh Lào Cai</v>
      </c>
      <c r="C230" t="str">
        <v>https://simacai.laocai.gov.vn/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3229</v>
      </c>
      <c r="B231" t="str">
        <v>Công an xã Sán Chải  tỉnh Lào Cai</v>
      </c>
      <c r="C231" t="str">
        <v>-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3230</v>
      </c>
      <c r="B232" t="str">
        <f>HYPERLINK("https://laocai.gov.vn/hoc-tap-va-lam-theo-tam-guong-dao-duc-ho-chi-minh/si-ma-cai-khanh-thanh-cong-trinh-dien-thap-sang-tai-thon-hoa-binh-xa-san-chai-1182485", "UBND Ủy ban nhân dân xã Sán Chải  tỉnh Lào Cai")</f>
        <v>UBND Ủy ban nhân dân xã Sán Chải  tỉnh Lào Cai</v>
      </c>
      <c r="C232" t="str">
        <v>https://laocai.gov.vn/hoc-tap-va-lam-theo-tam-guong-dao-duc-ho-chi-minh/si-ma-cai-khanh-thanh-cong-trinh-dien-thap-sang-tai-thon-hoa-binh-xa-san-chai-1182485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3231</v>
      </c>
      <c r="B233" t="str">
        <v>Công an xã Mản Thẩn  tỉnh Lào Cai</v>
      </c>
      <c r="C233" t="str">
        <v>-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3232</v>
      </c>
      <c r="B234" t="str">
        <f>HYPERLINK(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, "UBND Ủy ban nhân dân xã Mản Thẩn  tỉnh Lào Cai")</f>
        <v>UBND Ủy ban nhân dân xã Mản Thẩn  tỉnh Lào Cai</v>
      </c>
      <c r="C234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3233</v>
      </c>
      <c r="B235" t="str">
        <f>HYPERLINK("https://www.facebook.com/DoanThanhnienCongantinhLaoCai/", "Công an xã Lùng Sui  tỉnh Lào Cai")</f>
        <v>Công an xã Lùng Sui  tỉnh Lào Cai</v>
      </c>
      <c r="C235" t="str">
        <v>https://www.facebook.com/DoanThanhnienCongantinhLaoCai/</v>
      </c>
      <c r="D235" t="str">
        <v>-</v>
      </c>
      <c r="E235" t="str">
        <v/>
      </c>
      <c r="F235" t="str">
        <v>-</v>
      </c>
      <c r="G235" t="str">
        <v>-</v>
      </c>
    </row>
    <row r="236">
      <c r="A236">
        <v>3234</v>
      </c>
      <c r="B236" t="str">
        <f>HYPERLINK("https://simacai.laocai.gov.vn/", "UBND Ủy ban nhân dân xã Lùng Sui  tỉnh Lào Cai")</f>
        <v>UBND Ủy ban nhân dân xã Lùng Sui  tỉnh Lào Cai</v>
      </c>
      <c r="C236" t="str">
        <v>https://simacai.laocai.gov.vn/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3235</v>
      </c>
      <c r="B237" t="str">
        <f>HYPERLINK("https://www.facebook.com/tuoitreconganthuathienhue/", "Công an xã Cán Cấu  tỉnh Lào Cai")</f>
        <v>Công an xã Cán Cấu  tỉnh Lào Cai</v>
      </c>
      <c r="C237" t="str">
        <v>https://www.facebook.com/tuoitreconganthuathienhue/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3236</v>
      </c>
      <c r="B238" t="str">
        <f>HYPERLINK("https://simacai.laocai.gov.vn/uy-ban-nhan-dan-cac-xa/uy-ban-nhan-dan-cac-xa-254115", "UBND Ủy ban nhân dân xã Cán Cấu  tỉnh Lào Cai")</f>
        <v>UBND Ủy ban nhân dân xã Cán Cấu  tỉnh Lào Cai</v>
      </c>
      <c r="C238" t="str">
        <v>https://simacai.laocai.gov.vn/uy-ban-nhan-dan-cac-xa/uy-ban-nhan-dan-cac-xa-254115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3237</v>
      </c>
      <c r="B239" t="str">
        <f>HYPERLINK("https://www.facebook.com/thcssincheng/", "Công an xã Sín Chéng  tỉnh Lào Cai")</f>
        <v>Công an xã Sín Chéng  tỉnh Lào Cai</v>
      </c>
      <c r="C239" t="str">
        <v>https://www.facebook.com/thcssincheng/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3238</v>
      </c>
      <c r="B240" t="str">
        <f>HYPERLINK("https://www.laocai.gov.vn/tin-trong-tinh/chu-tich-uy-ban-mat-tran-to-quoc-xa-guong-mau-tan-tuy-voi-nhan-dan-1267704", "UBND Ủy ban nhân dân xã Sín Chéng  tỉnh Lào Cai")</f>
        <v>UBND Ủy ban nhân dân xã Sín Chéng  tỉnh Lào Cai</v>
      </c>
      <c r="C240" t="str">
        <v>https://www.laocai.gov.vn/tin-trong-tinh/chu-tich-uy-ban-mat-tran-to-quoc-xa-guong-mau-tan-tuy-voi-nhan-dan-1267704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3239</v>
      </c>
      <c r="B241" t="str">
        <f>HYPERLINK("https://www.facebook.com/DoanThanhnienCongantinhLaoCai/", "Công an xã Cán Hồ  tỉnh Lào Cai")</f>
        <v>Công an xã Cán Hồ  tỉnh Lào Cai</v>
      </c>
      <c r="C241" t="str">
        <v>https://www.facebook.com/DoanThanhnienCongantinhLaoCai/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3240</v>
      </c>
      <c r="B242" t="str">
        <f>HYPERLINK("https://simacai.laocai.gov.vn/uy-ban-nhan-dan-cac-xa/uy-ban-nhan-dan-cac-xa-254115", "UBND Ủy ban nhân dân xã Cán Hồ  tỉnh Lào Cai")</f>
        <v>UBND Ủy ban nhân dân xã Cán Hồ  tỉnh Lào Cai</v>
      </c>
      <c r="C242" t="str">
        <v>https://simacai.laocai.gov.vn/uy-ban-nhan-dan-cac-xa/uy-ban-nhan-dan-cac-xa-254115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3241</v>
      </c>
      <c r="B243" t="str">
        <v>Công an xã Quan Thần Sán  tỉnh Lào Cai</v>
      </c>
      <c r="C243" t="str">
        <v>-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3242</v>
      </c>
      <c r="B244" t="str">
        <f>HYPERLINK("https://thads.moj.gov.vn/UserControls/News/pFormPrint.aspx?UrlListProcess=/laocai/noidung/tintuc/Lists/HoatDongCuaCuc&amp;ListId=d79331a1-0075-4530-a100-725230f75f22&amp;SiteId=87ba1576-cb2b-44fa-9b45-f20880b29087&amp;ItemID=62&amp;SiteRootID=a149ca04-0675-4959-b693-037f129a9de6", "UBND Ủy ban nhân dân xã Quan Thần Sán  tỉnh Lào Cai")</f>
        <v>UBND Ủy ban nhân dân xã Quan Thần Sán  tỉnh Lào Cai</v>
      </c>
      <c r="C244" t="str">
        <v>https://thads.moj.gov.vn/UserControls/News/pFormPrint.aspx?UrlListProcess=/laocai/noidung/tintuc/Lists/HoatDongCuaCuc&amp;ListId=d79331a1-0075-4530-a100-725230f75f22&amp;SiteId=87ba1576-cb2b-44fa-9b45-f20880b29087&amp;ItemID=62&amp;SiteRootID=a149ca04-0675-4959-b693-037f129a9de6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3243</v>
      </c>
      <c r="B245" t="str">
        <v>Công an xã Lử Thẩn  tỉnh Lào Cai</v>
      </c>
      <c r="C245" t="str">
        <v>-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3244</v>
      </c>
      <c r="B246" t="str">
        <f>HYPERLINK("https://laocai.gov.vn/di-tich-cap-tinh/phe-tich-thanh-co-lung-than-duoc-xep-hang-la-di-tich-lich-su-van-hoa-cap-tinh-936970", "UBND Ủy ban nhân dân xã Lử Thẩn  tỉnh Lào Cai")</f>
        <v>UBND Ủy ban nhân dân xã Lử Thẩn  tỉnh Lào Cai</v>
      </c>
      <c r="C246" t="str">
        <v>https://laocai.gov.vn/di-tich-cap-tinh/phe-tich-thanh-co-lung-than-duoc-xep-hang-la-di-tich-lich-su-van-hoa-cap-tinh-936970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3245</v>
      </c>
      <c r="B247" t="str">
        <f>HYPERLINK("https://www.facebook.com/DoanThanhnienCongantinhLaoCai/", "Công an xã Nàn Xín  tỉnh Lào Cai")</f>
        <v>Công an xã Nàn Xín  tỉnh Lào Cai</v>
      </c>
      <c r="C247" t="str">
        <v>https://www.facebook.com/DoanThanhnienCongantinhLaoCai/</v>
      </c>
      <c r="D247" t="str">
        <v>-</v>
      </c>
      <c r="E247" t="str">
        <v/>
      </c>
      <c r="F247" t="str">
        <v>-</v>
      </c>
      <c r="G247" t="str">
        <v>-</v>
      </c>
    </row>
    <row r="248">
      <c r="A248">
        <v>3246</v>
      </c>
      <c r="B248" t="str">
        <f>HYPERLINK("https://xinman.hagiang.gov.vn/chi-tiet-tin-tuc/-/news/44765/doan-cong-tac-huyen-bac-ha-tinh-lao-cai-trao-doi-kinh-nghiem-tai-huyen-xin-man.html", "UBND Ủy ban nhân dân xã Nàn Xín  tỉnh Lào Cai")</f>
        <v>UBND Ủy ban nhân dân xã Nàn Xín  tỉnh Lào Cai</v>
      </c>
      <c r="C248" t="str">
        <v>https://xinman.hagiang.gov.vn/chi-tiet-tin-tuc/-/news/44765/doan-cong-tac-huyen-bac-ha-tinh-lao-cai-trao-doi-kinh-nghiem-tai-huyen-xin-man.html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3247</v>
      </c>
      <c r="B249" t="str">
        <f>HYPERLINK("https://www.facebook.com/DoanThanhnienCongantinhLaoCai/", "Công an thị trấn Bắc Hà  tỉnh Lào Cai")</f>
        <v>Công an thị trấn Bắc Hà  tỉnh Lào Cai</v>
      </c>
      <c r="C249" t="str">
        <v>https://www.facebook.com/DoanThanhnienCongantinhLaoCai/</v>
      </c>
      <c r="D249" t="str">
        <v>-</v>
      </c>
      <c r="E249" t="str">
        <v/>
      </c>
      <c r="F249" t="str">
        <v>-</v>
      </c>
      <c r="G249" t="str">
        <v>-</v>
      </c>
    </row>
    <row r="250">
      <c r="A250">
        <v>3248</v>
      </c>
      <c r="B250" t="str">
        <f>HYPERLINK("https://bacha.laocai.gov.vn/", "UBND Ủy ban nhân dân thị trấn Bắc Hà  tỉnh Lào Cai")</f>
        <v>UBND Ủy ban nhân dân thị trấn Bắc Hà  tỉnh Lào Cai</v>
      </c>
      <c r="C250" t="str">
        <v>https://bacha.laocai.gov.vn/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3249</v>
      </c>
      <c r="B251" t="str">
        <v>Công an xã Lùng Cải  tỉnh Lào Cai</v>
      </c>
      <c r="C251" t="str">
        <v>-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3250</v>
      </c>
      <c r="B252" t="str">
        <f>HYPERLINK("https://chuthapdo.laocai.gov.vn/phong-trao-tet-nhan-ai/hoi-chu-thap-do-tinh-lao-cai-tham-gia-doan-cong-tac-cua-tinh-uy-tham-tang-qua-chuc-tet-xa-hoang--1236113", "UBND Ủy ban nhân dân xã Lùng Cải  tỉnh Lào Cai")</f>
        <v>UBND Ủy ban nhân dân xã Lùng Cải  tỉnh Lào Cai</v>
      </c>
      <c r="C252" t="str">
        <v>https://chuthapdo.laocai.gov.vn/phong-trao-tet-nhan-ai/hoi-chu-thap-do-tinh-lao-cai-tham-gia-doan-cong-tac-cua-tinh-uy-tham-tang-qua-chuc-tet-xa-hoang--1236113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3251</v>
      </c>
      <c r="B253" t="str">
        <f>HYPERLINK("https://www.facebook.com/DoanThanhnienCongantinhLaoCai/", "Công an xã Bản Già  tỉnh Lào Cai")</f>
        <v>Công an xã Bản Già  tỉnh Lào Cai</v>
      </c>
      <c r="C253" t="str">
        <v>https://www.facebook.com/DoanThanhnienCongantinhLaoCai/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3252</v>
      </c>
      <c r="B254" t="str">
        <f>HYPERLINK("https://www.laocai.gov.vn/", "UBND Ủy ban nhân dân xã Bản Già  tỉnh Lào Cai")</f>
        <v>UBND Ủy ban nhân dân xã Bản Già  tỉnh Lào Cai</v>
      </c>
      <c r="C254" t="str">
        <v>https://www.laocai.gov.vn/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3253</v>
      </c>
      <c r="B255" t="str">
        <f>HYPERLINK("https://www.facebook.com/DoanThanhnienCongantinhLaoCai/", "Công an xã Lùng Phình  tỉnh Lào Cai")</f>
        <v>Công an xã Lùng Phình  tỉnh Lào Cai</v>
      </c>
      <c r="C255" t="str">
        <v>https://www.facebook.com/DoanThanhnienCongantinhLaoCai/</v>
      </c>
      <c r="D255" t="str">
        <v>-</v>
      </c>
      <c r="E255" t="str">
        <v/>
      </c>
      <c r="F255" t="str">
        <v>-</v>
      </c>
      <c r="G255" t="str">
        <v>-</v>
      </c>
    </row>
    <row r="256">
      <c r="A256">
        <v>3254</v>
      </c>
      <c r="B256" t="str">
        <f>HYPERLINK("https://www.laocai.gov.vn/chuong-trinh-muc-tieu-quoc-gia/xay-dung-nong-thon-moi-o-lung-phinh-934685", "UBND Ủy ban nhân dân xã Lùng Phình  tỉnh Lào Cai")</f>
        <v>UBND Ủy ban nhân dân xã Lùng Phình  tỉnh Lào Cai</v>
      </c>
      <c r="C256" t="str">
        <v>https://www.laocai.gov.vn/chuong-trinh-muc-tieu-quoc-gia/xay-dung-nong-thon-moi-o-lung-phinh-934685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3255</v>
      </c>
      <c r="B257" t="str">
        <v>Công an xã Tả Van Chư  tỉnh Lào Cai</v>
      </c>
      <c r="C257" t="str">
        <v>-</v>
      </c>
      <c r="D257" t="str">
        <v>-</v>
      </c>
      <c r="E257" t="str">
        <v/>
      </c>
      <c r="F257" t="str">
        <v>-</v>
      </c>
      <c r="G257" t="str">
        <v>-</v>
      </c>
    </row>
    <row r="258">
      <c r="A258">
        <v>3256</v>
      </c>
      <c r="B258" t="str">
        <f>HYPERLINK("https://www.laocai.gov.vn/tin-hoat-dong-88799/bac-ha-phu-nu-xa-vung-cao-ta-van-chu-tich-cuc-hoc-tap-va-lam-theo-bac-936729", "UBND Ủy ban nhân dân xã Tả Van Chư  tỉnh Lào Cai")</f>
        <v>UBND Ủy ban nhân dân xã Tả Van Chư  tỉnh Lào Cai</v>
      </c>
      <c r="C258" t="str">
        <v>https://www.laocai.gov.vn/tin-hoat-dong-88799/bac-ha-phu-nu-xa-vung-cao-ta-van-chu-tich-cuc-hoc-tap-va-lam-theo-bac-936729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3257</v>
      </c>
      <c r="B259" t="str">
        <v>Công an xã Tả Củ Tỷ  tỉnh Lào Cai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3258</v>
      </c>
      <c r="B260" t="str">
        <f>HYPERLINK("https://bacha.laocai.gov.vn/du-dia-chi-cac-xa-thi-tran/du-dia-chi-xa-ta-cu-ty-804172", "UBND Ủy ban nhân dân xã Tả Củ Tỷ  tỉnh Lào Cai")</f>
        <v>UBND Ủy ban nhân dân xã Tả Củ Tỷ  tỉnh Lào Cai</v>
      </c>
      <c r="C260" t="str">
        <v>https://bacha.laocai.gov.vn/du-dia-chi-cac-xa-thi-tran/du-dia-chi-xa-ta-cu-ty-804172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3259</v>
      </c>
      <c r="B261" t="str">
        <v>Công an xã Thải Giàng Phố  tỉnh Lào Cai</v>
      </c>
      <c r="C261" t="str">
        <v>-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3260</v>
      </c>
      <c r="B262" t="str">
        <f>HYPERLINK("https://www.laocai.gov.vn/tin-thoi-su/pho-chu-tich-ubnd-tinh-giang-thi-dung-tham-tang-qua-nhan-dan-xa-ban-pho-va-xa-thai-giang-pho-huy-1289423", "UBND Ủy ban nhân dân xã Thải Giàng Phố  tỉnh Lào Cai")</f>
        <v>UBND Ủy ban nhân dân xã Thải Giàng Phố  tỉnh Lào Cai</v>
      </c>
      <c r="C262" t="str">
        <v>https://www.laocai.gov.vn/tin-thoi-su/pho-chu-tich-ubnd-tinh-giang-thi-dung-tham-tang-qua-nhan-dan-xa-ban-pho-va-xa-thai-giang-pho-huy-1289423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3261</v>
      </c>
      <c r="B263" t="str">
        <v>Công an xã Lầu Thí Ngài  tỉnh Lào Cai</v>
      </c>
      <c r="C263" t="str">
        <v>-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3262</v>
      </c>
      <c r="B264" t="str">
        <f>HYPERLINK("https://www.laocai.gov.vn/chuong-trinh-muc-tieu-quoc-gia/xay-dung-nong-thon-moi-o-lung-phinh-934685", "UBND Ủy ban nhân dân xã Lầu Thí Ngài  tỉnh Lào Cai")</f>
        <v>UBND Ủy ban nhân dân xã Lầu Thí Ngài  tỉnh Lào Cai</v>
      </c>
      <c r="C264" t="str">
        <v>https://www.laocai.gov.vn/chuong-trinh-muc-tieu-quoc-gia/xay-dung-nong-thon-moi-o-lung-phinh-934685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3263</v>
      </c>
      <c r="B265" t="str">
        <v>Công an xã Hoàng Thu Phố  tỉnh Lào Cai</v>
      </c>
      <c r="C265" t="str">
        <v>-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3264</v>
      </c>
      <c r="B266" t="str">
        <f>HYPERLINK("https://chuthapdo.laocai.gov.vn/phong-trao-tet-nhan-ai/hoi-chu-thap-do-tinh-lao-cai-tham-gia-doan-cong-tac-cua-tinh-uy-tham-tang-qua-chuc-tet-xa-hoang--1236113", "UBND Ủy ban nhân dân xã Hoàng Thu Phố  tỉnh Lào Cai")</f>
        <v>UBND Ủy ban nhân dân xã Hoàng Thu Phố  tỉnh Lào Cai</v>
      </c>
      <c r="C266" t="str">
        <v>https://chuthapdo.laocai.gov.vn/phong-trao-tet-nhan-ai/hoi-chu-thap-do-tinh-lao-cai-tham-gia-doan-cong-tac-cua-tinh-uy-tham-tang-qua-chuc-tet-xa-hoang--1236113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3265</v>
      </c>
      <c r="B267" t="str">
        <f>HYPERLINK("https://www.facebook.com/p/Tu%E1%BB%95i-tr%E1%BA%BB-C%C3%B4ng-an-th%C3%A0nh-ph%E1%BB%91-L%C3%A0o-Cai-100065690011431/", "Công an xã Bản Phố  tỉnh Lào Cai")</f>
        <v>Công an xã Bản Phố  tỉnh Lào Cai</v>
      </c>
      <c r="C267" t="str">
        <v>https://www.facebook.com/p/Tu%E1%BB%95i-tr%E1%BA%BB-C%C3%B4ng-an-th%C3%A0nh-ph%E1%BB%91-L%C3%A0o-Cai-100065690011431/</v>
      </c>
      <c r="D267" t="str">
        <v>-</v>
      </c>
      <c r="E267" t="str">
        <v/>
      </c>
      <c r="F267" t="str">
        <v>-</v>
      </c>
      <c r="G267" t="str">
        <v>-</v>
      </c>
    </row>
    <row r="268">
      <c r="A268">
        <v>3266</v>
      </c>
      <c r="B268" t="str">
        <f>HYPERLINK("https://www.laocai.gov.vn/tin-thoi-su/pho-chu-tich-ubnd-tinh-giang-thi-dung-tham-tang-qua-nhan-dan-xa-ban-pho-va-xa-thai-giang-pho-huy-1289423", "UBND Ủy ban nhân dân xã Bản Phố  tỉnh Lào Cai")</f>
        <v>UBND Ủy ban nhân dân xã Bản Phố  tỉnh Lào Cai</v>
      </c>
      <c r="C268" t="str">
        <v>https://www.laocai.gov.vn/tin-thoi-su/pho-chu-tich-ubnd-tinh-giang-thi-dung-tham-tang-qua-nhan-dan-xa-ban-pho-va-xa-thai-giang-pho-huy-1289423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3267</v>
      </c>
      <c r="B269" t="str">
        <f>HYPERLINK("https://www.facebook.com/DoanThanhnienCongantinhLaoCai/", "Công an xã Bản Liền  tỉnh Lào Cai")</f>
        <v>Công an xã Bản Liền  tỉnh Lào Cai</v>
      </c>
      <c r="C269" t="str">
        <v>https://www.facebook.com/DoanThanhnienCongantinhLaoCai/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3268</v>
      </c>
      <c r="B270" t="str">
        <f>HYPERLINK("https://www.laocai.gov.vn/an-toan-giao-thong/bac-ha-thong-tuyen-tam-thoi-den-xa-ban-lien-va-10-thon-tren-dia-ban-huyen-1289144", "UBND Ủy ban nhân dân xã Bản Liền  tỉnh Lào Cai")</f>
        <v>UBND Ủy ban nhân dân xã Bản Liền  tỉnh Lào Cai</v>
      </c>
      <c r="C270" t="str">
        <v>https://www.laocai.gov.vn/an-toan-giao-thong/bac-ha-thong-tuyen-tam-thoi-den-xa-ban-lien-va-10-thon-tren-dia-ban-huyen-1289144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3269</v>
      </c>
      <c r="B271" t="str">
        <f>HYPERLINK("https://www.facebook.com/daitruyenhinhlaocai/videos/th%E1%BB%9Di-s%E1%BB%B1-l%C3%A0o-cai-22h00-ng%C3%A0y-31102024/1079232870313654/", "Công an xã Tà Chải  tỉnh Lào Cai")</f>
        <v>Công an xã Tà Chải  tỉnh Lào Cai</v>
      </c>
      <c r="C271" t="str">
        <v>https://www.facebook.com/daitruyenhinhlaocai/videos/th%E1%BB%9Di-s%E1%BB%B1-l%C3%A0o-cai-22h00-ng%C3%A0y-31102024/1079232870313654/</v>
      </c>
      <c r="D271" t="str">
        <v>-</v>
      </c>
      <c r="E271" t="str">
        <v/>
      </c>
      <c r="F271" t="str">
        <v>-</v>
      </c>
      <c r="G271" t="str">
        <v>-</v>
      </c>
    </row>
    <row r="272">
      <c r="A272">
        <v>3270</v>
      </c>
      <c r="B272" t="str">
        <f>HYPERLINK("https://www.laocai.gov.vn/tin-trong-tinh/xa-ta-chai-nhap-vao-thi-tran-bac-ha-tu-ngay-1-11-2024-1303090", "UBND Ủy ban nhân dân xã Tà Chải  tỉnh Lào Cai")</f>
        <v>UBND Ủy ban nhân dân xã Tà Chải  tỉnh Lào Cai</v>
      </c>
      <c r="C272" t="str">
        <v>https://www.laocai.gov.vn/tin-trong-tinh/xa-ta-chai-nhap-vao-thi-tran-bac-ha-tu-ngay-1-11-2024-1303090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3271</v>
      </c>
      <c r="B273" t="str">
        <v>Công an xã Na Hối  tỉnh Lào Cai</v>
      </c>
      <c r="C273" t="str">
        <v>-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3272</v>
      </c>
      <c r="B274" t="str">
        <f>HYPERLINK(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, "UBND Ủy ban nhân dân xã Na Hối  tỉnh Lào Cai")</f>
        <v>UBND Ủy ban nhân dân xã Na Hối  tỉnh Lào Cai</v>
      </c>
      <c r="C274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3273</v>
      </c>
      <c r="B275" t="str">
        <f>HYPERLINK("https://www.facebook.com/tuoitrephucla/", "Công an xã Cốc Ly  tỉnh Lào Cai")</f>
        <v>Công an xã Cốc Ly  tỉnh Lào Cai</v>
      </c>
      <c r="C275" t="str">
        <v>https://www.facebook.com/tuoitrephucla/</v>
      </c>
      <c r="D275" t="str">
        <v>-</v>
      </c>
      <c r="E275" t="str">
        <v/>
      </c>
      <c r="F275" t="str">
        <v>-</v>
      </c>
      <c r="G275" t="str">
        <v>-</v>
      </c>
    </row>
    <row r="276">
      <c r="A276">
        <v>3274</v>
      </c>
      <c r="B276" t="str">
        <f>HYPERLINK("http://cocsan.tplaocai.laocai.gov.vn/", "UBND Ủy ban nhân dân xã Cốc Ly  tỉnh Lào Cai")</f>
        <v>UBND Ủy ban nhân dân xã Cốc Ly  tỉnh Lào Cai</v>
      </c>
      <c r="C276" t="str">
        <v>http://cocsan.tplaocai.laocai.gov.vn/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3275</v>
      </c>
      <c r="B277" t="str">
        <f>HYPERLINK("https://www.facebook.com/p/Tu%E1%BB%95i-Tr%E1%BA%BB-C%C3%B4ng-An-C%E1%BB%ADa-Kh%E1%BA%A9u-T%C3%A2n-S%C6%A1n-Nh%E1%BA%A5t-100088876112137/?locale=cs_CZ", "Công an xã Nậm Mòn  tỉnh Lào Cai")</f>
        <v>Công an xã Nậm Mòn  tỉnh Lào Cai</v>
      </c>
      <c r="C277" t="str">
        <v>https://www.facebook.com/p/Tu%E1%BB%95i-Tr%E1%BA%BB-C%C3%B4ng-An-C%E1%BB%ADa-Kh%E1%BA%A9u-T%C3%A2n-S%C6%A1n-Nh%E1%BA%A5t-100088876112137/?locale=cs_CZ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3276</v>
      </c>
      <c r="B278" t="str">
        <f>HYPERLINK("https://e-services.laocai.gov.vn/dichvucong/thongke/aj_dv_ct_cq?thang=&amp;nam=&amp;ma_don_vi=XNM_BH&amp;ma_co_quan=UBND_HBH", "UBND Ủy ban nhân dân xã Nậm Mòn  tỉnh Lào Cai")</f>
        <v>UBND Ủy ban nhân dân xã Nậm Mòn  tỉnh Lào Cai</v>
      </c>
      <c r="C278" t="str">
        <v>https://e-services.laocai.gov.vn/dichvucong/thongke/aj_dv_ct_cq?thang=&amp;nam=&amp;ma_don_vi=XNM_BH&amp;ma_co_quan=UBND_HBH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3277</v>
      </c>
      <c r="B279" t="str">
        <v>Công an xã Nậm Đét  tỉnh Lào Cai</v>
      </c>
      <c r="C279" t="str">
        <v>-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3278</v>
      </c>
      <c r="B280" t="str">
        <f>HYPERLINK("https://www.laocai.gov.vn/le-hoi/doc-dao-le-hoi-nhay-lua-cua-nguoi-dao-do-xa-nam-det-bac-ha-nam-2019-927209", "UBND Ủy ban nhân dân xã Nậm Đét  tỉnh Lào Cai")</f>
        <v>UBND Ủy ban nhân dân xã Nậm Đét  tỉnh Lào Cai</v>
      </c>
      <c r="C280" t="str">
        <v>https://www.laocai.gov.vn/le-hoi/doc-dao-le-hoi-nhay-lua-cua-nguoi-dao-do-xa-nam-det-bac-ha-nam-2019-927209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3279</v>
      </c>
      <c r="B281" t="str">
        <v>Công an xã Nậm Khánh  tỉnh Lào Cai</v>
      </c>
      <c r="C281" t="str">
        <v>-</v>
      </c>
      <c r="D281" t="str">
        <v>-</v>
      </c>
      <c r="E281" t="str">
        <v/>
      </c>
      <c r="F281" t="str">
        <v>-</v>
      </c>
      <c r="G281" t="str">
        <v>-</v>
      </c>
    </row>
    <row r="282">
      <c r="A282">
        <v>3280</v>
      </c>
      <c r="B282" t="str">
        <f>HYPERLINK("https://chuthapdo.laocai.gov.vn/cuoc-van-dong--moi-to-chuc-moi-ca-nhan-gan-voi-mot-dia-chi-nhan-dao-/lanh-dao-hoi-chu-thap-do-tinh-lao-cai-du-ngay-hoi-dai-doan-ket-khu-dan-cu-xa-nam-khanh-bac-ha-648995", "UBND Ủy ban nhân dân xã Nậm Khánh  tỉnh Lào Cai")</f>
        <v>UBND Ủy ban nhân dân xã Nậm Khánh  tỉnh Lào Cai</v>
      </c>
      <c r="C282" t="str">
        <v>https://chuthapdo.laocai.gov.vn/cuoc-van-dong--moi-to-chuc-moi-ca-nhan-gan-voi-mot-dia-chi-nhan-dao-/lanh-dao-hoi-chu-thap-do-tinh-lao-cai-du-ngay-hoi-dai-doan-ket-khu-dan-cu-xa-nam-khanh-bac-ha-648995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3281</v>
      </c>
      <c r="B283" t="str">
        <v>Công an xã Bảo Nhai  tỉnh Lào Cai</v>
      </c>
      <c r="C283" t="str">
        <v>-</v>
      </c>
      <c r="D283" t="str">
        <v>-</v>
      </c>
      <c r="E283" t="str">
        <v/>
      </c>
      <c r="F283" t="str">
        <v>-</v>
      </c>
      <c r="G283" t="str">
        <v>-</v>
      </c>
    </row>
    <row r="284">
      <c r="A284">
        <v>3282</v>
      </c>
      <c r="B284" t="str">
        <f>HYPERLINK("https://pbgdpl.moj.gov.vn/qt/tintuc/Pages/hoat-dong-pgbdpldp.aspx?ItemID=2919", "UBND Ủy ban nhân dân xã Bảo Nhai  tỉnh Lào Cai")</f>
        <v>UBND Ủy ban nhân dân xã Bảo Nhai  tỉnh Lào Cai</v>
      </c>
      <c r="C284" t="str">
        <v>https://pbgdpl.moj.gov.vn/qt/tintuc/Pages/hoat-dong-pgbdpldp.aspx?ItemID=2919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3283</v>
      </c>
      <c r="B285" t="str">
        <v>Công an xã Nậm Lúc  tỉnh Lào Cai</v>
      </c>
      <c r="C285" t="str">
        <v>-</v>
      </c>
      <c r="D285" t="str">
        <v>-</v>
      </c>
      <c r="E285" t="str">
        <v/>
      </c>
      <c r="F285" t="str">
        <v>-</v>
      </c>
      <c r="G285" t="str">
        <v>-</v>
      </c>
    </row>
    <row r="286">
      <c r="A286">
        <v>3284</v>
      </c>
      <c r="B286" t="str">
        <f>HYPERLINK("https://www.laocai.gov.vn/thong-tin-nganh-dia-phuong/san-se-yeu-thuong-tren-dinh-nam-tong-xa-nam-luc-bac-ha-1289927", "UBND Ủy ban nhân dân xã Nậm Lúc  tỉnh Lào Cai")</f>
        <v>UBND Ủy ban nhân dân xã Nậm Lúc  tỉnh Lào Cai</v>
      </c>
      <c r="C286" t="str">
        <v>https://www.laocai.gov.vn/thong-tin-nganh-dia-phuong/san-se-yeu-thuong-tren-dinh-nam-tong-xa-nam-luc-bac-ha-1289927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3285</v>
      </c>
      <c r="B287" t="str">
        <f>HYPERLINK("https://www.facebook.com/conganxacoclau/", "Công an xã Cốc Lầu  tỉnh Lào Cai")</f>
        <v>Công an xã Cốc Lầu  tỉnh Lào Cai</v>
      </c>
      <c r="C287" t="str">
        <v>https://www.facebook.com/conganxacoclau/</v>
      </c>
      <c r="D287" t="str">
        <v>-</v>
      </c>
      <c r="E287" t="str">
        <v/>
      </c>
      <c r="F287" t="str">
        <v>-</v>
      </c>
      <c r="G287" t="str">
        <v>-</v>
      </c>
    </row>
    <row r="288">
      <c r="A288">
        <v>3286</v>
      </c>
      <c r="B288" t="str">
        <f>HYPERLINK("https://www.laocai.gov.vn/tin-trong-tinh/thu-tuong-chinh-phu-tang-bang-khen-truong-thon-kho-vang-xa-coc-lau-huyen-bac-ha-1302758", "UBND Ủy ban nhân dân xã Cốc Lầu  tỉnh Lào Cai")</f>
        <v>UBND Ủy ban nhân dân xã Cốc Lầu  tỉnh Lào Cai</v>
      </c>
      <c r="C288" t="str">
        <v>https://www.laocai.gov.vn/tin-trong-tinh/thu-tuong-chinh-phu-tang-bang-khen-truong-thon-kho-vang-xa-coc-lau-huyen-bac-ha-1302758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3287</v>
      </c>
      <c r="B289" t="str">
        <f>HYPERLINK("https://www.facebook.com/DoanThanhnienCongantinhLaoCai/", "Công an xã Bản Cái  tỉnh Lào Cai")</f>
        <v>Công an xã Bản Cái  tỉnh Lào Cai</v>
      </c>
      <c r="C289" t="str">
        <v>https://www.facebook.com/DoanThanhnienCongantinhLaoCai/</v>
      </c>
      <c r="D289" t="str">
        <v>-</v>
      </c>
      <c r="E289" t="str">
        <v/>
      </c>
      <c r="F289" t="str">
        <v>-</v>
      </c>
      <c r="G289" t="str">
        <v>-</v>
      </c>
    </row>
    <row r="290">
      <c r="A290">
        <v>3288</v>
      </c>
      <c r="B290" t="str">
        <f>HYPERLINK("https://www.laocai.gov.vn/an-toan-giao-thong/bac-ha-thong-tuyen-tam-thoi-den-xa-ban-lien-va-10-thon-tren-dia-ban-huyen-1289144", "UBND Ủy ban nhân dân xã Bản Cái  tỉnh Lào Cai")</f>
        <v>UBND Ủy ban nhân dân xã Bản Cái  tỉnh Lào Cai</v>
      </c>
      <c r="C290" t="str">
        <v>https://www.laocai.gov.vn/an-toan-giao-thong/bac-ha-thong-tuyen-tam-thoi-den-xa-ban-lien-va-10-thon-tren-dia-ban-huyen-1289144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3289</v>
      </c>
      <c r="B291" t="str">
        <f>HYPERLINK("https://www.facebook.com/p/M%E1%BA%B7t-tr%E1%BA%ADn-th%E1%BB%8B-tr%E1%BA%A5n-NT-Phong-H%E1%BA%A3i-B%E1%BA%A3o-Th%E1%BA%AFng-L%C3%A0o-Cai-100069784670955/", "Công an thị trấn N.T Phong Hải  tỉnh Lào Cai")</f>
        <v>Công an thị trấn N.T Phong Hải  tỉnh Lào Cai</v>
      </c>
      <c r="C291" t="str">
        <v>https://www.facebook.com/p/M%E1%BA%B7t-tr%E1%BA%ADn-th%E1%BB%8B-tr%E1%BA%A5n-NT-Phong-H%E1%BA%A3i-B%E1%BA%A3o-Th%E1%BA%AFng-L%C3%A0o-Cai-100069784670955/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3290</v>
      </c>
      <c r="B292" t="str">
        <f>HYPERLINK("https://hdnd.laocai.gov.vn/danh-sach-dai-bieu-hdnd-tinh/danh-sach-dai-bieu-hoi-dong-nhan-dan-tinh-lao-cai-khoa-xvi-nhiem-ky-2021-2026-591883", "UBND Ủy ban nhân dân thị trấn N.T Phong Hải  tỉnh Lào Cai")</f>
        <v>UBND Ủy ban nhân dân thị trấn N.T Phong Hải  tỉnh Lào Cai</v>
      </c>
      <c r="C292" t="str">
        <v>https://hdnd.laocai.gov.vn/danh-sach-dai-bieu-hdnd-tinh/danh-sach-dai-bieu-hoi-dong-nhan-dan-tinh-lao-cai-khoa-xvi-nhiem-ky-2021-2026-591883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3291</v>
      </c>
      <c r="B293" t="str">
        <f>HYPERLINK("https://www.facebook.com/p/Tu%E1%BB%95i-tr%E1%BA%BB-C%C3%B4ng-an-th%C3%A0nh-ph%E1%BB%91-L%C3%A0o-Cai-100065690011431/", "Công an thị trấn Phố Lu  tỉnh Lào Cai")</f>
        <v>Công an thị trấn Phố Lu  tỉnh Lào Cai</v>
      </c>
      <c r="C293" t="str">
        <v>https://www.facebook.com/p/Tu%E1%BB%95i-tr%E1%BA%BB-C%C3%B4ng-an-th%C3%A0nh-ph%E1%BB%91-L%C3%A0o-Cai-100065690011431/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3292</v>
      </c>
      <c r="B294" t="str">
        <f>HYPERLINK("http://pholu.baothang.laocai.gov.vn/", "UBND Ủy ban nhân dân thị trấn Phố Lu  tỉnh Lào Cai")</f>
        <v>UBND Ủy ban nhân dân thị trấn Phố Lu  tỉnh Lào Cai</v>
      </c>
      <c r="C294" t="str">
        <v>http://pholu.baothang.laocai.gov.vn/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3293</v>
      </c>
      <c r="B295" t="str">
        <v>Công an thị trấn Tằng Loỏng  tỉnh Lào Cai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3294</v>
      </c>
      <c r="B296" t="str">
        <f>HYPERLINK("http://tangloong.baothang.laocai.gov.vn/", "UBND Ủy ban nhân dân thị trấn Tằng Loỏng  tỉnh Lào Cai")</f>
        <v>UBND Ủy ban nhân dân thị trấn Tằng Loỏng  tỉnh Lào Cai</v>
      </c>
      <c r="C296" t="str">
        <v>http://tangloong.baothang.laocai.gov.vn/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3295</v>
      </c>
      <c r="B297" t="str">
        <f>HYPERLINK("https://www.facebook.com/thcsbanphiet/", "Công an xã Bản Phiệt  tỉnh Lào Cai")</f>
        <v>Công an xã Bản Phiệt  tỉnh Lào Cai</v>
      </c>
      <c r="C297" t="str">
        <v>https://www.facebook.com/thcsbanphiet/</v>
      </c>
      <c r="D297" t="str">
        <v>-</v>
      </c>
      <c r="E297" t="str">
        <v/>
      </c>
      <c r="F297" t="str">
        <v>-</v>
      </c>
      <c r="G297" t="str">
        <v>-</v>
      </c>
    </row>
    <row r="298">
      <c r="A298">
        <v>3296</v>
      </c>
      <c r="B298" t="str">
        <f>HYPERLINK("https://laocai.gov.vn/tin-thoi-su/bo-truong-bo-cong-an-luong-tam-quang-du-ngay-hoi-dai-doan-ket-cac-dan-toc-tai-xa-ban-phiet-1309007", "UBND Ủy ban nhân dân xã Bản Phiệt  tỉnh Lào Cai")</f>
        <v>UBND Ủy ban nhân dân xã Bản Phiệt  tỉnh Lào Cai</v>
      </c>
      <c r="C298" t="str">
        <v>https://laocai.gov.vn/tin-thoi-su/bo-truong-bo-cong-an-luong-tam-quang-du-ngay-hoi-dai-doan-ket-cac-dan-toc-tai-xa-ban-phiet-1309007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3297</v>
      </c>
      <c r="B299" t="str">
        <v>Công an xã Bản Cầm  tỉnh Lào Cai</v>
      </c>
      <c r="C299" t="str">
        <v>-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3298</v>
      </c>
      <c r="B300" t="str">
        <f>HYPERLINK("http://bancam.baothang.laocai.gov.vn/", "UBND Ủy ban nhân dân xã Bản Cầm  tỉnh Lào Cai")</f>
        <v>UBND Ủy ban nhân dân xã Bản Cầm  tỉnh Lào Cai</v>
      </c>
      <c r="C300" t="str">
        <v>http://bancam.baothang.laocai.gov.vn/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3299</v>
      </c>
      <c r="B301" t="str">
        <f>HYPERLINK("https://www.facebook.com/DoanThanhnienCongantinhLaoCai/", "Công an xã Thái Niên  tỉnh Lào Cai")</f>
        <v>Công an xã Thái Niên  tỉnh Lào Cai</v>
      </c>
      <c r="C301" t="str">
        <v>https://www.facebook.com/DoanThanhnienCongantinhLaoCai/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3300</v>
      </c>
      <c r="B302" t="str">
        <f>HYPERLINK("https://www.laocai.gov.vn/thong-tin-quan-ly-khoang-san/dong-cua-mo-khoang-san-mo-cat-lam-vat-lieu-xay-dung-thong-thuong-tren-song-hong-tai-thon-soi-lan-1302991", "UBND Ủy ban nhân dân xã Thái Niên  tỉnh Lào Cai")</f>
        <v>UBND Ủy ban nhân dân xã Thái Niên  tỉnh Lào Cai</v>
      </c>
      <c r="C302" t="str">
        <v>https://www.laocai.gov.vn/thong-tin-quan-ly-khoang-san/dong-cua-mo-khoang-san-mo-cat-lam-vat-lieu-xay-dung-thong-thuong-tren-song-hong-tai-thon-soi-lan-1302991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3301</v>
      </c>
      <c r="B303" t="str">
        <f>HYPERLINK("https://www.facebook.com/DoanThanhnienCongantinhLaoCai/", "Công an xã Phong Niên  tỉnh Lào Cai")</f>
        <v>Công an xã Phong Niên  tỉnh Lào Cai</v>
      </c>
      <c r="C303" t="str">
        <v>https://www.facebook.com/DoanThanhnienCongantinhLaoCai/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3302</v>
      </c>
      <c r="B304" t="str">
        <f>HYPERLINK("https://congan.laocai.gov.vn/an-ninh-trat-tu/cong-an-tinh-lao-cai-lam-ro-hanh-vi-vi-pham-phap-luat-lien-quan-dat-dai-cua-pho-chu-tich-uy-ban--1290183", "UBND Ủy ban nhân dân xã Phong Niên  tỉnh Lào Cai")</f>
        <v>UBND Ủy ban nhân dân xã Phong Niên  tỉnh Lào Cai</v>
      </c>
      <c r="C304" t="str">
        <v>https://congan.laocai.gov.vn/an-ninh-trat-tu/cong-an-tinh-lao-cai-lam-ro-hanh-vi-vi-pham-phap-luat-lien-quan-dat-dai-cua-pho-chu-tich-uy-ban--1290183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3303</v>
      </c>
      <c r="B305" t="str">
        <v>Công an xã Gia Phú  tỉnh Lào Cai</v>
      </c>
      <c r="C305" t="str">
        <v>-</v>
      </c>
      <c r="D305" t="str">
        <v>-</v>
      </c>
      <c r="E305" t="str">
        <v/>
      </c>
      <c r="F305" t="str">
        <v>-</v>
      </c>
      <c r="G305" t="str">
        <v>-</v>
      </c>
    </row>
    <row r="306">
      <c r="A306">
        <v>3304</v>
      </c>
      <c r="B306" t="str">
        <f>HYPERLINK("http://giaphu.baothang.laocai.gov.vn/", "UBND Ủy ban nhân dân xã Gia Phú  tỉnh Lào Cai")</f>
        <v>UBND Ủy ban nhân dân xã Gia Phú  tỉnh Lào Cai</v>
      </c>
      <c r="C306" t="str">
        <v>http://giaphu.baothang.laocai.gov.vn/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3305</v>
      </c>
      <c r="B307" t="str">
        <v>Công an xã Xuân Quang  tỉnh Lào Cai</v>
      </c>
      <c r="C307" t="str">
        <v>-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3306</v>
      </c>
      <c r="B308" t="str">
        <f>HYPERLINK("https://laocai.gov.vn/thong-tin-nganh-dia-phuong/mua-lu-gay-thiet-hai-nang-ne-ve-tai-san-hoa-mau-cua-nguoi-dan-xa-xuan-quang-huyen-bao-thang-1274342", "UBND Ủy ban nhân dân xã Xuân Quang  tỉnh Lào Cai")</f>
        <v>UBND Ủy ban nhân dân xã Xuân Quang  tỉnh Lào Cai</v>
      </c>
      <c r="C308" t="str">
        <v>https://laocai.gov.vn/thong-tin-nganh-dia-phuong/mua-lu-gay-thiet-hai-nang-ne-ve-tai-san-hoa-mau-cua-nguoi-dan-xa-xuan-quang-huyen-bao-thang-1274342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3307</v>
      </c>
      <c r="B309" t="str">
        <f>HYPERLINK("https://www.facebook.com/p/Tu%E1%BB%95i-tr%E1%BA%BB-C%C3%B4ng-an-th%C3%A0nh-ph%E1%BB%91-L%C3%A0o-Cai-100065690011431/", "Công an xã Sơn Hải  tỉnh Lào Cai")</f>
        <v>Công an xã Sơn Hải  tỉnh Lào Cai</v>
      </c>
      <c r="C309" t="str">
        <v>https://www.facebook.com/p/Tu%E1%BB%95i-tr%E1%BA%BB-C%C3%B4ng-an-th%C3%A0nh-ph%E1%BB%91-L%C3%A0o-Cai-100065690011431/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3308</v>
      </c>
      <c r="B310" t="str">
        <f>HYPERLINK("https://www.laocai.gov.vn/", "UBND Ủy ban nhân dân xã Sơn Hải  tỉnh Lào Cai")</f>
        <v>UBND Ủy ban nhân dân xã Sơn Hải  tỉnh Lào Cai</v>
      </c>
      <c r="C310" t="str">
        <v>https://www.laocai.gov.vn/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3309</v>
      </c>
      <c r="B311" t="str">
        <f>HYPERLINK("https://www.facebook.com/DoanThanhnienCongantinhLaoCai/", "Công an xã Xuân Giao  tỉnh Lào Cai")</f>
        <v>Công an xã Xuân Giao  tỉnh Lào Cai</v>
      </c>
      <c r="C311" t="str">
        <v>https://www.facebook.com/DoanThanhnienCongantinhLaoCai/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3310</v>
      </c>
      <c r="B312" t="str">
        <f>HYPERLINK("http://xuangiao.baothang.laocai.gov.vn/", "UBND Ủy ban nhân dân xã Xuân Giao  tỉnh Lào Cai")</f>
        <v>UBND Ủy ban nhân dân xã Xuân Giao  tỉnh Lào Cai</v>
      </c>
      <c r="C312" t="str">
        <v>http://xuangiao.baothang.laocai.gov.vn/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3311</v>
      </c>
      <c r="B313" t="str">
        <f>HYPERLINK("https://www.facebook.com/DoanThanhnienCongantinhLaoCai/", "Công an xã Trì Quang  tỉnh Lào Cai")</f>
        <v>Công an xã Trì Quang  tỉnh Lào Cai</v>
      </c>
      <c r="C313" t="str">
        <v>https://www.facebook.com/DoanThanhnienCongantinhLaoCai/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3312</v>
      </c>
      <c r="B314" t="str">
        <f>HYPERLINK("http://triquang.baothang.laocai.gov.vn/", "UBND Ủy ban nhân dân xã Trì Quang  tỉnh Lào Cai")</f>
        <v>UBND Ủy ban nhân dân xã Trì Quang  tỉnh Lào Cai</v>
      </c>
      <c r="C314" t="str">
        <v>http://triquang.baothang.laocai.gov.vn/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3313</v>
      </c>
      <c r="B315" t="str">
        <v>Công an xã Sơn Hà  tỉnh Lào Cai</v>
      </c>
      <c r="C315" t="str">
        <v>-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3314</v>
      </c>
      <c r="B316" t="str">
        <f>HYPERLINK("https://laocai.gov.vn/thong-tin-nganh-dia-phuong/lanh-dao-huyen-bao-thang-kiem-tra-thuc-te-chi-dao-khac-phuc-thiet-hai-do-anh-huong-bao-so-3-1288088", "UBND Ủy ban nhân dân xã Sơn Hà  tỉnh Lào Cai")</f>
        <v>UBND Ủy ban nhân dân xã Sơn Hà  tỉnh Lào Cai</v>
      </c>
      <c r="C316" t="str">
        <v>https://laocai.gov.vn/thong-tin-nganh-dia-phuong/lanh-dao-huyen-bao-thang-kiem-tra-thuc-te-chi-dao-khac-phuc-thiet-hai-do-anh-huong-bao-so-3-1288088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3315</v>
      </c>
      <c r="B317" t="str">
        <f>HYPERLINK("https://www.facebook.com/p/Tu%E1%BB%95i-tr%E1%BA%BB-C%C3%B4ng-an-th%C3%A0nh-ph%E1%BB%91-L%C3%A0o-Cai-100065690011431/", "Công an xã Phố Lu  tỉnh Lào Cai")</f>
        <v>Công an xã Phố Lu  tỉnh Lào Cai</v>
      </c>
      <c r="C317" t="str">
        <v>https://www.facebook.com/p/Tu%E1%BB%95i-tr%E1%BA%BB-C%C3%B4ng-an-th%C3%A0nh-ph%E1%BB%91-L%C3%A0o-Cai-100065690011431/</v>
      </c>
      <c r="D317" t="str">
        <v>-</v>
      </c>
      <c r="E317" t="str">
        <v/>
      </c>
      <c r="F317" t="str">
        <v>-</v>
      </c>
      <c r="G317" t="str">
        <v>-</v>
      </c>
    </row>
    <row r="318">
      <c r="A318">
        <v>3316</v>
      </c>
      <c r="B318" t="str">
        <f>HYPERLINK("https://www.laocai.gov.vn/tin-trong-tinh/cong-nhan-do-thi-pho-lu-huyen-bao-thang-dat-tieu-chi-do-thi-loai-iv-1304414", "UBND Ủy ban nhân dân xã Phố Lu  tỉnh Lào Cai")</f>
        <v>UBND Ủy ban nhân dân xã Phố Lu  tỉnh Lào Cai</v>
      </c>
      <c r="C318" t="str">
        <v>https://www.laocai.gov.vn/tin-trong-tinh/cong-nhan-do-thi-pho-lu-huyen-bao-thang-dat-tieu-chi-do-thi-loai-iv-1304414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3317</v>
      </c>
      <c r="B319" t="str">
        <f>HYPERLINK("https://www.facebook.com/p/%C4%90o%C3%A0n-Thanh-ni%C3%AAn-x%C3%A3-Ph%C3%BA-Nhu%E1%BA%ADn-huy%E1%BB%87n-B%E1%BA%A3o-Th%E1%BA%AFng-100026951392543/", "Công an xã Phú Nhuận  tỉnh Lào Cai")</f>
        <v>Công an xã Phú Nhuận  tỉnh Lào Cai</v>
      </c>
      <c r="C319" t="str">
        <v>https://www.facebook.com/p/%C4%90o%C3%A0n-Thanh-ni%C3%AAn-x%C3%A3-Ph%C3%BA-Nhu%E1%BA%ADn-huy%E1%BB%87n-B%E1%BA%A3o-Th%E1%BA%AFng-100026951392543/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3318</v>
      </c>
      <c r="B320" t="str">
        <f>HYPERLINK("https://giaothinh.namdinh.gov.vn/tin-trong-xa/doan-cong-tac-xa-phu-nhuan-huyen-bao-thang-tinh-lao-cai-tham-quan-hoc-tap-trao-doi-kinh-nghiem-t-378081", "UBND Ủy ban nhân dân xã Phú Nhuận  tỉnh Lào Cai")</f>
        <v>UBND Ủy ban nhân dân xã Phú Nhuận  tỉnh Lào Cai</v>
      </c>
      <c r="C320" t="str">
        <v>https://giaothinh.namdinh.gov.vn/tin-trong-xa/doan-cong-tac-xa-phu-nhuan-huyen-bao-thang-tinh-lao-cai-tham-quan-hoc-tap-trao-doi-kinh-nghiem-t-378081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3319</v>
      </c>
      <c r="B321" t="str">
        <f>HYPERLINK("https://www.facebook.com/CAH.BAOYEN/", "Công an thị trấn Phố Ràng  tỉnh Lào Cai")</f>
        <v>Công an thị trấn Phố Ràng  tỉnh Lào Cai</v>
      </c>
      <c r="C321" t="str">
        <v>https://www.facebook.com/CAH.BAOYEN/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3320</v>
      </c>
      <c r="B322" t="str">
        <f>HYPERLINK("https://baoyen.laocai.gov.vn/thuong-truc-ubnd-huyen/lanh-dao-ubnd-huyen-bao-yen-tu-ngay-15-9-2023-den-nay-1009073", "UBND Ủy ban nhân dân thị trấn Phố Ràng  tỉnh Lào Cai")</f>
        <v>UBND Ủy ban nhân dân thị trấn Phố Ràng  tỉnh Lào Cai</v>
      </c>
      <c r="C322" t="str">
        <v>https://baoyen.laocai.gov.vn/thuong-truc-ubnd-huyen/lanh-dao-ubnd-huyen-bao-yen-tu-ngay-15-9-2023-den-nay-1009073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3321</v>
      </c>
      <c r="B323" t="str">
        <v>Công an xã Tân Tiến  tỉnh Lào Cai</v>
      </c>
      <c r="C323" t="str">
        <v>-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3322</v>
      </c>
      <c r="B324" t="str">
        <f>HYPERLINK("https://tpbacgiang.bacgiang.gov.vn/chi-tiet-tin-tuc/-/asset_publisher/VeCP91o7rg3d/content/-oan-cong-tac-cua-tinh-lao-cai-lam-viec-voi-xa-tan-tien", "UBND Ủy ban nhân dân xã Tân Tiến  tỉnh Lào Cai")</f>
        <v>UBND Ủy ban nhân dân xã Tân Tiến  tỉnh Lào Cai</v>
      </c>
      <c r="C324" t="str">
        <v>https://tpbacgiang.bacgiang.gov.vn/chi-tiet-tin-tuc/-/asset_publisher/VeCP91o7rg3d/content/-oan-cong-tac-cua-tinh-lao-cai-lam-viec-voi-xa-tan-tien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3323</v>
      </c>
      <c r="B325" t="str">
        <f>HYPERLINK("https://www.facebook.com/DoanThanhnienCongantinhLaoCai/", "Công an xã Nghĩa Đô  tỉnh Lào Cai")</f>
        <v>Công an xã Nghĩa Đô  tỉnh Lào Cai</v>
      </c>
      <c r="C325" t="str">
        <v>https://www.facebook.com/DoanThanhnienCongantinhLaoCai/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3324</v>
      </c>
      <c r="B326" t="str">
        <f>HYPERLINK("https://laocai.gov.vn/tuyen-diem-du-lich-lao-cai/cong-nhan-xa-nghia-do-huyen-bao-yen-la-diem-du-lich-937104", "UBND Ủy ban nhân dân xã Nghĩa Đô  tỉnh Lào Cai")</f>
        <v>UBND Ủy ban nhân dân xã Nghĩa Đô  tỉnh Lào Cai</v>
      </c>
      <c r="C326" t="str">
        <v>https://laocai.gov.vn/tuyen-diem-du-lich-lao-cai/cong-nhan-xa-nghia-do-huyen-bao-yen-la-diem-du-lich-937104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3325</v>
      </c>
      <c r="B327" t="str">
        <f>HYPERLINK("https://www.facebook.com/CAH.BAOYEN/", "Công an xã Vĩnh Yên  tỉnh Lào Cai")</f>
        <v>Công an xã Vĩnh Yên  tỉnh Lào Cai</v>
      </c>
      <c r="C327" t="str">
        <v>https://www.facebook.com/CAH.BAOYEN/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3326</v>
      </c>
      <c r="B328" t="str">
        <f>HYPERLINK("https://vinhyen.vinhphuc.gov.vn/ct/cms/hethongchinhtri/Lists/CacXaPhuong/view_detail.aspx?ItemID=58", "UBND Ủy ban nhân dân xã Vĩnh Yên  tỉnh Lào Cai")</f>
        <v>UBND Ủy ban nhân dân xã Vĩnh Yên  tỉnh Lào Cai</v>
      </c>
      <c r="C328" t="str">
        <v>https://vinhyen.vinhphuc.gov.vn/ct/cms/hethongchinhtri/Lists/CacXaPhuong/view_detail.aspx?ItemID=58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3327</v>
      </c>
      <c r="B329" t="str">
        <f>HYPERLINK("https://www.facebook.com/DoanThanhnienCongantinhLaoCai/", "Công an xã Điện Quan  tỉnh Lào Cai")</f>
        <v>Công an xã Điện Quan  tỉnh Lào Cai</v>
      </c>
      <c r="C329" t="str">
        <v>https://www.facebook.com/DoanThanhnienCongantinhLaoCai/</v>
      </c>
      <c r="D329" t="str">
        <v>-</v>
      </c>
      <c r="E329" t="str">
        <v/>
      </c>
      <c r="F329" t="str">
        <v>-</v>
      </c>
      <c r="G329" t="str">
        <v>-</v>
      </c>
    </row>
    <row r="330">
      <c r="A330">
        <v>3328</v>
      </c>
      <c r="B330" t="str">
        <f>HYPERLINK("https://www.laocai.gov.vn/", "UBND Ủy ban nhân dân xã Điện Quan  tỉnh Lào Cai")</f>
        <v>UBND Ủy ban nhân dân xã Điện Quan  tỉnh Lào Cai</v>
      </c>
      <c r="C330" t="str">
        <v>https://www.laocai.gov.vn/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3329</v>
      </c>
      <c r="B331" t="str">
        <f>HYPERLINK("https://www.facebook.com/DoanThanhnienCongantinhLaoCai/", "Công an xã Xuân Hoà  tỉnh Lào Cai")</f>
        <v>Công an xã Xuân Hoà  tỉnh Lào Cai</v>
      </c>
      <c r="C331" t="str">
        <v>https://www.facebook.com/DoanThanhnienCongantinhLaoCai/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3330</v>
      </c>
      <c r="B332" t="str">
        <f>HYPERLINK("https://baoyen.laocai.gov.vn/ubnd-cac-xa-thi-tran/cac-xa-thi-tran-tren-dia-ban-huyen-bao-yen-810508", "UBND Ủy ban nhân dân xã Xuân Hoà  tỉnh Lào Cai")</f>
        <v>UBND Ủy ban nhân dân xã Xuân Hoà  tỉnh Lào Cai</v>
      </c>
      <c r="C332" t="str">
        <v>https://baoyen.laocai.gov.vn/ubnd-cac-xa-thi-tran/cac-xa-thi-tran-tren-dia-ban-huyen-bao-yen-810508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3331</v>
      </c>
      <c r="B333" t="str">
        <v>Công an xã Tân Dương  tỉnh Lào Cai</v>
      </c>
      <c r="C333" t="str">
        <v>-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3332</v>
      </c>
      <c r="B334" t="str">
        <f>HYPERLINK("https://baoyen.laocai.gov.vn/tin-tong-hop/xa-tan-duong-huyen-bao-yen-cong-bo-dat-chuan-nong-thon-moi-813909", "UBND Ủy ban nhân dân xã Tân Dương  tỉnh Lào Cai")</f>
        <v>UBND Ủy ban nhân dân xã Tân Dương  tỉnh Lào Cai</v>
      </c>
      <c r="C334" t="str">
        <v>https://baoyen.laocai.gov.vn/tin-tong-hop/xa-tan-duong-huyen-bao-yen-cong-bo-dat-chuan-nong-thon-moi-813909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3333</v>
      </c>
      <c r="B335" t="str">
        <f>HYPERLINK("https://www.facebook.com/Cax.ThuongHa/", "Công an xã Thượng Hà  tỉnh Lào Cai")</f>
        <v>Công an xã Thượng Hà  tỉnh Lào Cai</v>
      </c>
      <c r="C335" t="str">
        <v>https://www.facebook.com/Cax.ThuongHa/</v>
      </c>
      <c r="D335" t="str">
        <v>-</v>
      </c>
      <c r="E335" t="str">
        <v/>
      </c>
      <c r="F335" t="str">
        <v>-</v>
      </c>
      <c r="G335" t="str">
        <v>-</v>
      </c>
    </row>
    <row r="336">
      <c r="A336">
        <v>3334</v>
      </c>
      <c r="B336" t="str">
        <f>HYPERLINK("https://baoyen.laocai.gov.vn/ubnd-cac-xa-thi-tran/cac-xa-thi-tran-tren-dia-ban-huyen-bao-yen-810508", "UBND Ủy ban nhân dân xã Thượng Hà  tỉnh Lào Cai")</f>
        <v>UBND Ủy ban nhân dân xã Thượng Hà  tỉnh Lào Cai</v>
      </c>
      <c r="C336" t="str">
        <v>https://baoyen.laocai.gov.vn/ubnd-cac-xa-thi-tran/cac-xa-thi-tran-tren-dia-ban-huyen-bao-yen-810508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3335</v>
      </c>
      <c r="B337" t="str">
        <f>HYPERLINK("https://www.facebook.com/p/C%C3%B4ng-an-x%C3%A3-Kim-S%C6%A1n-huy%E1%BB%87n-B%E1%BA%A3o-Y%C3%AAn-100083065042227/", "Công an xã Kim Sơn  tỉnh Lào Cai")</f>
        <v>Công an xã Kim Sơn  tỉnh Lào Cai</v>
      </c>
      <c r="C337" t="str">
        <v>https://www.facebook.com/p/C%C3%B4ng-an-x%C3%A3-Kim-S%C6%A1n-huy%E1%BB%87n-B%E1%BA%A3o-Y%C3%AAn-100083065042227/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3336</v>
      </c>
      <c r="B338" t="str">
        <f>HYPERLINK("https://baoyen.laocai.gov.vn/tin-tuc-su-kien/ubnd-xa-kim-son-to-chuc-le-hoi-den-hai-co-xa-kim-son-nam-2023-1143032", "UBND Ủy ban nhân dân xã Kim Sơn  tỉnh Lào Cai")</f>
        <v>UBND Ủy ban nhân dân xã Kim Sơn  tỉnh Lào Cai</v>
      </c>
      <c r="C338" t="str">
        <v>https://baoyen.laocai.gov.vn/tin-tuc-su-kien/ubnd-xa-kim-son-to-chuc-le-hoi-den-hai-co-xa-kim-son-nam-2023-1143032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3337</v>
      </c>
      <c r="B339" t="str">
        <v>Công an xã Cam Cọn  tỉnh Lào Cai</v>
      </c>
      <c r="C339" t="str">
        <v>-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3338</v>
      </c>
      <c r="B340" t="str">
        <f>HYPERLINK("https://www.laocai.gov.vn/quy-hoach-xay-dung", "UBND Ủy ban nhân dân xã Cam Cọn  tỉnh Lào Cai")</f>
        <v>UBND Ủy ban nhân dân xã Cam Cọn  tỉnh Lào Cai</v>
      </c>
      <c r="C340" t="str">
        <v>https://www.laocai.gov.vn/quy-hoach-xay-dung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3339</v>
      </c>
      <c r="B341" t="str">
        <f>HYPERLINK("https://www.facebook.com/p/C%C3%B4ng-an-x%C3%A3-Minh-T%C3%A2n-huy%E1%BB%87n-V%C4%A9nh-L%E1%BB%99c-Thanh-Ho%C3%A1-100063726841617/?locale=cy_GB", "Công an xã Minh Tân  tỉnh Lào Cai")</f>
        <v>Công an xã Minh Tân  tỉnh Lào Cai</v>
      </c>
      <c r="C341" t="str">
        <v>https://www.facebook.com/p/C%C3%B4ng-an-x%C3%A3-Minh-T%C3%A2n-huy%E1%BB%87n-V%C4%A9nh-L%E1%BB%99c-Thanh-Ho%C3%A1-100063726841617/?locale=cy_GB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3340</v>
      </c>
      <c r="B342" t="str">
        <f>HYPERLINK("https://baoyen.laocai.gov.vn/", "UBND Ủy ban nhân dân xã Minh Tân  tỉnh Lào Cai")</f>
        <v>UBND Ủy ban nhân dân xã Minh Tân  tỉnh Lào Cai</v>
      </c>
      <c r="C342" t="str">
        <v>https://baoyen.laocai.gov.vn/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3341</v>
      </c>
      <c r="B343" t="str">
        <v>Công an xã Xuân Thượng  tỉnh Lào Cai</v>
      </c>
      <c r="C343" t="str">
        <v>-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3342</v>
      </c>
      <c r="B344" t="str">
        <f>HYPERLINK("https://hdnd.laocai.gov.vn/xa-phuong-thi-tran/hdnd-xa-xuan-thuong-to-chuc-ky-hop-thu-chin-bau-bo-sung-chuc-danh-chu-tich-ubnd-xa-nhiem-ky-2021-1171456", "UBND Ủy ban nhân dân xã Xuân Thượng  tỉnh Lào Cai")</f>
        <v>UBND Ủy ban nhân dân xã Xuân Thượng  tỉnh Lào Cai</v>
      </c>
      <c r="C344" t="str">
        <v>https://hdnd.laocai.gov.vn/xa-phuong-thi-tran/hdnd-xa-xuan-thuong-to-chuc-ky-hop-thu-chin-bau-bo-sung-chuc-danh-chu-tich-ubnd-xa-nhiem-ky-2021-1171456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3343</v>
      </c>
      <c r="B345" t="str">
        <f>HYPERLINK("https://www.facebook.com/p/Tr%C6%B0%E1%BB%9Dng-M%E1%BA%A7m-non-Vi%E1%BB%87t-Ti%E1%BA%BFn-100087598988877/", "Công an xã Việt Tiến  tỉnh Lào Cai")</f>
        <v>Công an xã Việt Tiến  tỉnh Lào Cai</v>
      </c>
      <c r="C345" t="str">
        <v>https://www.facebook.com/p/Tr%C6%B0%E1%BB%9Dng-M%E1%BA%A7m-non-Vi%E1%BB%87t-Ti%E1%BA%BFn-100087598988877/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3344</v>
      </c>
      <c r="B346" t="str">
        <f>HYPERLINK("https://baoyen.laocai.gov.vn/ubnd-cac-xa-thi-tran/cac-xa-thi-tran-tren-dia-ban-huyen-bao-yen-810508", "UBND Ủy ban nhân dân xã Việt Tiến  tỉnh Lào Cai")</f>
        <v>UBND Ủy ban nhân dân xã Việt Tiến  tỉnh Lào Cai</v>
      </c>
      <c r="C346" t="str">
        <v>https://baoyen.laocai.gov.vn/ubnd-cac-xa-thi-tran/cac-xa-thi-tran-tren-dia-ban-huyen-bao-yen-810508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3345</v>
      </c>
      <c r="B347" t="str">
        <f>HYPERLINK("https://www.facebook.com/p/Tu%E1%BB%95i-tr%E1%BA%BB-C%C3%B4ng-an-Ngh%C4%A9a-L%E1%BB%99-100081887170070/", "Công an xã Yên Sơn  tỉnh Lào Cai")</f>
        <v>Công an xã Yên Sơn  tỉnh Lào Cai</v>
      </c>
      <c r="C347" t="str">
        <v>https://www.facebook.com/p/Tu%E1%BB%95i-tr%E1%BA%BB-C%C3%B4ng-an-Ngh%C4%A9a-L%E1%BB%99-100081887170070/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3346</v>
      </c>
      <c r="B348" t="str">
        <f>HYPERLINK("https://www.laocai.gov.vn/tin-trong-tinh/to-dai-bieu-hdnd-tinh-to-dai-bieu-so-05-hdnd-huyen-phoi-hop-tiep-xuc-cu-tri-truoc-ky-hop-thuong--1311030", "UBND Ủy ban nhân dân xã Yên Sơn  tỉnh Lào Cai")</f>
        <v>UBND Ủy ban nhân dân xã Yên Sơn  tỉnh Lào Cai</v>
      </c>
      <c r="C348" t="str">
        <v>https://www.laocai.gov.vn/tin-trong-tinh/to-dai-bieu-hdnd-tinh-to-dai-bieu-so-05-hdnd-huyen-phoi-hop-tiep-xuc-cu-tri-truoc-ky-hop-thuong--1311030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3347</v>
      </c>
      <c r="B349" t="str">
        <f>HYPERLINK("https://www.facebook.com/Thongtinbaoha/", "Công an xã Bảo Hà  tỉnh Lào Cai")</f>
        <v>Công an xã Bảo Hà  tỉnh Lào Cai</v>
      </c>
      <c r="C349" t="str">
        <v>https://www.facebook.com/Thongtinbaoha/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3348</v>
      </c>
      <c r="B350" t="str">
        <f>HYPERLINK("https://baoyen.laocai.gov.vn/ubnd-cac-xa-thi-tran/cac-xa-thi-tran-tren-dia-ban-huyen-bao-yen-810508", "UBND Ủy ban nhân dân xã Bảo Hà  tỉnh Lào Cai")</f>
        <v>UBND Ủy ban nhân dân xã Bảo Hà  tỉnh Lào Cai</v>
      </c>
      <c r="C350" t="str">
        <v>https://baoyen.laocai.gov.vn/ubnd-cac-xa-thi-tran/cac-xa-thi-tran-tren-dia-ban-huyen-bao-yen-810508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3349</v>
      </c>
      <c r="B351" t="str">
        <v>Công an xã Lương Sơn  tỉnh Lào Cai</v>
      </c>
      <c r="C351" t="str">
        <v>-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3350</v>
      </c>
      <c r="B352" t="str">
        <f>HYPERLINK("https://quyhoach.laocai.gov.vn/vi/bai-viet/8869", "UBND Ủy ban nhân dân xã Lương Sơn  tỉnh Lào Cai")</f>
        <v>UBND Ủy ban nhân dân xã Lương Sơn  tỉnh Lào Cai</v>
      </c>
      <c r="C352" t="str">
        <v>https://quyhoach.laocai.gov.vn/vi/bai-viet/8869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3351</v>
      </c>
      <c r="B353" t="str">
        <f>HYPERLINK("https://www.facebook.com/TuoitreConganVinhPhuc/", "Công an xã Long Phúc  tỉnh Lào Cai")</f>
        <v>Công an xã Long Phúc  tỉnh Lào Cai</v>
      </c>
      <c r="C353" t="str">
        <v>https://www.facebook.com/TuoitreConganVinhPhuc/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3352</v>
      </c>
      <c r="B354" t="str">
        <f>HYPERLINK("https://laocai.gov.vn/lich-cat-dien/lich-tam-ngung-cung-cap-dien-tren-dia-ban-tinh-lao-cai-tu-ngay-23-28-02-2022-938601", "UBND Ủy ban nhân dân xã Long Phúc  tỉnh Lào Cai")</f>
        <v>UBND Ủy ban nhân dân xã Long Phúc  tỉnh Lào Cai</v>
      </c>
      <c r="C354" t="str">
        <v>https://laocai.gov.vn/lich-cat-dien/lich-tam-ngung-cung-cap-dien-tren-dia-ban-tinh-lao-cai-tu-ngay-23-28-02-2022-938601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3353</v>
      </c>
      <c r="B355" t="str">
        <v>Công an xã Long Khánh  tỉnh Lào Cai</v>
      </c>
      <c r="C355" t="str">
        <v>-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3354</v>
      </c>
      <c r="B356" t="str">
        <f>HYPERLINK("https://baoyen.laocai.gov.vn/tin-tuc-su-kien/tung-bung-le-hoi-den-long-khanh-xa-phuc-khanh-huyen-bao-yen-1283207", "UBND Ủy ban nhân dân xã Long Khánh  tỉnh Lào Cai")</f>
        <v>UBND Ủy ban nhân dân xã Long Khánh  tỉnh Lào Cai</v>
      </c>
      <c r="C356" t="str">
        <v>https://baoyen.laocai.gov.vn/tin-tuc-su-kien/tung-bung-le-hoi-den-long-khanh-xa-phuc-khanh-huyen-bao-yen-1283207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3355</v>
      </c>
      <c r="B357" t="str">
        <f>HYPERLINK("https://www.facebook.com/p/%C4%90o%C3%A0n-Thanh-ni%C3%AAn-C%C3%B4ng-an-th%E1%BB%8B-x%C3%A3-Sa-Pa-100079617425589/", "Công an thị trấn Sa Pa  tỉnh Lào Cai")</f>
        <v>Công an thị trấn Sa Pa  tỉnh Lào Cai</v>
      </c>
      <c r="C357" t="str">
        <v>https://www.facebook.com/p/%C4%90o%C3%A0n-Thanh-ni%C3%AAn-C%C3%B4ng-an-th%E1%BB%8B-x%C3%A3-Sa-Pa-100079617425589/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3356</v>
      </c>
      <c r="B358" t="str">
        <f>HYPERLINK("https://sapa.laocai.gov.vn/", "UBND Ủy ban nhân dân thị trấn Sa Pa  tỉnh Lào Cai")</f>
        <v>UBND Ủy ban nhân dân thị trấn Sa Pa  tỉnh Lào Cai</v>
      </c>
      <c r="C358" t="str">
        <v>https://sapa.laocai.gov.vn/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3357</v>
      </c>
      <c r="B359" t="str">
        <f>HYPERLINK("https://www.facebook.com/DoanThanhnienCongantinhLaoCai/", "Công an xã Bản Khoang  tỉnh Lào Cai")</f>
        <v>Công an xã Bản Khoang  tỉnh Lào Cai</v>
      </c>
      <c r="C359" t="str">
        <v>https://www.facebook.com/DoanThanhnienCongantinhLaoCai/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3358</v>
      </c>
      <c r="B360" t="str">
        <f>HYPERLINK("https://laocai.gov.vn/tin-thoi-su/bo-truong-bo-cong-an-luong-tam-quang-du-ngay-hoi-dai-doan-ket-cac-dan-toc-tai-xa-ban-phiet-1309007", "UBND Ủy ban nhân dân xã Bản Khoang  tỉnh Lào Cai")</f>
        <v>UBND Ủy ban nhân dân xã Bản Khoang  tỉnh Lào Cai</v>
      </c>
      <c r="C360" t="str">
        <v>https://laocai.gov.vn/tin-thoi-su/bo-truong-bo-cong-an-luong-tam-quang-du-ngay-hoi-dai-doan-ket-cac-dan-toc-tai-xa-ban-phiet-1309007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3359</v>
      </c>
      <c r="B361" t="str">
        <f>HYPERLINK("https://www.facebook.com/DoanThanhnienCongantinhLaoCai/", "Công an xã Tả Giàng Phình  tỉnh Lào Cai")</f>
        <v>Công an xã Tả Giàng Phình  tỉnh Lào Cai</v>
      </c>
      <c r="C361" t="str">
        <v>https://www.facebook.com/DoanThanhnienCongantinhLaoCai/</v>
      </c>
      <c r="D361" t="str">
        <v>-</v>
      </c>
      <c r="E361" t="str">
        <v/>
      </c>
      <c r="F361" t="str">
        <v>-</v>
      </c>
      <c r="G361" t="str">
        <v>-</v>
      </c>
    </row>
    <row r="362">
      <c r="A362">
        <v>3360</v>
      </c>
      <c r="B362" t="str">
        <f>HYPERLINK("https://laocai.gov.vn/dieu-kien-tu-nhien/vi-tri-dia-ly-dac-diem-khi-hau-tinh-lao-cai-939857", "UBND Ủy ban nhân dân xã Tả Giàng Phình  tỉnh Lào Cai")</f>
        <v>UBND Ủy ban nhân dân xã Tả Giàng Phình  tỉnh Lào Cai</v>
      </c>
      <c r="C362" t="str">
        <v>https://laocai.gov.vn/dieu-kien-tu-nhien/vi-tri-dia-ly-dac-diem-khi-hau-tinh-lao-cai-939857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3361</v>
      </c>
      <c r="B363" t="str">
        <v>Công an xã Trung Chải  tỉnh Lào Cai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3362</v>
      </c>
      <c r="B364" t="str">
        <f>HYPERLINK("https://www.laocai.gov.vn/tin-thoi-su/ban-giao-cong-trinh-truong-mam-non-chu-lin-1-xa-trung-chai-thi-xa-sa-pa-939639", "UBND Ủy ban nhân dân xã Trung Chải  tỉnh Lào Cai")</f>
        <v>UBND Ủy ban nhân dân xã Trung Chải  tỉnh Lào Cai</v>
      </c>
      <c r="C364" t="str">
        <v>https://www.laocai.gov.vn/tin-thoi-su/ban-giao-cong-trinh-truong-mam-non-chu-lin-1-xa-trung-chai-thi-xa-sa-pa-939639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3363</v>
      </c>
      <c r="B365" t="str">
        <f>HYPERLINK("https://www.facebook.com/DoanThanhnienCongantinhLaoCai/", "Công an xã Tả Phìn  tỉnh Lào Cai")</f>
        <v>Công an xã Tả Phìn  tỉnh Lào Cai</v>
      </c>
      <c r="C365" t="str">
        <v>https://www.facebook.com/DoanThanhnienCongantinhLaoCai/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3364</v>
      </c>
      <c r="B366" t="str">
        <f>HYPERLINK("https://sapa.laocai.gov.vn/hoat-dong-tren-cac-linh-vuc-92952/quyet-tam-hoan-thanh-19-tieu-chi-ntm-nang-cao-doi-voi-xa-ta-phin-trong-nam-2024-1303845", "UBND Ủy ban nhân dân xã Tả Phìn  tỉnh Lào Cai")</f>
        <v>UBND Ủy ban nhân dân xã Tả Phìn  tỉnh Lào Cai</v>
      </c>
      <c r="C366" t="str">
        <v>https://sapa.laocai.gov.vn/hoat-dong-tren-cac-linh-vuc-92952/quyet-tam-hoan-thanh-19-tieu-chi-ntm-nang-cao-doi-voi-xa-ta-phin-trong-nam-2024-1303845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3365</v>
      </c>
      <c r="B367" t="str">
        <f>HYPERLINK("https://www.facebook.com/p/%C4%90o%C3%A0n-Thanh-ni%C3%AAn-C%C3%B4ng-an-th%E1%BB%8B-x%C3%A3-Sa-Pa-100079617425589/", "Công an xã Sa Pả  tỉnh Lào Cai")</f>
        <v>Công an xã Sa Pả  tỉnh Lào Cai</v>
      </c>
      <c r="C367" t="str">
        <v>https://www.facebook.com/p/%C4%90o%C3%A0n-Thanh-ni%C3%AAn-C%C3%B4ng-an-th%E1%BB%8B-x%C3%A3-Sa-Pa-100079617425589/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3366</v>
      </c>
      <c r="B368" t="str">
        <f>HYPERLINK("https://sapa.laocai.gov.vn/", "UBND Ủy ban nhân dân xã Sa Pả  tỉnh Lào Cai")</f>
        <v>UBND Ủy ban nhân dân xã Sa Pả  tỉnh Lào Cai</v>
      </c>
      <c r="C368" t="str">
        <v>https://sapa.laocai.gov.vn/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3367</v>
      </c>
      <c r="B369" t="str">
        <v>Công an xã San Sả Hồ  tỉnh Lào Cai</v>
      </c>
      <c r="C369" t="str">
        <v>-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3368</v>
      </c>
      <c r="B370" t="str">
        <f>HYPERLINK("https://sapa.laocai.gov.vn/thanh-lap-thi-xa-sa-pa/phuong-an-dieu-chinh-dia-gioi-hanh-chinh-huyen-sa-pa-thanh-lap-thi-xa-sa-pa-thuoc-tinh-lao-cai-1105750", "UBND Ủy ban nhân dân xã San Sả Hồ  tỉnh Lào Cai")</f>
        <v>UBND Ủy ban nhân dân xã San Sả Hồ  tỉnh Lào Cai</v>
      </c>
      <c r="C370" t="str">
        <v>https://sapa.laocai.gov.vn/thanh-lap-thi-xa-sa-pa/phuong-an-dieu-chinh-dia-gioi-hanh-chinh-huyen-sa-pa-thanh-lap-thi-xa-sa-pa-thuoc-tinh-lao-cai-1105750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3369</v>
      </c>
      <c r="B371" t="str">
        <v>Công an xã Bản Phùng  tỉnh Lào Cai</v>
      </c>
      <c r="C371" t="str">
        <v>-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3370</v>
      </c>
      <c r="B372" t="str">
        <f>HYPERLINK("https://batxat.laocai.gov.vn/ubnd-cac-xa-thi-tran/nhiem-vu-quyen-han-va-co-cau-to-chuc-cua-hdnd-va-ubnd-xa-trung-leng-ho-824443", "UBND Ủy ban nhân dân xã Bản Phùng  tỉnh Lào Cai")</f>
        <v>UBND Ủy ban nhân dân xã Bản Phùng  tỉnh Lào Cai</v>
      </c>
      <c r="C372" t="str">
        <v>https://batxat.laocai.gov.vn/ubnd-cac-xa-thi-tran/nhiem-vu-quyen-han-va-co-cau-to-chuc-cua-hdnd-va-ubnd-xa-trung-leng-ho-824443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3371</v>
      </c>
      <c r="B373" t="str">
        <v>Công an xã Hầu Thào  tỉnh Lào Cai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3372</v>
      </c>
      <c r="B374" t="str">
        <f>HYPERLINK("https://laocai.gov.vn/di-tich-cap-quoc-gia/hai-danh-lam-thang-canh-cua-lao-cai-duoc-cong-nhan-la-di-tich-quoc-gia-931517", "UBND Ủy ban nhân dân xã Hầu Thào  tỉnh Lào Cai")</f>
        <v>UBND Ủy ban nhân dân xã Hầu Thào  tỉnh Lào Cai</v>
      </c>
      <c r="C374" t="str">
        <v>https://laocai.gov.vn/di-tich-cap-quoc-gia/hai-danh-lam-thang-canh-cua-lao-cai-duoc-cong-nhan-la-di-tich-quoc-gia-931517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3373</v>
      </c>
      <c r="B375" t="str">
        <v>Công an xã Lao Chải  tỉnh Lào Cai</v>
      </c>
      <c r="C375" t="str">
        <v>-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3374</v>
      </c>
      <c r="B376" t="str">
        <f>HYPERLINK("https://mucangchai.yenbai.gov.vn/news/tin-moi/?Userkey=Hoi-chu-thap-do-tinh-Lao-Cai-ho-tro-cho-2-xa-Lao-Chai-va-Ho-Bon-30-binh-loc-nuoc", "UBND Ủy ban nhân dân xã Lao Chải  tỉnh Lào Cai")</f>
        <v>UBND Ủy ban nhân dân xã Lao Chải  tỉnh Lào Cai</v>
      </c>
      <c r="C376" t="str">
        <v>https://mucangchai.yenbai.gov.vn/news/tin-moi/?Userkey=Hoi-chu-thap-do-tinh-Lao-Cai-ho-tro-cho-2-xa-Lao-Chai-va-Ho-Bon-30-binh-loc-nuoc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3375</v>
      </c>
      <c r="B377" t="str">
        <f>HYPERLINK("https://www.facebook.com/DoanThanhnienCongantinhLaoCai/", "Công an xã Thanh Kim  tỉnh Lào Cai")</f>
        <v>Công an xã Thanh Kim  tỉnh Lào Cai</v>
      </c>
      <c r="C377" t="str">
        <v>https://www.facebook.com/DoanThanhnienCongantinhLaoCai/</v>
      </c>
      <c r="D377" t="str">
        <v>-</v>
      </c>
      <c r="E377" t="str">
        <v/>
      </c>
      <c r="F377" t="str">
        <v>-</v>
      </c>
      <c r="G377" t="str">
        <v>-</v>
      </c>
    </row>
    <row r="378">
      <c r="A378">
        <v>3376</v>
      </c>
      <c r="B378" t="str">
        <f>HYPERLINK("https://www.laocai.gov.vn/tin-trong-tinh/lao-cai-thu-hoi-giay-chung-nhan-01-lang-nghe-nau-ruou-1313234", "UBND Ủy ban nhân dân xã Thanh Kim  tỉnh Lào Cai")</f>
        <v>UBND Ủy ban nhân dân xã Thanh Kim  tỉnh Lào Cai</v>
      </c>
      <c r="C378" t="str">
        <v>https://www.laocai.gov.vn/tin-trong-tinh/lao-cai-thu-hoi-giay-chung-nhan-01-lang-nghe-nau-ruou-1313234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3377</v>
      </c>
      <c r="B379" t="str">
        <f>HYPERLINK("https://www.facebook.com/p/Tu%E1%BB%95i-tr%E1%BA%BB-C%C3%B4ng-an-Ngh%C4%A9a-L%E1%BB%99-100081887170070/", "Công an xã Suối Thầu  tỉnh Lào Cai")</f>
        <v>Công an xã Suối Thầu  tỉnh Lào Cai</v>
      </c>
      <c r="C379" t="str">
        <v>https://www.facebook.com/p/Tu%E1%BB%95i-tr%E1%BA%BB-C%C3%B4ng-an-Ngh%C4%A9a-L%E1%BB%99-100081887170070/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3378</v>
      </c>
      <c r="B380" t="str">
        <f>HYPERLINK("http://sontay.hanoi.gov.vn/tin-tuc-su-kien1/-/view_content/8177485-doan-cong-tac-thi-xa-son-tay-tham-tang-qua-nhan-dan-bi-thiet-hai-do-thien-tai-tai-thi-xa-sa-pa-tinh-lao-cai.html", "UBND Ủy ban nhân dân xã Suối Thầu  tỉnh Lào Cai")</f>
        <v>UBND Ủy ban nhân dân xã Suối Thầu  tỉnh Lào Cai</v>
      </c>
      <c r="C380" t="str">
        <v>http://sontay.hanoi.gov.vn/tin-tuc-su-kien1/-/view_content/8177485-doan-cong-tac-thi-xa-son-tay-tham-tang-qua-nhan-dan-bi-thiet-hai-do-thien-tai-tai-thi-xa-sa-pa-tinh-lao-cai.html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3379</v>
      </c>
      <c r="B381" t="str">
        <v>Công an xã Sử Pán  tỉnh Lào Cai</v>
      </c>
      <c r="C381" t="str">
        <v>-</v>
      </c>
      <c r="D381" t="str">
        <v>-</v>
      </c>
      <c r="E381" t="str">
        <v/>
      </c>
      <c r="F381" t="str">
        <v>-</v>
      </c>
      <c r="G381" t="str">
        <v>-</v>
      </c>
    </row>
    <row r="382">
      <c r="A382">
        <v>3380</v>
      </c>
      <c r="B382" t="str">
        <f>HYPERLINK("https://sapa.laocai.gov.vn/hoat-dong-tren-cac-linh-vuc-92952/thi-xa-sa-pa-ban-giao-3-nha-dau-tien-thuc-hien-theo-nghi-quyet-50-cua-ban-thuong-vu-tinh-uy-lao--1306899", "UBND Ủy ban nhân dân xã Sử Pán  tỉnh Lào Cai")</f>
        <v>UBND Ủy ban nhân dân xã Sử Pán  tỉnh Lào Cai</v>
      </c>
      <c r="C382" t="str">
        <v>https://sapa.laocai.gov.vn/hoat-dong-tren-cac-linh-vuc-92952/thi-xa-sa-pa-ban-giao-3-nha-dau-tien-thuc-hien-theo-nghi-quyet-50-cua-ban-thuong-vu-tinh-uy-lao--1306899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3381</v>
      </c>
      <c r="B383" t="str">
        <f>HYPERLINK("https://www.facebook.com/DoanThanhnienCongantinhLaoCai/", "Công an xã Tả Van  tỉnh Lào Cai")</f>
        <v>Công an xã Tả Van  tỉnh Lào Cai</v>
      </c>
      <c r="C383" t="str">
        <v>https://www.facebook.com/DoanThanhnienCongantinhLaoCai/</v>
      </c>
      <c r="D383" t="str">
        <v>-</v>
      </c>
      <c r="E383" t="str">
        <v/>
      </c>
      <c r="F383" t="str">
        <v>-</v>
      </c>
      <c r="G383" t="str">
        <v>-</v>
      </c>
    </row>
    <row r="384">
      <c r="A384">
        <v>3382</v>
      </c>
      <c r="B384" t="str">
        <f>HYPERLINK("https://sapa.laocai.gov.vn/", "UBND Ủy ban nhân dân xã Tả Van  tỉnh Lào Cai")</f>
        <v>UBND Ủy ban nhân dân xã Tả Van  tỉnh Lào Cai</v>
      </c>
      <c r="C384" t="str">
        <v>https://sapa.laocai.gov.vn/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3383</v>
      </c>
      <c r="B385" t="str">
        <f>HYPERLINK("https://www.facebook.com/DoanThanhnienCongantinhLaoCai/", "Công an xã Thanh Phú  tỉnh Lào Cai")</f>
        <v>Công an xã Thanh Phú  tỉnh Lào Cai</v>
      </c>
      <c r="C385" t="str">
        <v>https://www.facebook.com/DoanThanhnienCongantinhLaoCai/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3384</v>
      </c>
      <c r="B386" t="str">
        <f>HYPERLINK("https://laocai.gov.vn/cac-huyen-thanh-pho", "UBND Ủy ban nhân dân xã Thanh Phú  tỉnh Lào Cai")</f>
        <v>UBND Ủy ban nhân dân xã Thanh Phú  tỉnh Lào Cai</v>
      </c>
      <c r="C386" t="str">
        <v>https://laocai.gov.vn/cac-huyen-thanh-pho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3385</v>
      </c>
      <c r="B387" t="str">
        <f>HYPERLINK("https://www.facebook.com/DoanThanhnienCongantinhLaoCai/", "Công an xã Bản Hồ  tỉnh Lào Cai")</f>
        <v>Công an xã Bản Hồ  tỉnh Lào Cai</v>
      </c>
      <c r="C387" t="str">
        <v>https://www.facebook.com/DoanThanhnienCongantinhLaoCai/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3386</v>
      </c>
      <c r="B388" t="str">
        <f>HYPERLINK("https://batxat.laocai.gov.vn/ubnd-cac-xa-thi-tran/nhiem-vu-quyen-han-va-co-cau-to-chuc-cua-hdnd-va-ubnd-xa-trung-leng-ho-824443", "UBND Ủy ban nhân dân xã Bản Hồ  tỉnh Lào Cai")</f>
        <v>UBND Ủy ban nhân dân xã Bản Hồ  tỉnh Lào Cai</v>
      </c>
      <c r="C388" t="str">
        <v>https://batxat.laocai.gov.vn/ubnd-cac-xa-thi-tran/nhiem-vu-quyen-han-va-co-cau-to-chuc-cua-hdnd-va-ubnd-xa-trung-leng-ho-824443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3387</v>
      </c>
      <c r="B389" t="str">
        <f>HYPERLINK("https://www.facebook.com/DoanThanhnienCongantinhLaoCai/", "Công an xã Nậm Sài  tỉnh Lào Cai")</f>
        <v>Công an xã Nậm Sài  tỉnh Lào Cai</v>
      </c>
      <c r="C389" t="str">
        <v>https://www.facebook.com/DoanThanhnienCongantinhLaoCai/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3388</v>
      </c>
      <c r="B390" t="str">
        <f>HYPERLINK("https://sapa.laocai.gov.vn/thanh-lap-thi-xa-sa-pa/sap-nhap-hai-xa-nam-sai-va-nam-cang-long-dan-da-thuan-1097003", "UBND Ủy ban nhân dân xã Nậm Sài  tỉnh Lào Cai")</f>
        <v>UBND Ủy ban nhân dân xã Nậm Sài  tỉnh Lào Cai</v>
      </c>
      <c r="C390" t="str">
        <v>https://sapa.laocai.gov.vn/thanh-lap-thi-xa-sa-pa/sap-nhap-hai-xa-nam-sai-va-nam-cang-long-dan-da-thuan-1097003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3389</v>
      </c>
      <c r="B391" t="str">
        <f>HYPERLINK("https://www.facebook.com/DoanThanhnienCongantinhLaoCai/", "Công an xã Nậm Cang  tỉnh Lào Cai")</f>
        <v>Công an xã Nậm Cang  tỉnh Lào Cai</v>
      </c>
      <c r="C391" t="str">
        <v>https://www.facebook.com/DoanThanhnienCongantinhLaoCai/</v>
      </c>
      <c r="D391" t="str">
        <v>-</v>
      </c>
      <c r="E391" t="str">
        <v/>
      </c>
      <c r="F391" t="str">
        <v>-</v>
      </c>
      <c r="G391" t="str">
        <v>-</v>
      </c>
    </row>
    <row r="392">
      <c r="A392">
        <v>3390</v>
      </c>
      <c r="B392" t="str">
        <f>HYPERLINK("https://sapa.laocai.gov.vn/thanh-lap-thi-xa-sa-pa/sap-nhap-hai-xa-nam-sai-va-nam-cang-long-dan-da-thuan-1097003", "UBND Ủy ban nhân dân xã Nậm Cang  tỉnh Lào Cai")</f>
        <v>UBND Ủy ban nhân dân xã Nậm Cang  tỉnh Lào Cai</v>
      </c>
      <c r="C392" t="str">
        <v>https://sapa.laocai.gov.vn/thanh-lap-thi-xa-sa-pa/sap-nhap-hai-xa-nam-sai-va-nam-cang-long-dan-da-thuan-1097003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3391</v>
      </c>
      <c r="B393" t="str">
        <v>Công an thị trấn Khánh Yên  tỉnh Lào Cai</v>
      </c>
      <c r="C393" t="str">
        <v>-</v>
      </c>
      <c r="D393" t="str">
        <v>-</v>
      </c>
      <c r="E393" t="str">
        <v/>
      </c>
      <c r="F393" t="str">
        <v>-</v>
      </c>
      <c r="G393" t="str">
        <v>-</v>
      </c>
    </row>
    <row r="394">
      <c r="A394">
        <v>3392</v>
      </c>
      <c r="B394" t="str">
        <f>HYPERLINK("http://khanhyen.vanban.laocai.gov.vn/", "UBND Ủy ban nhân dân thị trấn Khánh Yên  tỉnh Lào Cai")</f>
        <v>UBND Ủy ban nhân dân thị trấn Khánh Yên  tỉnh Lào Cai</v>
      </c>
      <c r="C394" t="str">
        <v>http://khanhyen.vanban.laocai.gov.vn/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3393</v>
      </c>
      <c r="B395" t="str">
        <f>HYPERLINK("https://www.facebook.com/p/Tu%E1%BB%95i-tr%E1%BA%BB-C%C3%B4ng-an-th%C3%A0nh-ph%E1%BB%91-L%C3%A0o-Cai-100065690011431/", "Công an xã Văn Sơn  tỉnh Lào Cai")</f>
        <v>Công an xã Văn Sơn  tỉnh Lào Cai</v>
      </c>
      <c r="C395" t="str">
        <v>https://www.facebook.com/p/Tu%E1%BB%95i-tr%E1%BA%BB-C%C3%B4ng-an-th%C3%A0nh-ph%E1%BB%91-L%C3%A0o-Cai-100065690011431/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3394</v>
      </c>
      <c r="B396" t="str">
        <f>HYPERLINK("https://www.laocai.gov.vn/", "UBND Ủy ban nhân dân xã Văn Sơn  tỉnh Lào Cai")</f>
        <v>UBND Ủy ban nhân dân xã Văn Sơn  tỉnh Lào Cai</v>
      </c>
      <c r="C396" t="str">
        <v>https://www.laocai.gov.vn/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3395</v>
      </c>
      <c r="B397" t="str">
        <f>HYPERLINK("https://www.facebook.com/p/C%C3%B4ng-an-x%C3%A3-V%C3%B5-Lao-huy%E1%BB%87n-V%C4%83n-B%C3%A0n-t%E1%BB%89nh-L%C3%A0o-Cai-100085944432233/", "Công an xã Võ Lao  tỉnh Lào Cai")</f>
        <v>Công an xã Võ Lao  tỉnh Lào Cai</v>
      </c>
      <c r="C397" t="str">
        <v>https://www.facebook.com/p/C%C3%B4ng-an-x%C3%A3-V%C3%B5-Lao-huy%E1%BB%87n-V%C4%83n-B%C3%A0n-t%E1%BB%89nh-L%C3%A0o-Cai-100085944432233/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3396</v>
      </c>
      <c r="B398" t="str">
        <f>HYPERLINK("https://vanban.laocai.gov.vn/xa-vo-lao", "UBND Ủy ban nhân dân xã Võ Lao  tỉnh Lào Cai")</f>
        <v>UBND Ủy ban nhân dân xã Võ Lao  tỉnh Lào Cai</v>
      </c>
      <c r="C398" t="str">
        <v>https://vanban.laocai.gov.vn/xa-vo-lao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3397</v>
      </c>
      <c r="B399" t="str">
        <f>HYPERLINK("https://www.facebook.com/p/C%C3%B4ng-an-x%C3%A3-S%C6%A1n-Th%E1%BB%A7y-100085998541435/", "Công an xã Sơn Thuỷ  tỉnh Lào Cai")</f>
        <v>Công an xã Sơn Thuỷ  tỉnh Lào Cai</v>
      </c>
      <c r="C399" t="str">
        <v>https://www.facebook.com/p/C%C3%B4ng-an-x%C3%A3-S%C6%A1n-Th%E1%BB%A7y-100085998541435/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3398</v>
      </c>
      <c r="B400" t="str">
        <f>HYPERLINK("https://laocai.gov.vn/tim-kiem-nguoi-bi-yeu-cau-tuyen-bo-mat-tich/thong-bao-tim-kiem-chi-thao-thi-dinh-sinh-nam-1996-cu-tru-tai-thon-thac-day-xa-son-thuy-huyen-va-938098", "UBND Ủy ban nhân dân xã Sơn Thuỷ  tỉnh Lào Cai")</f>
        <v>UBND Ủy ban nhân dân xã Sơn Thuỷ  tỉnh Lào Cai</v>
      </c>
      <c r="C400" t="str">
        <v>https://laocai.gov.vn/tim-kiem-nguoi-bi-yeu-cau-tuyen-bo-mat-tich/thong-bao-tim-kiem-chi-thao-thi-dinh-sinh-nam-1996-cu-tru-tai-thon-thac-day-xa-son-thuy-huyen-va-938098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3399</v>
      </c>
      <c r="B401" t="str">
        <v>Công an xã Nậm Mả  tỉnh Lào Cai</v>
      </c>
      <c r="C401" t="str">
        <v>-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3400</v>
      </c>
      <c r="B402" t="str">
        <f>HYPERLINK("https://vanban.laocai.gov.vn/xa-nam-ma", "UBND Ủy ban nhân dân xã Nậm Mả  tỉnh Lào Cai")</f>
        <v>UBND Ủy ban nhân dân xã Nậm Mả  tỉnh Lào Cai</v>
      </c>
      <c r="C402" t="str">
        <v>https://vanban.laocai.gov.vn/xa-nam-ma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3401</v>
      </c>
      <c r="B403" t="str">
        <v>Công an xã Tân Thượng  tỉnh Lào Cai</v>
      </c>
      <c r="C403" t="str">
        <v>-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3402</v>
      </c>
      <c r="B404" t="str">
        <f>HYPERLINK("https://vanban.laocai.gov.vn/xa-tan-an", "UBND Ủy ban nhân dân xã Tân Thượng  tỉnh Lào Cai")</f>
        <v>UBND Ủy ban nhân dân xã Tân Thượng  tỉnh Lào Cai</v>
      </c>
      <c r="C404" t="str">
        <v>https://vanban.laocai.gov.vn/xa-tan-an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3403</v>
      </c>
      <c r="B405" t="str">
        <f>HYPERLINK("https://www.facebook.com/DoanThanhnienCongantinhLaoCai/", "Công an xã Nậm Rạng  tỉnh Lào Cai")</f>
        <v>Công an xã Nậm Rạng  tỉnh Lào Cai</v>
      </c>
      <c r="C405" t="str">
        <v>https://www.facebook.com/DoanThanhnienCongantinhLaoCai/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3404</v>
      </c>
      <c r="B406" t="str">
        <f>HYPERLINK("https://vanban.laocai.gov.vn/xa-nam-dang", "UBND Ủy ban nhân dân xã Nậm Rạng  tỉnh Lào Cai")</f>
        <v>UBND Ủy ban nhân dân xã Nậm Rạng  tỉnh Lào Cai</v>
      </c>
      <c r="C406" t="str">
        <v>https://vanban.laocai.gov.vn/xa-nam-dang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3405</v>
      </c>
      <c r="B407" t="str">
        <f>HYPERLINK("https://www.facebook.com/DoanThanhnienCongantinhLaoCai/", "Công an xã Nậm Chầy  tỉnh Lào Cai")</f>
        <v>Công an xã Nậm Chầy  tỉnh Lào Cai</v>
      </c>
      <c r="C407" t="str">
        <v>https://www.facebook.com/DoanThanhnienCongantinhLaoCai/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3406</v>
      </c>
      <c r="B408" t="str">
        <f>HYPERLINK("http://namchay.muongkhuong.laocai.gov.vn/", "UBND Ủy ban nhân dân xã Nậm Chầy  tỉnh Lào Cai")</f>
        <v>UBND Ủy ban nhân dân xã Nậm Chầy  tỉnh Lào Cai</v>
      </c>
      <c r="C408" t="str">
        <v>http://namchay.muongkhuong.laocai.gov.vn/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3407</v>
      </c>
      <c r="B409" t="str">
        <f>HYPERLINK("https://www.facebook.com/DoanThanhnienCongantinhLaoCai/", "Công an xã Tân An  tỉnh Lào Cai")</f>
        <v>Công an xã Tân An  tỉnh Lào Cai</v>
      </c>
      <c r="C409" t="str">
        <v>https://www.facebook.com/DoanThanhnienCongantinhLaoCai/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3408</v>
      </c>
      <c r="B410" t="str">
        <f>HYPERLINK("https://vanban.laocai.gov.vn/xa-tan-an", "UBND Ủy ban nhân dân xã Tân An  tỉnh Lào Cai")</f>
        <v>UBND Ủy ban nhân dân xã Tân An  tỉnh Lào Cai</v>
      </c>
      <c r="C410" t="str">
        <v>https://vanban.laocai.gov.vn/xa-tan-an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3409</v>
      </c>
      <c r="B411" t="str">
        <v>Công an xã Khánh Yên Thượng  tỉnh Lào Cai</v>
      </c>
      <c r="C411" t="str">
        <v>-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3410</v>
      </c>
      <c r="B412" t="str">
        <f>HYPERLINK("https://vanban.laocai.gov.vn/xa-khanh-yen-thuong", "UBND Ủy ban nhân dân xã Khánh Yên Thượng  tỉnh Lào Cai")</f>
        <v>UBND Ủy ban nhân dân xã Khánh Yên Thượng  tỉnh Lào Cai</v>
      </c>
      <c r="C412" t="str">
        <v>https://vanban.laocai.gov.vn/xa-khanh-yen-thuong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3411</v>
      </c>
      <c r="B413" t="str">
        <f>HYPERLINK("https://www.facebook.com/DoanThanhnienCongantinhLaoCai/", "Công an xã Nậm Xé  tỉnh Lào Cai")</f>
        <v>Công an xã Nậm Xé  tỉnh Lào Cai</v>
      </c>
      <c r="C413" t="str">
        <v>https://www.facebook.com/DoanThanhnienCongantinhLaoCai/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3412</v>
      </c>
      <c r="B414" t="str">
        <f>HYPERLINK("https://vanban.laocai.gov.vn/xa-nam-xe", "UBND Ủy ban nhân dân xã Nậm Xé  tỉnh Lào Cai")</f>
        <v>UBND Ủy ban nhân dân xã Nậm Xé  tỉnh Lào Cai</v>
      </c>
      <c r="C414" t="str">
        <v>https://vanban.laocai.gov.vn/xa-nam-xe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3413</v>
      </c>
      <c r="B415" t="str">
        <f>HYPERLINK("https://www.facebook.com/p/Tu%E1%BB%95i-tr%E1%BA%BB-C%C3%B4ng-an-th%C3%A0nh-ph%E1%BB%91-L%C3%A0o-Cai-100065690011431/", "Công an xã Dần Thàng  tỉnh Lào Cai")</f>
        <v>Công an xã Dần Thàng  tỉnh Lào Cai</v>
      </c>
      <c r="C415" t="str">
        <v>https://www.facebook.com/p/Tu%E1%BB%95i-tr%E1%BA%BB-C%C3%B4ng-an-th%C3%A0nh-ph%E1%BB%91-L%C3%A0o-Cai-100065690011431/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3414</v>
      </c>
      <c r="B416" t="str">
        <f>HYPERLINK("https://www.laocai.gov.vn/", "UBND Ủy ban nhân dân xã Dần Thàng  tỉnh Lào Cai")</f>
        <v>UBND Ủy ban nhân dân xã Dần Thàng  tỉnh Lào Cai</v>
      </c>
      <c r="C416" t="str">
        <v>https://www.laocai.gov.vn/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3415</v>
      </c>
      <c r="B417" t="str">
        <v>Công an xã Chiềng Ken  tỉnh Lào Cai</v>
      </c>
      <c r="C417" t="str">
        <v>-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3416</v>
      </c>
      <c r="B418" t="str">
        <f>HYPERLINK("https://vanban.laocai.gov.vn/xa-chieng-ken", "UBND Ủy ban nhân dân xã Chiềng Ken  tỉnh Lào Cai")</f>
        <v>UBND Ủy ban nhân dân xã Chiềng Ken  tỉnh Lào Cai</v>
      </c>
      <c r="C418" t="str">
        <v>https://vanban.laocai.gov.vn/xa-chieng-ken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3417</v>
      </c>
      <c r="B419" t="str">
        <f>HYPERLINK("https://www.facebook.com/DoanThanhnienCongantinhLaoCai/", "Công an xã Làng Giàng  tỉnh Lào Cai")</f>
        <v>Công an xã Làng Giàng  tỉnh Lào Cai</v>
      </c>
      <c r="C419" t="str">
        <v>https://www.facebook.com/DoanThanhnienCongantinhLaoCai/</v>
      </c>
      <c r="D419" t="str">
        <v>-</v>
      </c>
      <c r="E419" t="str">
        <v/>
      </c>
      <c r="F419" t="str">
        <v>-</v>
      </c>
      <c r="G419" t="str">
        <v>-</v>
      </c>
    </row>
    <row r="420">
      <c r="A420">
        <v>3418</v>
      </c>
      <c r="B420" t="str">
        <f>HYPERLINK("https://vanban.laocai.gov.vn/xa-lang-giang", "UBND Ủy ban nhân dân xã Làng Giàng  tỉnh Lào Cai")</f>
        <v>UBND Ủy ban nhân dân xã Làng Giàng  tỉnh Lào Cai</v>
      </c>
      <c r="C420" t="str">
        <v>https://vanban.laocai.gov.vn/xa-lang-giang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3419</v>
      </c>
      <c r="B421" t="str">
        <f>HYPERLINK("https://www.facebook.com/conganxahoamac/", "Công an xã Hoà Mạc  tỉnh Lào Cai")</f>
        <v>Công an xã Hoà Mạc  tỉnh Lào Cai</v>
      </c>
      <c r="C421" t="str">
        <v>https://www.facebook.com/conganxahoamac/</v>
      </c>
      <c r="D421" t="str">
        <v>-</v>
      </c>
      <c r="E421" t="str">
        <v/>
      </c>
      <c r="F421" t="str">
        <v>-</v>
      </c>
      <c r="G421" t="str">
        <v>-</v>
      </c>
    </row>
    <row r="422">
      <c r="A422">
        <v>3420</v>
      </c>
      <c r="B422" t="str">
        <f>HYPERLINK("https://vanban.laocai.gov.vn/xa-hoa-mac", "UBND Ủy ban nhân dân xã Hoà Mạc  tỉnh Lào Cai")</f>
        <v>UBND Ủy ban nhân dân xã Hoà Mạc  tỉnh Lào Cai</v>
      </c>
      <c r="C422" t="str">
        <v>https://vanban.laocai.gov.vn/xa-hoa-mac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3421</v>
      </c>
      <c r="B423" t="str">
        <v>Công an xã Khánh Yên Trung  tỉnh Lào Cai</v>
      </c>
      <c r="C423" t="str">
        <v>-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3422</v>
      </c>
      <c r="B424" t="str">
        <f>HYPERLINK("https://vanban.laocai.gov.vn/xa-khanh-yen-trung", "UBND Ủy ban nhân dân xã Khánh Yên Trung  tỉnh Lào Cai")</f>
        <v>UBND Ủy ban nhân dân xã Khánh Yên Trung  tỉnh Lào Cai</v>
      </c>
      <c r="C424" t="str">
        <v>https://vanban.laocai.gov.vn/xa-khanh-yen-trung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3423</v>
      </c>
      <c r="B425" t="str">
        <f>HYPERLINK("https://www.facebook.com/p/C%C3%B4ng-an-x%C3%A3-Kh%C3%A1nh-Y%C3%AAn-H%E1%BA%A1-61551605331177/?locale=en_GB", "Công an xã Khánh Yên Hạ  tỉnh Lào Cai")</f>
        <v>Công an xã Khánh Yên Hạ  tỉnh Lào Cai</v>
      </c>
      <c r="C425" t="str">
        <v>https://www.facebook.com/p/C%C3%B4ng-an-x%C3%A3-Kh%C3%A1nh-Y%C3%AAn-H%E1%BA%A1-61551605331177/?locale=en_GB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3424</v>
      </c>
      <c r="B426" t="str">
        <f>HYPERLINK("https://stc.laocai.gov.vn/to-cong-tac-nong-thon-moi/tham-tang-qua-cac-gia-dinh-bi-thiet-hai-ve-nguoi-tai-san-do-con-bao-so-3-yagi-tren-dia-ban-xa-kh-1299778", "UBND Ủy ban nhân dân xã Khánh Yên Hạ  tỉnh Lào Cai")</f>
        <v>UBND Ủy ban nhân dân xã Khánh Yên Hạ  tỉnh Lào Cai</v>
      </c>
      <c r="C426" t="str">
        <v>https://stc.laocai.gov.vn/to-cong-tac-nong-thon-moi/tham-tang-qua-cac-gia-dinh-bi-thiet-hai-ve-nguoi-tai-san-do-con-bao-so-3-yagi-tren-dia-ban-xa-kh-1299778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3425</v>
      </c>
      <c r="B427" t="str">
        <v>Công an xã Dương Quỳ  tỉnh Lào Cai</v>
      </c>
      <c r="C427" t="str">
        <v>-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3426</v>
      </c>
      <c r="B428" t="str">
        <f>HYPERLINK("https://www.laocai.gov.vn/di-tich-cap-tinh/cong-nhan-dia-diem-chien-thang-don-duong-quy-la-di-tich-lich-su-van-hoa-cap-tinh-931536", "UBND Ủy ban nhân dân xã Dương Quỳ  tỉnh Lào Cai")</f>
        <v>UBND Ủy ban nhân dân xã Dương Quỳ  tỉnh Lào Cai</v>
      </c>
      <c r="C428" t="str">
        <v>https://www.laocai.gov.vn/di-tich-cap-tinh/cong-nhan-dia-diem-chien-thang-don-duong-quy-la-di-tich-lich-su-van-hoa-cap-tinh-931536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3427</v>
      </c>
      <c r="B429" t="str">
        <f>HYPERLINK("https://www.facebook.com/DoanThanhnienCongantinhLaoCai/", "Công an xã Nậm Tha  tỉnh Lào Cai")</f>
        <v>Công an xã Nậm Tha  tỉnh Lào Cai</v>
      </c>
      <c r="C429" t="str">
        <v>https://www.facebook.com/DoanThanhnienCongantinhLaoCai/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3428</v>
      </c>
      <c r="B430" t="str">
        <f>HYPERLINK("https://vanban.laocai.gov.vn/xa-nam-tha", "UBND Ủy ban nhân dân xã Nậm Tha  tỉnh Lào Cai")</f>
        <v>UBND Ủy ban nhân dân xã Nậm Tha  tỉnh Lào Cai</v>
      </c>
      <c r="C430" t="str">
        <v>https://vanban.laocai.gov.vn/xa-nam-tha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3429</v>
      </c>
      <c r="B431" t="str">
        <v>Công an xã Minh Lương  tỉnh Lào Cai</v>
      </c>
      <c r="C431" t="str">
        <v>-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3430</v>
      </c>
      <c r="B432" t="str">
        <f>HYPERLINK("https://thads.moj.gov.vn/UserControls/News/pFormPrint.aspx?UrlListProcess=/noidung/tintuc/Lists/TinTuDiaPhuong&amp;ListId=7739a2a3-031e-48ad-b89e-a51269598847&amp;SiteId=c14f4b03-975c-4234-893b-d5c829a196a7&amp;ItemID=2513&amp;SiteRootID=a149ca04-0675-4959-b693-037f129a9de6", "UBND Ủy ban nhân dân xã Minh Lương  tỉnh Lào Cai")</f>
        <v>UBND Ủy ban nhân dân xã Minh Lương  tỉnh Lào Cai</v>
      </c>
      <c r="C432" t="str">
        <v>https://thads.moj.gov.vn/UserControls/News/pFormPrint.aspx?UrlListProcess=/noidung/tintuc/Lists/TinTuDiaPhuong&amp;ListId=7739a2a3-031e-48ad-b89e-a51269598847&amp;SiteId=c14f4b03-975c-4234-893b-d5c829a196a7&amp;ItemID=2513&amp;SiteRootID=a149ca04-0675-4959-b693-037f129a9de6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3431</v>
      </c>
      <c r="B433" t="str">
        <v>Công an xã Thẩm Dương  tỉnh Lào Cai</v>
      </c>
      <c r="C433" t="str">
        <v>-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3432</v>
      </c>
      <c r="B434" t="str">
        <f>HYPERLINK("https://vanban.laocai.gov.vn/xa-tham-duong", "UBND Ủy ban nhân dân xã Thẩm Dương  tỉnh Lào Cai")</f>
        <v>UBND Ủy ban nhân dân xã Thẩm Dương  tỉnh Lào Cai</v>
      </c>
      <c r="C434" t="str">
        <v>https://vanban.laocai.gov.vn/xa-tham-duong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3433</v>
      </c>
      <c r="B435" t="str">
        <f>HYPERLINK("https://www.facebook.com/100085104251115", "Công an xã Liêm Phú  tỉnh Lào Cai")</f>
        <v>Công an xã Liêm Phú  tỉnh Lào Cai</v>
      </c>
      <c r="C435" t="str">
        <v>https://www.facebook.com/100085104251115</v>
      </c>
      <c r="D435" t="str">
        <v>-</v>
      </c>
      <c r="E435" t="str">
        <v>02143788256</v>
      </c>
      <c r="F435" t="str">
        <v>-</v>
      </c>
      <c r="G435" t="str">
        <v>Thôn Ỏ, xã Liêm Phú, huyện Văn Bàn, tỉnh Lào Cai, Lào Cai, Vietnam</v>
      </c>
    </row>
    <row r="436">
      <c r="A436">
        <v>3434</v>
      </c>
      <c r="B436" t="str">
        <f>HYPERLINK("https://vanban.laocai.gov.vn/xa-liem-phu", "UBND Ủy ban nhân dân xã Liêm Phú  tỉnh Lào Cai")</f>
        <v>UBND Ủy ban nhân dân xã Liêm Phú  tỉnh Lào Cai</v>
      </c>
      <c r="C436" t="str">
        <v>https://vanban.laocai.gov.vn/xa-liem-phu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3435</v>
      </c>
      <c r="B437" t="str">
        <f>HYPERLINK("https://www.facebook.com/DoanThanhnienCongantinhLaoCai/", "Công an xã Nậm Xây  tỉnh Lào Cai")</f>
        <v>Công an xã Nậm Xây  tỉnh Lào Cai</v>
      </c>
      <c r="C437" t="str">
        <v>https://www.facebook.com/DoanThanhnienCongantinhLaoCai/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3436</v>
      </c>
      <c r="B438" t="str">
        <f>HYPERLINK("https://vanban.laocai.gov.vn/xa-nam-xay", "UBND Ủy ban nhân dân xã Nậm Xây  tỉnh Lào Cai")</f>
        <v>UBND Ủy ban nhân dân xã Nậm Xây  tỉnh Lào Cai</v>
      </c>
      <c r="C438" t="str">
        <v>https://vanban.laocai.gov.vn/xa-nam-xay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3437</v>
      </c>
      <c r="B439" t="str">
        <v>Công an phường Noong Bua  tỉnh Điện Biên</v>
      </c>
      <c r="C439" t="str">
        <v>-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3438</v>
      </c>
      <c r="B440" t="str">
        <f>HYPERLINK("https://www.toaan.gov.vn/webcenter/ShowProperty?nodeId=/UCMServer/TAND077356", "UBND Ủy ban nhân dân phường Noong Bua  tỉnh Điện Biên")</f>
        <v>UBND Ủy ban nhân dân phường Noong Bua  tỉnh Điện Biên</v>
      </c>
      <c r="C440" t="str">
        <v>https://www.toaan.gov.vn/webcenter/ShowProperty?nodeId=/UCMServer/TAND077356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3439</v>
      </c>
      <c r="B441" t="str">
        <f>HYPERLINK("https://www.facebook.com/conganphuonghimlam/?locale=vi_VN", "Công an phường Him Lam  tỉnh Điện Biên")</f>
        <v>Công an phường Him Lam  tỉnh Điện Biên</v>
      </c>
      <c r="C441" t="str">
        <v>https://www.facebook.com/conganphuonghimlam/?locale=vi_VN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3440</v>
      </c>
      <c r="B442" t="str">
        <f>HYPERLINK("https://www.toaan.gov.vn/webcenter/ShowProperty?nodeId=/UCMServer/TAND106676", "UBND Ủy ban nhân dân phường Him Lam  tỉnh Điện Biên")</f>
        <v>UBND Ủy ban nhân dân phường Him Lam  tỉnh Điện Biên</v>
      </c>
      <c r="C442" t="str">
        <v>https://www.toaan.gov.vn/webcenter/ShowProperty?nodeId=/UCMServer/TAND106676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3441</v>
      </c>
      <c r="B443" t="str">
        <f>HYPERLINK("https://www.facebook.com/p/C%C3%B4ng-an-ph%C6%B0%E1%BB%9Dng-Thanh-B%C3%ACnh-C%C3%B4ng-an-th%C3%A0nh-ph%E1%BB%91-%C4%90i%E1%BB%87n-Bi%C3%AAn-Ph%E1%BB%A7-100069849813294/", "Công an phường Thanh Bình  tỉnh Điện Biên")</f>
        <v>Công an phường Thanh Bình  tỉnh Điện Biên</v>
      </c>
      <c r="C443" t="str">
        <v>https://www.facebook.com/p/C%C3%B4ng-an-ph%C6%B0%E1%BB%9Dng-Thanh-B%C3%ACnh-C%C3%B4ng-an-th%C3%A0nh-ph%E1%BB%91-%C4%90i%E1%BB%87n-Bi%C3%AAn-Ph%E1%BB%A7-100069849813294/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3442</v>
      </c>
      <c r="B444" t="str">
        <f>HYPERLINK("https://bienhoa.dongnai.gov.vn/Pages/gioithieu.aspx?CatID=110", "UBND Ủy ban nhân dân phường Thanh Bình  tỉnh Điện Biên")</f>
        <v>UBND Ủy ban nhân dân phường Thanh Bình  tỉnh Điện Biên</v>
      </c>
      <c r="C444" t="str">
        <v>https://bienhoa.dongnai.gov.vn/Pages/gioithieu.aspx?CatID=110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3443</v>
      </c>
      <c r="B445" t="str">
        <f>HYPERLINK("https://www.facebook.com/Conganphuongtanthanhthanhphodienbienphu/", "Công an phường Tân Thanh  tỉnh Điện Biên")</f>
        <v>Công an phường Tân Thanh  tỉnh Điện Biên</v>
      </c>
      <c r="C445" t="str">
        <v>https://www.facebook.com/Conganphuongtanthanhthanhphodienbienphu/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3444</v>
      </c>
      <c r="B446" t="str">
        <f>HYPERLINK("https://stttt.dienbien.gov.vn/vi/about/danh-sach-nguoi-phat-ngon-tinh-dien-bien-nam-2018.html", "UBND Ủy ban nhân dân phường Tân Thanh  tỉnh Điện Biên")</f>
        <v>UBND Ủy ban nhân dân phường Tân Thanh  tỉnh Điện Biên</v>
      </c>
      <c r="C446" t="str">
        <v>https://stttt.dienbien.gov.vn/vi/about/danh-sach-nguoi-phat-ngon-tinh-dien-bien-nam-2018.html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3445</v>
      </c>
      <c r="B447" t="str">
        <f>HYPERLINK("https://www.facebook.com/100083219296616", "Công an phường Mường Thanh  tỉnh Điện Biên")</f>
        <v>Công an phường Mường Thanh  tỉnh Điện Biên</v>
      </c>
      <c r="C447" t="str">
        <v>https://www.facebook.com/100083219296616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3446</v>
      </c>
      <c r="B448" t="str">
        <f>HYPERLINK("https://stttt.dienbien.gov.vn/vi/about/danh-sach-nguoi-phat-ngon-tinh-dien-bien-nam-2018.html", "UBND Ủy ban nhân dân phường Mường Thanh  tỉnh Điện Biên")</f>
        <v>UBND Ủy ban nhân dân phường Mường Thanh  tỉnh Điện Biên</v>
      </c>
      <c r="C448" t="str">
        <v>https://stttt.dienbien.gov.vn/vi/about/danh-sach-nguoi-phat-ngon-tinh-dien-bien-nam-2018.html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3447</v>
      </c>
      <c r="B449" t="str">
        <f>HYPERLINK("https://www.facebook.com/conganphuongnamthanh/", "Công an phường Nam Thanh  tỉnh Điện Biên")</f>
        <v>Công an phường Nam Thanh  tỉnh Điện Biên</v>
      </c>
      <c r="C449" t="str">
        <v>https://www.facebook.com/conganphuongnamthanh/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3448</v>
      </c>
      <c r="B450" t="str">
        <f>HYPERLINK("https://stttt.dienbien.gov.vn/vi/about/danh-sach-nguoi-phat-ngon-tinh-dien-bien-nam-2018.html", "UBND Ủy ban nhân dân phường Nam Thanh  tỉnh Điện Biên")</f>
        <v>UBND Ủy ban nhân dân phường Nam Thanh  tỉnh Điện Biên</v>
      </c>
      <c r="C450" t="str">
        <v>https://stttt.dienbien.gov.vn/vi/about/danh-sach-nguoi-phat-ngon-tinh-dien-bien-nam-2018.html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3449</v>
      </c>
      <c r="B451" t="str">
        <v>Công an phường Thanh Trường  tỉnh Điện Biên</v>
      </c>
      <c r="C451" t="str">
        <v>-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3450</v>
      </c>
      <c r="B452" t="str">
        <f>HYPERLINK("https://stttt.dienbien.gov.vn/vi/about/danh-sach-nguoi-phat-ngon-tinh-dien-bien-nam-2018.html", "UBND Ủy ban nhân dân phường Thanh Trường  tỉnh Điện Biên")</f>
        <v>UBND Ủy ban nhân dân phường Thanh Trường  tỉnh Điện Biên</v>
      </c>
      <c r="C452" t="str">
        <v>https://stttt.dienbien.gov.vn/vi/about/danh-sach-nguoi-phat-ngon-tinh-dien-bien-nam-2018.html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3451</v>
      </c>
      <c r="B453" t="str">
        <v>Công an xã Tà Lèng  tỉnh Điện Biên</v>
      </c>
      <c r="C453" t="str">
        <v>-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3452</v>
      </c>
      <c r="B454" t="str">
        <f>HYPERLINK("https://stttt.dienbien.gov.vn/vi/about/danh-sach-nguoi-phat-ngon-tinh-dien-bien-nam-2018.html", "UBND Ủy ban nhân dân xã Tà Lèng  tỉnh Điện Biên")</f>
        <v>UBND Ủy ban nhân dân xã Tà Lèng  tỉnh Điện Biên</v>
      </c>
      <c r="C454" t="str">
        <v>https://stttt.dienbien.gov.vn/vi/about/danh-sach-nguoi-phat-ngon-tinh-dien-bien-nam-2018.html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3453</v>
      </c>
      <c r="B455" t="str">
        <f>HYPERLINK("https://www.facebook.com/TuoiTreCongAnDienBien/", "Công an xã Thanh Minh  tỉnh Điện Biên")</f>
        <v>Công an xã Thanh Minh  tỉnh Điện Biên</v>
      </c>
      <c r="C455" t="str">
        <v>https://www.facebook.com/TuoiTreCongAnDienBien/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3454</v>
      </c>
      <c r="B456" t="str">
        <f>HYPERLINK("https://daibieunhandan.dienbien.gov.vn/Article/3472/TP-Dien-Bien-Phu-Cong-bo-Nghi-quyet-cua-UBTVQH-va-Ra-mat-xa-Thanh-Minh.html", "UBND Ủy ban nhân dân xã Thanh Minh  tỉnh Điện Biên")</f>
        <v>UBND Ủy ban nhân dân xã Thanh Minh  tỉnh Điện Biên</v>
      </c>
      <c r="C456" t="str">
        <v>https://daibieunhandan.dienbien.gov.vn/Article/3472/TP-Dien-Bien-Phu-Cong-bo-Nghi-quyet-cua-UBTVQH-va-Ra-mat-xa-Thanh-Minh.html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3455</v>
      </c>
      <c r="B457" t="str">
        <v>Công an phường Sông Đà  tỉnh Điện Biên</v>
      </c>
      <c r="C457" t="str">
        <v>-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3456</v>
      </c>
      <c r="B458" t="str">
        <f>HYPERLINK("https://stttt.dienbien.gov.vn/vi/about/danh-sach-nguoi-phat-ngon-tinh-dien-bien-nam-2018.html", "UBND Ủy ban nhân dân phường Sông Đà  tỉnh Điện Biên")</f>
        <v>UBND Ủy ban nhân dân phường Sông Đà  tỉnh Điện Biên</v>
      </c>
      <c r="C458" t="str">
        <v>https://stttt.dienbien.gov.vn/vi/about/danh-sach-nguoi-phat-ngon-tinh-dien-bien-nam-2018.html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3457</v>
      </c>
      <c r="B459" t="str">
        <v>Công an phường Na Lay  tỉnh Điện Biên</v>
      </c>
      <c r="C459" t="str">
        <v>-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3458</v>
      </c>
      <c r="B460" t="str">
        <f>HYPERLINK("https://stttt.dienbien.gov.vn/vi/about/danh-sach-nguoi-phat-ngon-tinh-dien-bien-nam-2018.html", "UBND Ủy ban nhân dân phường Na Lay  tỉnh Điện Biên")</f>
        <v>UBND Ủy ban nhân dân phường Na Lay  tỉnh Điện Biên</v>
      </c>
      <c r="C460" t="str">
        <v>https://stttt.dienbien.gov.vn/vi/about/danh-sach-nguoi-phat-ngon-tinh-dien-bien-nam-2018.html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3459</v>
      </c>
      <c r="B461" t="str">
        <v>Công an xã Lay Nưa  tỉnh Điện Biên</v>
      </c>
      <c r="C461" t="str">
        <v>-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3460</v>
      </c>
      <c r="B462" t="str">
        <f>HYPERLINK("https://stttt.dienbien.gov.vn/vi/about/danh-sach-nguoi-phat-ngon-tinh-dien-bien-nam-2018.html", "UBND Ủy ban nhân dân xã Lay Nưa  tỉnh Điện Biên")</f>
        <v>UBND Ủy ban nhân dân xã Lay Nưa  tỉnh Điện Biên</v>
      </c>
      <c r="C462" t="str">
        <v>https://stttt.dienbien.gov.vn/vi/about/danh-sach-nguoi-phat-ngon-tinh-dien-bien-nam-2018.html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3461</v>
      </c>
      <c r="B463" t="str">
        <v>Công an xã Sín Thầu  tỉnh Điện Biên</v>
      </c>
      <c r="C463" t="str">
        <v>-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3462</v>
      </c>
      <c r="B464" t="str">
        <f>HYPERLINK("https://stttt.dienbien.gov.vn/vi/about/danh-sach-nguoi-phat-ngon-tinh-dien-bien-nam-2018.html", "UBND Ủy ban nhân dân xã Sín Thầu  tỉnh Điện Biên")</f>
        <v>UBND Ủy ban nhân dân xã Sín Thầu  tỉnh Điện Biên</v>
      </c>
      <c r="C464" t="str">
        <v>https://stttt.dienbien.gov.vn/vi/about/danh-sach-nguoi-phat-ngon-tinh-dien-bien-nam-2018.html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3463</v>
      </c>
      <c r="B465" t="str">
        <v>Công an xã Sen Thượng  tỉnh Điện Biên</v>
      </c>
      <c r="C465" t="str">
        <v>-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3464</v>
      </c>
      <c r="B466" t="str">
        <f>HYPERLINK("https://stttt.dienbien.gov.vn/vi/about/danh-sach-nguoi-phat-ngon-tinh-dien-bien-nam-2018.html", "UBND Ủy ban nhân dân xã Sen Thượng  tỉnh Điện Biên")</f>
        <v>UBND Ủy ban nhân dân xã Sen Thượng  tỉnh Điện Biên</v>
      </c>
      <c r="C466" t="str">
        <v>https://stttt.dienbien.gov.vn/vi/about/danh-sach-nguoi-phat-ngon-tinh-dien-bien-nam-2018.html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3465</v>
      </c>
      <c r="B467" t="str">
        <v>Công an xã Chung Chải  tỉnh Điện Biên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3466</v>
      </c>
      <c r="B468" t="str">
        <f>HYPERLINK("https://muongnhe.dienbien.gov.vn/", "UBND Ủy ban nhân dân xã Chung Chải  tỉnh Điện Biên")</f>
        <v>UBND Ủy ban nhân dân xã Chung Chải  tỉnh Điện Biên</v>
      </c>
      <c r="C468" t="str">
        <v>https://muongnhe.dienbien.gov.vn/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3467</v>
      </c>
      <c r="B469" t="str">
        <v>Công an xã Leng Su Sìn  tỉnh Điện Biên</v>
      </c>
      <c r="C469" t="str">
        <v>-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3468</v>
      </c>
      <c r="B470" t="str">
        <f>HYPERLINK("https://stttt.dienbien.gov.vn/vi/about/danh-sach-nguoi-phat-ngon-tinh-dien-bien-nam-2018.html", "UBND Ủy ban nhân dân xã Leng Su Sìn  tỉnh Điện Biên")</f>
        <v>UBND Ủy ban nhân dân xã Leng Su Sìn  tỉnh Điện Biên</v>
      </c>
      <c r="C470" t="str">
        <v>https://stttt.dienbien.gov.vn/vi/about/danh-sach-nguoi-phat-ngon-tinh-dien-bien-nam-2018.html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3469</v>
      </c>
      <c r="B471" t="str">
        <f>HYPERLINK("https://www.facebook.com/conganBaTri/", "Công an xã Pá Mỳ  tỉnh Điện Biên")</f>
        <v>Công an xã Pá Mỳ  tỉnh Điện Biên</v>
      </c>
      <c r="C471" t="str">
        <v>https://www.facebook.com/conganBaTri/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3470</v>
      </c>
      <c r="B472" t="str">
        <f>HYPERLINK("https://stttt.dienbien.gov.vn/vi/about/danh-sach-nguoi-phat-ngon-tinh-dien-bien-nam-2018.html", "UBND Ủy ban nhân dân xã Pá Mỳ  tỉnh Điện Biên")</f>
        <v>UBND Ủy ban nhân dân xã Pá Mỳ  tỉnh Điện Biên</v>
      </c>
      <c r="C472" t="str">
        <v>https://stttt.dienbien.gov.vn/vi/about/danh-sach-nguoi-phat-ngon-tinh-dien-bien-nam-2018.html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3471</v>
      </c>
      <c r="B473" t="str">
        <f>HYPERLINK("https://www.facebook.com/muongnhe.ca/?locale=vi_VN", "Công an xã Mường Nhé  tỉnh Điện Biên")</f>
        <v>Công an xã Mường Nhé  tỉnh Điện Biên</v>
      </c>
      <c r="C473" t="str">
        <v>https://www.facebook.com/muongnhe.ca/?locale=vi_VN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3472</v>
      </c>
      <c r="B474" t="str">
        <f>HYPERLINK("https://muongnhe.dienbien.gov.vn/", "UBND Ủy ban nhân dân xã Mường Nhé  tỉnh Điện Biên")</f>
        <v>UBND Ủy ban nhân dân xã Mường Nhé  tỉnh Điện Biên</v>
      </c>
      <c r="C474" t="str">
        <v>https://muongnhe.dienbien.gov.vn/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3473</v>
      </c>
      <c r="B475" t="str">
        <v>Công an xã Nậm Vì  tỉnh Điện Biên</v>
      </c>
      <c r="C475" t="str">
        <v>-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3474</v>
      </c>
      <c r="B476" t="str">
        <f>HYPERLINK("https://stttt.dienbien.gov.vn/vi/about/danh-sach-nguoi-phat-ngon-tinh-dien-bien-nam-2018.html", "UBND Ủy ban nhân dân xã Nậm Vì  tỉnh Điện Biên")</f>
        <v>UBND Ủy ban nhân dân xã Nậm Vì  tỉnh Điện Biên</v>
      </c>
      <c r="C476" t="str">
        <v>https://stttt.dienbien.gov.vn/vi/about/danh-sach-nguoi-phat-ngon-tinh-dien-bien-nam-2018.html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3475</v>
      </c>
      <c r="B477" t="str">
        <v>Công an xã Nậm Kè  tỉnh Điện Biên</v>
      </c>
      <c r="C477" t="str">
        <v>-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3476</v>
      </c>
      <c r="B478" t="str">
        <f>HYPERLINK("https://stttt.dienbien.gov.vn/vi/about/danh-sach-nguoi-phat-ngon-tinh-dien-bien-nam-2018.html", "UBND Ủy ban nhân dân xã Nậm Kè  tỉnh Điện Biên")</f>
        <v>UBND Ủy ban nhân dân xã Nậm Kè  tỉnh Điện Biên</v>
      </c>
      <c r="C478" t="str">
        <v>https://stttt.dienbien.gov.vn/vi/about/danh-sach-nguoi-phat-ngon-tinh-dien-bien-nam-2018.html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3477</v>
      </c>
      <c r="B479" t="str">
        <v>Công an xã Mường Toong  tỉnh Điện Biên</v>
      </c>
      <c r="C479" t="str">
        <v>-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3478</v>
      </c>
      <c r="B480" t="str">
        <f>HYPERLINK("https://stttt.dienbien.gov.vn/vi/about/danh-sach-nguoi-phat-ngon-tinh-dien-bien-nam-2018.html", "UBND Ủy ban nhân dân xã Mường Toong  tỉnh Điện Biên")</f>
        <v>UBND Ủy ban nhân dân xã Mường Toong  tỉnh Điện Biên</v>
      </c>
      <c r="C480" t="str">
        <v>https://stttt.dienbien.gov.vn/vi/about/danh-sach-nguoi-phat-ngon-tinh-dien-bien-nam-2018.html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3479</v>
      </c>
      <c r="B481" t="str">
        <v>Công an xã Quảng Lâm  tỉnh Điện Biên</v>
      </c>
      <c r="C481" t="str">
        <v>-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3480</v>
      </c>
      <c r="B482" t="str">
        <f>HYPERLINK("https://stttt.dienbien.gov.vn/vi/about/danh-sach-nguoi-phat-ngon-tinh-dien-bien-nam-2018.html", "UBND Ủy ban nhân dân xã Quảng Lâm  tỉnh Điện Biên")</f>
        <v>UBND Ủy ban nhân dân xã Quảng Lâm  tỉnh Điện Biên</v>
      </c>
      <c r="C482" t="str">
        <v>https://stttt.dienbien.gov.vn/vi/about/danh-sach-nguoi-phat-ngon-tinh-dien-bien-nam-2018.html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3481</v>
      </c>
      <c r="B483" t="str">
        <v>Công an xã Huổi Lếnh  tỉnh Điện Biên</v>
      </c>
      <c r="C483" t="str">
        <v>-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3482</v>
      </c>
      <c r="B484" t="str">
        <f>HYPERLINK("https://muongnhe.dienbien.gov.vn/", "UBND Ủy ban nhân dân xã Huổi Lếnh  tỉnh Điện Biên")</f>
        <v>UBND Ủy ban nhân dân xã Huổi Lếnh  tỉnh Điện Biên</v>
      </c>
      <c r="C484" t="str">
        <v>https://muongnhe.dienbien.gov.vn/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3483</v>
      </c>
      <c r="B485" t="str">
        <v>Công an thị trấn Mường Chà  tỉnh Điện Biên</v>
      </c>
      <c r="C485" t="str">
        <v>-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3484</v>
      </c>
      <c r="B486" t="str">
        <f>HYPERLINK("https://daibieunhandan.dienbien.gov.vn/uploads/Docs/28.4.%20TTr%20H%C4%90ND%20tinh%20ve%20CT%C4%90T%20Ke%20suoi%20Nam%20Muon,%20Muong%20Cha.doc", "UBND Ủy ban nhân dân thị trấn Mường Chà  tỉnh Điện Biên")</f>
        <v>UBND Ủy ban nhân dân thị trấn Mường Chà  tỉnh Điện Biên</v>
      </c>
      <c r="C486" t="str">
        <v>https://daibieunhandan.dienbien.gov.vn/uploads/Docs/28.4.%20TTr%20H%C4%90ND%20tinh%20ve%20CT%C4%90T%20Ke%20suoi%20Nam%20Muon,%20Muong%20Cha.doc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3485</v>
      </c>
      <c r="B487" t="str">
        <v>Công an xã Xá Tổng  tỉnh Điện Biên</v>
      </c>
      <c r="C487" t="str">
        <v>-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3486</v>
      </c>
      <c r="B488" t="str">
        <f>HYPERLINK("https://stttt.dienbien.gov.vn/vi/about/danh-sach-nguoi-phat-ngon-tinh-dien-bien-nam-2018.html", "UBND Ủy ban nhân dân xã Xá Tổng  tỉnh Điện Biên")</f>
        <v>UBND Ủy ban nhân dân xã Xá Tổng  tỉnh Điện Biên</v>
      </c>
      <c r="C488" t="str">
        <v>https://stttt.dienbien.gov.vn/vi/about/danh-sach-nguoi-phat-ngon-tinh-dien-bien-nam-2018.html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3487</v>
      </c>
      <c r="B489" t="str">
        <v>Công an xã Mường Tùng  tỉnh Điện Biên</v>
      </c>
      <c r="C489" t="str">
        <v>-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3488</v>
      </c>
      <c r="B490" t="str">
        <f>HYPERLINK("https://stttt.dienbien.gov.vn/vi/about/danh-sach-nguoi-phat-ngon-tinh-dien-bien-nam-2018.html", "UBND Ủy ban nhân dân xã Mường Tùng  tỉnh Điện Biên")</f>
        <v>UBND Ủy ban nhân dân xã Mường Tùng  tỉnh Điện Biên</v>
      </c>
      <c r="C490" t="str">
        <v>https://stttt.dienbien.gov.vn/vi/about/danh-sach-nguoi-phat-ngon-tinh-dien-bien-nam-2018.html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3489</v>
      </c>
      <c r="B491" t="str">
        <f>HYPERLINK("https://www.facebook.com/reel/957748066048031/", "Công an xã Hừa Ngài  tỉnh Điện Biên")</f>
        <v>Công an xã Hừa Ngài  tỉnh Điện Biên</v>
      </c>
      <c r="C491" t="str">
        <v>https://www.facebook.com/reel/957748066048031/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3490</v>
      </c>
      <c r="B492" t="str">
        <f>HYPERLINK("https://stttt.dienbien.gov.vn/vi/about/danh-sach-nguoi-phat-ngon-tinh-dien-bien-nam-2018.html", "UBND Ủy ban nhân dân xã Hừa Ngài  tỉnh Điện Biên")</f>
        <v>UBND Ủy ban nhân dân xã Hừa Ngài  tỉnh Điện Biên</v>
      </c>
      <c r="C492" t="str">
        <v>https://stttt.dienbien.gov.vn/vi/about/danh-sach-nguoi-phat-ngon-tinh-dien-bien-nam-2018.html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3491</v>
      </c>
      <c r="B493" t="str">
        <v>Công an xã Huổi Mí  tỉnh Điện Biên</v>
      </c>
      <c r="C493" t="str">
        <v>-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3492</v>
      </c>
      <c r="B494" t="str">
        <f>HYPERLINK("https://stttt.dienbien.gov.vn/vi/about/danh-sach-nguoi-phat-ngon-tinh-dien-bien-nam-2018.html", "UBND Ủy ban nhân dân xã Huổi Mí  tỉnh Điện Biên")</f>
        <v>UBND Ủy ban nhân dân xã Huổi Mí  tỉnh Điện Biên</v>
      </c>
      <c r="C494" t="str">
        <v>https://stttt.dienbien.gov.vn/vi/about/danh-sach-nguoi-phat-ngon-tinh-dien-bien-nam-2018.html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3493</v>
      </c>
      <c r="B495" t="str">
        <v>Công an xã Pa Ham  tỉnh Điện Biên</v>
      </c>
      <c r="C495" t="str">
        <v>-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3494</v>
      </c>
      <c r="B496" t="str">
        <f>HYPERLINK("https://stttt.dienbien.gov.vn/vi/about/danh-sach-nguoi-phat-ngon-tinh-dien-bien-nam-2018.html", "UBND Ủy ban nhân dân xã Pa Ham  tỉnh Điện Biên")</f>
        <v>UBND Ủy ban nhân dân xã Pa Ham  tỉnh Điện Biên</v>
      </c>
      <c r="C496" t="str">
        <v>https://stttt.dienbien.gov.vn/vi/about/danh-sach-nguoi-phat-ngon-tinh-dien-bien-nam-2018.html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3495</v>
      </c>
      <c r="B497" t="str">
        <v>Công an xã Nậm Nèn  tỉnh Điện Biên</v>
      </c>
      <c r="C497" t="str">
        <v>-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3496</v>
      </c>
      <c r="B498" t="str">
        <f>HYPERLINK("https://stttt.dienbien.gov.vn/vi/about/danh-sach-nguoi-phat-ngon-tinh-dien-bien-nam-2018.html", "UBND Ủy ban nhân dân xã Nậm Nèn  tỉnh Điện Biên")</f>
        <v>UBND Ủy ban nhân dân xã Nậm Nèn  tỉnh Điện Biên</v>
      </c>
      <c r="C498" t="str">
        <v>https://stttt.dienbien.gov.vn/vi/about/danh-sach-nguoi-phat-ngon-tinh-dien-bien-nam-2018.html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3497</v>
      </c>
      <c r="B499" t="str">
        <v>Công an xã Huổi Lèng  tỉnh Điện Biên</v>
      </c>
      <c r="C499" t="str">
        <v>-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3498</v>
      </c>
      <c r="B500" t="str">
        <f>HYPERLINK("https://stttt.dienbien.gov.vn/vi/about/danh-sach-nguoi-phat-ngon-tinh-dien-bien-nam-2018.html", "UBND Ủy ban nhân dân xã Huổi Lèng  tỉnh Điện Biên")</f>
        <v>UBND Ủy ban nhân dân xã Huổi Lèng  tỉnh Điện Biên</v>
      </c>
      <c r="C500" t="str">
        <v>https://stttt.dienbien.gov.vn/vi/about/danh-sach-nguoi-phat-ngon-tinh-dien-bien-nam-2018.html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3499</v>
      </c>
      <c r="B501" t="str">
        <v>Công an xã Sa Lông  tỉnh Điện Biên</v>
      </c>
      <c r="C501" t="str">
        <v>-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3500</v>
      </c>
      <c r="B502" t="str">
        <f>HYPERLINK("https://stttt.dienbien.gov.vn/vi/about/danh-sach-nguoi-phat-ngon-tinh-dien-bien-nam-2018.html", "UBND Ủy ban nhân dân xã Sa Lông  tỉnh Điện Biên")</f>
        <v>UBND Ủy ban nhân dân xã Sa Lông  tỉnh Điện Biên</v>
      </c>
      <c r="C502" t="str">
        <v>https://stttt.dienbien.gov.vn/vi/about/danh-sach-nguoi-phat-ngon-tinh-dien-bien-nam-2018.html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3501</v>
      </c>
      <c r="B503" t="str">
        <v>Công an xã Ma Thì Hồ  tỉnh Điện Biên</v>
      </c>
      <c r="C503" t="str">
        <v>-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3502</v>
      </c>
      <c r="B504" t="str">
        <f>HYPERLINK("https://stttt.dienbien.gov.vn/vi/about/danh-sach-nguoi-phat-ngon-tinh-dien-bien-nam-2018.html", "UBND Ủy ban nhân dân xã Ma Thì Hồ  tỉnh Điện Biên")</f>
        <v>UBND Ủy ban nhân dân xã Ma Thì Hồ  tỉnh Điện Biên</v>
      </c>
      <c r="C504" t="str">
        <v>https://stttt.dienbien.gov.vn/vi/about/danh-sach-nguoi-phat-ngon-tinh-dien-bien-nam-2018.html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3503</v>
      </c>
      <c r="B505" t="str">
        <v>Công an xã Na Sang  tỉnh Điện Biên</v>
      </c>
      <c r="C505" t="str">
        <v>-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3504</v>
      </c>
      <c r="B506" t="str">
        <f>HYPERLINK("https://stttt.dienbien.gov.vn/vi/about/danh-sach-nguoi-phat-ngon-tinh-dien-bien-nam-2018.html", "UBND Ủy ban nhân dân xã Na Sang  tỉnh Điện Biên")</f>
        <v>UBND Ủy ban nhân dân xã Na Sang  tỉnh Điện Biên</v>
      </c>
      <c r="C506" t="str">
        <v>https://stttt.dienbien.gov.vn/vi/about/danh-sach-nguoi-phat-ngon-tinh-dien-bien-nam-2018.html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3505</v>
      </c>
      <c r="B507" t="str">
        <f>HYPERLINK("https://www.facebook.com/caxamuongmuon/", "Công an xã Mường Mươn  tỉnh Điện Biên")</f>
        <v>Công an xã Mường Mươn  tỉnh Điện Biên</v>
      </c>
      <c r="C507" t="str">
        <v>https://www.facebook.com/caxamuongmuon/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3506</v>
      </c>
      <c r="B508" t="str">
        <f>HYPERLINK("https://stttt.dienbien.gov.vn/vi/about/danh-sach-nguoi-phat-ngon-tinh-dien-bien-nam-2018.html", "UBND Ủy ban nhân dân xã Mường Mươn  tỉnh Điện Biên")</f>
        <v>UBND Ủy ban nhân dân xã Mường Mươn  tỉnh Điện Biên</v>
      </c>
      <c r="C508" t="str">
        <v>https://stttt.dienbien.gov.vn/vi/about/danh-sach-nguoi-phat-ngon-tinh-dien-bien-nam-2018.html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3507</v>
      </c>
      <c r="B509" t="str">
        <f>HYPERLINK("https://www.facebook.com/ConganhuyenTuaChua/", "Công an thị trấn Tủa Chùa  tỉnh Điện Biên")</f>
        <v>Công an thị trấn Tủa Chùa  tỉnh Điện Biên</v>
      </c>
      <c r="C509" t="str">
        <v>https://www.facebook.com/ConganhuyenTuaChua/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3508</v>
      </c>
      <c r="B510" t="str">
        <f>HYPERLINK("https://huyentuachua.dienbien.gov.vn/", "UBND Ủy ban nhân dân thị trấn Tủa Chùa  tỉnh Điện Biên")</f>
        <v>UBND Ủy ban nhân dân thị trấn Tủa Chùa  tỉnh Điện Biên</v>
      </c>
      <c r="C510" t="str">
        <v>https://huyentuachua.dienbien.gov.vn/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3509</v>
      </c>
      <c r="B511" t="str">
        <v>Công an xã Huổi Só  tỉnh Điện Biên</v>
      </c>
      <c r="C511" t="str">
        <v>-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3510</v>
      </c>
      <c r="B512" t="str">
        <f>HYPERLINK("https://stttt.dienbien.gov.vn/vi/about/danh-sach-nguoi-phat-ngon-tinh-dien-bien-nam-2018.html", "UBND Ủy ban nhân dân xã Huổi Só  tỉnh Điện Biên")</f>
        <v>UBND Ủy ban nhân dân xã Huổi Só  tỉnh Điện Biên</v>
      </c>
      <c r="C512" t="str">
        <v>https://stttt.dienbien.gov.vn/vi/about/danh-sach-nguoi-phat-ngon-tinh-dien-bien-nam-2018.html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3511</v>
      </c>
      <c r="B513" t="str">
        <f>HYPERLINK("https://www.facebook.com/Benhviendakhoatinhdienbien/", "Công an xã Xín Chải  tỉnh Điện Biên")</f>
        <v>Công an xã Xín Chải  tỉnh Điện Biên</v>
      </c>
      <c r="C513" t="str">
        <v>https://www.facebook.com/Benhviendakhoatinhdienbien/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3512</v>
      </c>
      <c r="B514" t="str">
        <f>HYPERLINK("https://vixuyen.hagiang.gov.vn/chi-tiet-tin-tuc/-/news/44757/x%C3%A3-x%C3%ADn-ch%E1%BA%A3i.html", "UBND Ủy ban nhân dân xã Xín Chải  tỉnh Điện Biên")</f>
        <v>UBND Ủy ban nhân dân xã Xín Chải  tỉnh Điện Biên</v>
      </c>
      <c r="C514" t="str">
        <v>https://vixuyen.hagiang.gov.vn/chi-tiet-tin-tuc/-/news/44757/x%C3%A3-x%C3%ADn-ch%E1%BA%A3i.html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3513</v>
      </c>
      <c r="B515" t="str">
        <v>Công an xã Tả Sìn Thàng  tỉnh Điện Biên</v>
      </c>
      <c r="C515" t="str">
        <v>-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3514</v>
      </c>
      <c r="B516" t="str">
        <f>HYPERLINK("https://stttt.dienbien.gov.vn/vi/about/danh-sach-nguoi-phat-ngon-tinh-dien-bien-nam-2018.html", "UBND Ủy ban nhân dân xã Tả Sìn Thàng  tỉnh Điện Biên")</f>
        <v>UBND Ủy ban nhân dân xã Tả Sìn Thàng  tỉnh Điện Biên</v>
      </c>
      <c r="C516" t="str">
        <v>https://stttt.dienbien.gov.vn/vi/about/danh-sach-nguoi-phat-ngon-tinh-dien-bien-nam-2018.html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3515</v>
      </c>
      <c r="B517" t="str">
        <v>Công an xã Lao Xả Phình  tỉnh Điện Biên</v>
      </c>
      <c r="C517" t="str">
        <v>-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3516</v>
      </c>
      <c r="B518" t="str">
        <f>HYPERLINK("https://stttt.dienbien.gov.vn/vi/about/danh-sach-nguoi-phat-ngon-tinh-dien-bien-nam-2018.html", "UBND Ủy ban nhân dân xã Lao Xả Phình  tỉnh Điện Biên")</f>
        <v>UBND Ủy ban nhân dân xã Lao Xả Phình  tỉnh Điện Biên</v>
      </c>
      <c r="C518" t="str">
        <v>https://stttt.dienbien.gov.vn/vi/about/danh-sach-nguoi-phat-ngon-tinh-dien-bien-nam-2018.html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3517</v>
      </c>
      <c r="B519" t="str">
        <f>HYPERLINK("https://www.facebook.com/132318358393646", "Công an xã Tả Phìn  tỉnh Điện Biên")</f>
        <v>Công an xã Tả Phìn  tỉnh Điện Biên</v>
      </c>
      <c r="C519" t="str">
        <v>https://www.facebook.com/132318358393646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3518</v>
      </c>
      <c r="B520" t="str">
        <f>HYPERLINK("https://stttt.dienbien.gov.vn/vi/about/danh-sach-nguoi-phat-ngon-tinh-dien-bien-nam-2018.html", "UBND Ủy ban nhân dân xã Tả Phìn  tỉnh Điện Biên")</f>
        <v>UBND Ủy ban nhân dân xã Tả Phìn  tỉnh Điện Biên</v>
      </c>
      <c r="C520" t="str">
        <v>https://stttt.dienbien.gov.vn/vi/about/danh-sach-nguoi-phat-ngon-tinh-dien-bien-nam-2018.html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3519</v>
      </c>
      <c r="B521" t="str">
        <v>Công an xã Tủa Thàng  tỉnh Điện Biên</v>
      </c>
      <c r="C521" t="str">
        <v>-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3520</v>
      </c>
      <c r="B522" t="str">
        <f>HYPERLINK("https://stttt.dienbien.gov.vn/vi/about/danh-sach-nguoi-phat-ngon-tinh-dien-bien-nam-2018.html", "UBND Ủy ban nhân dân xã Tủa Thàng  tỉnh Điện Biên")</f>
        <v>UBND Ủy ban nhân dân xã Tủa Thàng  tỉnh Điện Biên</v>
      </c>
      <c r="C522" t="str">
        <v>https://stttt.dienbien.gov.vn/vi/about/danh-sach-nguoi-phat-ngon-tinh-dien-bien-nam-2018.html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3521</v>
      </c>
      <c r="B523" t="str">
        <f>HYPERLINK("https://www.facebook.com/TuoiTreCongAnDienBien/", "Công an xã Trung Thu  tỉnh Điện Biên")</f>
        <v>Công an xã Trung Thu  tỉnh Điện Biên</v>
      </c>
      <c r="C523" t="str">
        <v>https://www.facebook.com/TuoiTreCongAnDienBien/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3522</v>
      </c>
      <c r="B524" t="str">
        <f>HYPERLINK("https://stttt.dienbien.gov.vn/vi/about/danh-sach-nguoi-phat-ngon-tinh-dien-bien-nam-2018.html", "UBND Ủy ban nhân dân xã Trung Thu  tỉnh Điện Biên")</f>
        <v>UBND Ủy ban nhân dân xã Trung Thu  tỉnh Điện Biên</v>
      </c>
      <c r="C524" t="str">
        <v>https://stttt.dienbien.gov.vn/vi/about/danh-sach-nguoi-phat-ngon-tinh-dien-bien-nam-2018.html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3523</v>
      </c>
      <c r="B525" t="str">
        <v>Công an xã Sính Phình  tỉnh Điện Biên</v>
      </c>
      <c r="C525" t="str">
        <v>-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3524</v>
      </c>
      <c r="B526" t="str">
        <f>HYPERLINK("https://huyentuachua.dienbien.gov.vn/", "UBND Ủy ban nhân dân xã Sính Phình  tỉnh Điện Biên")</f>
        <v>UBND Ủy ban nhân dân xã Sính Phình  tỉnh Điện Biên</v>
      </c>
      <c r="C526" t="str">
        <v>https://huyentuachua.dienbien.gov.vn/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3525</v>
      </c>
      <c r="B527" t="str">
        <v>Công an xã Sáng Nhè  tỉnh Điện Biên</v>
      </c>
      <c r="C527" t="str">
        <v>-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3526</v>
      </c>
      <c r="B528" t="str">
        <f>HYPERLINK("https://stttt.dienbien.gov.vn/vi/about/danh-sach-nguoi-phat-ngon-tinh-dien-bien-nam-2018.html", "UBND Ủy ban nhân dân xã Sáng Nhè  tỉnh Điện Biên")</f>
        <v>UBND Ủy ban nhân dân xã Sáng Nhè  tỉnh Điện Biên</v>
      </c>
      <c r="C528" t="str">
        <v>https://stttt.dienbien.gov.vn/vi/about/danh-sach-nguoi-phat-ngon-tinh-dien-bien-nam-2018.html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3527</v>
      </c>
      <c r="B529" t="str">
        <f>HYPERLINK("https://www.facebook.com/hanoiam/", "Công an xã Mường Đun  tỉnh Điện Biên")</f>
        <v>Công an xã Mường Đun  tỉnh Điện Biên</v>
      </c>
      <c r="C529" t="str">
        <v>https://www.facebook.com/hanoiam/</v>
      </c>
      <c r="D529" t="str">
        <v>-</v>
      </c>
      <c r="E529" t="str">
        <v/>
      </c>
      <c r="F529" t="str">
        <v>-</v>
      </c>
      <c r="G529" t="str">
        <v>-</v>
      </c>
    </row>
    <row r="530">
      <c r="A530">
        <v>3528</v>
      </c>
      <c r="B530" t="str">
        <f>HYPERLINK("https://stttt.dienbien.gov.vn/vi/about/danh-sach-nguoi-phat-ngon-tinh-dien-bien-nam-2018.html", "UBND Ủy ban nhân dân xã Mường Đun  tỉnh Điện Biên")</f>
        <v>UBND Ủy ban nhân dân xã Mường Đun  tỉnh Điện Biên</v>
      </c>
      <c r="C530" t="str">
        <v>https://stttt.dienbien.gov.vn/vi/about/danh-sach-nguoi-phat-ngon-tinh-dien-bien-nam-2018.html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3529</v>
      </c>
      <c r="B531" t="str">
        <v>Công an xã Mường Báng  tỉnh Điện Biên</v>
      </c>
      <c r="C531" t="str">
        <v>-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3530</v>
      </c>
      <c r="B532" t="str">
        <f>HYPERLINK("https://stttt.dienbien.gov.vn/vi/about/danh-sach-nguoi-phat-ngon-tinh-dien-bien-nam-2018.html", "UBND Ủy ban nhân dân xã Mường Báng  tỉnh Điện Biên")</f>
        <v>UBND Ủy ban nhân dân xã Mường Báng  tỉnh Điện Biên</v>
      </c>
      <c r="C532" t="str">
        <v>https://stttt.dienbien.gov.vn/vi/about/danh-sach-nguoi-phat-ngon-tinh-dien-bien-nam-2018.html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3531</v>
      </c>
      <c r="B533" t="str">
        <f>HYPERLINK("https://www.facebook.com/conganhuyentuangiao/", "Công an thị trấn Tuần Giáo  tỉnh Điện Biên")</f>
        <v>Công an thị trấn Tuần Giáo  tỉnh Điện Biên</v>
      </c>
      <c r="C533" t="str">
        <v>https://www.facebook.com/conganhuyentuangiao/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3532</v>
      </c>
      <c r="B534" t="str">
        <f>HYPERLINK("https://tuangiao.gov.vn/", "UBND Ủy ban nhân dân thị trấn Tuần Giáo  tỉnh Điện Biên")</f>
        <v>UBND Ủy ban nhân dân thị trấn Tuần Giáo  tỉnh Điện Biên</v>
      </c>
      <c r="C534" t="str">
        <v>https://tuangiao.gov.vn/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3533</v>
      </c>
      <c r="B535" t="str">
        <f>HYPERLINK("https://www.facebook.com/Conganxaphinhsang/", "Công an xã Phình Sáng  tỉnh Điện Biên")</f>
        <v>Công an xã Phình Sáng  tỉnh Điện Biên</v>
      </c>
      <c r="C535" t="str">
        <v>https://www.facebook.com/Conganxaphinhsang/</v>
      </c>
      <c r="D535" t="str">
        <v>-</v>
      </c>
      <c r="E535" t="str">
        <v/>
      </c>
      <c r="F535" t="str">
        <v>-</v>
      </c>
      <c r="G535" t="str">
        <v>-</v>
      </c>
    </row>
    <row r="536">
      <c r="A536">
        <v>3534</v>
      </c>
      <c r="B536" t="str">
        <f>HYPERLINK("https://stttt.dienbien.gov.vn/vi/about/danh-sach-nguoi-phat-ngon-tinh-dien-bien-nam-2018.html", "UBND Ủy ban nhân dân xã Phình Sáng  tỉnh Điện Biên")</f>
        <v>UBND Ủy ban nhân dân xã Phình Sáng  tỉnh Điện Biên</v>
      </c>
      <c r="C536" t="str">
        <v>https://stttt.dienbien.gov.vn/vi/about/danh-sach-nguoi-phat-ngon-tinh-dien-bien-nam-2018.html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3535</v>
      </c>
      <c r="B537" t="str">
        <v>Công an xã Rạng Đông  tỉnh Điện Biên</v>
      </c>
      <c r="C537" t="str">
        <v>-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3536</v>
      </c>
      <c r="B538" t="str">
        <f>HYPERLINK("https://stttt.dienbien.gov.vn/vi/about/danh-sach-nguoi-phat-ngon-tinh-dien-bien-nam-2018.html", "UBND Ủy ban nhân dân xã Rạng Đông  tỉnh Điện Biên")</f>
        <v>UBND Ủy ban nhân dân xã Rạng Đông  tỉnh Điện Biên</v>
      </c>
      <c r="C538" t="str">
        <v>https://stttt.dienbien.gov.vn/vi/about/danh-sach-nguoi-phat-ngon-tinh-dien-bien-nam-2018.html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3537</v>
      </c>
      <c r="B539" t="str">
        <f>HYPERLINK("https://www.facebook.com/p/C%C3%B4ng-an-x%C3%A3-M%C3%B9n-Chung-C%C3%B4ng-an-huy%E1%BB%87n-Tu%E1%BA%A7n-Gi%C3%A1o-100083064833783/", "Công an xã Mùn Chung  tỉnh Điện Biên")</f>
        <v>Công an xã Mùn Chung  tỉnh Điện Biên</v>
      </c>
      <c r="C539" t="str">
        <v>https://www.facebook.com/p/C%C3%B4ng-an-x%C3%A3-M%C3%B9n-Chung-C%C3%B4ng-an-huy%E1%BB%87n-Tu%E1%BA%A7n-Gi%C3%A1o-100083064833783/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3538</v>
      </c>
      <c r="B540" t="str">
        <f>HYPERLINK("https://munchung.tuangiao.gov.vn/about/ve-co-cau-to-chuc-bo-may.html", "UBND Ủy ban nhân dân xã Mùn Chung  tỉnh Điện Biên")</f>
        <v>UBND Ủy ban nhân dân xã Mùn Chung  tỉnh Điện Biên</v>
      </c>
      <c r="C540" t="str">
        <v>https://munchung.tuangiao.gov.vn/about/ve-co-cau-to-chuc-bo-may.html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3539</v>
      </c>
      <c r="B541" t="str">
        <v>Công an xã Nà Tòng  tỉnh Điện Biên</v>
      </c>
      <c r="C541" t="str">
        <v>-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3540</v>
      </c>
      <c r="B542" t="str">
        <f>HYPERLINK("https://stttt.dienbien.gov.vn/vi/about/danh-sach-nguoi-phat-ngon-tinh-dien-bien-nam-2018.html", "UBND Ủy ban nhân dân xã Nà Tòng  tỉnh Điện Biên")</f>
        <v>UBND Ủy ban nhân dân xã Nà Tòng  tỉnh Điện Biên</v>
      </c>
      <c r="C542" t="str">
        <v>https://stttt.dienbien.gov.vn/vi/about/danh-sach-nguoi-phat-ngon-tinh-dien-bien-nam-2018.html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3541</v>
      </c>
      <c r="B543" t="str">
        <f>HYPERLINK("https://www.facebook.com/people/C%C3%B4ng-an-x%C3%A3-Ta-Ma-Huy%E1%BB%87n-Tu%E1%BA%A7n-Gi%C3%A1o-T%E1%BB%89nh-%C4%90i%E1%BB%87n-Bi%C3%AAn/100071017850056/", "Công an xã Ta Ma  tỉnh Điện Biên")</f>
        <v>Công an xã Ta Ma  tỉnh Điện Biên</v>
      </c>
      <c r="C543" t="str">
        <v>https://www.facebook.com/people/C%C3%B4ng-an-x%C3%A3-Ta-Ma-Huy%E1%BB%87n-Tu%E1%BA%A7n-Gi%C3%A1o-T%E1%BB%89nh-%C4%90i%E1%BB%87n-Bi%C3%AAn/100071017850056/</v>
      </c>
      <c r="D543" t="str">
        <v>0382262822</v>
      </c>
      <c r="E543" t="str">
        <v>-</v>
      </c>
      <c r="F543" t="str">
        <f>HYPERLINK("mailto:conganxatama@gmail.com", "conganxatama@gmail.com")</f>
        <v>conganxatama@gmail.com</v>
      </c>
      <c r="G543" t="str">
        <v>-</v>
      </c>
    </row>
    <row r="544">
      <c r="A544">
        <v>3542</v>
      </c>
      <c r="B544" t="str">
        <f>HYPERLINK("https://stttt.dienbien.gov.vn/vi/about/danh-sach-nguoi-phat-ngon-tinh-dien-bien-nam-2018.html", "UBND Ủy ban nhân dân xã Ta Ma  tỉnh Điện Biên")</f>
        <v>UBND Ủy ban nhân dân xã Ta Ma  tỉnh Điện Biên</v>
      </c>
      <c r="C544" t="str">
        <v>https://stttt.dienbien.gov.vn/vi/about/danh-sach-nguoi-phat-ngon-tinh-dien-bien-nam-2018.html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3543</v>
      </c>
      <c r="B545" t="str">
        <v>Công an xã Mường Mùn  tỉnh Điện Biên</v>
      </c>
      <c r="C545" t="str">
        <v>-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3544</v>
      </c>
      <c r="B546" t="str">
        <f>HYPERLINK("https://stttt.dienbien.gov.vn/vi/about/danh-sach-nguoi-phat-ngon-tinh-dien-bien-nam-2018.html", "UBND Ủy ban nhân dân xã Mường Mùn  tỉnh Điện Biên")</f>
        <v>UBND Ủy ban nhân dân xã Mường Mùn  tỉnh Điện Biên</v>
      </c>
      <c r="C546" t="str">
        <v>https://stttt.dienbien.gov.vn/vi/about/danh-sach-nguoi-phat-ngon-tinh-dien-bien-nam-2018.html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3545</v>
      </c>
      <c r="B547" t="str">
        <f>HYPERLINK("https://www.facebook.com/TuoiTreCongAnDienBien/", "Công an xã Pú Xi  tỉnh Điện Biên")</f>
        <v>Công an xã Pú Xi  tỉnh Điện Biên</v>
      </c>
      <c r="C547" t="str">
        <v>https://www.facebook.com/TuoiTreCongAnDienBien/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3546</v>
      </c>
      <c r="B548" t="str">
        <f>HYPERLINK("https://stttt.dienbien.gov.vn/vi/about/danh-sach-nguoi-phat-ngon-tinh-dien-bien-nam-2018.html", "UBND Ủy ban nhân dân xã Pú Xi  tỉnh Điện Biên")</f>
        <v>UBND Ủy ban nhân dân xã Pú Xi  tỉnh Điện Biên</v>
      </c>
      <c r="C548" t="str">
        <v>https://stttt.dienbien.gov.vn/vi/about/danh-sach-nguoi-phat-ngon-tinh-dien-bien-nam-2018.html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3547</v>
      </c>
      <c r="B549" t="str">
        <v>Công an xã Pú Nhung  tỉnh Điện Biên</v>
      </c>
      <c r="C549" t="str">
        <v>-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3548</v>
      </c>
      <c r="B550" t="str">
        <f>HYPERLINK("https://stttt.dienbien.gov.vn/vi/about/danh-sach-nguoi-phat-ngon-tinh-dien-bien-nam-2018.html", "UBND Ủy ban nhân dân xã Pú Nhung  tỉnh Điện Biên")</f>
        <v>UBND Ủy ban nhân dân xã Pú Nhung  tỉnh Điện Biên</v>
      </c>
      <c r="C550" t="str">
        <v>https://stttt.dienbien.gov.vn/vi/about/danh-sach-nguoi-phat-ngon-tinh-dien-bien-nam-2018.html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3549</v>
      </c>
      <c r="B551" t="str">
        <f>HYPERLINK("https://www.facebook.com/p/C%C3%B4ng-an-x%C3%A3-Qu%C3%A0i-N%C6%B0a-100078564469491/", "Công an xã Quài Nưa  tỉnh Điện Biên")</f>
        <v>Công an xã Quài Nưa  tỉnh Điện Biên</v>
      </c>
      <c r="C551" t="str">
        <v>https://www.facebook.com/p/C%C3%B4ng-an-x%C3%A3-Qu%C3%A0i-N%C6%B0a-100078564469491/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3550</v>
      </c>
      <c r="B552" t="str">
        <f>HYPERLINK("https://quainua.tuangiao.gov.vn/about/ve-co-cau-to-chuc-bo-may-ubnd-xa-quai-nua.html", "UBND Ủy ban nhân dân xã Quài Nưa  tỉnh Điện Biên")</f>
        <v>UBND Ủy ban nhân dân xã Quài Nưa  tỉnh Điện Biên</v>
      </c>
      <c r="C552" t="str">
        <v>https://quainua.tuangiao.gov.vn/about/ve-co-cau-to-chuc-bo-may-ubnd-xa-quai-nua.html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3551</v>
      </c>
      <c r="B553" t="str">
        <f>HYPERLINK("https://www.facebook.com/CAXMuongThin/", "Công an xã Mường Thín  tỉnh Điện Biên")</f>
        <v>Công an xã Mường Thín  tỉnh Điện Biên</v>
      </c>
      <c r="C553" t="str">
        <v>https://www.facebook.com/CAXMuongThin/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3552</v>
      </c>
      <c r="B554" t="str">
        <f>HYPERLINK("https://stttt.dienbien.gov.vn/vi/about/danh-sach-nguoi-phat-ngon-tinh-dien-bien-nam-2018.html", "UBND Ủy ban nhân dân xã Mường Thín  tỉnh Điện Biên")</f>
        <v>UBND Ủy ban nhân dân xã Mường Thín  tỉnh Điện Biên</v>
      </c>
      <c r="C554" t="str">
        <v>https://stttt.dienbien.gov.vn/vi/about/danh-sach-nguoi-phat-ngon-tinh-dien-bien-nam-2018.html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3553</v>
      </c>
      <c r="B555" t="str">
        <v>Công an xã Tỏa Tình  tỉnh Điện Biên</v>
      </c>
      <c r="C555" t="str">
        <v>-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3554</v>
      </c>
      <c r="B556" t="str">
        <f>HYPERLINK("https://stttt.dienbien.gov.vn/vi/about/danh-sach-nguoi-phat-ngon-tinh-dien-bien-nam-2018.html", "UBND Ủy ban nhân dân xã Tỏa Tình  tỉnh Điện Biên")</f>
        <v>UBND Ủy ban nhân dân xã Tỏa Tình  tỉnh Điện Biên</v>
      </c>
      <c r="C556" t="str">
        <v>https://stttt.dienbien.gov.vn/vi/about/danh-sach-nguoi-phat-ngon-tinh-dien-bien-nam-2018.html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3555</v>
      </c>
      <c r="B557" t="str">
        <f>HYPERLINK("https://www.facebook.com/p/C%C3%B4ng-an-x%C3%A3-N%C3%A0-S%C3%A1y-huy%E1%BB%87n-Tu%E1%BA%A7n-Gi%C3%A1o-100068140766655/", "Công an xã Nà Sáy  tỉnh Điện Biên")</f>
        <v>Công an xã Nà Sáy  tỉnh Điện Biên</v>
      </c>
      <c r="C557" t="str">
        <v>https://www.facebook.com/p/C%C3%B4ng-an-x%C3%A3-N%C3%A0-S%C3%A1y-huy%E1%BB%87n-Tu%E1%BA%A7n-Gi%C3%A1o-100068140766655/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3556</v>
      </c>
      <c r="B558" t="str">
        <f>HYPERLINK("https://stttt.dienbien.gov.vn/vi/about/danh-sach-nguoi-phat-ngon-tinh-dien-bien-nam-2018.html", "UBND Ủy ban nhân dân xã Nà Sáy  tỉnh Điện Biên")</f>
        <v>UBND Ủy ban nhân dân xã Nà Sáy  tỉnh Điện Biên</v>
      </c>
      <c r="C558" t="str">
        <v>https://stttt.dienbien.gov.vn/vi/about/danh-sach-nguoi-phat-ngon-tinh-dien-bien-nam-2018.html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3557</v>
      </c>
      <c r="B559" t="str">
        <f>HYPERLINK("https://www.facebook.com/Conganxamuongkhong/", "Công an xã Mường Khong  tỉnh Điện Biên")</f>
        <v>Công an xã Mường Khong  tỉnh Điện Biên</v>
      </c>
      <c r="C559" t="str">
        <v>https://www.facebook.com/Conganxamuongkhong/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3558</v>
      </c>
      <c r="B560" t="str">
        <f>HYPERLINK("https://stttt.dienbien.gov.vn/vi/about/danh-sach-nguoi-phat-ngon-tinh-dien-bien-nam-2018.html", "UBND Ủy ban nhân dân xã Mường Khong  tỉnh Điện Biên")</f>
        <v>UBND Ủy ban nhân dân xã Mường Khong  tỉnh Điện Biên</v>
      </c>
      <c r="C560" t="str">
        <v>https://stttt.dienbien.gov.vn/vi/about/danh-sach-nguoi-phat-ngon-tinh-dien-bien-nam-2018.html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3559</v>
      </c>
      <c r="B561" t="str">
        <v>Công an xã Quài Cang  tỉnh Điện Biên</v>
      </c>
      <c r="C561" t="str">
        <v>-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3560</v>
      </c>
      <c r="B562" t="str">
        <f>HYPERLINK("https://stttt.dienbien.gov.vn/vi/about/danh-sach-nguoi-phat-ngon-tinh-dien-bien-nam-2018.html", "UBND Ủy ban nhân dân xã Quài Cang  tỉnh Điện Biên")</f>
        <v>UBND Ủy ban nhân dân xã Quài Cang  tỉnh Điện Biên</v>
      </c>
      <c r="C562" t="str">
        <v>https://stttt.dienbien.gov.vn/vi/about/danh-sach-nguoi-phat-ngon-tinh-dien-bien-nam-2018.html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3561</v>
      </c>
      <c r="B563" t="str">
        <f>HYPERLINK("https://www.facebook.com/p/C%C3%B4ng-an-x%C3%A3-Qu%C3%A0i-T%E1%BB%9F-huy%E1%BB%87n-Tu%E1%BA%A7n-Gi%C3%A1o-100069591362249/", "Công an xã Quài Tở  tỉnh Điện Biên")</f>
        <v>Công an xã Quài Tở  tỉnh Điện Biên</v>
      </c>
      <c r="C563" t="str">
        <v>https://www.facebook.com/p/C%C3%B4ng-an-x%C3%A3-Qu%C3%A0i-T%E1%BB%9F-huy%E1%BB%87n-Tu%E1%BA%A7n-Gi%C3%A1o-100069591362249/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3562</v>
      </c>
      <c r="B564" t="str">
        <f>HYPERLINK("https://dienbien.toaan.gov.vn/webcenter/ShowProperty?nodeId=/UCMServer/TAND193165", "UBND Ủy ban nhân dân xã Quài Tở  tỉnh Điện Biên")</f>
        <v>UBND Ủy ban nhân dân xã Quài Tở  tỉnh Điện Biên</v>
      </c>
      <c r="C564" t="str">
        <v>https://dienbien.toaan.gov.vn/webcenter/ShowProperty?nodeId=/UCMServer/TAND193165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3563</v>
      </c>
      <c r="B565" t="str">
        <v>Công an xã Chiềng Sinh  tỉnh Điện Biên</v>
      </c>
      <c r="C565" t="str">
        <v>-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3564</v>
      </c>
      <c r="B566" t="str">
        <f>HYPERLINK("https://chiengsinh.tuangiao.gov.vn/", "UBND Ủy ban nhân dân xã Chiềng Sinh  tỉnh Điện Biên")</f>
        <v>UBND Ủy ban nhân dân xã Chiềng Sinh  tỉnh Điện Biên</v>
      </c>
      <c r="C566" t="str">
        <v>https://chiengsinh.tuangiao.gov.vn/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3565</v>
      </c>
      <c r="B567" t="str">
        <f>HYPERLINK("https://www.facebook.com/p/C%C3%B4ng-an-x%C3%A3-Chi%E1%BB%81ng-%C4%90%C3%B4ng-Tu%E1%BA%A7n-Gi%C3%A1o-100070914469221/", "Công an xã Chiềng Đông  tỉnh Điện Biên")</f>
        <v>Công an xã Chiềng Đông  tỉnh Điện Biên</v>
      </c>
      <c r="C567" t="str">
        <v>https://www.facebook.com/p/C%C3%B4ng-an-x%C3%A3-Chi%E1%BB%81ng-%C4%90%C3%B4ng-Tu%E1%BA%A7n-Gi%C3%A1o-100070914469221/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3566</v>
      </c>
      <c r="B568" t="str">
        <f>HYPERLINK("https://chiengdong.tuangiao.gov.vn/about/ve-co-cau-to-chuc-bo-may.html", "UBND Ủy ban nhân dân xã Chiềng Đông  tỉnh Điện Biên")</f>
        <v>UBND Ủy ban nhân dân xã Chiềng Đông  tỉnh Điện Biên</v>
      </c>
      <c r="C568" t="str">
        <v>https://chiengdong.tuangiao.gov.vn/about/ve-co-cau-to-chuc-bo-may.html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3567</v>
      </c>
      <c r="B569" t="str">
        <f>HYPERLINK("https://www.facebook.com/100068788454353", "Công an xã Tênh Phông  tỉnh Điện Biên")</f>
        <v>Công an xã Tênh Phông  tỉnh Điện Biên</v>
      </c>
      <c r="C569" t="str">
        <v>https://www.facebook.com/100068788454353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3568</v>
      </c>
      <c r="B570" t="str">
        <f>HYPERLINK("https://stttt.dienbien.gov.vn/vi/about/danh-sach-nguoi-phat-ngon-tinh-dien-bien-nam-2018.html", "UBND Ủy ban nhân dân xã Tênh Phông  tỉnh Điện Biên")</f>
        <v>UBND Ủy ban nhân dân xã Tênh Phông  tỉnh Điện Biên</v>
      </c>
      <c r="C570" t="str">
        <v>https://stttt.dienbien.gov.vn/vi/about/danh-sach-nguoi-phat-ngon-tinh-dien-bien-nam-2018.html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3569</v>
      </c>
      <c r="B571" t="str">
        <f>HYPERLINK("https://www.facebook.com/p/C%C3%B4ng-an-x%C3%A3-N%C3%A0-T%E1%BA%A5u-th%C3%A0nh-ph%E1%BB%91-%C4%90i%E1%BB%87n-Bi%C3%AAn-Ph%E1%BB%A7-100072035016233/", "Công an xã Nà Tấu  tỉnh Điện Biên")</f>
        <v>Công an xã Nà Tấu  tỉnh Điện Biên</v>
      </c>
      <c r="C571" t="str">
        <v>https://www.facebook.com/p/C%C3%B4ng-an-x%C3%A3-N%C3%A0-T%E1%BA%A5u-th%C3%A0nh-ph%E1%BB%91-%C4%90i%E1%BB%87n-Bi%C3%AAn-Ph%E1%BB%A7-100072035016233/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3570</v>
      </c>
      <c r="B572" t="str">
        <f>HYPERLINK("https://stttt.dienbien.gov.vn/vi/about/danh-sach-nguoi-phat-ngon-tinh-dien-bien-nam-2018.html", "UBND Ủy ban nhân dân xã Nà Tấu  tỉnh Điện Biên")</f>
        <v>UBND Ủy ban nhân dân xã Nà Tấu  tỉnh Điện Biên</v>
      </c>
      <c r="C572" t="str">
        <v>https://stttt.dienbien.gov.vn/vi/about/danh-sach-nguoi-phat-ngon-tinh-dien-bien-nam-2018.html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3571</v>
      </c>
      <c r="B573" t="str">
        <f>HYPERLINK("https://www.facebook.com/conganxananhan/", "Công an xã Nà Nhạn  tỉnh Điện Biên")</f>
        <v>Công an xã Nà Nhạn  tỉnh Điện Biên</v>
      </c>
      <c r="C573" t="str">
        <v>https://www.facebook.com/conganxananhan/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3572</v>
      </c>
      <c r="B574" t="str">
        <f>HYPERLINK("https://stttt.dienbien.gov.vn/vi/about/danh-sach-nguoi-phat-ngon-tinh-dien-bien-nam-2018.html", "UBND Ủy ban nhân dân xã Nà Nhạn  tỉnh Điện Biên")</f>
        <v>UBND Ủy ban nhân dân xã Nà Nhạn  tỉnh Điện Biên</v>
      </c>
      <c r="C574" t="str">
        <v>https://stttt.dienbien.gov.vn/vi/about/danh-sach-nguoi-phat-ngon-tinh-dien-bien-nam-2018.html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3573</v>
      </c>
      <c r="B575" t="str">
        <v>Công an xã Mường Pồn  tỉnh Điện Biên</v>
      </c>
      <c r="C575" t="str">
        <v>-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3574</v>
      </c>
      <c r="B576" t="str">
        <f>HYPERLINK("http://huyendienbien.gov.vn/Tintuc/One/Xa-Muong-Pon", "UBND Ủy ban nhân dân xã Mường Pồn  tỉnh Điện Biên")</f>
        <v>UBND Ủy ban nhân dân xã Mường Pồn  tỉnh Điện Biên</v>
      </c>
      <c r="C576" t="str">
        <v>http://huyendienbien.gov.vn/Tintuc/One/Xa-Muong-Pon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3575</v>
      </c>
      <c r="B577" t="str">
        <v>Công an xã Thanh Nưa  tỉnh Điện Biên</v>
      </c>
      <c r="C577" t="str">
        <v>-</v>
      </c>
      <c r="D577" t="str">
        <v>-</v>
      </c>
      <c r="E577" t="str">
        <v/>
      </c>
      <c r="F577" t="str">
        <v>-</v>
      </c>
      <c r="G577" t="str">
        <v>-</v>
      </c>
    </row>
    <row r="578">
      <c r="A578">
        <v>3576</v>
      </c>
      <c r="B578" t="str">
        <f>HYPERLINK("https://huyendienbien.dienbien.gov.vn/thanhnua/", "UBND Ủy ban nhân dân xã Thanh Nưa  tỉnh Điện Biên")</f>
        <v>UBND Ủy ban nhân dân xã Thanh Nưa  tỉnh Điện Biên</v>
      </c>
      <c r="C578" t="str">
        <v>https://huyendienbien.dienbien.gov.vn/thanhnua/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3577</v>
      </c>
      <c r="B579" t="str">
        <v>Công an xã Hua Thanh  tỉnh Điện Biên</v>
      </c>
      <c r="C579" t="str">
        <v>-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3578</v>
      </c>
      <c r="B580" t="str">
        <f>HYPERLINK("https://huyendienbien.dienbien.gov.vn/huathanh/T/Uy-ban-nhan-dan-xa-hua-thanh-de-nghi-ho-tro-thiet-hai-do-dich-benh-viem-da-noi-cuc-lan-thu", "UBND Ủy ban nhân dân xã Hua Thanh  tỉnh Điện Biên")</f>
        <v>UBND Ủy ban nhân dân xã Hua Thanh  tỉnh Điện Biên</v>
      </c>
      <c r="C580" t="str">
        <v>https://huyendienbien.dienbien.gov.vn/huathanh/T/Uy-ban-nhan-dan-xa-hua-thanh-de-nghi-ho-tro-thiet-hai-do-dich-benh-viem-da-noi-cuc-lan-thu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3579</v>
      </c>
      <c r="B581" t="str">
        <f>HYPERLINK("https://www.facebook.com/conganxamuongphangthanhphodienbienphu/", "Công an xã Mường Phăng  tỉnh Điện Biên")</f>
        <v>Công an xã Mường Phăng  tỉnh Điện Biên</v>
      </c>
      <c r="C581" t="str">
        <v>https://www.facebook.com/conganxamuongphangthanhphodienbienphu/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3580</v>
      </c>
      <c r="B582" t="str">
        <f>HYPERLINK("https://stttt.dienbien.gov.vn/vi/about/danh-sach-nguoi-phat-ngon-tinh-dien-bien-nam-2018.html", "UBND Ủy ban nhân dân xã Mường Phăng  tỉnh Điện Biên")</f>
        <v>UBND Ủy ban nhân dân xã Mường Phăng  tỉnh Điện Biên</v>
      </c>
      <c r="C582" t="str">
        <v>https://stttt.dienbien.gov.vn/vi/about/danh-sach-nguoi-phat-ngon-tinh-dien-bien-nam-2018.html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3581</v>
      </c>
      <c r="B583" t="str">
        <v>Công an xã Pá Khoang  tỉnh Điện Biên</v>
      </c>
      <c r="C583" t="str">
        <v>-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3582</v>
      </c>
      <c r="B584" t="str">
        <f>HYPERLINK("https://stttt.dienbien.gov.vn/vi/about/danh-sach-nguoi-phat-ngon-tinh-dien-bien-nam-2018.html", "UBND Ủy ban nhân dân xã Pá Khoang  tỉnh Điện Biên")</f>
        <v>UBND Ủy ban nhân dân xã Pá Khoang  tỉnh Điện Biên</v>
      </c>
      <c r="C584" t="str">
        <v>https://stttt.dienbien.gov.vn/vi/about/danh-sach-nguoi-phat-ngon-tinh-dien-bien-nam-2018.html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3583</v>
      </c>
      <c r="B585" t="str">
        <f>HYPERLINK("https://www.facebook.com/p/C%C3%B4ng-an-x%C3%A3-Thanh-Lu%C3%B4ng-100079946075752/", "Công an xã Thanh Luông  tỉnh Điện Biên")</f>
        <v>Công an xã Thanh Luông  tỉnh Điện Biên</v>
      </c>
      <c r="C585" t="str">
        <v>https://www.facebook.com/p/C%C3%B4ng-an-x%C3%A3-Thanh-Lu%C3%B4ng-100079946075752/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3584</v>
      </c>
      <c r="B586" t="str">
        <f>HYPERLINK("https://huyendienbien.dienbien.gov.vn/thanhluong/", "UBND Ủy ban nhân dân xã Thanh Luông  tỉnh Điện Biên")</f>
        <v>UBND Ủy ban nhân dân xã Thanh Luông  tỉnh Điện Biên</v>
      </c>
      <c r="C586" t="str">
        <v>https://huyendienbien.dienbien.gov.vn/thanhluong/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3585</v>
      </c>
      <c r="B587" t="str">
        <v>Công an xã Thanh Hưng  tỉnh Điện Biên</v>
      </c>
      <c r="C587" t="str">
        <v>-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3586</v>
      </c>
      <c r="B588" t="str">
        <f>HYPERLINK("https://huyendienbien.dienbien.gov.vn/thanhhung/", "UBND Ủy ban nhân dân xã Thanh Hưng  tỉnh Điện Biên")</f>
        <v>UBND Ủy ban nhân dân xã Thanh Hưng  tỉnh Điện Biên</v>
      </c>
      <c r="C588" t="str">
        <v>https://huyendienbien.dienbien.gov.vn/thanhhung/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3587</v>
      </c>
      <c r="B589" t="str">
        <f>HYPERLINK("https://www.facebook.com/p/C%C3%B4ng-an-x%C3%A3-Thanh-X%C6%B0%C6%A1ng-huy%E1%BB%87n-%C4%90i%E1%BB%87n-Bi%C3%AAn-100076513581198/", "Công an xã Thanh Xương  tỉnh Điện Biên")</f>
        <v>Công an xã Thanh Xương  tỉnh Điện Biên</v>
      </c>
      <c r="C589" t="str">
        <v>https://www.facebook.com/p/C%C3%B4ng-an-x%C3%A3-Thanh-X%C6%B0%C6%A1ng-huy%E1%BB%87n-%C4%90i%E1%BB%87n-Bi%C3%AAn-100076513581198/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3588</v>
      </c>
      <c r="B590" t="str">
        <f>HYPERLINK("https://huyendienbien.dienbien.gov.vn/T/Xa-Thanh-Xuong", "UBND Ủy ban nhân dân xã Thanh Xương  tỉnh Điện Biên")</f>
        <v>UBND Ủy ban nhân dân xã Thanh Xương  tỉnh Điện Biên</v>
      </c>
      <c r="C590" t="str">
        <v>https://huyendienbien.dienbien.gov.vn/T/Xa-Thanh-Xuong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3589</v>
      </c>
      <c r="B591" t="str">
        <f>HYPERLINK("https://www.facebook.com/TuoiTreCongAnDienBien/", "Công an xã Thanh Chăn  tỉnh Điện Biên")</f>
        <v>Công an xã Thanh Chăn  tỉnh Điện Biên</v>
      </c>
      <c r="C591" t="str">
        <v>https://www.facebook.com/TuoiTreCongAnDienBien/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3590</v>
      </c>
      <c r="B592" t="str">
        <f>HYPERLINK("https://stttt.dienbien.gov.vn/vi/about/danh-sach-nguoi-phat-ngon-tinh-dien-bien-nam-2018.html", "UBND Ủy ban nhân dân xã Thanh Chăn  tỉnh Điện Biên")</f>
        <v>UBND Ủy ban nhân dân xã Thanh Chăn  tỉnh Điện Biên</v>
      </c>
      <c r="C592" t="str">
        <v>https://stttt.dienbien.gov.vn/vi/about/danh-sach-nguoi-phat-ngon-tinh-dien-bien-nam-2018.html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3591</v>
      </c>
      <c r="B593" t="str">
        <v>Công an xã Pa Thơm  tỉnh Điện Biên</v>
      </c>
      <c r="C593" t="str">
        <v>-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3592</v>
      </c>
      <c r="B594" t="str">
        <f>HYPERLINK("https://huyendienbien.dienbien.gov.vn/muongnha/T/Xa-Pa-Thom-", "UBND Ủy ban nhân dân xã Pa Thơm  tỉnh Điện Biên")</f>
        <v>UBND Ủy ban nhân dân xã Pa Thơm  tỉnh Điện Biên</v>
      </c>
      <c r="C594" t="str">
        <v>https://huyendienbien.dienbien.gov.vn/muongnha/T/Xa-Pa-Thom-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3593</v>
      </c>
      <c r="B595" t="str">
        <f>HYPERLINK("https://www.facebook.com/TuoiTreCongAnDienBien/", "Công an xã Thanh An  tỉnh Điện Biên")</f>
        <v>Công an xã Thanh An  tỉnh Điện Biên</v>
      </c>
      <c r="C595" t="str">
        <v>https://www.facebook.com/TuoiTreCongAnDienBien/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3594</v>
      </c>
      <c r="B596" t="str">
        <f>HYPERLINK("https://stttt.dienbien.gov.vn/vi/about/danh-sach-nguoi-phat-ngon-tinh-dien-bien-nam-2018.html", "UBND Ủy ban nhân dân xã Thanh An  tỉnh Điện Biên")</f>
        <v>UBND Ủy ban nhân dân xã Thanh An  tỉnh Điện Biên</v>
      </c>
      <c r="C596" t="str">
        <v>https://stttt.dienbien.gov.vn/vi/about/danh-sach-nguoi-phat-ngon-tinh-dien-bien-nam-2018.html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3595</v>
      </c>
      <c r="B597" t="str">
        <v>Công an xã Thanh Yên  tỉnh Điện Biên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3596</v>
      </c>
      <c r="B598" t="str">
        <f>HYPERLINK("https://huyendienbien.dienbien.gov.vn/muongnha/T/Xa-Thanh-yen", "UBND Ủy ban nhân dân xã Thanh Yên  tỉnh Điện Biên")</f>
        <v>UBND Ủy ban nhân dân xã Thanh Yên  tỉnh Điện Biên</v>
      </c>
      <c r="C598" t="str">
        <v>https://huyendienbien.dienbien.gov.vn/muongnha/T/Xa-Thanh-yen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3597</v>
      </c>
      <c r="B599" t="str">
        <v>Công an xã Noong Luống  tỉnh Điện Biên</v>
      </c>
      <c r="C599" t="str">
        <v>-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3598</v>
      </c>
      <c r="B600" t="str">
        <f>HYPERLINK("https://huyendienbien.dienbien.gov.vn/noonghet/Tintuc/One/Xa-Noong-Luong", "UBND Ủy ban nhân dân xã Noong Luống  tỉnh Điện Biên")</f>
        <v>UBND Ủy ban nhân dân xã Noong Luống  tỉnh Điện Biên</v>
      </c>
      <c r="C600" t="str">
        <v>https://huyendienbien.dienbien.gov.vn/noonghet/Tintuc/One/Xa-Noong-Luong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3599</v>
      </c>
      <c r="B601" t="str">
        <v>Công an xã Noọng Hẹt  tỉnh Điện Biên</v>
      </c>
      <c r="C601" t="str">
        <v>-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3600</v>
      </c>
      <c r="B602" t="str">
        <f>HYPERLINK("https://huyendienbien.dienbien.gov.vn/Noonghet", "UBND Ủy ban nhân dân xã Noọng Hẹt  tỉnh Điện Biên")</f>
        <v>UBND Ủy ban nhân dân xã Noọng Hẹt  tỉnh Điện Biên</v>
      </c>
      <c r="C602" t="str">
        <v>https://huyendienbien.dienbien.gov.vn/Noonghet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3601</v>
      </c>
      <c r="B603" t="str">
        <v>Công an xã Sam Mứn  tỉnh Điện Biên</v>
      </c>
      <c r="C603" t="str">
        <v>-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3602</v>
      </c>
      <c r="B604" t="str">
        <f>HYPERLINK("https://huyendienbien.dienbien.gov.vn/muongnha/Tintuc/One/Xa-Sam-Mun", "UBND Ủy ban nhân dân xã Sam Mứn  tỉnh Điện Biên")</f>
        <v>UBND Ủy ban nhân dân xã Sam Mứn  tỉnh Điện Biên</v>
      </c>
      <c r="C604" t="str">
        <v>https://huyendienbien.dienbien.gov.vn/muongnha/Tintuc/One/Xa-Sam-Mun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3603</v>
      </c>
      <c r="B605" t="str">
        <v>Công an xã Pom Lót  tỉnh Điện Biên</v>
      </c>
      <c r="C605" t="str">
        <v>-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3604</v>
      </c>
      <c r="B606" t="str">
        <f>HYPERLINK("https://huyendienbien.dienbien.gov.vn/Tintuc/One/-Xa-Pom-Lot-", "UBND Ủy ban nhân dân xã Pom Lót  tỉnh Điện Biên")</f>
        <v>UBND Ủy ban nhân dân xã Pom Lót  tỉnh Điện Biên</v>
      </c>
      <c r="C606" t="str">
        <v>https://huyendienbien.dienbien.gov.vn/Tintuc/One/-Xa-Pom-Lot-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3605</v>
      </c>
      <c r="B607" t="str">
        <v>Công an xã Núa Ngam  tỉnh Điện Biên</v>
      </c>
      <c r="C607" t="str">
        <v>-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3606</v>
      </c>
      <c r="B608" t="str">
        <f>HYPERLINK("https://huyendienbien.dienbien.gov.vn/natong/Tintuc/One/-Xa-Nua-Ngam", "UBND Ủy ban nhân dân xã Núa Ngam  tỉnh Điện Biên")</f>
        <v>UBND Ủy ban nhân dân xã Núa Ngam  tỉnh Điện Biên</v>
      </c>
      <c r="C608" t="str">
        <v>https://huyendienbien.dienbien.gov.vn/natong/Tintuc/One/-Xa-Nua-Ngam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3607</v>
      </c>
      <c r="B609" t="str">
        <v>Công an xã Hẹ Muông  tỉnh Điện Biên</v>
      </c>
      <c r="C609" t="str">
        <v>-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3608</v>
      </c>
      <c r="B610" t="str">
        <f>HYPERLINK("https://huyendienbien.dienbien.gov.vn/muongnha/T/-Xa-He-Muong-", "UBND Ủy ban nhân dân xã Hẹ Muông  tỉnh Điện Biên")</f>
        <v>UBND Ủy ban nhân dân xã Hẹ Muông  tỉnh Điện Biên</v>
      </c>
      <c r="C610" t="str">
        <v>https://huyendienbien.dienbien.gov.vn/muongnha/T/-Xa-He-Muong-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3609</v>
      </c>
      <c r="B611" t="str">
        <v>Công an xã Na Ư  tỉnh Điện Biên</v>
      </c>
      <c r="C611" t="str">
        <v>-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3610</v>
      </c>
      <c r="B612" t="str">
        <f>HYPERLINK("https://stttt.dienbien.gov.vn/vi/about/danh-sach-nguoi-phat-ngon-tinh-dien-bien-nam-2018.html", "UBND Ủy ban nhân dân xã Na Ư  tỉnh Điện Biên")</f>
        <v>UBND Ủy ban nhân dân xã Na Ư  tỉnh Điện Biên</v>
      </c>
      <c r="C612" t="str">
        <v>https://stttt.dienbien.gov.vn/vi/about/danh-sach-nguoi-phat-ngon-tinh-dien-bien-nam-2018.html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3611</v>
      </c>
      <c r="B613" t="str">
        <v>Công an xã Mường Nhà  tỉnh Điện Biên</v>
      </c>
      <c r="C613" t="str">
        <v>-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3612</v>
      </c>
      <c r="B614" t="str">
        <f>HYPERLINK("https://stttt.dienbien.gov.vn/vi/about/danh-sach-nguoi-phat-ngon-tinh-dien-bien-nam-2018.html", "UBND Ủy ban nhân dân xã Mường Nhà  tỉnh Điện Biên")</f>
        <v>UBND Ủy ban nhân dân xã Mường Nhà  tỉnh Điện Biên</v>
      </c>
      <c r="C614" t="str">
        <v>https://stttt.dienbien.gov.vn/vi/about/danh-sach-nguoi-phat-ngon-tinh-dien-bien-nam-2018.html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3613</v>
      </c>
      <c r="B615" t="str">
        <v>Công an xã Na Tông  tỉnh Điện Biên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3614</v>
      </c>
      <c r="B616" t="str">
        <f>HYPERLINK("https://stttt.dienbien.gov.vn/vi/about/danh-sach-nguoi-phat-ngon-tinh-dien-bien-nam-2018.html", "UBND Ủy ban nhân dân xã Na Tông  tỉnh Điện Biên")</f>
        <v>UBND Ủy ban nhân dân xã Na Tông  tỉnh Điện Biên</v>
      </c>
      <c r="C616" t="str">
        <v>https://stttt.dienbien.gov.vn/vi/about/danh-sach-nguoi-phat-ngon-tinh-dien-bien-nam-2018.html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3615</v>
      </c>
      <c r="B617" t="str">
        <v>Công an xã Mường Lói  tỉnh Điện Biên</v>
      </c>
      <c r="C617" t="str">
        <v>-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3616</v>
      </c>
      <c r="B618" t="str">
        <f>HYPERLINK("https://huyendienbien.dienbien.gov.vn/muongloi/T/HUYEN-DOAN-DIEN-BIEN-DANG-UY-UBND-DOAN-XA-MUONG-LOI-PHOI-HOP-LIEN-CHI-DOAN-KHOA-QUAN-TR", "UBND Ủy ban nhân dân xã Mường Lói  tỉnh Điện Biên")</f>
        <v>UBND Ủy ban nhân dân xã Mường Lói  tỉnh Điện Biên</v>
      </c>
      <c r="C618" t="str">
        <v>https://huyendienbien.dienbien.gov.vn/muongloi/T/HUYEN-DOAN-DIEN-BIEN-DANG-UY-UBND-DOAN-XA-MUONG-LOI-PHOI-HOP-LIEN-CHI-DOAN-KHOA-QUAN-TR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3617</v>
      </c>
      <c r="B619" t="str">
        <f>HYPERLINK("https://www.facebook.com/TuoiTreCongAnDienBien/", "Công an xã Phu Luông  tỉnh Điện Biên")</f>
        <v>Công an xã Phu Luông  tỉnh Điện Biên</v>
      </c>
      <c r="C619" t="str">
        <v>https://www.facebook.com/TuoiTreCongAnDienBien/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3618</v>
      </c>
      <c r="B620" t="str">
        <f>HYPERLINK("https://huyendienbien.dienbien.gov.vn/phuluong/", "UBND Ủy ban nhân dân xã Phu Luông  tỉnh Điện Biên")</f>
        <v>UBND Ủy ban nhân dân xã Phu Luông  tỉnh Điện Biên</v>
      </c>
      <c r="C620" t="str">
        <v>https://huyendienbien.dienbien.gov.vn/phuluong/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3619</v>
      </c>
      <c r="B621" t="str">
        <f>HYPERLINK("https://www.facebook.com/TuoiTreCongAnDienBien/", "Công an thị trấn Điện Biên Đông  tỉnh Điện Biên")</f>
        <v>Công an thị trấn Điện Biên Đông  tỉnh Điện Biên</v>
      </c>
      <c r="C621" t="str">
        <v>https://www.facebook.com/TuoiTreCongAnDienBien/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3620</v>
      </c>
      <c r="B622" t="str">
        <f>HYPERLINK("https://dienbiendong.dienbien.gov.vn/", "UBND Ủy ban nhân dân thị trấn Điện Biên Đông  tỉnh Điện Biên")</f>
        <v>UBND Ủy ban nhân dân thị trấn Điện Biên Đông  tỉnh Điện Biên</v>
      </c>
      <c r="C622" t="str">
        <v>https://dienbiendong.dienbien.gov.vn/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3621</v>
      </c>
      <c r="B623" t="str">
        <v>Công an xã Na Son  tỉnh Điện Biên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3622</v>
      </c>
      <c r="B624" t="str">
        <f>HYPERLINK("https://stttt.dienbien.gov.vn/vi/about/danh-sach-nguoi-phat-ngon-tinh-dien-bien-nam-2018.html", "UBND Ủy ban nhân dân xã Na Son  tỉnh Điện Biên")</f>
        <v>UBND Ủy ban nhân dân xã Na Son  tỉnh Điện Biên</v>
      </c>
      <c r="C624" t="str">
        <v>https://stttt.dienbien.gov.vn/vi/about/danh-sach-nguoi-phat-ngon-tinh-dien-bien-nam-2018.html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3623</v>
      </c>
      <c r="B625" t="str">
        <v>Công an xã Phì Nhừ  tỉnh Điện Biên</v>
      </c>
      <c r="C625" t="str">
        <v>-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3624</v>
      </c>
      <c r="B626" t="str">
        <f>HYPERLINK("https://stttt.dienbien.gov.vn/vi/about/danh-sach-nguoi-phat-ngon-tinh-dien-bien-nam-2018.html", "UBND Ủy ban nhân dân xã Phì Nhừ  tỉnh Điện Biên")</f>
        <v>UBND Ủy ban nhân dân xã Phì Nhừ  tỉnh Điện Biên</v>
      </c>
      <c r="C626" t="str">
        <v>https://stttt.dienbien.gov.vn/vi/about/danh-sach-nguoi-phat-ngon-tinh-dien-bien-nam-2018.html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3625</v>
      </c>
      <c r="B627" t="str">
        <v>Công an xã Chiềng Sơ  tỉnh Điện Biên</v>
      </c>
      <c r="C627" t="str">
        <v>-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3626</v>
      </c>
      <c r="B628" t="str">
        <f>HYPERLINK("https://stttt.dienbien.gov.vn/vi/about/danh-sach-nguoi-phat-ngon-tinh-dien-bien-nam-2018.html", "UBND Ủy ban nhân dân xã Chiềng Sơ  tỉnh Điện Biên")</f>
        <v>UBND Ủy ban nhân dân xã Chiềng Sơ  tỉnh Điện Biên</v>
      </c>
      <c r="C628" t="str">
        <v>https://stttt.dienbien.gov.vn/vi/about/danh-sach-nguoi-phat-ngon-tinh-dien-bien-nam-2018.html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3627</v>
      </c>
      <c r="B629" t="str">
        <v>Công an xã Mường Luân  tỉnh Điện Biên</v>
      </c>
      <c r="C629" t="str">
        <v>-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3628</v>
      </c>
      <c r="B630" t="str">
        <f>HYPERLINK("https://stttt.dienbien.gov.vn/vi/about/danh-sach-nguoi-phat-ngon-tinh-dien-bien-nam-2018.html", "UBND Ủy ban nhân dân xã Mường Luân  tỉnh Điện Biên")</f>
        <v>UBND Ủy ban nhân dân xã Mường Luân  tỉnh Điện Biên</v>
      </c>
      <c r="C630" t="str">
        <v>https://stttt.dienbien.gov.vn/vi/about/danh-sach-nguoi-phat-ngon-tinh-dien-bien-nam-2018.html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3629</v>
      </c>
      <c r="B631" t="str">
        <v>Công an xã Pú Nhi  tỉnh Điện Biên</v>
      </c>
      <c r="C631" t="str">
        <v>-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3630</v>
      </c>
      <c r="B632" t="str">
        <f>HYPERLINK("https://stttt.dienbien.gov.vn/vi/about/danh-sach-nguoi-phat-ngon-tinh-dien-bien-nam-2018.html", "UBND Ủy ban nhân dân xã Pú Nhi  tỉnh Điện Biên")</f>
        <v>UBND Ủy ban nhân dân xã Pú Nhi  tỉnh Điện Biên</v>
      </c>
      <c r="C632" t="str">
        <v>https://stttt.dienbien.gov.vn/vi/about/danh-sach-nguoi-phat-ngon-tinh-dien-bien-nam-2018.html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3631</v>
      </c>
      <c r="B633" t="str">
        <f>HYPERLINK("https://www.facebook.com/132318358393646", "Công an xã Nong U  tỉnh Điện Biên")</f>
        <v>Công an xã Nong U  tỉnh Điện Biên</v>
      </c>
      <c r="C633" t="str">
        <v>https://www.facebook.com/132318358393646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3632</v>
      </c>
      <c r="B634" t="str">
        <f>HYPERLINK("https://govap.hochiminhcity.gov.vn/hien-thi-tin-tuc;jsessionid=F14824EE1FD50FD2A0CD82E1AD4777D3.as5?ban-tuyen-giao-quan-uy-quan-go-vap-trao-tang-nha-tinh-thuong-cho-nguoi-dan-xa-nong-u-huyen-dien-bien-dong-tinh-dien-bien&amp;post=MjNEyNDIwMTAyMzc=", "UBND Ủy ban nhân dân xã Nong U  tỉnh Điện Biên")</f>
        <v>UBND Ủy ban nhân dân xã Nong U  tỉnh Điện Biên</v>
      </c>
      <c r="C634" t="str">
        <v>https://govap.hochiminhcity.gov.vn/hien-thi-tin-tuc;jsessionid=F14824EE1FD50FD2A0CD82E1AD4777D3.as5?ban-tuyen-giao-quan-uy-quan-go-vap-trao-tang-nha-tinh-thuong-cho-nguoi-dan-xa-nong-u-huyen-dien-bien-dong-tinh-dien-bien&amp;post=MjNEyNDIwMTAyMzc=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3633</v>
      </c>
      <c r="B635" t="str">
        <v>Công an xã Xa Dung  tỉnh Điện Biên</v>
      </c>
      <c r="C635" t="str">
        <v>-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3634</v>
      </c>
      <c r="B636" t="str">
        <f>HYPERLINK("https://dienbiendong.dienbien.gov.vn/", "UBND Ủy ban nhân dân xã Xa Dung  tỉnh Điện Biên")</f>
        <v>UBND Ủy ban nhân dân xã Xa Dung  tỉnh Điện Biên</v>
      </c>
      <c r="C636" t="str">
        <v>https://dienbiendong.dienbien.gov.vn/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3635</v>
      </c>
      <c r="B637" t="str">
        <v>Công an xã Keo Lôm  tỉnh Điện Biên</v>
      </c>
      <c r="C637" t="str">
        <v>-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3636</v>
      </c>
      <c r="B638" t="str">
        <f>HYPERLINK("https://stttt.dienbien.gov.vn/vi/about/danh-sach-nguoi-phat-ngon-tinh-dien-bien-nam-2018.html", "UBND Ủy ban nhân dân xã Keo Lôm  tỉnh Điện Biên")</f>
        <v>UBND Ủy ban nhân dân xã Keo Lôm  tỉnh Điện Biên</v>
      </c>
      <c r="C638" t="str">
        <v>https://stttt.dienbien.gov.vn/vi/about/danh-sach-nguoi-phat-ngon-tinh-dien-bien-nam-2018.html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3637</v>
      </c>
      <c r="B639" t="str">
        <v>Công an xã Luân Giới  tỉnh Điện Biên</v>
      </c>
      <c r="C639" t="str">
        <v>-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3638</v>
      </c>
      <c r="B640" t="str">
        <f>HYPERLINK("https://stttt.dienbien.gov.vn/vi/about/danh-sach-nguoi-phat-ngon-tinh-dien-bien-nam-2018.html", "UBND Ủy ban nhân dân xã Luân Giới  tỉnh Điện Biên")</f>
        <v>UBND Ủy ban nhân dân xã Luân Giới  tỉnh Điện Biên</v>
      </c>
      <c r="C640" t="str">
        <v>https://stttt.dienbien.gov.vn/vi/about/danh-sach-nguoi-phat-ngon-tinh-dien-bien-nam-2018.html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3639</v>
      </c>
      <c r="B641" t="str">
        <v>Công an xã Phình Giàng  tỉnh Điện Biên</v>
      </c>
      <c r="C641" t="str">
        <v>-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3640</v>
      </c>
      <c r="B642" t="str">
        <f>HYPERLINK("https://stttt.dienbien.gov.vn/vi/about/danh-sach-nguoi-phat-ngon-tinh-dien-bien-nam-2018.html", "UBND Ủy ban nhân dân xã Phình Giàng  tỉnh Điện Biên")</f>
        <v>UBND Ủy ban nhân dân xã Phình Giàng  tỉnh Điện Biên</v>
      </c>
      <c r="C642" t="str">
        <v>https://stttt.dienbien.gov.vn/vi/about/danh-sach-nguoi-phat-ngon-tinh-dien-bien-nam-2018.html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3641</v>
      </c>
      <c r="B643" t="str">
        <f>HYPERLINK("https://www.facebook.com/caxpuhongdbd/", "Công an xã Pú Hồng  tỉnh Điện Biên")</f>
        <v>Công an xã Pú Hồng  tỉnh Điện Biên</v>
      </c>
      <c r="C643" t="str">
        <v>https://www.facebook.com/caxpuhongdbd/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3642</v>
      </c>
      <c r="B644" t="str">
        <f>HYPERLINK("https://stttt.dienbien.gov.vn/vi/about/danh-sach-nguoi-phat-ngon-tinh-dien-bien-nam-2018.html", "UBND Ủy ban nhân dân xã Pú Hồng  tỉnh Điện Biên")</f>
        <v>UBND Ủy ban nhân dân xã Pú Hồng  tỉnh Điện Biên</v>
      </c>
      <c r="C644" t="str">
        <v>https://stttt.dienbien.gov.vn/vi/about/danh-sach-nguoi-phat-ngon-tinh-dien-bien-nam-2018.html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3643</v>
      </c>
      <c r="B645" t="str">
        <v>Công an xã Tìa Dình  tỉnh Điện Biên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3644</v>
      </c>
      <c r="B646" t="str">
        <f>HYPERLINK("https://stttt.dienbien.gov.vn/vi/about/danh-sach-nguoi-phat-ngon-tinh-dien-bien-nam-2018.html", "UBND Ủy ban nhân dân xã Tìa Dình  tỉnh Điện Biên")</f>
        <v>UBND Ủy ban nhân dân xã Tìa Dình  tỉnh Điện Biên</v>
      </c>
      <c r="C646" t="str">
        <v>https://stttt.dienbien.gov.vn/vi/about/danh-sach-nguoi-phat-ngon-tinh-dien-bien-nam-2018.html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3645</v>
      </c>
      <c r="B647" t="str">
        <f>HYPERLINK("https://www.facebook.com/132318358393646", "Công an xã Háng Lìa  tỉnh Điện Biên")</f>
        <v>Công an xã Háng Lìa  tỉnh Điện Biên</v>
      </c>
      <c r="C647" t="str">
        <v>https://www.facebook.com/132318358393646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3646</v>
      </c>
      <c r="B648" t="str">
        <f>HYPERLINK("https://stttt.dienbien.gov.vn/vi/about/danh-sach-nguoi-phat-ngon-tinh-dien-bien-nam-2018.html", "UBND Ủy ban nhân dân xã Háng Lìa  tỉnh Điện Biên")</f>
        <v>UBND Ủy ban nhân dân xã Háng Lìa  tỉnh Điện Biên</v>
      </c>
      <c r="C648" t="str">
        <v>https://stttt.dienbien.gov.vn/vi/about/danh-sach-nguoi-phat-ngon-tinh-dien-bien-nam-2018.html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3647</v>
      </c>
      <c r="B649" t="str">
        <f>HYPERLINK("https://www.facebook.com/p/C%C3%B4ng-an-huy%E1%BB%87n-M%C6%B0%E1%BB%9Dng-%E1%BA%A2ng-100057664320652/", "Công an thị trấn Mường Ảng  tỉnh Điện Biên")</f>
        <v>Công an thị trấn Mường Ảng  tỉnh Điện Biên</v>
      </c>
      <c r="C649" t="str">
        <v>https://www.facebook.com/p/C%C3%B4ng-an-huy%E1%BB%87n-M%C6%B0%E1%BB%9Dng-%E1%BA%A2ng-100057664320652/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3648</v>
      </c>
      <c r="B650" t="str">
        <f>HYPERLINK("https://muongang.dienbien.gov.vn/", "UBND Ủy ban nhân dân thị trấn Mường Ảng  tỉnh Điện Biên")</f>
        <v>UBND Ủy ban nhân dân thị trấn Mường Ảng  tỉnh Điện Biên</v>
      </c>
      <c r="C650" t="str">
        <v>https://muongang.dienbien.gov.vn/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3649</v>
      </c>
      <c r="B651" t="str">
        <v>Công an xã Mường Đăng  tỉnh Điện Biên</v>
      </c>
      <c r="C651" t="str">
        <v>-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3650</v>
      </c>
      <c r="B652" t="str">
        <f>HYPERLINK("https://stttt.dienbien.gov.vn/vi/about/danh-sach-nguoi-phat-ngon-tinh-dien-bien-nam-2018.html", "UBND Ủy ban nhân dân xã Mường Đăng  tỉnh Điện Biên")</f>
        <v>UBND Ủy ban nhân dân xã Mường Đăng  tỉnh Điện Biên</v>
      </c>
      <c r="C652" t="str">
        <v>https://stttt.dienbien.gov.vn/vi/about/danh-sach-nguoi-phat-ngon-tinh-dien-bien-nam-2018.html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3651</v>
      </c>
      <c r="B653" t="str">
        <v>Công an xã Ngối Cáy  tỉnh Điện Biên</v>
      </c>
      <c r="C653" t="str">
        <v>-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3652</v>
      </c>
      <c r="B654" t="str">
        <f>HYPERLINK("https://stttt.dienbien.gov.vn/vi/about/danh-sach-nguoi-phat-ngon-tinh-dien-bien-nam-2018.html", "UBND Ủy ban nhân dân xã Ngối Cáy  tỉnh Điện Biên")</f>
        <v>UBND Ủy ban nhân dân xã Ngối Cáy  tỉnh Điện Biên</v>
      </c>
      <c r="C654" t="str">
        <v>https://stttt.dienbien.gov.vn/vi/about/danh-sach-nguoi-phat-ngon-tinh-dien-bien-nam-2018.html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3653</v>
      </c>
      <c r="B655" t="str">
        <v>Công an xã Ẳng Tở  tỉnh Điện Biên</v>
      </c>
      <c r="C655" t="str">
        <v>-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3654</v>
      </c>
      <c r="B656" t="str">
        <f>HYPERLINK("https://stttt.dienbien.gov.vn/vi/about/danh-sach-nguoi-phat-ngon-tinh-dien-bien-nam-2018.html", "UBND Ủy ban nhân dân xã Ẳng Tở  tỉnh Điện Biên")</f>
        <v>UBND Ủy ban nhân dân xã Ẳng Tở  tỉnh Điện Biên</v>
      </c>
      <c r="C656" t="str">
        <v>https://stttt.dienbien.gov.vn/vi/about/danh-sach-nguoi-phat-ngon-tinh-dien-bien-nam-2018.html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3655</v>
      </c>
      <c r="B657" t="str">
        <f>HYPERLINK("https://www.facebook.com/xabunglao/", "Công an xã Búng Lao  tỉnh Điện Biên")</f>
        <v>Công an xã Búng Lao  tỉnh Điện Biên</v>
      </c>
      <c r="C657" t="str">
        <v>https://www.facebook.com/xabunglao/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3656</v>
      </c>
      <c r="B658" t="str">
        <f>HYPERLINK("https://stttt.dienbien.gov.vn/vi/about/danh-sach-nguoi-phat-ngon-tinh-dien-bien-nam-2018.html", "UBND Ủy ban nhân dân xã Búng Lao  tỉnh Điện Biên")</f>
        <v>UBND Ủy ban nhân dân xã Búng Lao  tỉnh Điện Biên</v>
      </c>
      <c r="C658" t="str">
        <v>https://stttt.dienbien.gov.vn/vi/about/danh-sach-nguoi-phat-ngon-tinh-dien-bien-nam-2018.html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3657</v>
      </c>
      <c r="B659" t="str">
        <f>HYPERLINK("https://www.facebook.com/p/C%C3%B4ng-an-x%C3%A3-Xu%C3%A2n-Lao-100058435895075/", "Công an xã Xuân Lao  tỉnh Điện Biên")</f>
        <v>Công an xã Xuân Lao  tỉnh Điện Biên</v>
      </c>
      <c r="C659" t="str">
        <v>https://www.facebook.com/p/C%C3%B4ng-an-x%C3%A3-Xu%C3%A2n-Lao-100058435895075/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3658</v>
      </c>
      <c r="B660" t="str">
        <f>HYPERLINK("https://stttt.dienbien.gov.vn/vi/about/danh-sach-nguoi-phat-ngon-tinh-dien-bien-nam-2018.html", "UBND Ủy ban nhân dân xã Xuân Lao  tỉnh Điện Biên")</f>
        <v>UBND Ủy ban nhân dân xã Xuân Lao  tỉnh Điện Biên</v>
      </c>
      <c r="C660" t="str">
        <v>https://stttt.dienbien.gov.vn/vi/about/danh-sach-nguoi-phat-ngon-tinh-dien-bien-nam-2018.html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3659</v>
      </c>
      <c r="B661" t="str">
        <v>Công an xã Ẳng Nưa  tỉnh Điện Biên</v>
      </c>
      <c r="C661" t="str">
        <v>-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3660</v>
      </c>
      <c r="B662" t="str">
        <f>HYPERLINK("https://stttt.dienbien.gov.vn/vi/about/danh-sach-nguoi-phat-ngon-tinh-dien-bien-nam-2018.html", "UBND Ủy ban nhân dân xã Ẳng Nưa  tỉnh Điện Biên")</f>
        <v>UBND Ủy ban nhân dân xã Ẳng Nưa  tỉnh Điện Biên</v>
      </c>
      <c r="C662" t="str">
        <v>https://stttt.dienbien.gov.vn/vi/about/danh-sach-nguoi-phat-ngon-tinh-dien-bien-nam-2018.html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3661</v>
      </c>
      <c r="B663" t="str">
        <v>Công an xã Ẳng Cang  tỉnh Điện Biên</v>
      </c>
      <c r="C663" t="str">
        <v>-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3662</v>
      </c>
      <c r="B664" t="str">
        <f>HYPERLINK("https://muongang.dienbien.gov.vn/", "UBND Ủy ban nhân dân xã Ẳng Cang  tỉnh Điện Biên")</f>
        <v>UBND Ủy ban nhân dân xã Ẳng Cang  tỉnh Điện Biên</v>
      </c>
      <c r="C664" t="str">
        <v>https://muongang.dienbien.gov.vn/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3663</v>
      </c>
      <c r="B665" t="str">
        <f>HYPERLINK("https://www.facebook.com/LoQuyfanpage/", "Công an xã Nặm Lịch  tỉnh Điện Biên")</f>
        <v>Công an xã Nặm Lịch  tỉnh Điện Biên</v>
      </c>
      <c r="C665" t="str">
        <v>https://www.facebook.com/LoQuyfanpage/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3664</v>
      </c>
      <c r="B666" t="str">
        <f>HYPERLINK("https://stttt.dienbien.gov.vn/vi/about/danh-sach-nguoi-phat-ngon-tinh-dien-bien-nam-2018.html", "UBND Ủy ban nhân dân xã Nặm Lịch  tỉnh Điện Biên")</f>
        <v>UBND Ủy ban nhân dân xã Nặm Lịch  tỉnh Điện Biên</v>
      </c>
      <c r="C666" t="str">
        <v>https://stttt.dienbien.gov.vn/vi/about/danh-sach-nguoi-phat-ngon-tinh-dien-bien-nam-2018.html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3665</v>
      </c>
      <c r="B667" t="str">
        <f>HYPERLINK("https://www.facebook.com/p/C%C3%B4ng-an-x%C3%A3-M%C6%B0%E1%BB%9Dng-L%E1%BA%A1n-huy%E1%BB%87n-M%C6%B0%E1%BB%9Dng-%E1%BA%A2ng-100080294753297/", "Công an xã Mường Lạn  tỉnh Điện Biên")</f>
        <v>Công an xã Mường Lạn  tỉnh Điện Biên</v>
      </c>
      <c r="C667" t="str">
        <v>https://www.facebook.com/p/C%C3%B4ng-an-x%C3%A3-M%C6%B0%E1%BB%9Dng-L%E1%BA%A1n-huy%E1%BB%87n-M%C6%B0%E1%BB%9Dng-%E1%BA%A2ng-100080294753297/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3666</v>
      </c>
      <c r="B668" t="str">
        <f>HYPERLINK("https://stttt.dienbien.gov.vn/vi/about/danh-sach-nguoi-phat-ngon-tinh-dien-bien-nam-2018.html", "UBND Ủy ban nhân dân xã Mường Lạn  tỉnh Điện Biên")</f>
        <v>UBND Ủy ban nhân dân xã Mường Lạn  tỉnh Điện Biên</v>
      </c>
      <c r="C668" t="str">
        <v>https://stttt.dienbien.gov.vn/vi/about/danh-sach-nguoi-phat-ngon-tinh-dien-bien-nam-2018.html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3667</v>
      </c>
      <c r="B669" t="str">
        <v>Công an xã Nậm Tin  tỉnh Điện Biên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3668</v>
      </c>
      <c r="B670" t="str">
        <f>HYPERLINK("https://stttt.dienbien.gov.vn/vi/about/danh-sach-nguoi-phat-ngon-tinh-dien-bien-nam-2018.html", "UBND Ủy ban nhân dân xã Nậm Tin  tỉnh Điện Biên")</f>
        <v>UBND Ủy ban nhân dân xã Nậm Tin  tỉnh Điện Biên</v>
      </c>
      <c r="C670" t="str">
        <v>https://stttt.dienbien.gov.vn/vi/about/danh-sach-nguoi-phat-ngon-tinh-dien-bien-nam-2018.html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3669</v>
      </c>
      <c r="B671" t="str">
        <v>Công an xã Pa Tần  tỉnh Điện Biên</v>
      </c>
      <c r="C671" t="str">
        <v>-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3670</v>
      </c>
      <c r="B672" t="str">
        <f>HYPERLINK("https://stttt.dienbien.gov.vn/vi/about/danh-sach-nguoi-phat-ngon-tinh-dien-bien-nam-2018.html", "UBND Ủy ban nhân dân xã Pa Tần  tỉnh Điện Biên")</f>
        <v>UBND Ủy ban nhân dân xã Pa Tần  tỉnh Điện Biên</v>
      </c>
      <c r="C672" t="str">
        <v>https://stttt.dienbien.gov.vn/vi/about/danh-sach-nguoi-phat-ngon-tinh-dien-bien-nam-2018.html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3671</v>
      </c>
      <c r="B673" t="str">
        <f>HYPERLINK("https://www.facebook.com/100034128877957", "Công an xã Chà Cang  tỉnh Điện Biên")</f>
        <v>Công an xã Chà Cang  tỉnh Điện Biên</v>
      </c>
      <c r="C673" t="str">
        <v>https://www.facebook.com/100034128877957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3672</v>
      </c>
      <c r="B674" t="str">
        <f>HYPERLINK("https://stttt.dienbien.gov.vn/vi/about/danh-sach-nguoi-phat-ngon-tinh-dien-bien-nam-2018.html", "UBND Ủy ban nhân dân xã Chà Cang  tỉnh Điện Biên")</f>
        <v>UBND Ủy ban nhân dân xã Chà Cang  tỉnh Điện Biên</v>
      </c>
      <c r="C674" t="str">
        <v>https://stttt.dienbien.gov.vn/vi/about/danh-sach-nguoi-phat-ngon-tinh-dien-bien-nam-2018.html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3673</v>
      </c>
      <c r="B675" t="str">
        <f>HYPERLINK("https://www.facebook.com/ConganxaNaCoSa/", "Công an xã Na Cô Sa  tỉnh Điện Biên")</f>
        <v>Công an xã Na Cô Sa  tỉnh Điện Biên</v>
      </c>
      <c r="C675" t="str">
        <v>https://www.facebook.com/ConganxaNaCoSa/</v>
      </c>
      <c r="D675" t="str">
        <v>-</v>
      </c>
      <c r="E675" t="str">
        <v/>
      </c>
      <c r="F675" t="str">
        <v>-</v>
      </c>
      <c r="G675" t="str">
        <v>-</v>
      </c>
    </row>
    <row r="676">
      <c r="A676">
        <v>3674</v>
      </c>
      <c r="B676" t="str">
        <f>HYPERLINK("https://stttt.dienbien.gov.vn/vi/about/danh-sach-nguoi-phat-ngon-tinh-dien-bien-nam-2018.html", "UBND Ủy ban nhân dân xã Na Cô Sa  tỉnh Điện Biên")</f>
        <v>UBND Ủy ban nhân dân xã Na Cô Sa  tỉnh Điện Biên</v>
      </c>
      <c r="C676" t="str">
        <v>https://stttt.dienbien.gov.vn/vi/about/danh-sach-nguoi-phat-ngon-tinh-dien-bien-nam-2018.html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3675</v>
      </c>
      <c r="B677" t="str">
        <v>Công an xã Nà Khoa  tỉnh Điện Biên</v>
      </c>
      <c r="C677" t="str">
        <v>-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3676</v>
      </c>
      <c r="B678" t="str">
        <f>HYPERLINK("https://stttt.dienbien.gov.vn/vi/about/danh-sach-nguoi-phat-ngon-tinh-dien-bien-nam-2018.html", "UBND Ủy ban nhân dân xã Nà Khoa  tỉnh Điện Biên")</f>
        <v>UBND Ủy ban nhân dân xã Nà Khoa  tỉnh Điện Biên</v>
      </c>
      <c r="C678" t="str">
        <v>https://stttt.dienbien.gov.vn/vi/about/danh-sach-nguoi-phat-ngon-tinh-dien-bien-nam-2018.html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3677</v>
      </c>
      <c r="B679" t="str">
        <v>Công an xã Nà Hỳ  tỉnh Điện Biên</v>
      </c>
      <c r="C679" t="str">
        <v>-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3678</v>
      </c>
      <c r="B680" t="str">
        <f>HYPERLINK("https://stttt.dienbien.gov.vn/vi/about/danh-sach-nguoi-phat-ngon-tinh-dien-bien-nam-2018.html", "UBND Ủy ban nhân dân xã Nà Hỳ  tỉnh Điện Biên")</f>
        <v>UBND Ủy ban nhân dân xã Nà Hỳ  tỉnh Điện Biên</v>
      </c>
      <c r="C680" t="str">
        <v>https://stttt.dienbien.gov.vn/vi/about/danh-sach-nguoi-phat-ngon-tinh-dien-bien-nam-2018.html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3679</v>
      </c>
      <c r="B681" t="str">
        <v>Công an xã Nà Bủng  tỉnh Điện Biên</v>
      </c>
      <c r="C681" t="str">
        <v>-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3680</v>
      </c>
      <c r="B682" t="str">
        <f>HYPERLINK("https://stttt.dienbien.gov.vn/vi/about/danh-sach-nguoi-phat-ngon-tinh-dien-bien-nam-2018.html", "UBND Ủy ban nhân dân xã Nà Bủng  tỉnh Điện Biên")</f>
        <v>UBND Ủy ban nhân dân xã Nà Bủng  tỉnh Điện Biên</v>
      </c>
      <c r="C682" t="str">
        <v>https://stttt.dienbien.gov.vn/vi/about/danh-sach-nguoi-phat-ngon-tinh-dien-bien-nam-2018.html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3681</v>
      </c>
      <c r="B683" t="str">
        <v>Công an xã Nậm Nhừ  tỉnh Điện Biên</v>
      </c>
      <c r="C683" t="str">
        <v>-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3682</v>
      </c>
      <c r="B684" t="str">
        <f>HYPERLINK("https://stttt.dienbien.gov.vn/vi/about/danh-sach-nguoi-phat-ngon-tinh-dien-bien-nam-2018.html", "UBND Ủy ban nhân dân xã Nậm Nhừ  tỉnh Điện Biên")</f>
        <v>UBND Ủy ban nhân dân xã Nậm Nhừ  tỉnh Điện Biên</v>
      </c>
      <c r="C684" t="str">
        <v>https://stttt.dienbien.gov.vn/vi/about/danh-sach-nguoi-phat-ngon-tinh-dien-bien-nam-2018.html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3683</v>
      </c>
      <c r="B685" t="str">
        <v>Công an xã Nậm Chua  tỉnh Điện Biên</v>
      </c>
      <c r="C685" t="str">
        <v>-</v>
      </c>
      <c r="D685" t="str">
        <v>-</v>
      </c>
      <c r="E685" t="str">
        <v/>
      </c>
      <c r="F685" t="str">
        <v>-</v>
      </c>
      <c r="G685" t="str">
        <v>-</v>
      </c>
    </row>
    <row r="686">
      <c r="A686">
        <v>3684</v>
      </c>
      <c r="B686" t="str">
        <f>HYPERLINK("https://stttt.dienbien.gov.vn/vi/about/danh-sach-nguoi-phat-ngon-tinh-dien-bien-nam-2018.html", "UBND Ủy ban nhân dân xã Nậm Chua  tỉnh Điện Biên")</f>
        <v>UBND Ủy ban nhân dân xã Nậm Chua  tỉnh Điện Biên</v>
      </c>
      <c r="C686" t="str">
        <v>https://stttt.dienbien.gov.vn/vi/about/danh-sach-nguoi-phat-ngon-tinh-dien-bien-nam-2018.html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3685</v>
      </c>
      <c r="B687" t="str">
        <v>Công an xã Nậm Khăn  tỉnh Điện Biên</v>
      </c>
      <c r="C687" t="str">
        <v>-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3686</v>
      </c>
      <c r="B688" t="str">
        <f>HYPERLINK("https://stttt.dienbien.gov.vn/vi/about/danh-sach-nguoi-phat-ngon-tinh-dien-bien-nam-2018.html", "UBND Ủy ban nhân dân xã Nậm Khăn  tỉnh Điện Biên")</f>
        <v>UBND Ủy ban nhân dân xã Nậm Khăn  tỉnh Điện Biên</v>
      </c>
      <c r="C688" t="str">
        <v>https://stttt.dienbien.gov.vn/vi/about/danh-sach-nguoi-phat-ngon-tinh-dien-bien-nam-2018.html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3687</v>
      </c>
      <c r="B689" t="str">
        <v>Công an xã Chà Tở  tỉnh Điện Biên</v>
      </c>
      <c r="C689" t="str">
        <v>-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3688</v>
      </c>
      <c r="B690" t="str">
        <f>HYPERLINK("https://stttt.dienbien.gov.vn/vi/about/danh-sach-nguoi-phat-ngon-tinh-dien-bien-nam-2018.html", "UBND Ủy ban nhân dân xã Chà Tở  tỉnh Điện Biên")</f>
        <v>UBND Ủy ban nhân dân xã Chà Tở  tỉnh Điện Biên</v>
      </c>
      <c r="C690" t="str">
        <v>https://stttt.dienbien.gov.vn/vi/about/danh-sach-nguoi-phat-ngon-tinh-dien-bien-nam-2018.html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3689</v>
      </c>
      <c r="B691" t="str">
        <v>Công an xã Vàng Đán  tỉnh Điện Biên</v>
      </c>
      <c r="C691" t="str">
        <v>-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3690</v>
      </c>
      <c r="B692" t="str">
        <f>HYPERLINK("https://stttt.dienbien.gov.vn/vi/about/danh-sach-nguoi-phat-ngon-tinh-dien-bien-nam-2018.html", "UBND Ủy ban nhân dân xã Vàng Đán  tỉnh Điện Biên")</f>
        <v>UBND Ủy ban nhân dân xã Vàng Đán  tỉnh Điện Biên</v>
      </c>
      <c r="C692" t="str">
        <v>https://stttt.dienbien.gov.vn/vi/about/danh-sach-nguoi-phat-ngon-tinh-dien-bien-nam-2018.html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3691</v>
      </c>
      <c r="B693" t="str">
        <v>Công an xã Chà Nưa  tỉnh Điện Biên</v>
      </c>
      <c r="C693" t="str">
        <v>-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3692</v>
      </c>
      <c r="B694" t="str">
        <f>HYPERLINK("https://stttt.dienbien.gov.vn/vi/about/danh-sach-nguoi-phat-ngon-tinh-dien-bien-nam-2018.html", "UBND Ủy ban nhân dân xã Chà Nưa  tỉnh Điện Biên")</f>
        <v>UBND Ủy ban nhân dân xã Chà Nưa  tỉnh Điện Biên</v>
      </c>
      <c r="C694" t="str">
        <v>https://stttt.dienbien.gov.vn/vi/about/danh-sach-nguoi-phat-ngon-tinh-dien-bien-nam-2018.html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3693</v>
      </c>
      <c r="B695" t="str">
        <v>Công an xã Phìn Hồ  tỉnh Điện Biên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3694</v>
      </c>
      <c r="B696" t="str">
        <f>HYPERLINK("https://huyennampo.dienbien.gov.vn/", "UBND Ủy ban nhân dân xã Phìn Hồ  tỉnh Điện Biên")</f>
        <v>UBND Ủy ban nhân dân xã Phìn Hồ  tỉnh Điện Biên</v>
      </c>
      <c r="C696" t="str">
        <v>https://huyennampo.dienbien.gov.vn/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3695</v>
      </c>
      <c r="B697" t="str">
        <f>HYPERLINK("https://www.facebook.com/4407292999304144", "Công an xã Si Pa Phìn  tỉnh Điện Biên")</f>
        <v>Công an xã Si Pa Phìn  tỉnh Điện Biên</v>
      </c>
      <c r="C697" t="str">
        <v>https://www.facebook.com/4407292999304144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3696</v>
      </c>
      <c r="B698" t="str">
        <f>HYPERLINK("https://stttt.dienbien.gov.vn/vi/about/danh-sach-nguoi-phat-ngon-tinh-dien-bien-nam-2018.html", "UBND Ủy ban nhân dân xã Si Pa Phìn  tỉnh Điện Biên")</f>
        <v>UBND Ủy ban nhân dân xã Si Pa Phìn  tỉnh Điện Biên</v>
      </c>
      <c r="C698" t="str">
        <v>https://stttt.dienbien.gov.vn/vi/about/danh-sach-nguoi-phat-ngon-tinh-dien-bien-nam-2018.html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3697</v>
      </c>
      <c r="B699" t="str">
        <v>Công an phường Quyết Thắng  tỉnh Lai Châu</v>
      </c>
      <c r="C699" t="str">
        <v>-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3698</v>
      </c>
      <c r="B700" t="str">
        <f>HYPERLINK("http://quyetthang.thanhpho.laichau.gov.vn/", "UBND Ủy ban nhân dân phường Quyết Thắng  tỉnh Lai Châu")</f>
        <v>UBND Ủy ban nhân dân phường Quyết Thắng  tỉnh Lai Châu</v>
      </c>
      <c r="C700" t="str">
        <v>http://quyetthang.thanhpho.laichau.gov.vn/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3699</v>
      </c>
      <c r="B701" t="str">
        <v>Công an phường Tân Phong  tỉnh Lai Châu</v>
      </c>
      <c r="C701" t="str">
        <v>-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3700</v>
      </c>
      <c r="B702" t="str">
        <f>HYPERLINK("http://tanphong.thanhpho.laichau.gov.vn/", "UBND Ủy ban nhân dân phường Tân Phong  tỉnh Lai Châu")</f>
        <v>UBND Ủy ban nhân dân phường Tân Phong  tỉnh Lai Châu</v>
      </c>
      <c r="C702" t="str">
        <v>http://tanphong.thanhpho.laichau.gov.vn/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3701</v>
      </c>
      <c r="B703" t="str">
        <v>Công an phường Quyết Tiến  tỉnh Lai Châu</v>
      </c>
      <c r="C703" t="str">
        <v>-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3702</v>
      </c>
      <c r="B704" t="str">
        <f>HYPERLINK("http://quyettien.thanhpho.laichau.gov.vn/", "UBND Ủy ban nhân dân phường Quyết Tiến  tỉnh Lai Châu")</f>
        <v>UBND Ủy ban nhân dân phường Quyết Tiến  tỉnh Lai Châu</v>
      </c>
      <c r="C704" t="str">
        <v>http://quyettien.thanhpho.laichau.gov.vn/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3703</v>
      </c>
      <c r="B705" t="str">
        <v>Công an phường Đoàn Kết  tỉnh Lai Châu</v>
      </c>
      <c r="C705" t="str">
        <v>-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3704</v>
      </c>
      <c r="B706" t="str">
        <f>HYPERLINK("http://doanket.thanhpho.laichau.gov.vn/", "UBND Ủy ban nhân dân phường Đoàn Kết  tỉnh Lai Châu")</f>
        <v>UBND Ủy ban nhân dân phường Đoàn Kết  tỉnh Lai Châu</v>
      </c>
      <c r="C706" t="str">
        <v>http://doanket.thanhpho.laichau.gov.vn/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3705</v>
      </c>
      <c r="B707" t="str">
        <v>Công an xã Nậm Loỏng  tỉnh Lai Châu</v>
      </c>
      <c r="C707" t="str">
        <v>-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3706</v>
      </c>
      <c r="B708" t="str">
        <f>HYPERLINK("https://laichau.gov.vn/danh-muc/hoat-dong-trong-tinh/tin-cac-dia-phuong/le-cong-bo-sap-nhap-2-xa-sung-phai-va-nam-loong.html", "UBND Ủy ban nhân dân xã Nậm Loỏng  tỉnh Lai Châu")</f>
        <v>UBND Ủy ban nhân dân xã Nậm Loỏng  tỉnh Lai Châu</v>
      </c>
      <c r="C708" t="str">
        <v>https://laichau.gov.vn/danh-muc/hoat-dong-trong-tinh/tin-cac-dia-phuong/le-cong-bo-sap-nhap-2-xa-sung-phai-va-nam-loong.html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3707</v>
      </c>
      <c r="B709" t="str">
        <v>Công an phường Đông Phong  tỉnh Lai Châu</v>
      </c>
      <c r="C709" t="str">
        <v>-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3708</v>
      </c>
      <c r="B710" t="str">
        <f>HYPERLINK("http://dongphong.thanhpho.laichau.gov.vn/", "UBND Ủy ban nhân dân phường Đông Phong  tỉnh Lai Châu")</f>
        <v>UBND Ủy ban nhân dân phường Đông Phong  tỉnh Lai Châu</v>
      </c>
      <c r="C710" t="str">
        <v>http://dongphong.thanhpho.laichau.gov.vn/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3709</v>
      </c>
      <c r="B711" t="str">
        <v>Công an xã San Thàng  tỉnh Lai Châu</v>
      </c>
      <c r="C711" t="str">
        <v>-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3710</v>
      </c>
      <c r="B712" t="str">
        <f>HYPERLINK("http://santhang.thanhpho.laichau.gov.vn/", "UBND Ủy ban nhân dân xã San Thàng  tỉnh Lai Châu")</f>
        <v>UBND Ủy ban nhân dân xã San Thàng  tỉnh Lai Châu</v>
      </c>
      <c r="C712" t="str">
        <v>http://santhang.thanhpho.laichau.gov.vn/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3711</v>
      </c>
      <c r="B713" t="str">
        <v>Công an thị trấn Tam Đường  tỉnh Lai Châu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3712</v>
      </c>
      <c r="B714" t="str">
        <f>HYPERLINK("https://tamduong.laichau.gov.vn/", "UBND Ủy ban nhân dân thị trấn Tam Đường  tỉnh Lai Châu")</f>
        <v>UBND Ủy ban nhân dân thị trấn Tam Đường  tỉnh Lai Châu</v>
      </c>
      <c r="C714" t="str">
        <v>https://tamduong.laichau.gov.vn/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3713</v>
      </c>
      <c r="B715" t="str">
        <f>HYPERLINK("https://www.facebook.com/p/C%C3%B4ng-An-X%C3%A3-Th%C3%A8n-Sin-100071107973538/", "Công an xã Thèn Sin  tỉnh Lai Châu")</f>
        <v>Công an xã Thèn Sin  tỉnh Lai Châu</v>
      </c>
      <c r="C715" t="str">
        <v>https://www.facebook.com/p/C%C3%B4ng-An-X%C3%A3-Th%C3%A8n-Sin-100071107973538/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3714</v>
      </c>
      <c r="B716" t="str">
        <f>HYPERLINK("https://tamduong.laichau.gov.vn/index.php/he-thong-to-chuc/xa-thi-tran/Xa-Then-Sin-8.html", "UBND Ủy ban nhân dân xã Thèn Sin  tỉnh Lai Châu")</f>
        <v>UBND Ủy ban nhân dân xã Thèn Sin  tỉnh Lai Châu</v>
      </c>
      <c r="C716" t="str">
        <v>https://tamduong.laichau.gov.vn/index.php/he-thong-to-chuc/xa-thi-tran/Xa-Then-Sin-8.html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3715</v>
      </c>
      <c r="B717" t="str">
        <v>Công an xã Sùng Phài  tỉnh Lai Châu</v>
      </c>
      <c r="C717" t="str">
        <v>-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3716</v>
      </c>
      <c r="B718" t="str">
        <f>HYPERLINK("http://sungphai.thanhpho.laichau.gov.vn/", "UBND Ủy ban nhân dân xã Sùng Phài  tỉnh Lai Châu")</f>
        <v>UBND Ủy ban nhân dân xã Sùng Phài  tỉnh Lai Châu</v>
      </c>
      <c r="C718" t="str">
        <v>http://sungphai.thanhpho.laichau.gov.vn/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3717</v>
      </c>
      <c r="B719" t="str">
        <v>Công an xã Tả Lèng  tỉnh Lai Châu</v>
      </c>
      <c r="C719" t="str">
        <v>-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3718</v>
      </c>
      <c r="B720" t="str">
        <f>HYPERLINK("https://laichau.gov.vn/du-khach/doi-thong-ta-leng-diem-check-in-sieu-lang-man.html", "UBND Ủy ban nhân dân xã Tả Lèng  tỉnh Lai Châu")</f>
        <v>UBND Ủy ban nhân dân xã Tả Lèng  tỉnh Lai Châu</v>
      </c>
      <c r="C720" t="str">
        <v>https://laichau.gov.vn/du-khach/doi-thong-ta-leng-diem-check-in-sieu-lang-man.html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3719</v>
      </c>
      <c r="B721" t="str">
        <v>Công an xã Giang Ma  tỉnh Lai Châu</v>
      </c>
      <c r="C721" t="str">
        <v>-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3720</v>
      </c>
      <c r="B722" t="str">
        <f>HYPERLINK("https://laichau.gov.vn/tin-tuc-su-kien/so-nganh-huyen-thanh-pho/hop-bao-dot-xuat-cung-cap-thong-tin-ve-vu-viec-nghi-ngo-doc-tai-truong-mam-non-xa-giang-ma-huyen-tam-duong.html", "UBND Ủy ban nhân dân xã Giang Ma  tỉnh Lai Châu")</f>
        <v>UBND Ủy ban nhân dân xã Giang Ma  tỉnh Lai Châu</v>
      </c>
      <c r="C722" t="str">
        <v>https://laichau.gov.vn/tin-tuc-su-kien/so-nganh-huyen-thanh-pho/hop-bao-dot-xuat-cung-cap-thong-tin-ve-vu-viec-nghi-ngo-doc-tai-truong-mam-non-xa-giang-ma-huyen-tam-duong.html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3721</v>
      </c>
      <c r="B723" t="str">
        <v>Công an xã Hồ Thầu  tỉnh Lai Châu</v>
      </c>
      <c r="C723" t="str">
        <v>-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3722</v>
      </c>
      <c r="B724" t="str">
        <f>HYPERLINK("https://tamduong.laichau.gov.vn/index.php/he-thong-to-chuc/xa-thi-tran/Xa-Ho-Thau-12.html", "UBND Ủy ban nhân dân xã Hồ Thầu  tỉnh Lai Châu")</f>
        <v>UBND Ủy ban nhân dân xã Hồ Thầu  tỉnh Lai Châu</v>
      </c>
      <c r="C724" t="str">
        <v>https://tamduong.laichau.gov.vn/index.php/he-thong-to-chuc/xa-thi-tran/Xa-Ho-Thau-12.html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3723</v>
      </c>
      <c r="B725" t="str">
        <v>Công an xã Bình Lư  tỉnh Lai Châu</v>
      </c>
      <c r="C725" t="str">
        <v>-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3724</v>
      </c>
      <c r="B726" t="str">
        <f>HYPERLINK("https://tamduong.laichau.gov.vn/index.php/he-thong-to-chuc/xa-thi-tran/Xa-Binh-Lu-13.html", "UBND Ủy ban nhân dân xã Bình Lư  tỉnh Lai Châu")</f>
        <v>UBND Ủy ban nhân dân xã Bình Lư  tỉnh Lai Châu</v>
      </c>
      <c r="C726" t="str">
        <v>https://tamduong.laichau.gov.vn/index.php/he-thong-to-chuc/xa-thi-tran/Xa-Binh-Lu-13.html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3725</v>
      </c>
      <c r="B727" t="str">
        <f>HYPERLINK("https://www.facebook.com/p/%C4%90%E1%BA%A3ng-%E1%BB%A7y-H%C4%90ND-UBND-x%C3%A3-S%C6%A1n-B%C3%ACnh-huy%E1%BB%87n-Tam-%C4%90%C6%B0%E1%BB%9Dng-t%E1%BB%89nh-Lai-Ch%C3%A2u-100076236188633/", "Công an xã Sơn Bình  tỉnh Lai Châu")</f>
        <v>Công an xã Sơn Bình  tỉnh Lai Châu</v>
      </c>
      <c r="C727" t="str">
        <v>https://www.facebook.com/p/%C4%90%E1%BA%A3ng-%E1%BB%A7y-H%C4%90ND-UBND-x%C3%A3-S%C6%A1n-B%C3%ACnh-huy%E1%BB%87n-Tam-%C4%90%C6%B0%E1%BB%9Dng-t%E1%BB%89nh-Lai-Ch%C3%A2u-100076236188633/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3726</v>
      </c>
      <c r="B728" t="str">
        <f>HYPERLINK("https://tamduong.laichau.gov.vn/index.php/he-thong-to-chuc/xa-thi-tran/Xa-Son-Binh-5.html", "UBND Ủy ban nhân dân xã Sơn Bình  tỉnh Lai Châu")</f>
        <v>UBND Ủy ban nhân dân xã Sơn Bình  tỉnh Lai Châu</v>
      </c>
      <c r="C728" t="str">
        <v>https://tamduong.laichau.gov.vn/index.php/he-thong-to-chuc/xa-thi-tran/Xa-Son-Binh-5.html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3727</v>
      </c>
      <c r="B729" t="str">
        <v>Công an xã Nùng Nàng  tỉnh Lai Châu</v>
      </c>
      <c r="C729" t="str">
        <v>-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3728</v>
      </c>
      <c r="B730" t="str">
        <f>HYPERLINK("https://laichau.gov.vn/tin-tuc-su-kien/hoat-dong-cua-lanh-dao-tinh/bi-thu-tinh-uy-giang-pao-my-tiep-xuc-cu-tri-tai-xa-nung-nang.html", "UBND Ủy ban nhân dân xã Nùng Nàng  tỉnh Lai Châu")</f>
        <v>UBND Ủy ban nhân dân xã Nùng Nàng  tỉnh Lai Châu</v>
      </c>
      <c r="C730" t="str">
        <v>https://laichau.gov.vn/tin-tuc-su-kien/hoat-dong-cua-lanh-dao-tinh/bi-thu-tinh-uy-giang-pao-my-tiep-xuc-cu-tri-tai-xa-nung-nang.html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3729</v>
      </c>
      <c r="B731" t="str">
        <v>Công an xã Bản Giang  tỉnh Lai Châu</v>
      </c>
      <c r="C731" t="str">
        <v>-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3730</v>
      </c>
      <c r="B732" t="str">
        <f>HYPERLINK("https://tamduong.laichau.gov.vn/index.php/he-thong-to-chuc/xa-thi-tran/Xa-Ban-Giang-7.html", "UBND Ủy ban nhân dân xã Bản Giang  tỉnh Lai Châu")</f>
        <v>UBND Ủy ban nhân dân xã Bản Giang  tỉnh Lai Châu</v>
      </c>
      <c r="C732" t="str">
        <v>https://tamduong.laichau.gov.vn/index.php/he-thong-to-chuc/xa-thi-tran/Xa-Ban-Giang-7.html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3731</v>
      </c>
      <c r="B733" t="str">
        <v>Công an xã Bản Hon  tỉnh Lai Châu</v>
      </c>
      <c r="C733" t="str">
        <v>-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3732</v>
      </c>
      <c r="B734" t="str">
        <f>HYPERLINK("https://laichau.gov.vn/du-khach/trai-nghiem-du-lich-ban-tham-xa-ban-hon-huyen-tam-duong.html", "UBND Ủy ban nhân dân xã Bản Hon  tỉnh Lai Châu")</f>
        <v>UBND Ủy ban nhân dân xã Bản Hon  tỉnh Lai Châu</v>
      </c>
      <c r="C734" t="str">
        <v>https://laichau.gov.vn/du-khach/trai-nghiem-du-lich-ban-tham-xa-ban-hon-huyen-tam-duong.html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3733</v>
      </c>
      <c r="B735" t="str">
        <v>Công an xã Bản Bo  tỉnh Lai Châu</v>
      </c>
      <c r="C735" t="str">
        <v>-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3734</v>
      </c>
      <c r="B736" t="str">
        <f>HYPERLINK("https://tamduong.laichau.gov.vn/index.php/he-thong-to-chuc/xa-thi-tran/Xa-Ban-Bo-6.html", "UBND Ủy ban nhân dân xã Bản Bo  tỉnh Lai Châu")</f>
        <v>UBND Ủy ban nhân dân xã Bản Bo  tỉnh Lai Châu</v>
      </c>
      <c r="C736" t="str">
        <v>https://tamduong.laichau.gov.vn/index.php/he-thong-to-chuc/xa-thi-tran/Xa-Ban-Bo-6.html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3735</v>
      </c>
      <c r="B737" t="str">
        <v>Công an xã Nà Tăm  tỉnh Lai Châu</v>
      </c>
      <c r="C737" t="str">
        <v>-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3736</v>
      </c>
      <c r="B738" t="str">
        <f>HYPERLINK("https://tamduong.laichau.gov.vn/index.php/he-thong-to-chuc/xa-thi-tran/Xa-Na-Tam-11.html", "UBND Ủy ban nhân dân xã Nà Tăm  tỉnh Lai Châu")</f>
        <v>UBND Ủy ban nhân dân xã Nà Tăm  tỉnh Lai Châu</v>
      </c>
      <c r="C738" t="str">
        <v>https://tamduong.laichau.gov.vn/index.php/he-thong-to-chuc/xa-thi-tran/Xa-Na-Tam-11.html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3737</v>
      </c>
      <c r="B739" t="str">
        <v>Công an xã Khun Há  tỉnh Lai Châu</v>
      </c>
      <c r="C739" t="str">
        <v>-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3738</v>
      </c>
      <c r="B740" t="str">
        <f>HYPERLINK("https://tamduong.laichau.gov.vn/laws/subject/UBND-xa-Khun-Ha/", "UBND Ủy ban nhân dân xã Khun Há  tỉnh Lai Châu")</f>
        <v>UBND Ủy ban nhân dân xã Khun Há  tỉnh Lai Châu</v>
      </c>
      <c r="C740" t="str">
        <v>https://tamduong.laichau.gov.vn/laws/subject/UBND-xa-Khun-Ha/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3739</v>
      </c>
      <c r="B741" t="str">
        <v>Công an thị trấn Mường Tè  tỉnh Lai Châu</v>
      </c>
      <c r="C741" t="str">
        <v>-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3740</v>
      </c>
      <c r="B742" t="str">
        <f>HYPERLINK("https://muongte.laichau.gov.vn/", "UBND Ủy ban nhân dân thị trấn Mường Tè  tỉnh Lai Châu")</f>
        <v>UBND Ủy ban nhân dân thị trấn Mường Tè  tỉnh Lai Châu</v>
      </c>
      <c r="C742" t="str">
        <v>https://muongte.laichau.gov.vn/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3741</v>
      </c>
      <c r="B743" t="str">
        <v>Công an xã Thu Lũm  tỉnh Lai Châu</v>
      </c>
      <c r="C743" t="str">
        <v>-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3742</v>
      </c>
      <c r="B744" t="str">
        <f>HYPERLINK("https://muongte.laichau.gov.vn/", "UBND Ủy ban nhân dân xã Thu Lũm  tỉnh Lai Châu")</f>
        <v>UBND Ủy ban nhân dân xã Thu Lũm  tỉnh Lai Châu</v>
      </c>
      <c r="C744" t="str">
        <v>https://muongte.laichau.gov.vn/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3743</v>
      </c>
      <c r="B745" t="str">
        <v>Công an xã Ka Lăng  tỉnh Lai Châu</v>
      </c>
      <c r="C745" t="str">
        <v>-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3744</v>
      </c>
      <c r="B746" t="str">
        <f>HYPERLINK("https://muongte.laichau.gov.vn/co-cau-to-chuc/vieworg/Xa-Ka-Lang-55/", "UBND Ủy ban nhân dân xã Ka Lăng  tỉnh Lai Châu")</f>
        <v>UBND Ủy ban nhân dân xã Ka Lăng  tỉnh Lai Châu</v>
      </c>
      <c r="C746" t="str">
        <v>https://muongte.laichau.gov.vn/co-cau-to-chuc/vieworg/Xa-Ka-Lang-55/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3745</v>
      </c>
      <c r="B747" t="str">
        <f>HYPERLINK("https://www.facebook.com/tuoitrecongansonla/?locale=ms_MY", "Công an xã Tá Bạ  tỉnh Lai Châu")</f>
        <v>Công an xã Tá Bạ  tỉnh Lai Châu</v>
      </c>
      <c r="C747" t="str">
        <v>https://www.facebook.com/tuoitrecongansonla/?locale=ms_MY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3746</v>
      </c>
      <c r="B748" t="str">
        <f>HYPERLINK("https://muongte.laichau.gov.vn/", "UBND Ủy ban nhân dân xã Tá Bạ  tỉnh Lai Châu")</f>
        <v>UBND Ủy ban nhân dân xã Tá Bạ  tỉnh Lai Châu</v>
      </c>
      <c r="C748" t="str">
        <v>https://muongte.laichau.gov.vn/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3747</v>
      </c>
      <c r="B749" t="str">
        <v>Công an xã Pa ủ  tỉnh Lai Châu</v>
      </c>
      <c r="C749" t="str">
        <v>-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3748</v>
      </c>
      <c r="B750" t="str">
        <f>HYPERLINK("https://muongte.laichau.gov.vn/", "UBND Ủy ban nhân dân xã Pa ủ  tỉnh Lai Châu")</f>
        <v>UBND Ủy ban nhân dân xã Pa ủ  tỉnh Lai Châu</v>
      </c>
      <c r="C750" t="str">
        <v>https://muongte.laichau.gov.vn/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3749</v>
      </c>
      <c r="B751" t="str">
        <v>Công an xã Mường Tè  tỉnh Lai Châu</v>
      </c>
      <c r="C751" t="str">
        <v>-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3750</v>
      </c>
      <c r="B752" t="str">
        <f>HYPERLINK("https://muongte.laichau.gov.vn/", "UBND Ủy ban nhân dân xã Mường Tè  tỉnh Lai Châu")</f>
        <v>UBND Ủy ban nhân dân xã Mường Tè  tỉnh Lai Châu</v>
      </c>
      <c r="C752" t="str">
        <v>https://muongte.laichau.gov.vn/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3751</v>
      </c>
      <c r="B753" t="str">
        <v>Công an xã Pa Vệ Sử  tỉnh Lai Châu</v>
      </c>
      <c r="C753" t="str">
        <v>-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3752</v>
      </c>
      <c r="B754" t="str">
        <f>HYPERLINK("https://vksndtc.gov.vn/UserControls/Publishing/News/BinhLuan/pFormPrint.aspx?UrlListProcess=22D48E3E00E317DB107E3706F225B1CE22F006B7C704FC8B6894F6ABCA85660A&amp;ItemID=509&amp;webP=portal", "UBND Ủy ban nhân dân xã Pa Vệ Sử  tỉnh Lai Châu")</f>
        <v>UBND Ủy ban nhân dân xã Pa Vệ Sử  tỉnh Lai Châu</v>
      </c>
      <c r="C754" t="str">
        <v>https://vksndtc.gov.vn/UserControls/Publishing/News/BinhLuan/pFormPrint.aspx?UrlListProcess=22D48E3E00E317DB107E3706F225B1CE22F006B7C704FC8B6894F6ABCA85660A&amp;ItemID=509&amp;webP=portal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3753</v>
      </c>
      <c r="B755" t="str">
        <v>Công an xã Mù Cả  tỉnh Lai Châu</v>
      </c>
      <c r="C755" t="str">
        <v>-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3754</v>
      </c>
      <c r="B756" t="str">
        <f>HYPERLINK("https://laichau.gov.vn/tin-tuc-su-kien/so-nganh-huyen-thanh-pho/chuong-trinh-xuan-bien-phong-am-long-dan-ban-tai-ban-to-kho-xa-mu-ca-huyen-muong-te.html", "UBND Ủy ban nhân dân xã Mù Cả  tỉnh Lai Châu")</f>
        <v>UBND Ủy ban nhân dân xã Mù Cả  tỉnh Lai Châu</v>
      </c>
      <c r="C756" t="str">
        <v>https://laichau.gov.vn/tin-tuc-su-kien/so-nganh-huyen-thanh-pho/chuong-trinh-xuan-bien-phong-am-long-dan-ban-tai-ban-to-kho-xa-mu-ca-huyen-muong-te.html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3755</v>
      </c>
      <c r="B757" t="str">
        <v>Công an xã Bum Tở  tỉnh Lai Châu</v>
      </c>
      <c r="C757" t="str">
        <v>-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3756</v>
      </c>
      <c r="B758" t="str">
        <f>HYPERLINK("https://muongte.laichau.gov.vn/", "UBND Ủy ban nhân dân xã Bum Tở  tỉnh Lai Châu")</f>
        <v>UBND Ủy ban nhân dân xã Bum Tở  tỉnh Lai Châu</v>
      </c>
      <c r="C758" t="str">
        <v>https://muongte.laichau.gov.vn/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3757</v>
      </c>
      <c r="B759" t="str">
        <v>Công an xã Nậm Khao  tỉnh Lai Châu</v>
      </c>
      <c r="C759" t="str">
        <v>-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3758</v>
      </c>
      <c r="B760" t="str">
        <f>HYPERLINK("https://muongte.laichau.gov.vn/co-cau-to-chuc/vieworg/Xa-Nam-Khao-59/", "UBND Ủy ban nhân dân xã Nậm Khao  tỉnh Lai Châu")</f>
        <v>UBND Ủy ban nhân dân xã Nậm Khao  tỉnh Lai Châu</v>
      </c>
      <c r="C760" t="str">
        <v>https://muongte.laichau.gov.vn/co-cau-to-chuc/vieworg/Xa-Nam-Khao-59/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3759</v>
      </c>
      <c r="B761" t="str">
        <v>Công an xã Tà Tổng  tỉnh Lai Châu</v>
      </c>
      <c r="C761" t="str">
        <v>-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3760</v>
      </c>
      <c r="B762" t="str">
        <f>HYPERLINK("https://laichau.gov.vn/tin-tuc-su-kien/hoat-dong-cua-lanh-dao-tinh/pho-chu-tich-thuong-truc-ubnd-tinh-tong-thanh-hai-du-ngay-hoi-toan-dan-bao-ve-an-ninh-to-quoc-nam-2024-tai-xa-ta-tong-hu2.html", "UBND Ủy ban nhân dân xã Tà Tổng  tỉnh Lai Châu")</f>
        <v>UBND Ủy ban nhân dân xã Tà Tổng  tỉnh Lai Châu</v>
      </c>
      <c r="C762" t="str">
        <v>https://laichau.gov.vn/tin-tuc-su-kien/hoat-dong-cua-lanh-dao-tinh/pho-chu-tich-thuong-truc-ubnd-tinh-tong-thanh-hai-du-ngay-hoi-toan-dan-bao-ve-an-ninh-to-quoc-nam-2024-tai-xa-ta-tong-hu2.html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3761</v>
      </c>
      <c r="B763" t="str">
        <v>Công an xã Bum Nưa  tỉnh Lai Châu</v>
      </c>
      <c r="C763" t="str">
        <v>-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3762</v>
      </c>
      <c r="B764" t="str">
        <f>HYPERLINK("https://muongte.laichau.gov.vn/co-cau-to-chuc/vieworg/Xa-Bum-Nua-53/", "UBND Ủy ban nhân dân xã Bum Nưa  tỉnh Lai Châu")</f>
        <v>UBND Ủy ban nhân dân xã Bum Nưa  tỉnh Lai Châu</v>
      </c>
      <c r="C764" t="str">
        <v>https://muongte.laichau.gov.vn/co-cau-to-chuc/vieworg/Xa-Bum-Nua-53/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3763</v>
      </c>
      <c r="B765" t="str">
        <v>Công an xã Vàng San  tỉnh Lai Châu</v>
      </c>
      <c r="C765" t="str">
        <v>-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3764</v>
      </c>
      <c r="B766" t="str">
        <f>HYPERLINK("https://muongte.laichau.gov.vn/", "UBND Ủy ban nhân dân xã Vàng San  tỉnh Lai Châu")</f>
        <v>UBND Ủy ban nhân dân xã Vàng San  tỉnh Lai Châu</v>
      </c>
      <c r="C766" t="str">
        <v>https://muongte.laichau.gov.vn/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3765</v>
      </c>
      <c r="B767" t="str">
        <v>Công an xã Kan Hồ  tỉnh Lai Châu</v>
      </c>
      <c r="C767" t="str">
        <v>-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3766</v>
      </c>
      <c r="B768" t="str">
        <f>HYPERLINK("https://laichau.gov.vn/thong-tin-nguoi-phat-ngon", "UBND Ủy ban nhân dân xã Kan Hồ  tỉnh Lai Châu")</f>
        <v>UBND Ủy ban nhân dân xã Kan Hồ  tỉnh Lai Châu</v>
      </c>
      <c r="C768" t="str">
        <v>https://laichau.gov.vn/thong-tin-nguoi-phat-ngon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3767</v>
      </c>
      <c r="B769" t="str">
        <f>HYPERLINK("https://www.facebook.com/conganhuyensinho/", "Công an thị trấn Sìn Hồ  tỉnh Lai Châu")</f>
        <v>Công an thị trấn Sìn Hồ  tỉnh Lai Châu</v>
      </c>
      <c r="C769" t="str">
        <v>https://www.facebook.com/conganhuyensinho/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3768</v>
      </c>
      <c r="B770" t="str">
        <f>HYPERLINK("https://sinho.laichau.gov.vn/", "UBND Ủy ban nhân dân thị trấn Sìn Hồ  tỉnh Lai Châu")</f>
        <v>UBND Ủy ban nhân dân thị trấn Sìn Hồ  tỉnh Lai Châu</v>
      </c>
      <c r="C770" t="str">
        <v>https://sinho.laichau.gov.vn/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3769</v>
      </c>
      <c r="B771" t="str">
        <v>Công an xã Chăn Nưa  tỉnh Lai Châu</v>
      </c>
      <c r="C771" t="str">
        <v>-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3770</v>
      </c>
      <c r="B772" t="str">
        <f>HYPERLINK("https://sinho.laichau.gov.vn/", "UBND Ủy ban nhân dân xã Chăn Nưa  tỉnh Lai Châu")</f>
        <v>UBND Ủy ban nhân dân xã Chăn Nưa  tỉnh Lai Châu</v>
      </c>
      <c r="C772" t="str">
        <v>https://sinho.laichau.gov.vn/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3771</v>
      </c>
      <c r="B773" t="str">
        <f>HYPERLINK("https://www.facebook.com/p/UBND-x%C3%A3-Pa-T%E1%BA%A7n-100069277488040/", "Công an xã Pa Tần  tỉnh Lai Châu")</f>
        <v>Công an xã Pa Tần  tỉnh Lai Châu</v>
      </c>
      <c r="C773" t="str">
        <v>https://www.facebook.com/p/UBND-x%C3%A3-Pa-T%E1%BA%A7n-100069277488040/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3772</v>
      </c>
      <c r="B774" t="str">
        <f>HYPERLINK("https://laichau.gov.vn/thong-tin-tra-cuu/dau-thau-mua-sam-cong/thong-bao-dau-gia-quyen-su-dung-dat-o-nong-thon-tai-xa-pa-tan-huyen-sin-ho-tinh-lai-chau-dau-gia-lan-thu-hai-.html", "UBND Ủy ban nhân dân xã Pa Tần  tỉnh Lai Châu")</f>
        <v>UBND Ủy ban nhân dân xã Pa Tần  tỉnh Lai Châu</v>
      </c>
      <c r="C774" t="str">
        <v>https://laichau.gov.vn/thong-tin-tra-cuu/dau-thau-mua-sam-cong/thong-bao-dau-gia-quyen-su-dung-dat-o-nong-thon-tai-xa-pa-tan-huyen-sin-ho-tinh-lai-chau-dau-gia-lan-thu-hai-.html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3773</v>
      </c>
      <c r="B775" t="str">
        <v>Công an xã Phìn Hồ  tỉnh Lai Châu</v>
      </c>
      <c r="C775" t="str">
        <v>-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3774</v>
      </c>
      <c r="B776" t="str">
        <f>HYPERLINK("https://sinho.laichau.gov.vn/", "UBND Ủy ban nhân dân xã Phìn Hồ  tỉnh Lai Châu")</f>
        <v>UBND Ủy ban nhân dân xã Phìn Hồ  tỉnh Lai Châu</v>
      </c>
      <c r="C776" t="str">
        <v>https://sinho.laichau.gov.vn/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3775</v>
      </c>
      <c r="B777" t="str">
        <f>HYPERLINK("https://www.facebook.com/tuoitredongthap/", "Công an xã Hồng Thu  tỉnh Lai Châu")</f>
        <v>Công an xã Hồng Thu  tỉnh Lai Châu</v>
      </c>
      <c r="C777" t="str">
        <v>https://www.facebook.com/tuoitredongthap/</v>
      </c>
      <c r="D777" t="str">
        <v>-</v>
      </c>
      <c r="E777" t="str">
        <v/>
      </c>
      <c r="F777" t="str">
        <v>-</v>
      </c>
      <c r="G777" t="str">
        <v>-</v>
      </c>
    </row>
    <row r="778">
      <c r="A778">
        <v>3776</v>
      </c>
      <c r="B778" t="str">
        <f>HYPERLINK("https://sinho.laichau.gov.vn/", "UBND Ủy ban nhân dân xã Hồng Thu  tỉnh Lai Châu")</f>
        <v>UBND Ủy ban nhân dân xã Hồng Thu  tỉnh Lai Châu</v>
      </c>
      <c r="C778" t="str">
        <v>https://sinho.laichau.gov.vn/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3777</v>
      </c>
      <c r="B779" t="str">
        <v>Công an xã Phăng Sô Lin  tỉnh Lai Châu</v>
      </c>
      <c r="C779" t="str">
        <v>-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3778</v>
      </c>
      <c r="B780" t="str">
        <f>HYPERLINK("https://sinho.laichau.gov.vn/", "UBND Ủy ban nhân dân xã Phăng Sô Lin  tỉnh Lai Châu")</f>
        <v>UBND Ủy ban nhân dân xã Phăng Sô Lin  tỉnh Lai Châu</v>
      </c>
      <c r="C780" t="str">
        <v>https://sinho.laichau.gov.vn/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3779</v>
      </c>
      <c r="B781" t="str">
        <v>Công an xã Ma Quai  tỉnh Lai Châu</v>
      </c>
      <c r="C781" t="str">
        <v>-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3780</v>
      </c>
      <c r="B782" t="str">
        <f>HYPERLINK("https://laichau.gov.vn/tin-tuc-su-kien/hoat-dong-cua-lanh-dao-tinh/chuong-trinh-xuan-gan-ket-tet-nong-dan-nam-2024-tai-ban-can-ty-xa-ma-quai-huyen-sin-ho.html", "UBND Ủy ban nhân dân xã Ma Quai  tỉnh Lai Châu")</f>
        <v>UBND Ủy ban nhân dân xã Ma Quai  tỉnh Lai Châu</v>
      </c>
      <c r="C782" t="str">
        <v>https://laichau.gov.vn/tin-tuc-su-kien/hoat-dong-cua-lanh-dao-tinh/chuong-trinh-xuan-gan-ket-tet-nong-dan-nam-2024-tai-ban-can-ty-xa-ma-quai-huyen-sin-ho.html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3781</v>
      </c>
      <c r="B783" t="str">
        <v>Công an xã Lùng Thàng  tỉnh Lai Châu</v>
      </c>
      <c r="C783" t="str">
        <v>-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3782</v>
      </c>
      <c r="B784" t="str">
        <f>HYPERLINK("https://sinho.laichau.gov.vn/", "UBND Ủy ban nhân dân xã Lùng Thàng  tỉnh Lai Châu")</f>
        <v>UBND Ủy ban nhân dân xã Lùng Thàng  tỉnh Lai Châu</v>
      </c>
      <c r="C784" t="str">
        <v>https://sinho.laichau.gov.vn/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3783</v>
      </c>
      <c r="B785" t="str">
        <f>HYPERLINK("https://www.facebook.com/tuoitrecongansonla/?locale=ms_MY", "Công an xã Tả Phìn  tỉnh Lai Châu")</f>
        <v>Công an xã Tả Phìn  tỉnh Lai Châu</v>
      </c>
      <c r="C785" t="str">
        <v>https://www.facebook.com/tuoitrecongansonla/?locale=ms_MY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3784</v>
      </c>
      <c r="B786" t="str">
        <f>HYPERLINK("https://dichvucong.laichau.gov.vn/dich-vu-cong/tiep-nhan-online/thanh-toan-truc-tuyen?sid=189707&amp;ma-ho-so=648832", "UBND Ủy ban nhân dân xã Tả Phìn  tỉnh Lai Châu")</f>
        <v>UBND Ủy ban nhân dân xã Tả Phìn  tỉnh Lai Châu</v>
      </c>
      <c r="C786" t="str">
        <v>https://dichvucong.laichau.gov.vn/dich-vu-cong/tiep-nhan-online/thanh-toan-truc-tuyen?sid=189707&amp;ma-ho-so=648832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3785</v>
      </c>
      <c r="B787" t="str">
        <v>Công an xã Sà Dề Phìn  tỉnh Lai Châu</v>
      </c>
      <c r="C787" t="str">
        <v>-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3786</v>
      </c>
      <c r="B788" t="str">
        <f>HYPERLINK("https://sinho.laichau.gov.vn/", "UBND Ủy ban nhân dân xã Sà Dề Phìn  tỉnh Lai Châu")</f>
        <v>UBND Ủy ban nhân dân xã Sà Dề Phìn  tỉnh Lai Châu</v>
      </c>
      <c r="C788" t="str">
        <v>https://sinho.laichau.gov.vn/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3787</v>
      </c>
      <c r="B789" t="str">
        <v>Công an xã Nậm Tăm  tỉnh Lai Châu</v>
      </c>
      <c r="C789" t="str">
        <v>-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3788</v>
      </c>
      <c r="B790" t="str">
        <f>HYPERLINK("https://laichau.gov.vn/thong-tin-nguoi-phat-ngon", "UBND Ủy ban nhân dân xã Nậm Tăm  tỉnh Lai Châu")</f>
        <v>UBND Ủy ban nhân dân xã Nậm Tăm  tỉnh Lai Châu</v>
      </c>
      <c r="C790" t="str">
        <v>https://laichau.gov.vn/thong-tin-nguoi-phat-ngon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3789</v>
      </c>
      <c r="B791" t="str">
        <f>HYPERLINK("https://www.facebook.com/tuoitrecongansonla/?locale=ms_MY", "Công an xã Tả Ngảo  tỉnh Lai Châu")</f>
        <v>Công an xã Tả Ngảo  tỉnh Lai Châu</v>
      </c>
      <c r="C791" t="str">
        <v>https://www.facebook.com/tuoitrecongansonla/?locale=ms_MY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3790</v>
      </c>
      <c r="B792" t="str">
        <f>HYPERLINK("https://dichvucong.laichau.gov.vn/dich-vu-cong/tiep-nhan-online/thanh-toan-truc-tuyen?sid=189039&amp;ma-ho-so=650028", "UBND Ủy ban nhân dân xã Tả Ngảo  tỉnh Lai Châu")</f>
        <v>UBND Ủy ban nhân dân xã Tả Ngảo  tỉnh Lai Châu</v>
      </c>
      <c r="C792" t="str">
        <v>https://dichvucong.laichau.gov.vn/dich-vu-cong/tiep-nhan-online/thanh-toan-truc-tuyen?sid=189039&amp;ma-ho-so=650028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3791</v>
      </c>
      <c r="B793" t="str">
        <v>Công an xã Pu Sam Cáp  tỉnh Lai Châu</v>
      </c>
      <c r="C793" t="str">
        <v>-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3792</v>
      </c>
      <c r="B794" t="str">
        <f>HYPERLINK("https://sinho.laichau.gov.vn/", "UBND Ủy ban nhân dân xã Pu Sam Cáp  tỉnh Lai Châu")</f>
        <v>UBND Ủy ban nhân dân xã Pu Sam Cáp  tỉnh Lai Châu</v>
      </c>
      <c r="C794" t="str">
        <v>https://sinho.laichau.gov.vn/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3793</v>
      </c>
      <c r="B795" t="str">
        <v>Công an xã Nậm Cha  tỉnh Lai Châu</v>
      </c>
      <c r="C795" t="str">
        <v>-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3794</v>
      </c>
      <c r="B796" t="str">
        <f>HYPERLINK("https://namnhun.laichau.gov.vn/", "UBND Ủy ban nhân dân xã Nậm Cha  tỉnh Lai Châu")</f>
        <v>UBND Ủy ban nhân dân xã Nậm Cha  tỉnh Lai Châu</v>
      </c>
      <c r="C796" t="str">
        <v>https://namnhun.laichau.gov.vn/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3795</v>
      </c>
      <c r="B797" t="str">
        <v>Công an xã Pa Khoá  tỉnh Lai Châu</v>
      </c>
      <c r="C797" t="str">
        <v>-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3796</v>
      </c>
      <c r="B798" t="str">
        <f>HYPERLINK("https://laichau.gov.vn/thong-tin-nguoi-phat-ngon", "UBND Ủy ban nhân dân xã Pa Khoá  tỉnh Lai Châu")</f>
        <v>UBND Ủy ban nhân dân xã Pa Khoá  tỉnh Lai Châu</v>
      </c>
      <c r="C798" t="str">
        <v>https://laichau.gov.vn/thong-tin-nguoi-phat-ngon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3797</v>
      </c>
      <c r="B799" t="str">
        <v>Công an xã Làng Mô  tỉnh Lai Châu</v>
      </c>
      <c r="C799" t="str">
        <v>-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3798</v>
      </c>
      <c r="B800" t="str">
        <f>HYPERLINK("https://laichau.gov.vn/thong-tin-nguoi-phat-ngon", "UBND Ủy ban nhân dân xã Làng Mô  tỉnh Lai Châu")</f>
        <v>UBND Ủy ban nhân dân xã Làng Mô  tỉnh Lai Châu</v>
      </c>
      <c r="C800" t="str">
        <v>https://laichau.gov.vn/thong-tin-nguoi-phat-ngon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3799</v>
      </c>
      <c r="B801" t="str">
        <v>Công an xã Noong Hẻo  tỉnh Lai Châu</v>
      </c>
      <c r="C801" t="str">
        <v>-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3800</v>
      </c>
      <c r="B802" t="str">
        <f>HYPERLINK("https://laichau.gov.vn/tin-tuc-su-kien/hoat-dong-cua-lanh-dao-tinh/pho-chu-tich-ubnd-tinh-ha-trong-hai-tham-du-ngay-hoi-dai-doan-ket-toan-dan-toc-lien-ban-xa-noong-heo-huyen-sin-ho-nam-20.html", "UBND Ủy ban nhân dân xã Noong Hẻo  tỉnh Lai Châu")</f>
        <v>UBND Ủy ban nhân dân xã Noong Hẻo  tỉnh Lai Châu</v>
      </c>
      <c r="C802" t="str">
        <v>https://laichau.gov.vn/tin-tuc-su-kien/hoat-dong-cua-lanh-dao-tinh/pho-chu-tich-ubnd-tinh-ha-trong-hai-tham-du-ngay-hoi-dai-doan-ket-toan-dan-toc-lien-ban-xa-noong-heo-huyen-sin-ho-nam-20.html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3801</v>
      </c>
      <c r="B803" t="str">
        <f>HYPERLINK("https://www.facebook.com/tuoitrecongansonla/", "Công an xã Nậm Mạ  tỉnh Lai Châu")</f>
        <v>Công an xã Nậm Mạ  tỉnh Lai Châu</v>
      </c>
      <c r="C803" t="str">
        <v>https://www.facebook.com/tuoitrecongansonla/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3802</v>
      </c>
      <c r="B804" t="str">
        <f>HYPERLINK("https://laichau.gov.vn/danh-muc/hoat-dong-trong-tinh/tin-cac-dia-phuong/nam-ma-day-manh-nang-cao-doi-song-vat-chat-cho-nguoi-dan.html", "UBND Ủy ban nhân dân xã Nậm Mạ  tỉnh Lai Châu")</f>
        <v>UBND Ủy ban nhân dân xã Nậm Mạ  tỉnh Lai Châu</v>
      </c>
      <c r="C804" t="str">
        <v>https://laichau.gov.vn/danh-muc/hoat-dong-trong-tinh/tin-cac-dia-phuong/nam-ma-day-manh-nang-cao-doi-song-vat-chat-cho-nguoi-dan.html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3803</v>
      </c>
      <c r="B805" t="str">
        <v>Công an xã Căn Co  tỉnh Lai Châu</v>
      </c>
      <c r="C805" t="str">
        <v>-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3804</v>
      </c>
      <c r="B806" t="str">
        <f>HYPERLINK("https://sinho.laichau.gov.vn/", "UBND Ủy ban nhân dân xã Căn Co  tỉnh Lai Châu")</f>
        <v>UBND Ủy ban nhân dân xã Căn Co  tỉnh Lai Châu</v>
      </c>
      <c r="C806" t="str">
        <v>https://sinho.laichau.gov.vn/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3805</v>
      </c>
      <c r="B807" t="str">
        <v>Công an xã Tủa Sín Chải  tỉnh Lai Châu</v>
      </c>
      <c r="C807" t="str">
        <v>-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3806</v>
      </c>
      <c r="B808" t="str">
        <f>HYPERLINK("https://sinho.laichau.gov.vn/", "UBND Ủy ban nhân dân xã Tủa Sín Chải  tỉnh Lai Châu")</f>
        <v>UBND Ủy ban nhân dân xã Tủa Sín Chải  tỉnh Lai Châu</v>
      </c>
      <c r="C808" t="str">
        <v>https://sinho.laichau.gov.vn/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3807</v>
      </c>
      <c r="B809" t="str">
        <f>HYPERLINK("https://www.facebook.com/tuoitrecongansonla/", "Công an xã Nậm Cuổi  tỉnh Lai Châu")</f>
        <v>Công an xã Nậm Cuổi  tỉnh Lai Châu</v>
      </c>
      <c r="C809" t="str">
        <v>https://www.facebook.com/tuoitrecongansonla/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3808</v>
      </c>
      <c r="B810" t="str">
        <f>HYPERLINK("https://sinho.laichau.gov.vn/", "UBND Ủy ban nhân dân xã Nậm Cuổi  tỉnh Lai Châu")</f>
        <v>UBND Ủy ban nhân dân xã Nậm Cuổi  tỉnh Lai Châu</v>
      </c>
      <c r="C810" t="str">
        <v>https://sinho.laichau.gov.vn/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3809</v>
      </c>
      <c r="B811" t="str">
        <f>HYPERLINK("https://www.facebook.com/tuoitreconganninhbinh/?locale=gl_ES", "Công an xã Nậm Hăn  tỉnh Lai Châu")</f>
        <v>Công an xã Nậm Hăn  tỉnh Lai Châu</v>
      </c>
      <c r="C811" t="str">
        <v>https://www.facebook.com/tuoitreconganninhbinh/?locale=gl_ES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3810</v>
      </c>
      <c r="B812" t="str">
        <f>HYPERLINK("https://laichau.gov.vn/thong-tin-nguoi-phat-ngon", "UBND Ủy ban nhân dân xã Nậm Hăn  tỉnh Lai Châu")</f>
        <v>UBND Ủy ban nhân dân xã Nậm Hăn  tỉnh Lai Châu</v>
      </c>
      <c r="C812" t="str">
        <v>https://laichau.gov.vn/thong-tin-nguoi-phat-ngon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3811</v>
      </c>
      <c r="B813" t="str">
        <f>HYPERLINK("https://www.facebook.com/Congantinhlaichau/?locale=cs_CZ", "Công an xã Lả Nhì Thàng  tỉnh Lai Châu")</f>
        <v>Công an xã Lả Nhì Thàng  tỉnh Lai Châu</v>
      </c>
      <c r="C813" t="str">
        <v>https://www.facebook.com/Congantinhlaichau/?locale=cs_CZ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3812</v>
      </c>
      <c r="B814" t="str">
        <f>HYPERLINK("https://laichau.gov.vn/danh-muc/tong-quan-lai-chau/cac-huyen-xa-thuoc-tinh/huyen-phong-tho2.html", "UBND Ủy ban nhân dân xã Lả Nhì Thàng  tỉnh Lai Châu")</f>
        <v>UBND Ủy ban nhân dân xã Lả Nhì Thàng  tỉnh Lai Châu</v>
      </c>
      <c r="C814" t="str">
        <v>https://laichau.gov.vn/danh-muc/tong-quan-lai-chau/cac-huyen-xa-thuoc-tinh/huyen-phong-tho2.html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3813</v>
      </c>
      <c r="B815" t="str">
        <f>HYPERLINK("https://www.facebook.com/882374069185830", "Công an xã Huổi Luông  tỉnh Lai Châu")</f>
        <v>Công an xã Huổi Luông  tỉnh Lai Châu</v>
      </c>
      <c r="C815" t="str">
        <v>https://www.facebook.com/882374069185830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3814</v>
      </c>
      <c r="B816" t="str">
        <f>HYPERLINK("https://laichau.gov.vn/tin-tuc-su-kien/chuyen-de/thong-tin-bien-gioi/ban-ho-thau-xa-bien-gioi-huoi-luong-don-tet-som.html", "UBND Ủy ban nhân dân xã Huổi Luông  tỉnh Lai Châu")</f>
        <v>UBND Ủy ban nhân dân xã Huổi Luông  tỉnh Lai Châu</v>
      </c>
      <c r="C816" t="str">
        <v>https://laichau.gov.vn/tin-tuc-su-kien/chuyen-de/thong-tin-bien-gioi/ban-ho-thau-xa-bien-gioi-huoi-luong-don-tet-som.html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3815</v>
      </c>
      <c r="B817" t="str">
        <f>HYPERLINK("https://www.facebook.com/p/C%C3%B4ng-an-huy%E1%BB%87n-Phong-Th%E1%BB%95-t%E1%BB%89nh-Lai-Ch%C3%A2u-100067685321517/", "Công an thị trấn Phong Thổ  tỉnh Lai Châu")</f>
        <v>Công an thị trấn Phong Thổ  tỉnh Lai Châu</v>
      </c>
      <c r="C817" t="str">
        <v>https://www.facebook.com/p/C%C3%B4ng-an-huy%E1%BB%87n-Phong-Th%E1%BB%95-t%E1%BB%89nh-Lai-Ch%C3%A2u-100067685321517/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3816</v>
      </c>
      <c r="B818" t="str">
        <f>HYPERLINK("https://phongtho.laichau.gov.vn/", "UBND Ủy ban nhân dân thị trấn Phong Thổ  tỉnh Lai Châu")</f>
        <v>UBND Ủy ban nhân dân thị trấn Phong Thổ  tỉnh Lai Châu</v>
      </c>
      <c r="C818" t="str">
        <v>https://phongtho.laichau.gov.vn/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3817</v>
      </c>
      <c r="B819" t="str">
        <f>HYPERLINK("https://www.facebook.com/HHennieOfficial/?locale=km_KH", "Công an xã Sì Lờ Lầu  tỉnh Lai Châu")</f>
        <v>Công an xã Sì Lờ Lầu  tỉnh Lai Châu</v>
      </c>
      <c r="C819" t="str">
        <v>https://www.facebook.com/HHennieOfficial/?locale=km_KH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3818</v>
      </c>
      <c r="B820" t="str">
        <f>HYPERLINK("https://laichau.gov.vn/tin-tuc-su-kien/chuyen-de/thong-tin-bien-gioi/don-bien-phong-si-lo-lau-tang-cuong-nang-cao-nhan-thuc-cho-c.html", "UBND Ủy ban nhân dân xã Sì Lờ Lầu  tỉnh Lai Châu")</f>
        <v>UBND Ủy ban nhân dân xã Sì Lờ Lầu  tỉnh Lai Châu</v>
      </c>
      <c r="C820" t="str">
        <v>https://laichau.gov.vn/tin-tuc-su-kien/chuyen-de/thong-tin-bien-gioi/don-bien-phong-si-lo-lau-tang-cuong-nang-cao-nhan-thuc-cho-c.html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3819</v>
      </c>
      <c r="B821" t="str">
        <v>Công an xã Mồ Sì San  tỉnh Lai Châu</v>
      </c>
      <c r="C821" t="str">
        <v>-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3820</v>
      </c>
      <c r="B822" t="str">
        <f>HYPERLINK("https://laichau.gov.vn/thong-tin-nguoi-phat-ngon", "UBND Ủy ban nhân dân xã Mồ Sì San  tỉnh Lai Châu")</f>
        <v>UBND Ủy ban nhân dân xã Mồ Sì San  tỉnh Lai Châu</v>
      </c>
      <c r="C822" t="str">
        <v>https://laichau.gov.vn/thong-tin-nguoi-phat-ngon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3821</v>
      </c>
      <c r="B823" t="str">
        <v>Công an xã Ma Li Chải  tỉnh Lai Châu</v>
      </c>
      <c r="C823" t="str">
        <v>-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3822</v>
      </c>
      <c r="B824" t="str">
        <f>HYPERLINK("https://laichau.gov.vn/danh-muc/hoat-dong-trong-tinh/tin-cac-dia-phuong/huyen-phong-tho-cong-bo-sat-nhap-2-xa-si-lo-lau-va-ma-ly-cha.html", "UBND Ủy ban nhân dân xã Ma Li Chải  tỉnh Lai Châu")</f>
        <v>UBND Ủy ban nhân dân xã Ma Li Chải  tỉnh Lai Châu</v>
      </c>
      <c r="C824" t="str">
        <v>https://laichau.gov.vn/danh-muc/hoat-dong-trong-tinh/tin-cac-dia-phuong/huyen-phong-tho-cong-bo-sat-nhap-2-xa-si-lo-lau-va-ma-ly-cha.html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3823</v>
      </c>
      <c r="B825" t="str">
        <v>Công an xã Pa Vây Sử  tỉnh Lai Châu</v>
      </c>
      <c r="C825" t="str">
        <v>-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3824</v>
      </c>
      <c r="B826" t="str">
        <f>HYPERLINK("https://laichau.gov.vn/thong-tin-nguoi-phat-ngon", "UBND Ủy ban nhân dân xã Pa Vây Sử  tỉnh Lai Châu")</f>
        <v>UBND Ủy ban nhân dân xã Pa Vây Sử  tỉnh Lai Châu</v>
      </c>
      <c r="C826" t="str">
        <v>https://laichau.gov.vn/thong-tin-nguoi-phat-ngon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3825</v>
      </c>
      <c r="B827" t="str">
        <v>Công an xã Vàng Ma Chải  tỉnh Lai Châu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3826</v>
      </c>
      <c r="B828" t="str">
        <f>HYPERLINK("https://laichau.gov.vn/tin-tuc-su-kien/chuyen-de/bau-cu-dai-bieu-quoc-hoi-va-dai-bieu-hdnd-cac-cap/vang-ma-chai-khan-truong-chuan-bi-bau-cu-dai-bieu-quoc-hoi-v.html", "UBND Ủy ban nhân dân xã Vàng Ma Chải  tỉnh Lai Châu")</f>
        <v>UBND Ủy ban nhân dân xã Vàng Ma Chải  tỉnh Lai Châu</v>
      </c>
      <c r="C828" t="str">
        <v>https://laichau.gov.vn/tin-tuc-su-kien/chuyen-de/bau-cu-dai-bieu-quoc-hoi-va-dai-bieu-hdnd-cac-cap/vang-ma-chai-khan-truong-chuan-bi-bau-cu-dai-bieu-quoc-hoi-v.html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3827</v>
      </c>
      <c r="B829" t="str">
        <v>Công an xã Tông Qua Lìn  tỉnh Lai Châu</v>
      </c>
      <c r="C829" t="str">
        <v>-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3828</v>
      </c>
      <c r="B830" t="str">
        <f>HYPERLINK("https://phongtho.laichau.gov.vn/tin-tuc-su-kien/xa-tung-qua-lin-to-chuc-le-hoi-cung-rung-xuan-giap-thin-nam-2024.html", "UBND Ủy ban nhân dân xã Tông Qua Lìn  tỉnh Lai Châu")</f>
        <v>UBND Ủy ban nhân dân xã Tông Qua Lìn  tỉnh Lai Châu</v>
      </c>
      <c r="C830" t="str">
        <v>https://phongtho.laichau.gov.vn/tin-tuc-su-kien/xa-tung-qua-lin-to-chuc-le-hoi-cung-rung-xuan-giap-thin-nam-2024.html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3829</v>
      </c>
      <c r="B831" t="str">
        <v>Công an xã Mù Sang  tỉnh Lai Châu</v>
      </c>
      <c r="C831" t="str">
        <v>-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3830</v>
      </c>
      <c r="B832" t="str">
        <f>HYPERLINK("https://laichau.gov.vn/thong-tin-nguoi-phat-ngon", "UBND Ủy ban nhân dân xã Mù Sang  tỉnh Lai Châu")</f>
        <v>UBND Ủy ban nhân dân xã Mù Sang  tỉnh Lai Châu</v>
      </c>
      <c r="C832" t="str">
        <v>https://laichau.gov.vn/thong-tin-nguoi-phat-ngon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3831</v>
      </c>
      <c r="B833" t="str">
        <v>Công an xã Dào San  tỉnh Lai Châu</v>
      </c>
      <c r="C833" t="str">
        <v>-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3832</v>
      </c>
      <c r="B834" t="str">
        <f>HYPERLINK("https://laichau.gov.vn/danh-muc/hoat-dong-trong-tinh/tin-cac-dia-phuong/dao-san-bao-ve-rung.html", "UBND Ủy ban nhân dân xã Dào San  tỉnh Lai Châu")</f>
        <v>UBND Ủy ban nhân dân xã Dào San  tỉnh Lai Châu</v>
      </c>
      <c r="C834" t="str">
        <v>https://laichau.gov.vn/danh-muc/hoat-dong-trong-tinh/tin-cac-dia-phuong/dao-san-bao-ve-rung.html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3833</v>
      </c>
      <c r="B835" t="str">
        <f>HYPERLINK("https://www.facebook.com/tuoitrecongansonla/", "Công an xã Ma Ly Pho  tỉnh Lai Châu")</f>
        <v>Công an xã Ma Ly Pho  tỉnh Lai Châu</v>
      </c>
      <c r="C835" t="str">
        <v>https://www.facebook.com/tuoitrecongansonla/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3834</v>
      </c>
      <c r="B836" t="str">
        <f>HYPERLINK("https://laichau.gov.vn/danh-muc/tong-quan-lai-chau/cac-huyen-xa-thuoc-tinh/huyen-phong-tho2.html", "UBND Ủy ban nhân dân xã Ma Ly Pho  tỉnh Lai Châu")</f>
        <v>UBND Ủy ban nhân dân xã Ma Ly Pho  tỉnh Lai Châu</v>
      </c>
      <c r="C836" t="str">
        <v>https://laichau.gov.vn/danh-muc/tong-quan-lai-chau/cac-huyen-xa-thuoc-tinh/huyen-phong-tho2.html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3835</v>
      </c>
      <c r="B837" t="str">
        <v>Công an xã Bản Lang  tỉnh Lai Châu</v>
      </c>
      <c r="C837" t="str">
        <v>-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3836</v>
      </c>
      <c r="B838" t="str">
        <f>HYPERLINK("https://phongtho.laichau.gov.vn/phuong-xa/ubnd-xa-nam-can", "UBND Ủy ban nhân dân xã Bản Lang  tỉnh Lai Châu")</f>
        <v>UBND Ủy ban nhân dân xã Bản Lang  tỉnh Lai Châu</v>
      </c>
      <c r="C838" t="str">
        <v>https://phongtho.laichau.gov.vn/phuong-xa/ubnd-xa-nam-can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3837</v>
      </c>
      <c r="B839" t="str">
        <f>HYPERLINK("https://www.facebook.com/truongDaihocKinhte.VNU/", "Công an xã Hoang Thèn  tỉnh Lai Châu")</f>
        <v>Công an xã Hoang Thèn  tỉnh Lai Châu</v>
      </c>
      <c r="C839" t="str">
        <v>https://www.facebook.com/truongDaihocKinhte.VNU/</v>
      </c>
      <c r="D839" t="str">
        <v>-</v>
      </c>
      <c r="E839" t="str">
        <v/>
      </c>
      <c r="F839" t="str">
        <v>-</v>
      </c>
      <c r="G839" t="str">
        <v>-</v>
      </c>
    </row>
    <row r="840">
      <c r="A840">
        <v>3838</v>
      </c>
      <c r="B840" t="str">
        <f>HYPERLINK("https://phongtho.laichau.gov.vn/", "UBND Ủy ban nhân dân xã Hoang Thèn  tỉnh Lai Châu")</f>
        <v>UBND Ủy ban nhân dân xã Hoang Thèn  tỉnh Lai Châu</v>
      </c>
      <c r="C840" t="str">
        <v>https://phongtho.laichau.gov.vn/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3839</v>
      </c>
      <c r="B841" t="str">
        <v>Công an xã Khổng Lào  tỉnh Lai Châu</v>
      </c>
      <c r="C841" t="str">
        <v>-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3840</v>
      </c>
      <c r="B842" t="str">
        <f>HYPERLINK("https://laichau.gov.vn/danh-muc/tong-quan-lai-chau/cac-huyen-xa-thuoc-tinh/huyen-phong-tho2.html", "UBND Ủy ban nhân dân xã Khổng Lào  tỉnh Lai Châu")</f>
        <v>UBND Ủy ban nhân dân xã Khổng Lào  tỉnh Lai Châu</v>
      </c>
      <c r="C842" t="str">
        <v>https://laichau.gov.vn/danh-muc/tong-quan-lai-chau/cac-huyen-xa-thuoc-tinh/huyen-phong-tho2.html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3841</v>
      </c>
      <c r="B843" t="str">
        <f>HYPERLINK("https://www.facebook.com/daitruyenhinhlaichau.daitruyenhinh/?locale=zh_CN", "Công an xã Nậm Xe  tỉnh Lai Châu")</f>
        <v>Công an xã Nậm Xe  tỉnh Lai Châu</v>
      </c>
      <c r="C843" t="str">
        <v>https://www.facebook.com/daitruyenhinhlaichau.daitruyenhinh/?locale=zh_CN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3842</v>
      </c>
      <c r="B844" t="str">
        <f>HYPERLINK("https://phongtho.laichau.gov.vn/phuong-xa/ubnd-xa-nam-xe", "UBND Ủy ban nhân dân xã Nậm Xe  tỉnh Lai Châu")</f>
        <v>UBND Ủy ban nhân dân xã Nậm Xe  tỉnh Lai Châu</v>
      </c>
      <c r="C844" t="str">
        <v>https://phongtho.laichau.gov.vn/phuong-xa/ubnd-xa-nam-xe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3843</v>
      </c>
      <c r="B845" t="str">
        <v>Công an xã Mường So  tỉnh Lai Châu</v>
      </c>
      <c r="C845" t="str">
        <v>-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3844</v>
      </c>
      <c r="B846" t="str">
        <f>HYPERLINK("https://muongte.laichau.gov.vn/", "UBND Ủy ban nhân dân xã Mường So  tỉnh Lai Châu")</f>
        <v>UBND Ủy ban nhân dân xã Mường So  tỉnh Lai Châu</v>
      </c>
      <c r="C846" t="str">
        <v>https://muongte.laichau.gov.vn/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3845</v>
      </c>
      <c r="B847" t="str">
        <v>Công an xã Sin Suối Hồ  tỉnh Lai Châu</v>
      </c>
      <c r="C847" t="str">
        <v>-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3846</v>
      </c>
      <c r="B848" t="str">
        <f>HYPERLINK("https://laichau.gov.vn/du-khach/sin-suoi-ho-duoc-nhan-giai-thuong-du-lich-cong-dong-asean-2023.html", "UBND Ủy ban nhân dân xã Sin Suối Hồ  tỉnh Lai Châu")</f>
        <v>UBND Ủy ban nhân dân xã Sin Suối Hồ  tỉnh Lai Châu</v>
      </c>
      <c r="C848" t="str">
        <v>https://laichau.gov.vn/du-khach/sin-suoi-ho-duoc-nhan-giai-thuong-du-lich-cong-dong-asean-2023.html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3847</v>
      </c>
      <c r="B849" t="str">
        <f>HYPERLINK("https://www.facebook.com/p/C%C3%B4ng-an-huy%E1%BB%87n-Than-Uy%C3%AAn-100066600894446/", "Công an thị trấn Than Uyên  tỉnh Lai Châu")</f>
        <v>Công an thị trấn Than Uyên  tỉnh Lai Châu</v>
      </c>
      <c r="C849" t="str">
        <v>https://www.facebook.com/p/C%C3%B4ng-an-huy%E1%BB%87n-Than-Uy%C3%AAn-100066600894446/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3848</v>
      </c>
      <c r="B850" t="str">
        <f>HYPERLINK("https://thanuyen.laichau.gov.vn/", "UBND Ủy ban nhân dân thị trấn Than Uyên  tỉnh Lai Châu")</f>
        <v>UBND Ủy ban nhân dân thị trấn Than Uyên  tỉnh Lai Châu</v>
      </c>
      <c r="C850" t="str">
        <v>https://thanuyen.laichau.gov.vn/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3849</v>
      </c>
      <c r="B851" t="str">
        <f>HYPERLINK("https://www.facebook.com/THCSPHUCTHAN/", "Công an xã Phúc Than  tỉnh Lai Châu")</f>
        <v>Công an xã Phúc Than  tỉnh Lai Châu</v>
      </c>
      <c r="C851" t="str">
        <v>https://www.facebook.com/THCSPHUCTHAN/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3850</v>
      </c>
      <c r="B852" t="str">
        <f>HYPERLINK("https://thanuyen.laichau.gov.vn/", "UBND Ủy ban nhân dân xã Phúc Than  tỉnh Lai Châu")</f>
        <v>UBND Ủy ban nhân dân xã Phúc Than  tỉnh Lai Châu</v>
      </c>
      <c r="C852" t="str">
        <v>https://thanuyen.laichau.gov.vn/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3851</v>
      </c>
      <c r="B853" t="str">
        <v>Công an xã Mường Than  tỉnh Lai Châu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3852</v>
      </c>
      <c r="B854" t="str">
        <f>HYPERLINK("https://thanuyen.laichau.gov.vn/", "UBND Ủy ban nhân dân xã Mường Than  tỉnh Lai Châu")</f>
        <v>UBND Ủy ban nhân dân xã Mường Than  tỉnh Lai Châu</v>
      </c>
      <c r="C854" t="str">
        <v>https://thanuyen.laichau.gov.vn/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3853</v>
      </c>
      <c r="B855" t="str">
        <v>Công an xã Mường Mít  tỉnh Lai Châu</v>
      </c>
      <c r="C855" t="str">
        <v>-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3854</v>
      </c>
      <c r="B856" t="str">
        <f>HYPERLINK("https://laichau.gov.vn/thong-tin-nguoi-phat-ngon", "UBND Ủy ban nhân dân xã Mường Mít  tỉnh Lai Châu")</f>
        <v>UBND Ủy ban nhân dân xã Mường Mít  tỉnh Lai Châu</v>
      </c>
      <c r="C856" t="str">
        <v>https://laichau.gov.vn/thong-tin-nguoi-phat-ngon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3855</v>
      </c>
      <c r="B857" t="str">
        <v>Công an xã Pha Mu  tỉnh Lai Châu</v>
      </c>
      <c r="C857" t="str">
        <v>-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3856</v>
      </c>
      <c r="B858" t="str">
        <f>HYPERLINK("https://laichau.gov.vn/du-khach/vinh-pa-khom-duoc-cong-nhan-la-diem-du-lich-tren-dia-ban-tinh-lai-chau.html", "UBND Ủy ban nhân dân xã Pha Mu  tỉnh Lai Châu")</f>
        <v>UBND Ủy ban nhân dân xã Pha Mu  tỉnh Lai Châu</v>
      </c>
      <c r="C858" t="str">
        <v>https://laichau.gov.vn/du-khach/vinh-pa-khom-duoc-cong-nhan-la-diem-du-lich-tren-dia-ban-tinh-lai-chau.html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3857</v>
      </c>
      <c r="B859" t="str">
        <v>Công an xã Mường Cang  tỉnh Lai Châu</v>
      </c>
      <c r="C859" t="str">
        <v>-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3858</v>
      </c>
      <c r="B860" t="str">
        <f>HYPERLINK("https://laichau.gov.vn/danh-muc/van-ban-quy-pham/thu-hoi-lai-dien-tich-dat-cua-cong-ty-co-phan-tap-doan-vina-.html", "UBND Ủy ban nhân dân xã Mường Cang  tỉnh Lai Châu")</f>
        <v>UBND Ủy ban nhân dân xã Mường Cang  tỉnh Lai Châu</v>
      </c>
      <c r="C860" t="str">
        <v>https://laichau.gov.vn/danh-muc/van-ban-quy-pham/thu-hoi-lai-dien-tich-dat-cua-cong-ty-co-phan-tap-doan-vina-.html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3859</v>
      </c>
      <c r="B861" t="str">
        <v>Công an xã Hua Nà  tỉnh Lai Châu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3860</v>
      </c>
      <c r="B862" t="str">
        <f>HYPERLINK("https://laichau.gov.vn/danh-muc/tong-quan-lai-chau/cac-huyen-xa-thuoc-tinh/huyen-than-uyen2.html", "UBND Ủy ban nhân dân xã Hua Nà  tỉnh Lai Châu")</f>
        <v>UBND Ủy ban nhân dân xã Hua Nà  tỉnh Lai Châu</v>
      </c>
      <c r="C862" t="str">
        <v>https://laichau.gov.vn/danh-muc/tong-quan-lai-chau/cac-huyen-xa-thuoc-tinh/huyen-than-uyen2.html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3861</v>
      </c>
      <c r="B863" t="str">
        <v>Công an xã Tà Hừa  tỉnh Lai Châu</v>
      </c>
      <c r="C863" t="str">
        <v>-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3862</v>
      </c>
      <c r="B864" t="str">
        <f>HYPERLINK("https://congan.laichau.gov.vn/index.php/hoat-dong-cua-ca-lai-chau/giam-doc-cong-an-tinh-du-ngay-hoi-dai-doan-ket-toan-dan-toc-ban-cap-na-2-2531.html", "UBND Ủy ban nhân dân xã Tà Hừa  tỉnh Lai Châu")</f>
        <v>UBND Ủy ban nhân dân xã Tà Hừa  tỉnh Lai Châu</v>
      </c>
      <c r="C864" t="str">
        <v>https://congan.laichau.gov.vn/index.php/hoat-dong-cua-ca-lai-chau/giam-doc-cong-an-tinh-du-ngay-hoi-dai-doan-ket-toan-dan-toc-ban-cap-na-2-2531.html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3863</v>
      </c>
      <c r="B865" t="str">
        <v>Công an xã Mường Kim  tỉnh Lai Châu</v>
      </c>
      <c r="C865" t="str">
        <v>-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3864</v>
      </c>
      <c r="B866" t="str">
        <f>HYPERLINK("https://laichau.gov.vn/he-thong-van-ban/quyet-dinh-cong-nhan-ban-tham-phe-xa-muong-kim-huyen-than-uyen-la-diem-du-lich-tren-dia-ban-tinh-lai-chau.html", "UBND Ủy ban nhân dân xã Mường Kim  tỉnh Lai Châu")</f>
        <v>UBND Ủy ban nhân dân xã Mường Kim  tỉnh Lai Châu</v>
      </c>
      <c r="C866" t="str">
        <v>https://laichau.gov.vn/he-thong-van-ban/quyet-dinh-cong-nhan-ban-tham-phe-xa-muong-kim-huyen-than-uyen-la-diem-du-lich-tren-dia-ban-tinh-lai-chau.html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3865</v>
      </c>
      <c r="B867" t="str">
        <v>Công an xã Tà Mung  tỉnh Lai Châu</v>
      </c>
      <c r="C867" t="str">
        <v>-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3866</v>
      </c>
      <c r="B868" t="str">
        <f>HYPERLINK("https://thanuyen.laichau.gov.vn/", "UBND Ủy ban nhân dân xã Tà Mung  tỉnh Lai Châu")</f>
        <v>UBND Ủy ban nhân dân xã Tà Mung  tỉnh Lai Châu</v>
      </c>
      <c r="C868" t="str">
        <v>https://thanuyen.laichau.gov.vn/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3867</v>
      </c>
      <c r="B869" t="str">
        <v>Công an xã Tà Gia  tỉnh Lai Châu</v>
      </c>
      <c r="C869" t="str">
        <v>-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3868</v>
      </c>
      <c r="B870" t="str">
        <f>HYPERLINK("https://laichau.gov.vn/tin-tuc-su-kien/hoat-dong-cua-lanh-dao-tinh/pho-chu-tich-thuong-truc-ubnd-tinh-tong-thanh-hai-du-ngay-hoi-toan-dan-bao-ve-an-ninh-to-quoc-nam-2024-tai-xa-ta-tong-hu2.html", "UBND Ủy ban nhân dân xã Tà Gia  tỉnh Lai Châu")</f>
        <v>UBND Ủy ban nhân dân xã Tà Gia  tỉnh Lai Châu</v>
      </c>
      <c r="C870" t="str">
        <v>https://laichau.gov.vn/tin-tuc-su-kien/hoat-dong-cua-lanh-dao-tinh/pho-chu-tich-thuong-truc-ubnd-tinh-tong-thanh-hai-du-ngay-hoi-toan-dan-bao-ve-an-ninh-to-quoc-nam-2024-tai-xa-ta-tong-hu2.html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3869</v>
      </c>
      <c r="B871" t="str">
        <v>Công an xã Khoen On  tỉnh Lai Châu</v>
      </c>
      <c r="C871" t="str">
        <v>-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3870</v>
      </c>
      <c r="B872" t="str">
        <f>HYPERLINK("https://thanuyen.laichau.gov.vn/", "UBND Ủy ban nhân dân xã Khoen On  tỉnh Lai Châu")</f>
        <v>UBND Ủy ban nhân dân xã Khoen On  tỉnh Lai Châu</v>
      </c>
      <c r="C872" t="str">
        <v>https://thanuyen.laichau.gov.vn/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3871</v>
      </c>
      <c r="B873" t="str">
        <f>HYPERLINK("https://www.facebook.com/ConganhuyenTanUyen/", "Công an thị trấn Tân Uyên  tỉnh Lai Châu")</f>
        <v>Công an thị trấn Tân Uyên  tỉnh Lai Châu</v>
      </c>
      <c r="C873" t="str">
        <v>https://www.facebook.com/ConganhuyenTanUyen/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3872</v>
      </c>
      <c r="B874" t="str">
        <f>HYPERLINK("https://tanuyen.laichau.gov.vn/he-thong-to-chuc/don-vi-hanh-chinh/ubnd-thi-tran-tan-uyen.html", "UBND Ủy ban nhân dân thị trấn Tân Uyên  tỉnh Lai Châu")</f>
        <v>UBND Ủy ban nhân dân thị trấn Tân Uyên  tỉnh Lai Châu</v>
      </c>
      <c r="C874" t="str">
        <v>https://tanuyen.laichau.gov.vn/he-thong-to-chuc/don-vi-hanh-chinh/ubnd-thi-tran-tan-uyen.html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3873</v>
      </c>
      <c r="B875" t="str">
        <f>HYPERLINK("https://www.facebook.com/p/X%C3%A3-M%C6%B0%E1%BB%9Dng-Khoa-huy%E1%BB%87n-T%C3%A2n-Uy%C3%AAn-t%E1%BB%89nh-Lai-Ch%C3%A2u-100091088211803/", "Công an xã Mường Khoa  tỉnh Lai Châu")</f>
        <v>Công an xã Mường Khoa  tỉnh Lai Châu</v>
      </c>
      <c r="C875" t="str">
        <v>https://www.facebook.com/p/X%C3%A3-M%C6%B0%E1%BB%9Dng-Khoa-huy%E1%BB%87n-T%C3%A2n-Uy%C3%AAn-t%E1%BB%89nh-Lai-Ch%C3%A2u-100091088211803/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3874</v>
      </c>
      <c r="B876" t="str">
        <f>HYPERLINK("https://tanuyen.laichau.gov.vn/he-thong-to-chuc/don-vi-hanh-chinh/ubnd-xa-muong-khoa.html", "UBND Ủy ban nhân dân xã Mường Khoa  tỉnh Lai Châu")</f>
        <v>UBND Ủy ban nhân dân xã Mường Khoa  tỉnh Lai Châu</v>
      </c>
      <c r="C876" t="str">
        <v>https://tanuyen.laichau.gov.vn/he-thong-to-chuc/don-vi-hanh-chinh/ubnd-xa-muong-khoa.html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3875</v>
      </c>
      <c r="B877" t="str">
        <f>HYPERLINK("https://www.facebook.com/tuoitrecongansonla/", "Công an xã Phúc Khoa  tỉnh Lai Châu")</f>
        <v>Công an xã Phúc Khoa  tỉnh Lai Châu</v>
      </c>
      <c r="C877" t="str">
        <v>https://www.facebook.com/tuoitrecongansonla/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3876</v>
      </c>
      <c r="B878" t="str">
        <f>HYPERLINK("https://tanuyen.laichau.gov.vn/he-thong-to-chuc/don-vi-hanh-chinh/ubnd-xa-phuc-khoa.html", "UBND Ủy ban nhân dân xã Phúc Khoa  tỉnh Lai Châu")</f>
        <v>UBND Ủy ban nhân dân xã Phúc Khoa  tỉnh Lai Châu</v>
      </c>
      <c r="C878" t="str">
        <v>https://tanuyen.laichau.gov.vn/he-thong-to-chuc/don-vi-hanh-chinh/ubnd-xa-phuc-khoa.html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3877</v>
      </c>
      <c r="B879" t="str">
        <v>Công an xã Thân Thuộc  tỉnh Lai Châu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3878</v>
      </c>
      <c r="B880" t="str">
        <f>HYPERLINK("https://tanuyen.laichau.gov.vn/he-thong-to-chuc/don-vi-hanh-chinh/ubnd-xa-than-thuoc.html", "UBND Ủy ban nhân dân xã Thân Thuộc  tỉnh Lai Châu")</f>
        <v>UBND Ủy ban nhân dân xã Thân Thuộc  tỉnh Lai Châu</v>
      </c>
      <c r="C880" t="str">
        <v>https://tanuyen.laichau.gov.vn/he-thong-to-chuc/don-vi-hanh-chinh/ubnd-xa-than-thuoc.html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3879</v>
      </c>
      <c r="B881" t="str">
        <v>Công an xã Trung Đồng  tỉnh Lai Châu</v>
      </c>
      <c r="C881" t="str">
        <v>-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3880</v>
      </c>
      <c r="B882" t="str">
        <f>HYPERLINK("https://tanuyen.laichau.gov.vn/he-thong-to-chuc/don-vi-hanh-chinh/ubnd-xa-trung-dong.html", "UBND Ủy ban nhân dân xã Trung Đồng  tỉnh Lai Châu")</f>
        <v>UBND Ủy ban nhân dân xã Trung Đồng  tỉnh Lai Châu</v>
      </c>
      <c r="C882" t="str">
        <v>https://tanuyen.laichau.gov.vn/he-thong-to-chuc/don-vi-hanh-chinh/ubnd-xa-trung-dong.html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3881</v>
      </c>
      <c r="B883" t="str">
        <f>HYPERLINK("https://www.facebook.com/@TuoiTreLaiChau/", "Công an xã Hố Mít  tỉnh Lai Châu")</f>
        <v>Công an xã Hố Mít  tỉnh Lai Châu</v>
      </c>
      <c r="C883" t="str">
        <v>https://www.facebook.com/@TuoiTreLaiChau/</v>
      </c>
      <c r="D883" t="str">
        <v>0332459888</v>
      </c>
      <c r="E883" t="str">
        <v>-</v>
      </c>
      <c r="F883" t="str">
        <f>HYPERLINK("mailto:xaydungdoantdlc@gmail.com", "xaydungdoantdlc@gmail.com")</f>
        <v>xaydungdoantdlc@gmail.com</v>
      </c>
      <c r="G883" t="str">
        <v>phường Tân Phong, thành phố Lai Châu, tỉnh Lai Châu, Lai Châu, Vietnam</v>
      </c>
    </row>
    <row r="884">
      <c r="A884">
        <v>3882</v>
      </c>
      <c r="B884" t="str">
        <f>HYPERLINK("https://tanuyen.laichau.gov.vn/he-thong-to-chuc/don-vi-hanh-chinh/ubnd-xa-ho-mit.html", "UBND Ủy ban nhân dân xã Hố Mít  tỉnh Lai Châu")</f>
        <v>UBND Ủy ban nhân dân xã Hố Mít  tỉnh Lai Châu</v>
      </c>
      <c r="C884" t="str">
        <v>https://tanuyen.laichau.gov.vn/he-thong-to-chuc/don-vi-hanh-chinh/ubnd-xa-ho-mit.html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3883</v>
      </c>
      <c r="B885" t="str">
        <v>Công an xã Nậm Cần  tỉnh Lai Châu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3884</v>
      </c>
      <c r="B886" t="str">
        <f>HYPERLINK("https://tanuyen.laichau.gov.vn/he-thong-to-chuc/don-vi-hanh-chinh/ubnd-xa-nam-can.html", "UBND Ủy ban nhân dân xã Nậm Cần  tỉnh Lai Châu")</f>
        <v>UBND Ủy ban nhân dân xã Nậm Cần  tỉnh Lai Châu</v>
      </c>
      <c r="C886" t="str">
        <v>https://tanuyen.laichau.gov.vn/he-thong-to-chuc/don-vi-hanh-chinh/ubnd-xa-nam-can.html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3885</v>
      </c>
      <c r="B887" t="str">
        <f>HYPERLINK("https://www.facebook.com/tuoitrecongansonla/", "Công an xã Nậm Sỏ  tỉnh Lai Châu")</f>
        <v>Công an xã Nậm Sỏ  tỉnh Lai Châu</v>
      </c>
      <c r="C887" t="str">
        <v>https://www.facebook.com/tuoitrecongansonla/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3886</v>
      </c>
      <c r="B888" t="str">
        <f>HYPERLINK("https://tanuyen.laichau.gov.vn/he-thong-to-chuc/don-vi-hanh-chinh/ubnd-xa-nam-so.html", "UBND Ủy ban nhân dân xã Nậm Sỏ  tỉnh Lai Châu")</f>
        <v>UBND Ủy ban nhân dân xã Nậm Sỏ  tỉnh Lai Châu</v>
      </c>
      <c r="C888" t="str">
        <v>https://tanuyen.laichau.gov.vn/he-thong-to-chuc/don-vi-hanh-chinh/ubnd-xa-nam-so.html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3887</v>
      </c>
      <c r="B889" t="str">
        <f>HYPERLINK("https://www.facebook.com/@TuoiTreLaiChau/", "Công an xã Pắc Ta  tỉnh Lai Châu")</f>
        <v>Công an xã Pắc Ta  tỉnh Lai Châu</v>
      </c>
      <c r="C889" t="str">
        <v>https://www.facebook.com/@TuoiTreLaiChau/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3888</v>
      </c>
      <c r="B890" t="str">
        <f>HYPERLINK("https://tanuyen.laichau.gov.vn/he-thong-to-chuc/don-vi-hanh-chinh/ubnd-xa-pac-ta.html", "UBND Ủy ban nhân dân xã Pắc Ta  tỉnh Lai Châu")</f>
        <v>UBND Ủy ban nhân dân xã Pắc Ta  tỉnh Lai Châu</v>
      </c>
      <c r="C890" t="str">
        <v>https://tanuyen.laichau.gov.vn/he-thong-to-chuc/don-vi-hanh-chinh/ubnd-xa-pac-ta.html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3889</v>
      </c>
      <c r="B891" t="str">
        <v>Công an xã Tà Mít  tỉnh Lai Châu</v>
      </c>
      <c r="C891" t="str">
        <v>-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3890</v>
      </c>
      <c r="B892" t="str">
        <f>HYPERLINK("https://tanuyen.laichau.gov.vn/he-thong-to-chuc/don-vi-hanh-chinh/bnd-xa-ta-mit.html", "UBND Ủy ban nhân dân xã Tà Mít  tỉnh Lai Châu")</f>
        <v>UBND Ủy ban nhân dân xã Tà Mít  tỉnh Lai Châu</v>
      </c>
      <c r="C892" t="str">
        <v>https://tanuyen.laichau.gov.vn/he-thong-to-chuc/don-vi-hanh-chinh/bnd-xa-ta-mit.html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3891</v>
      </c>
      <c r="B893" t="str">
        <v>Công an thị trấn Nậm Nhùn  tỉnh Lai Châu</v>
      </c>
      <c r="C893" t="str">
        <v>-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3892</v>
      </c>
      <c r="B894" t="str">
        <f>HYPERLINK("https://namnhun.laichau.gov.vn/", "UBND Ủy ban nhân dân thị trấn Nậm Nhùn  tỉnh Lai Châu")</f>
        <v>UBND Ủy ban nhân dân thị trấn Nậm Nhùn  tỉnh Lai Châu</v>
      </c>
      <c r="C894" t="str">
        <v>https://namnhun.laichau.gov.vn/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3893</v>
      </c>
      <c r="B895" t="str">
        <f>HYPERLINK("https://www.facebook.com/132318358393646", "Công an xã Hua Bun  tỉnh Lai Châu")</f>
        <v>Công an xã Hua Bun  tỉnh Lai Châu</v>
      </c>
      <c r="C895" t="str">
        <v>https://www.facebook.com/132318358393646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3894</v>
      </c>
      <c r="B896" t="str">
        <f>HYPERLINK("https://laichau.gov.vn/thong-tin-tra-cuu/bao-cao-va-giay-phep-moi-truong.../giay-phep-moi-truong-cua-co-so-thuy-dien-hua-bun-thuc-hien-tai-xa-nam-ban-huyen-nam-nhun-tinh-lai-chau.html", "UBND Ủy ban nhân dân xã Hua Bun  tỉnh Lai Châu")</f>
        <v>UBND Ủy ban nhân dân xã Hua Bun  tỉnh Lai Châu</v>
      </c>
      <c r="C896" t="str">
        <v>https://laichau.gov.vn/thong-tin-tra-cuu/bao-cao-va-giay-phep-moi-truong.../giay-phep-moi-truong-cua-co-so-thuy-dien-hua-bun-thuc-hien-tai-xa-nam-ban-huyen-nam-nhun-tinh-lai-chau.html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3895</v>
      </c>
      <c r="B897" t="str">
        <v>Công an xã Mường Mô  tỉnh Lai Châu</v>
      </c>
      <c r="C897" t="str">
        <v>-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3896</v>
      </c>
      <c r="B898" t="str">
        <f>HYPERLINK("https://laichau.gov.vn/tin-tuc-su-kien/hoat-dong-cua-lanh-dao-tinh/pho-chu-tich-thuong-truc-ubnd-tinh-tham-mo-hinh-phat-trien-kinh-te-tai-xa-muong-te-huyen-muong-te.html", "UBND Ủy ban nhân dân xã Mường Mô  tỉnh Lai Châu")</f>
        <v>UBND Ủy ban nhân dân xã Mường Mô  tỉnh Lai Châu</v>
      </c>
      <c r="C898" t="str">
        <v>https://laichau.gov.vn/tin-tuc-su-kien/hoat-dong-cua-lanh-dao-tinh/pho-chu-tich-thuong-truc-ubnd-tinh-tham-mo-hinh-phat-trien-kinh-te-tai-xa-muong-te-huyen-muong-te.html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3897</v>
      </c>
      <c r="B899" t="str">
        <v>Công an xã Nậm Chà  tỉnh Lai Châu</v>
      </c>
      <c r="C899" t="str">
        <v>-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3898</v>
      </c>
      <c r="B900" t="str">
        <f>HYPERLINK("https://namnhun.laichau.gov.vn/", "UBND Ủy ban nhân dân xã Nậm Chà  tỉnh Lai Châu")</f>
        <v>UBND Ủy ban nhân dân xã Nậm Chà  tỉnh Lai Châu</v>
      </c>
      <c r="C900" t="str">
        <v>https://namnhun.laichau.gov.vn/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3899</v>
      </c>
      <c r="B901" t="str">
        <f>HYPERLINK("https://www.facebook.com/tuoitrecongansonla/", "Công an xã Nậm Manh  tỉnh Lai Châu")</f>
        <v>Công an xã Nậm Manh  tỉnh Lai Châu</v>
      </c>
      <c r="C901" t="str">
        <v>https://www.facebook.com/tuoitrecongansonla/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3900</v>
      </c>
      <c r="B902" t="str">
        <f>HYPERLINK("https://namnhun.laichau.gov.vn/", "UBND Ủy ban nhân dân xã Nậm Manh  tỉnh Lai Châu")</f>
        <v>UBND Ủy ban nhân dân xã Nậm Manh  tỉnh Lai Châu</v>
      </c>
      <c r="C902" t="str">
        <v>https://namnhun.laichau.gov.vn/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3901</v>
      </c>
      <c r="B903" t="str">
        <f>HYPERLINK("https://www.facebook.com/tuoitrecongansonla/", "Công an xã Nậm Hàng  tỉnh Lai Châu")</f>
        <v>Công an xã Nậm Hàng  tỉnh Lai Châu</v>
      </c>
      <c r="C903" t="str">
        <v>https://www.facebook.com/tuoitrecongansonla/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3902</v>
      </c>
      <c r="B904" t="str">
        <f>HYPERLINK("https://namnhun.laichau.gov.vn/", "UBND Ủy ban nhân dân xã Nậm Hàng  tỉnh Lai Châu")</f>
        <v>UBND Ủy ban nhân dân xã Nậm Hàng  tỉnh Lai Châu</v>
      </c>
      <c r="C904" t="str">
        <v>https://namnhun.laichau.gov.vn/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3903</v>
      </c>
      <c r="B905" t="str">
        <v>Công an xã Lê Lợi  tỉnh Lai Châu</v>
      </c>
      <c r="C905" t="str">
        <v>-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3904</v>
      </c>
      <c r="B906" t="str">
        <f>HYPERLINK("https://laichau.gov.vn/danh-muc/hoat-dong-trong-tinh/tin-cac-dia-phuong/loi-ich-tu-du-an-trong-cay-mac-ca-tai-xa-le-loi.html", "UBND Ủy ban nhân dân xã Lê Lợi  tỉnh Lai Châu")</f>
        <v>UBND Ủy ban nhân dân xã Lê Lợi  tỉnh Lai Châu</v>
      </c>
      <c r="C906" t="str">
        <v>https://laichau.gov.vn/danh-muc/hoat-dong-trong-tinh/tin-cac-dia-phuong/loi-ich-tu-du-an-trong-cay-mac-ca-tai-xa-le-loi.html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3905</v>
      </c>
      <c r="B907" t="str">
        <v>Công an xã Pú Đao  tỉnh Lai Châu</v>
      </c>
      <c r="C907" t="str">
        <v>-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3906</v>
      </c>
      <c r="B908" t="str">
        <f>HYPERLINK("https://namnhun.laichau.gov.vn/", "UBND Ủy ban nhân dân xã Pú Đao  tỉnh Lai Châu")</f>
        <v>UBND Ủy ban nhân dân xã Pú Đao  tỉnh Lai Châu</v>
      </c>
      <c r="C908" t="str">
        <v>https://namnhun.laichau.gov.vn/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3907</v>
      </c>
      <c r="B909" t="str">
        <v>Công an xã Nậm Pì  tỉnh Lai Châu</v>
      </c>
      <c r="C909" t="str">
        <v>-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3908</v>
      </c>
      <c r="B910" t="str">
        <f>HYPERLINK("https://namnhun.laichau.gov.vn/", "UBND Ủy ban nhân dân xã Nậm Pì  tỉnh Lai Châu")</f>
        <v>UBND Ủy ban nhân dân xã Nậm Pì  tỉnh Lai Châu</v>
      </c>
      <c r="C910" t="str">
        <v>https://namnhun.laichau.gov.vn/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3909</v>
      </c>
      <c r="B911" t="str">
        <v>Công an xã Nậm Ban  tỉnh Lai Châu</v>
      </c>
      <c r="C911" t="str">
        <v>-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3910</v>
      </c>
      <c r="B912" t="str">
        <f>HYPERLINK("https://laichau.gov.vn/tin-tuc-su-kien/hoat-dong-cua-lanh-dao-tinh/chu-tich-ubnd-tinh-kiem-tra-thuc-dia-truong-ptdt-ban-tru-tieu-hoc-va-thcs-nam-ban-hien-trang-cau-tai-km10-300-duong-tinh.html", "UBND Ủy ban nhân dân xã Nậm Ban  tỉnh Lai Châu")</f>
        <v>UBND Ủy ban nhân dân xã Nậm Ban  tỉnh Lai Châu</v>
      </c>
      <c r="C912" t="str">
        <v>https://laichau.gov.vn/tin-tuc-su-kien/hoat-dong-cua-lanh-dao-tinh/chu-tich-ubnd-tinh-kiem-tra-thuc-dia-truong-ptdt-ban-tru-tieu-hoc-va-thcs-nam-ban-hien-trang-cau-tai-km10-300-duong-tinh.html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3911</v>
      </c>
      <c r="B913" t="str">
        <v>Công an xã Trung Chải  tỉnh Lai Châu</v>
      </c>
      <c r="C913" t="str">
        <v>-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3912</v>
      </c>
      <c r="B914" t="str">
        <f>HYPERLINK("https://namnhun.laichau.gov.vn/", "UBND Ủy ban nhân dân xã Trung Chải  tỉnh Lai Châu")</f>
        <v>UBND Ủy ban nhân dân xã Trung Chải  tỉnh Lai Châu</v>
      </c>
      <c r="C914" t="str">
        <v>https://namnhun.laichau.gov.vn/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3913</v>
      </c>
      <c r="B915" t="str">
        <f>HYPERLINK("https://www.facebook.com/capchiengle/", "Công an phường Chiềng Lề  tỉnh Sơn La")</f>
        <v>Công an phường Chiềng Lề  tỉnh Sơn La</v>
      </c>
      <c r="C915" t="str">
        <v>https://www.facebook.com/capchiengle/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3914</v>
      </c>
      <c r="B916" t="str">
        <f>HYPERLINK("https://chiengle.thanhpho.sonla.gov.vn/", "UBND Ủy ban nhân dân phường Chiềng Lề  tỉnh Sơn La")</f>
        <v>UBND Ủy ban nhân dân phường Chiềng Lề  tỉnh Sơn La</v>
      </c>
      <c r="C916" t="str">
        <v>https://chiengle.thanhpho.sonla.gov.vn/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3915</v>
      </c>
      <c r="B917" t="str">
        <f>HYPERLINK("https://www.facebook.com/p/C%C3%B4ng-an-ph%C6%B0%E1%BB%9Dng-T%C3%B4-Hi%E1%BB%87u-th%C3%A0nh-ph%E1%BB%91-S%C6%A1n-La-100068333843932/", "Công an phường Tô Hiệu  tỉnh Sơn La")</f>
        <v>Công an phường Tô Hiệu  tỉnh Sơn La</v>
      </c>
      <c r="C917" t="str">
        <v>https://www.facebook.com/p/C%C3%B4ng-an-ph%C6%B0%E1%BB%9Dng-T%C3%B4-Hi%E1%BB%87u-th%C3%A0nh-ph%E1%BB%91-S%C6%A1n-La-100068333843932/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3916</v>
      </c>
      <c r="B918" t="str">
        <f>HYPERLINK("https://tohieu.thanhpho.sonla.gov.vn/", "UBND Ủy ban nhân dân phường Tô Hiệu  tỉnh Sơn La")</f>
        <v>UBND Ủy ban nhân dân phường Tô Hiệu  tỉnh Sơn La</v>
      </c>
      <c r="C918" t="str">
        <v>https://tohieu.thanhpho.sonla.gov.vn/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3917</v>
      </c>
      <c r="B919" t="str">
        <f>HYPERLINK("https://www.facebook.com/tuoitrecongansonla/", "Công an phường Quyết Thắng  tỉnh Sơn La")</f>
        <v>Công an phường Quyết Thắng  tỉnh Sơn La</v>
      </c>
      <c r="C919" t="str">
        <v>https://www.facebook.com/tuoitrecongansonla/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3918</v>
      </c>
      <c r="B920" t="str">
        <f>HYPERLINK("https://bienhoa.dongnai.gov.vn/Pages/gioithieu.aspx?CatID=100", "UBND Ủy ban nhân dân phường Quyết Thắng  tỉnh Sơn La")</f>
        <v>UBND Ủy ban nhân dân phường Quyết Thắng  tỉnh Sơn La</v>
      </c>
      <c r="C920" t="str">
        <v>https://bienhoa.dongnai.gov.vn/Pages/gioithieu.aspx?CatID=100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3919</v>
      </c>
      <c r="B921" t="str">
        <f>HYPERLINK("https://www.facebook.com/p/C%C3%B4ng-an-ph%C6%B0%E1%BB%9Dng-Quy%E1%BA%BFt-T%C3%A2m-th%C3%A0nh-ph%E1%BB%91-S%C6%A1n-La-100077408314272/", "Công an phường Quyết Tâm  tỉnh Sơn La")</f>
        <v>Công an phường Quyết Tâm  tỉnh Sơn La</v>
      </c>
      <c r="C921" t="str">
        <v>https://www.facebook.com/p/C%C3%B4ng-an-ph%C6%B0%E1%BB%9Dng-Quy%E1%BA%BFt-T%C3%A2m-th%C3%A0nh-ph%E1%BB%91-S%C6%A1n-La-100077408314272/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3920</v>
      </c>
      <c r="B922" t="str">
        <f>HYPERLINK("https://quyettam.thanhpho.sonla.gov.vn/lanh-dao-ubnd-phuong-quyet-tam", "UBND Ủy ban nhân dân phường Quyết Tâm  tỉnh Sơn La")</f>
        <v>UBND Ủy ban nhân dân phường Quyết Tâm  tỉnh Sơn La</v>
      </c>
      <c r="C922" t="str">
        <v>https://quyettam.thanhpho.sonla.gov.vn/lanh-dao-ubnd-phuong-quyet-tam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3921</v>
      </c>
      <c r="B923" t="str">
        <v>Công an xã Chiềng Cọ  tỉnh Sơn La</v>
      </c>
      <c r="C923" t="str">
        <v>-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3922</v>
      </c>
      <c r="B924" t="str">
        <f>HYPERLINK("https://chiengco.thanhpho.sonla.gov.vn/", "UBND Ủy ban nhân dân xã Chiềng Cọ  tỉnh Sơn La")</f>
        <v>UBND Ủy ban nhân dân xã Chiềng Cọ  tỉnh Sơn La</v>
      </c>
      <c r="C924" t="str">
        <v>https://chiengco.thanhpho.sonla.gov.vn/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3923</v>
      </c>
      <c r="B925" t="str">
        <v>Công an xã Chiềng Đen  tỉnh Sơn La</v>
      </c>
      <c r="C925" t="str">
        <v>-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3924</v>
      </c>
      <c r="B926" t="str">
        <f>HYPERLINK("https://chiengden.thanhpho.sonla.gov.vn/", "UBND Ủy ban nhân dân xã Chiềng Đen  tỉnh Sơn La")</f>
        <v>UBND Ủy ban nhân dân xã Chiềng Đen  tỉnh Sơn La</v>
      </c>
      <c r="C926" t="str">
        <v>https://chiengden.thanhpho.sonla.gov.vn/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3925</v>
      </c>
      <c r="B927" t="str">
        <v>Công an xã Chiềng Xôm  tỉnh Sơn La</v>
      </c>
      <c r="C927" t="str">
        <v>-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3926</v>
      </c>
      <c r="B92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Xôm  tỉnh Sơn La")</f>
        <v>UBND Ủy ban nhân dân xã Chiềng Xôm  tỉnh Sơn La</v>
      </c>
      <c r="C928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3927</v>
      </c>
      <c r="B929" t="str">
        <f>HYPERLINK("https://www.facebook.com/capchiengle/", "Công an phường Chiềng An  tỉnh Sơn La")</f>
        <v>Công an phường Chiềng An  tỉnh Sơn La</v>
      </c>
      <c r="C929" t="str">
        <v>https://www.facebook.com/capchiengle/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3928</v>
      </c>
      <c r="B930" t="str">
        <f>HYPERLINK("https://sonla.gov.vn/tin-van-ban", "UBND Ủy ban nhân dân phường Chiềng An  tỉnh Sơn La")</f>
        <v>UBND Ủy ban nhân dân phường Chiềng An  tỉnh Sơn La</v>
      </c>
      <c r="C930" t="str">
        <v>https://sonla.gov.vn/tin-van-ban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3929</v>
      </c>
      <c r="B931" t="str">
        <f>HYPERLINK("https://www.facebook.com/CAPCHIENGCOI/", "Công an phường Chiềng Cơi  tỉnh Sơn La")</f>
        <v>Công an phường Chiềng Cơi  tỉnh Sơn La</v>
      </c>
      <c r="C931" t="str">
        <v>https://www.facebook.com/CAPCHIENGCOI/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3930</v>
      </c>
      <c r="B932" t="str">
        <f>HYPERLINK("https://sonla.gov.vn/gioi-thieu-chung/gioi-thieu-chung-537763", "UBND Ủy ban nhân dân phường Chiềng Cơi  tỉnh Sơn La")</f>
        <v>UBND Ủy ban nhân dân phường Chiềng Cơi  tỉnh Sơn La</v>
      </c>
      <c r="C932" t="str">
        <v>https://sonla.gov.vn/gioi-thieu-chung/gioi-thieu-chung-537763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3931</v>
      </c>
      <c r="B933" t="str">
        <f>HYPERLINK("https://www.facebook.com/p/C%C3%B4ng-an-x%C3%A3-Chi%E1%BB%81ng-Ng%E1%BA%A7n-th%C3%A0nh-ph%E1%BB%91-S%C6%A1n-La-100069300605644/", "Công an xã Chiềng Ngần  tỉnh Sơn La")</f>
        <v>Công an xã Chiềng Ngần  tỉnh Sơn La</v>
      </c>
      <c r="C933" t="str">
        <v>https://www.facebook.com/p/C%C3%B4ng-an-x%C3%A3-Chi%E1%BB%81ng-Ng%E1%BA%A7n-th%C3%A0nh-ph%E1%BB%91-S%C6%A1n-La-100069300605644/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3932</v>
      </c>
      <c r="B934" t="str">
        <f>HYPERLINK("https://congbao.sonla.gov.vn/congbao.nsf/3C6A1819EB84F77347258B95000336E4/$file/QD%20so%201864.pdf", "UBND Ủy ban nhân dân xã Chiềng Ngần  tỉnh Sơn La")</f>
        <v>UBND Ủy ban nhân dân xã Chiềng Ngần  tỉnh Sơn La</v>
      </c>
      <c r="C934" t="str">
        <v>https://congbao.sonla.gov.vn/congbao.nsf/3C6A1819EB84F77347258B95000336E4/$file/QD%20so%201864.pdf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3933</v>
      </c>
      <c r="B935" t="str">
        <f>HYPERLINK("https://www.facebook.com/tuoitrecongansonla/", "Công an xã Hua La  tỉnh Sơn La")</f>
        <v>Công an xã Hua La  tỉnh Sơn La</v>
      </c>
      <c r="C935" t="str">
        <v>https://www.facebook.com/tuoitrecongansonla/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3934</v>
      </c>
      <c r="B936" t="str">
        <f>HYPERLINK("https://sonla.gov.vn/tin-van-hoa-xa-hoi/thanh-pho-son-la-hop-cong-tac-phong-chong-khac-phuc-hau-qua-do-bao-tren-dia-ban-thanh-pho-830328", "UBND Ủy ban nhân dân xã Hua La  tỉnh Sơn La")</f>
        <v>UBND Ủy ban nhân dân xã Hua La  tỉnh Sơn La</v>
      </c>
      <c r="C936" t="str">
        <v>https://sonla.gov.vn/tin-van-hoa-xa-hoi/thanh-pho-son-la-hop-cong-tac-phong-chong-khac-phuc-hau-qua-do-bao-tren-dia-ban-thanh-pho-830328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3935</v>
      </c>
      <c r="B937" t="str">
        <f>HYPERLINK("https://www.facebook.com/cachiengsinh/", "Công an phường Chiềng Sinh  tỉnh Sơn La")</f>
        <v>Công an phường Chiềng Sinh  tỉnh Sơn La</v>
      </c>
      <c r="C937" t="str">
        <v>https://www.facebook.com/cachiengsinh/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3936</v>
      </c>
      <c r="B938" t="str">
        <f>HYPERLINK("https://thanhpho.sonla.gov.vn/cong-khai-dau-gia-tai-san/cong-khai-lua-chon-to-chuc-dau-gia-tai-san-quyen-su-dung-02-thua-dat-thuoc-lo-dat-quy-hoach-dat--656896", "UBND Ủy ban nhân dân phường Chiềng Sinh  tỉnh Sơn La")</f>
        <v>UBND Ủy ban nhân dân phường Chiềng Sinh  tỉnh Sơn La</v>
      </c>
      <c r="C938" t="str">
        <v>https://thanhpho.sonla.gov.vn/cong-khai-dau-gia-tai-san/cong-khai-lua-chon-to-chuc-dau-gia-tai-san-quyen-su-dung-02-thua-dat-thuoc-lo-dat-quy-hoach-dat--656896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3937</v>
      </c>
      <c r="B939" t="str">
        <f>HYPERLINK("https://www.facebook.com/tuoitrecongansonla/", "Công an xã Mường Chiên  tỉnh Sơn La")</f>
        <v>Công an xã Mường Chiên  tỉnh Sơn La</v>
      </c>
      <c r="C939" t="str">
        <v>https://www.facebook.com/tuoitrecongansonla/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3938</v>
      </c>
      <c r="B940" t="str">
        <f>HYPERLINK("https://sonla.gov.vn/SiteFolders/hquynhmai/4787/VB/thi%20dua%20khen%20thuong/1309%20QD%20UBND.pdf", "UBND Ủy ban nhân dân xã Mường Chiên  tỉnh Sơn La")</f>
        <v>UBND Ủy ban nhân dân xã Mường Chiên  tỉnh Sơn La</v>
      </c>
      <c r="C940" t="str">
        <v>https://sonla.gov.vn/SiteFolders/hquynhmai/4787/VB/thi%20dua%20khen%20thuong/1309%20QD%20UBND.pdf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3939</v>
      </c>
      <c r="B941" t="str">
        <f>HYPERLINK("https://www.facebook.com/tuoitrecongansonla/", "Công an xã Cà Nàng  tỉnh Sơn La")</f>
        <v>Công an xã Cà Nàng  tỉnh Sơn La</v>
      </c>
      <c r="C941" t="str">
        <v>https://www.facebook.com/tuoitrecongansonla/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3940</v>
      </c>
      <c r="B942" t="str">
        <f>HYPERLINK("https://sonla.gov.vn/doi-ngoai-nhan-dan", "UBND Ủy ban nhân dân xã Cà Nàng  tỉnh Sơn La")</f>
        <v>UBND Ủy ban nhân dân xã Cà Nàng  tỉnh Sơn La</v>
      </c>
      <c r="C942" t="str">
        <v>https://sonla.gov.vn/doi-ngoai-nhan-dan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3941</v>
      </c>
      <c r="B943" t="str">
        <f>HYPERLINK("https://www.facebook.com/people/C%C3%B4ng-an-x%C3%A3-Chi%E1%BB%81ng-Khay-Qu%E1%BB%B3nh-Nhai-S%C6%A1n-La/100067357356576/", "Công an xã Chiềng Khay  tỉnh Sơn La")</f>
        <v>Công an xã Chiềng Khay  tỉnh Sơn La</v>
      </c>
      <c r="C943" t="str">
        <v>https://www.facebook.com/people/C%C3%B4ng-an-x%C3%A3-Chi%E1%BB%81ng-Khay-Qu%E1%BB%B3nh-Nhai-S%C6%A1n-La/100067357356576/</v>
      </c>
      <c r="D943" t="str">
        <v>0972447667</v>
      </c>
      <c r="E943" t="str">
        <v>-</v>
      </c>
      <c r="F943" t="str">
        <f>HYPERLINK("mailto:chinhtuan99@gmail.com", "chinhtuan99@gmail.com")</f>
        <v>chinhtuan99@gmail.com</v>
      </c>
      <c r="G943" t="str">
        <v>-</v>
      </c>
    </row>
    <row r="944">
      <c r="A944">
        <v>3942</v>
      </c>
      <c r="B944" t="str">
        <f>HYPERLINK("https://sonla.gov.vn/dai-hoi-dai-bieu-cac-dan-toc-thieu-so-tinh-son-la-lan-ii-nam-2014/xa-chieng-khay-day-manh-cuoc-van-dong-dinh-canh-dinh-cu-475143", "UBND Ủy ban nhân dân xã Chiềng Khay  tỉnh Sơn La")</f>
        <v>UBND Ủy ban nhân dân xã Chiềng Khay  tỉnh Sơn La</v>
      </c>
      <c r="C944" t="str">
        <v>https://sonla.gov.vn/dai-hoi-dai-bieu-cac-dan-toc-thieu-so-tinh-son-la-lan-ii-nam-2014/xa-chieng-khay-day-manh-cuoc-van-dong-dinh-canh-dinh-cu-475143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3943</v>
      </c>
      <c r="B945" t="str">
        <f>HYPERLINK("https://www.facebook.com/tuoitrecongansonla/", "Công an xã Mường Giôn  tỉnh Sơn La")</f>
        <v>Công an xã Mường Giôn  tỉnh Sơn La</v>
      </c>
      <c r="C945" t="str">
        <v>https://www.facebook.com/tuoitrecongansonla/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3944</v>
      </c>
      <c r="B946" t="str">
        <f>HYPERLINK("https://sonla.gov.vn/tin-van-hoa-xa-hoi/dong-chi-pho-bi-thu-thuong-truc-huyen-uy-quynh-nhai-du-ngay-hoi-dai-doan-ket-toan-dan-toc-ban-ph-735545", "UBND Ủy ban nhân dân xã Mường Giôn  tỉnh Sơn La")</f>
        <v>UBND Ủy ban nhân dân xã Mường Giôn  tỉnh Sơn La</v>
      </c>
      <c r="C946" t="str">
        <v>https://sonla.gov.vn/tin-van-hoa-xa-hoi/dong-chi-pho-bi-thu-thuong-truc-huyen-uy-quynh-nhai-du-ngay-hoi-dai-doan-ket-toan-dan-toc-ban-ph-735545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3945</v>
      </c>
      <c r="B947" t="str">
        <f>HYPERLINK("https://www.facebook.com/61557566348490", "Công an xã Pá Ma Pha Khinh  tỉnh Sơn La")</f>
        <v>Công an xã Pá Ma Pha Khinh  tỉnh Sơn La</v>
      </c>
      <c r="C947" t="str">
        <v>https://www.facebook.com/61557566348490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3946</v>
      </c>
      <c r="B948" t="str">
        <f>HYPERLINK("https://quynhnhai.sonla.gov.vn/xa-pa-ma-pha-khinh/moi-tham-gia-cuoc-thi-anh-dep-ve-trai-cay-trong-chuong-trinh-festival-trai-cay-va-thuong-hieu-sa-633545", "UBND Ủy ban nhân dân xã Pá Ma Pha Khinh  tỉnh Sơn La")</f>
        <v>UBND Ủy ban nhân dân xã Pá Ma Pha Khinh  tỉnh Sơn La</v>
      </c>
      <c r="C948" t="str">
        <v>https://quynhnhai.sonla.gov.vn/xa-pa-ma-pha-khinh/moi-tham-gia-cuoc-thi-anh-dep-ve-trai-cay-trong-chuong-trinh-festival-trai-cay-va-thuong-hieu-sa-633545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3947</v>
      </c>
      <c r="B949" t="str">
        <v>Công an xã Chiềng Ơn  tỉnh Sơn La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3948</v>
      </c>
      <c r="B950" t="str">
        <f>HYPERLINK("https://quynhnhai.sonla.gov.vn/1308/31875/60516/613172/hoat-dong-huyen-uy-hdnd-ubnd-huyen/kiem-tra-nam-bat-tinh-hinh-phat-trien-kinh-te-xa-hoi-tai-xa-chieng-on", "UBND Ủy ban nhân dân xã Chiềng Ơn  tỉnh Sơn La")</f>
        <v>UBND Ủy ban nhân dân xã Chiềng Ơn  tỉnh Sơn La</v>
      </c>
      <c r="C950" t="str">
        <v>https://quynhnhai.sonla.gov.vn/1308/31875/60516/613172/hoat-dong-huyen-uy-hdnd-ubnd-huyen/kiem-tra-nam-bat-tinh-hinh-phat-trien-kinh-te-xa-hoi-tai-xa-chieng-on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3949</v>
      </c>
      <c r="B951" t="str">
        <f>HYPERLINK("https://www.facebook.com/tuoitrecongansonla/", "Công an xã Mường Giàng  tỉnh Sơn La")</f>
        <v>Công an xã Mường Giàng  tỉnh Sơn La</v>
      </c>
      <c r="C951" t="str">
        <v>https://www.facebook.com/tuoitrecongansonla/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3950</v>
      </c>
      <c r="B952" t="str">
        <f>HYPERLINK("https://sonla.gov.vn/4/469/61721/541293/tin-chinh-tri/chu-tich-uy-ban-trung-uong-mttq-viet-nam-du-ngay-hoi-dai-doan-ket-toan-dan-toc-tai-xom-5-xa-muon", "UBND Ủy ban nhân dân xã Mường Giàng  tỉnh Sơn La")</f>
        <v>UBND Ủy ban nhân dân xã Mường Giàng  tỉnh Sơn La</v>
      </c>
      <c r="C952" t="str">
        <v>https://sonla.gov.vn/4/469/61721/541293/tin-chinh-tri/chu-tich-uy-ban-trung-uong-mttq-viet-nam-du-ngay-hoi-dai-doan-ket-toan-dan-toc-tai-xom-5-xa-muon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3951</v>
      </c>
      <c r="B953" t="str">
        <v>Công an xã Chiềng Bằng  tỉnh Sơn La</v>
      </c>
      <c r="C953" t="str">
        <v>-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3952</v>
      </c>
      <c r="B954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 tỉnh Sơn La")</f>
        <v>UBND Ủy ban nhân dân xã Chiềng Bằng  tỉnh Sơn La</v>
      </c>
      <c r="C954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3953</v>
      </c>
      <c r="B955" t="str">
        <f>HYPERLINK("https://www.facebook.com/tuoitrecongansonla/", "Công an xã Mường Sại  tỉnh Sơn La")</f>
        <v>Công an xã Mường Sại  tỉnh Sơn La</v>
      </c>
      <c r="C955" t="str">
        <v>https://www.facebook.com/tuoitrecongansonla/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3954</v>
      </c>
      <c r="B956" t="str">
        <f>HYPERLINK("https://quynhnhai.sonla.gov.vn/Default.aspx?sid=1364&amp;pageid=40104", "UBND Ủy ban nhân dân xã Mường Sại  tỉnh Sơn La")</f>
        <v>UBND Ủy ban nhân dân xã Mường Sại  tỉnh Sơn La</v>
      </c>
      <c r="C956" t="str">
        <v>https://quynhnhai.sonla.gov.vn/Default.aspx?sid=1364&amp;pageid=40104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3955</v>
      </c>
      <c r="B957" t="str">
        <f>HYPERLINK("https://www.facebook.com/tuoitrecongansonla/", "Công an xã Nậm ét  tỉnh Sơn La")</f>
        <v>Công an xã Nậm ét  tỉnh Sơn La</v>
      </c>
      <c r="C957" t="str">
        <v>https://www.facebook.com/tuoitrecongansonla/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3956</v>
      </c>
      <c r="B958" t="str">
        <f>HYPERLINK(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, "UBND Ủy ban nhân dân xã Nậm ét  tỉnh Sơn La")</f>
        <v>UBND Ủy ban nhân dân xã Nậm ét  tỉnh Sơn La</v>
      </c>
      <c r="C958" t="str">
        <v>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3957</v>
      </c>
      <c r="B959" t="str">
        <v>Công an xã Chiềng Khoang  tỉnh Sơn La</v>
      </c>
      <c r="C959" t="str">
        <v>-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3958</v>
      </c>
      <c r="B960" t="str">
        <f>HYPERLINK("https://sonla.gov.vn/?pageid=27160&amp;p_steering=86820", "UBND Ủy ban nhân dân xã Chiềng Khoang  tỉnh Sơn La")</f>
        <v>UBND Ủy ban nhân dân xã Chiềng Khoang  tỉnh Sơn La</v>
      </c>
      <c r="C960" t="str">
        <v>https://sonla.gov.vn/?pageid=27160&amp;p_steering=86820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3959</v>
      </c>
      <c r="B961" t="str">
        <f>HYPERLINK("https://www.facebook.com/p/C%C3%B4ng-an-huy%E1%BB%87n-Thu%E1%BA%ADn-Ch%C3%A2u-t%E1%BB%89nh-S%C6%A1n-La-100064903382297/", "Công an thị trấn Thuận Châu  tỉnh Sơn La")</f>
        <v>Công an thị trấn Thuận Châu  tỉnh Sơn La</v>
      </c>
      <c r="C961" t="str">
        <v>https://www.facebook.com/p/C%C3%B4ng-an-huy%E1%BB%87n-Thu%E1%BA%ADn-Ch%C3%A2u-t%E1%BB%89nh-S%C6%A1n-La-100064903382297/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3960</v>
      </c>
      <c r="B962" t="str">
        <f>HYPERLINK("https://thuanchau.sonla.gov.vn/", "UBND Ủy ban nhân dân thị trấn Thuận Châu  tỉnh Sơn La")</f>
        <v>UBND Ủy ban nhân dân thị trấn Thuận Châu  tỉnh Sơn La</v>
      </c>
      <c r="C962" t="str">
        <v>https://thuanchau.sonla.gov.vn/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3961</v>
      </c>
      <c r="B963" t="str">
        <f>HYPERLINK("https://www.facebook.com/tuoitrecongansonla/", "Công an xã Phổng Lái  tỉnh Sơn La")</f>
        <v>Công an xã Phổng Lái  tỉnh Sơn La</v>
      </c>
      <c r="C963" t="str">
        <v>https://www.facebook.com/tuoitrecongansonla/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3962</v>
      </c>
      <c r="B964" t="str">
        <f>HYPERLINK("http://tansonnhi.tanphu.hochiminhcity.gov.vn/uy-ban-nhan-dan/phuong-tan-son-nhi-huong-ve-dong-bao-dan-toc-tay-bac-cmobile777-2295.aspx", "UBND Ủy ban nhân dân xã Phổng Lái  tỉnh Sơn La")</f>
        <v>UBND Ủy ban nhân dân xã Phổng Lái  tỉnh Sơn La</v>
      </c>
      <c r="C964" t="str">
        <v>http://tansonnhi.tanphu.hochiminhcity.gov.vn/uy-ban-nhan-dan/phuong-tan-son-nhi-huong-ve-dong-bao-dan-toc-tay-bac-cmobile777-2295.aspx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3963</v>
      </c>
      <c r="B965" t="str">
        <v>Công an xã Mường é  tỉnh Sơn La</v>
      </c>
      <c r="C965" t="str">
        <v>-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3964</v>
      </c>
      <c r="B966" t="str">
        <f>HYPERLINK("https://sonla.gov.vn/hoi-dong-nhan-dan-tinh/danh-sach-thuong-truc-hdnd-tinh-son-la-khoa-xiv-nhiem-ky-2016-2021-478330", "UBND Ủy ban nhân dân xã Mường é  tỉnh Sơn La")</f>
        <v>UBND Ủy ban nhân dân xã Mường é  tỉnh Sơn La</v>
      </c>
      <c r="C966" t="str">
        <v>https://sonla.gov.vn/hoi-dong-nhan-dan-tinh/danh-sach-thuong-truc-hdnd-tinh-son-la-khoa-xiv-nhiem-ky-2016-2021-478330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3965</v>
      </c>
      <c r="B967" t="str">
        <v>Công an xã Chiềng Pha  tỉnh Sơn La</v>
      </c>
      <c r="C967" t="str">
        <v>-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3966</v>
      </c>
      <c r="B96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 tỉnh Sơn La")</f>
        <v>UBND Ủy ban nhân dân xã Chiềng Pha  tỉnh Sơn La</v>
      </c>
      <c r="C968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3967</v>
      </c>
      <c r="B969" t="str">
        <v>Công an xã Chiềng La  tỉnh Sơn La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3968</v>
      </c>
      <c r="B970" t="str">
        <f>HYPERLINK("http://chiengsonmocchau.sonla.gov.vn/index.php?module=tochuc&amp;act=view&amp;id=17", "UBND Ủy ban nhân dân xã Chiềng La  tỉnh Sơn La")</f>
        <v>UBND Ủy ban nhân dân xã Chiềng La  tỉnh Sơn La</v>
      </c>
      <c r="C970" t="str">
        <v>http://chiengsonmocchau.sonla.gov.vn/index.php?module=tochuc&amp;act=view&amp;id=17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3969</v>
      </c>
      <c r="B971" t="str">
        <f>HYPERLINK("https://www.facebook.com/p/C%C3%B4ng-an-x%C3%A3-Chi%E1%BB%81ng-Ng%C3%A0m-100063216250467/?locale=eu_ES", "Công an xã Chiềng Ngàm  tỉnh Sơn La")</f>
        <v>Công an xã Chiềng Ngàm  tỉnh Sơn La</v>
      </c>
      <c r="C971" t="str">
        <v>https://www.facebook.com/p/C%C3%B4ng-an-x%C3%A3-Chi%E1%BB%81ng-Ng%C3%A0m-100063216250467/?locale=eu_ES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3970</v>
      </c>
      <c r="B972" t="str">
        <f>HYPERLINK("https://dichvucong.gov.vn/p/home/dvc-tthc-co-quan-chi-tiet.html?id=369314", "UBND Ủy ban nhân dân xã Chiềng Ngàm  tỉnh Sơn La")</f>
        <v>UBND Ủy ban nhân dân xã Chiềng Ngàm  tỉnh Sơn La</v>
      </c>
      <c r="C972" t="str">
        <v>https://dichvucong.gov.vn/p/home/dvc-tthc-co-quan-chi-tiet.html?id=369314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3971</v>
      </c>
      <c r="B973" t="str">
        <v>Công an xã Liệp Tè  tỉnh Sơn La</v>
      </c>
      <c r="C973" t="str">
        <v>-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3972</v>
      </c>
      <c r="B974" t="str">
        <f>HYPERLINK("https://sonla.gov.vn/tin-chinh-tri/dong-chi-truong-ban-tuyen-giao-tinh-uy-du-sinh-hoat-chi-bo-ban-hien-xa-liep-te-huyen-thuan-chau-761528", "UBND Ủy ban nhân dân xã Liệp Tè  tỉnh Sơn La")</f>
        <v>UBND Ủy ban nhân dân xã Liệp Tè  tỉnh Sơn La</v>
      </c>
      <c r="C974" t="str">
        <v>https://sonla.gov.vn/tin-chinh-tri/dong-chi-truong-ban-tuyen-giao-tinh-uy-du-sinh-hoat-chi-bo-ban-hien-xa-liep-te-huyen-thuan-chau-761528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3973</v>
      </c>
      <c r="B975" t="str">
        <f>HYPERLINK("https://www.facebook.com/p/C%C3%B4ng-an-x%C3%A3-%C3%89-T%C3%B2ng-100076076161585/?locale=fr_FR", "Công an xã é Tòng  tỉnh Sơn La")</f>
        <v>Công an xã é Tòng  tỉnh Sơn La</v>
      </c>
      <c r="C975" t="str">
        <v>https://www.facebook.com/p/C%C3%B4ng-an-x%C3%A3-%C3%89-T%C3%B2ng-100076076161585/?locale=fr_FR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3974</v>
      </c>
      <c r="B976" t="str">
        <f>HYPERLINK("https://congbao.sonla.gov.vn/congbao.nsf/3AAC65CFC3E5D1F547258BBE0031D1EB/$file/QD%202174.pdf", "UBND Ủy ban nhân dân xã é Tòng  tỉnh Sơn La")</f>
        <v>UBND Ủy ban nhân dân xã é Tòng  tỉnh Sơn La</v>
      </c>
      <c r="C976" t="str">
        <v>https://congbao.sonla.gov.vn/congbao.nsf/3AAC65CFC3E5D1F547258BBE0031D1EB/$file/QD%202174.pdf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3975</v>
      </c>
      <c r="B977" t="str">
        <f>HYPERLINK("https://www.facebook.com/tuoitrecongansonla/", "Công an xã Phổng Lập  tỉnh Sơn La")</f>
        <v>Công an xã Phổng Lập  tỉnh Sơn La</v>
      </c>
      <c r="C977" t="str">
        <v>https://www.facebook.com/tuoitrecongansonla/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3976</v>
      </c>
      <c r="B978" t="str">
        <f>HYPERLINK("https://sonla.gov.vn/tin-van-ban", "UBND Ủy ban nhân dân xã Phổng Lập  tỉnh Sơn La")</f>
        <v>UBND Ủy ban nhân dân xã Phổng Lập  tỉnh Sơn La</v>
      </c>
      <c r="C978" t="str">
        <v>https://sonla.gov.vn/tin-van-ban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3977</v>
      </c>
      <c r="B979" t="str">
        <f>HYPERLINK("https://www.facebook.com/p/C%C3%B4ng-an-huy%E1%BB%87n-Thu%E1%BA%ADn-Ch%C3%A2u-t%E1%BB%89nh-S%C6%A1n-La-100064903382297/", "Công an xã Phổng Lăng  tỉnh Sơn La")</f>
        <v>Công an xã Phổng Lăng  tỉnh Sơn La</v>
      </c>
      <c r="C979" t="str">
        <v>https://www.facebook.com/p/C%C3%B4ng-an-huy%E1%BB%87n-Thu%E1%BA%ADn-Ch%C3%A2u-t%E1%BB%89nh-S%C6%A1n-La-100064903382297/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3978</v>
      </c>
      <c r="B980" t="str">
        <f>HYPERLINK("https://langson.gov.vn/", "UBND Ủy ban nhân dân xã Phổng Lăng  tỉnh Sơn La")</f>
        <v>UBND Ủy ban nhân dân xã Phổng Lăng  tỉnh Sơn La</v>
      </c>
      <c r="C980" t="str">
        <v>https://langson.gov.vn/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3979</v>
      </c>
      <c r="B981" t="str">
        <v>Công an xã Chiềng Ly  tỉnh Sơn La</v>
      </c>
      <c r="C981" t="str">
        <v>-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3980</v>
      </c>
      <c r="B98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 tỉnh Sơn La")</f>
        <v>UBND Ủy ban nhân dân xã Chiềng Ly  tỉnh Sơn La</v>
      </c>
      <c r="C982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3981</v>
      </c>
      <c r="B983" t="str">
        <f>HYPERLINK("https://www.facebook.com/tuoitrecongansonla/", "Công an xã Noong Lay  tỉnh Sơn La")</f>
        <v>Công an xã Noong Lay  tỉnh Sơn La</v>
      </c>
      <c r="C983" t="str">
        <v>https://www.facebook.com/tuoitrecongansonla/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3982</v>
      </c>
      <c r="B984" t="str">
        <f>HYPERLINK("https://stttt.dienbien.gov.vn/vi/about/danh-sach-nguoi-phat-ngon-tinh-dien-bien-nam-2018.html", "UBND Ủy ban nhân dân xã Noong Lay  tỉnh Sơn La")</f>
        <v>UBND Ủy ban nhân dân xã Noong Lay  tỉnh Sơn La</v>
      </c>
      <c r="C984" t="str">
        <v>https://stttt.dienbien.gov.vn/vi/about/danh-sach-nguoi-phat-ngon-tinh-dien-bien-nam-2018.html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3983</v>
      </c>
      <c r="B985" t="str">
        <f>HYPERLINK("https://www.facebook.com/conganxamuongkhieng/", "Công an xã Mường Khiêng  tỉnh Sơn La")</f>
        <v>Công an xã Mường Khiêng  tỉnh Sơn La</v>
      </c>
      <c r="C985" t="str">
        <v>https://www.facebook.com/conganxamuongkhieng/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3984</v>
      </c>
      <c r="B986" t="str">
        <f>HYPERLINK("https://tinhdoansonla.gov.vn/tin-tot-chuyen-dep/chuong-trinh-tinh-nguyen-ky-nghi-hong-tai-xa-muong-khieng-huyen-thuan-chau-22343", "UBND Ủy ban nhân dân xã Mường Khiêng  tỉnh Sơn La")</f>
        <v>UBND Ủy ban nhân dân xã Mường Khiêng  tỉnh Sơn La</v>
      </c>
      <c r="C986" t="str">
        <v>https://tinhdoansonla.gov.vn/tin-tot-chuyen-dep/chuong-trinh-tinh-nguyen-ky-nghi-hong-tai-xa-muong-khieng-huyen-thuan-chau-22343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3985</v>
      </c>
      <c r="B987" t="str">
        <f>HYPERLINK("https://www.facebook.com/tuoitrecongansonla/", "Công an xã Mường Bám  tỉnh Sơn La")</f>
        <v>Công an xã Mường Bám  tỉnh Sơn La</v>
      </c>
      <c r="C987" t="str">
        <v>https://www.facebook.com/tuoitrecongansonla/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3986</v>
      </c>
      <c r="B988" t="str">
        <f>HYPERLINK("https://sonla.gov.vn/tin-kinh-te/dong-chi-pho-chu-tich-ubnd-tinh-doi-thoai-voi-nhan-dan-xa-muong-lum-huyen-yen-chau-892179", "UBND Ủy ban nhân dân xã Mường Bám  tỉnh Sơn La")</f>
        <v>UBND Ủy ban nhân dân xã Mường Bám  tỉnh Sơn La</v>
      </c>
      <c r="C988" t="str">
        <v>https://sonla.gov.vn/tin-kinh-te/dong-chi-pho-chu-tich-ubnd-tinh-doi-thoai-voi-nhan-dan-xa-muong-lum-huyen-yen-chau-892179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3987</v>
      </c>
      <c r="B989" t="str">
        <f>HYPERLINK("https://www.facebook.com/p/C%C3%B4ng-an-x%C3%A3-Long-H%E1%BA%B9-100083108713200/", "Công an xã Long Hẹ  tỉnh Sơn La")</f>
        <v>Công an xã Long Hẹ  tỉnh Sơn La</v>
      </c>
      <c r="C989" t="str">
        <v>https://www.facebook.com/p/C%C3%B4ng-an-x%C3%A3-Long-H%E1%BA%B9-100083108713200/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3988</v>
      </c>
      <c r="B990" t="str">
        <f>HYPERLINK("https://sonla.gov.vn/4/469/61715/478330/hoi-dong-nhan-dan-tinh/danh-sach-thuong-truc-hdnd-tinh-son-la-khoa-xiv-nhiem-ky-2016-2021", "UBND Ủy ban nhân dân xã Long Hẹ  tỉnh Sơn La")</f>
        <v>UBND Ủy ban nhân dân xã Long Hẹ  tỉnh Sơn La</v>
      </c>
      <c r="C990" t="str">
        <v>https://sonla.gov.vn/4/469/61715/478330/hoi-dong-nhan-dan-tinh/danh-sach-thuong-truc-hdnd-tinh-son-la-khoa-xiv-nhiem-ky-2016-2021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3989</v>
      </c>
      <c r="B991" t="str">
        <f>HYPERLINK("https://www.facebook.com/p/C%C3%B4ng-an-x%C3%A3-Chi%E1%BB%81ng-B%C3%B4m-100070855406051/", "Công an xã Chiềng Bôm  tỉnh Sơn La")</f>
        <v>Công an xã Chiềng Bôm  tỉnh Sơn La</v>
      </c>
      <c r="C991" t="str">
        <v>https://www.facebook.com/p/C%C3%B4ng-an-x%C3%A3-Chi%E1%BB%81ng-B%C3%B4m-100070855406051/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3990</v>
      </c>
      <c r="B992" t="str">
        <f>HYPERLINK("https://dichvucong.gov.vn/p/home/dvc-tthc-co-quan-chi-tiet.html?id=369314", "UBND Ủy ban nhân dân xã Chiềng Bôm  tỉnh Sơn La")</f>
        <v>UBND Ủy ban nhân dân xã Chiềng Bôm  tỉnh Sơn La</v>
      </c>
      <c r="C992" t="str">
        <v>https://dichvucong.gov.vn/p/home/dvc-tthc-co-quan-chi-tiet.html?id=369314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3991</v>
      </c>
      <c r="B993" t="str">
        <f>HYPERLINK("https://www.facebook.com/p/C%C3%B4ng-an-huy%E1%BB%87n-Thu%E1%BA%ADn-Ch%C3%A2u-t%E1%BB%89nh-S%C6%A1n-La-100064903382297/", "Công an xã Thôm Mòn  tỉnh Sơn La")</f>
        <v>Công an xã Thôm Mòn  tỉnh Sơn La</v>
      </c>
      <c r="C993" t="str">
        <v>https://www.facebook.com/p/C%C3%B4ng-an-huy%E1%BB%87n-Thu%E1%BA%ADn-Ch%C3%A2u-t%E1%BB%89nh-S%C6%A1n-La-100064903382297/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3992</v>
      </c>
      <c r="B994" t="str">
        <f>HYPERLINK("https://sonla.gov.vn/4/469/61715/478330/hoi-dong-nhan-dan-tinh/danh-sach-thuong-truc-hdnd-tinh-son-la-khoa-xiv-nhiem-ky-2016-2021", "UBND Ủy ban nhân dân xã Thôm Mòn  tỉnh Sơn La")</f>
        <v>UBND Ủy ban nhân dân xã Thôm Mòn  tỉnh Sơn La</v>
      </c>
      <c r="C994" t="str">
        <v>https://sonla.gov.vn/4/469/61715/478330/hoi-dong-nhan-dan-tinh/danh-sach-thuong-truc-hdnd-tinh-son-la-khoa-xiv-nhiem-ky-2016-2021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3993</v>
      </c>
      <c r="B995" t="str">
        <f>HYPERLINK("https://www.facebook.com/tuoitrecongansonla/", "Công an xã Tông Lạnh  tỉnh Sơn La")</f>
        <v>Công an xã Tông Lạnh  tỉnh Sơn La</v>
      </c>
      <c r="C995" t="str">
        <v>https://www.facebook.com/tuoitrecongansonla/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3994</v>
      </c>
      <c r="B996" t="str">
        <f>HYPERLINK("https://congbao.sonla.gov.vn/congbao.nsf/6E68F6D2C36B6DFF47257EC700335D7D/$file/QD%20so%202048.doc", "UBND Ủy ban nhân dân xã Tông Lạnh  tỉnh Sơn La")</f>
        <v>UBND Ủy ban nhân dân xã Tông Lạnh  tỉnh Sơn La</v>
      </c>
      <c r="C996" t="str">
        <v>https://congbao.sonla.gov.vn/congbao.nsf/6E68F6D2C36B6DFF47257EC700335D7D/$file/QD%20so%202048.doc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3995</v>
      </c>
      <c r="B997" t="str">
        <f>HYPERLINK("https://www.facebook.com/tuoitrecongansonla/", "Công an xã Tông Cọ  tỉnh Sơn La")</f>
        <v>Công an xã Tông Cọ  tỉnh Sơn La</v>
      </c>
      <c r="C997" t="str">
        <v>https://www.facebook.com/tuoitrecongansonla/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3996</v>
      </c>
      <c r="B99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 tỉnh Sơn La")</f>
        <v>UBND Ủy ban nhân dân xã Tông Cọ  tỉnh Sơn La</v>
      </c>
      <c r="C998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3997</v>
      </c>
      <c r="B999" t="str">
        <f>HYPERLINK("https://www.facebook.com/p/C%C3%B4ng-an-x%C3%A3-B%C3%B3-M%C6%B0%E1%BB%9Di-huy%E1%BB%87n-Thu%E1%BA%ADn-Ch%C3%A2u-t%E1%BB%89nh-S%C6%A1n-La-100080279806332/", "Công an xã Bó Mười  tỉnh Sơn La")</f>
        <v>Công an xã Bó Mười  tỉnh Sơn La</v>
      </c>
      <c r="C999" t="str">
        <v>https://www.facebook.com/p/C%C3%B4ng-an-x%C3%A3-B%C3%B3-M%C6%B0%E1%BB%9Di-huy%E1%BB%87n-Thu%E1%BA%ADn-Ch%C3%A2u-t%E1%BB%89nh-S%C6%A1n-La-100080279806332/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3998</v>
      </c>
      <c r="B1000" t="str">
        <f>HYPERLINK("https://congbao.sonla.gov.vn/congbao.nsf/3AD7270D77081CEB4725856E0036043D/$file/QD%20so%20996.pdf", "UBND Ủy ban nhân dân xã Bó Mười  tỉnh Sơn La")</f>
        <v>UBND Ủy ban nhân dân xã Bó Mười  tỉnh Sơn La</v>
      </c>
      <c r="C1000" t="str">
        <v>https://congbao.sonla.gov.vn/congbao.nsf/3AD7270D77081CEB4725856E0036043D/$file/QD%20so%20996.pdf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3999</v>
      </c>
      <c r="B1001" t="str">
        <f>HYPERLINK("https://www.facebook.com/tuoitrecongansonla/", "Công an xã Co Mạ  tỉnh Sơn La")</f>
        <v>Công an xã Co Mạ  tỉnh Sơn La</v>
      </c>
      <c r="C1001" t="str">
        <v>https://www.facebook.com/tuoitrecongansonla/</v>
      </c>
      <c r="D1001" t="str">
        <v>-</v>
      </c>
      <c r="E1001" t="str">
        <v/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