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9001</v>
      </c>
      <c r="B2" t="str">
        <f>HYPERLINK("https://www.facebook.com/groups/1629646797172100/", "Công an xã Bình Kiều tỉnh Hưng Yên")</f>
        <v>Công an xã Bình Kiều tỉnh Hưng Yên</v>
      </c>
      <c r="C2" t="str">
        <v>https://www.facebook.com/groups/1629646797172100/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9002</v>
      </c>
      <c r="B3" t="str">
        <f>HYPERLINK("https://congan.hungyen.gov.vn/chuyen-hoa-xay-dung-dia-ban-xa-phuong-thi-tran-khong-co-ma-tuy-c227003.html", "UBND Ủy ban nhân dân xã Bình Kiều tỉnh Hưng Yên")</f>
        <v>UBND Ủy ban nhân dân xã Bình Kiều tỉnh Hưng Yên</v>
      </c>
      <c r="C3" t="str">
        <v>https://congan.hungyen.gov.vn/chuyen-hoa-xay-dung-dia-ban-xa-phuong-thi-tran-khong-co-ma-tuy-c227003.html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9003</v>
      </c>
      <c r="B4" t="str">
        <f>HYPERLINK("https://www.facebook.com/3437140626350298", "Công an xã Dân Tiến tỉnh Hưng Yên")</f>
        <v>Công an xã Dân Tiến tỉnh Hưng Yên</v>
      </c>
      <c r="C4" t="str">
        <v>https://www.facebook.com/3437140626350298</v>
      </c>
      <c r="D4" t="str">
        <v>-</v>
      </c>
      <c r="E4" t="str">
        <v/>
      </c>
      <c r="F4" t="str">
        <v>-</v>
      </c>
      <c r="G4" t="str">
        <v>-</v>
      </c>
    </row>
    <row r="5">
      <c r="A5">
        <v>9004</v>
      </c>
      <c r="B5" t="str">
        <f>HYPERLINK("https://dichvucong.hungyen.gov.vn/dichvucong/hotline", "UBND Ủy ban nhân dân xã Dân Tiến tỉnh Hưng Yên")</f>
        <v>UBND Ủy ban nhân dân xã Dân Tiến tỉnh Hưng Yên</v>
      </c>
      <c r="C5" t="str">
        <v>https://dichvucong.hungyen.gov.vn/dichvucong/hotline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9005</v>
      </c>
      <c r="B6" t="str">
        <v>Công an xã Đồng Tiến tỉnh Hưng Yên</v>
      </c>
      <c r="C6" t="str">
        <v>-</v>
      </c>
      <c r="D6" t="str">
        <v>-</v>
      </c>
      <c r="E6" t="str">
        <v/>
      </c>
      <c r="F6" t="str">
        <v>-</v>
      </c>
      <c r="G6" t="str">
        <v>-</v>
      </c>
    </row>
    <row r="7">
      <c r="A7">
        <v>9006</v>
      </c>
      <c r="B7" t="str">
        <f>HYPERLINK("https://dongtien.yenthe.bacgiang.gov.vn/", "UBND Ủy ban nhân dân xã Đồng Tiến tỉnh Hưng Yên")</f>
        <v>UBND Ủy ban nhân dân xã Đồng Tiến tỉnh Hưng Yên</v>
      </c>
      <c r="C7" t="str">
        <v>https://dongtien.yenthe.bacgiang.gov.vn/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9007</v>
      </c>
      <c r="B8" t="str">
        <f>HYPERLINK("https://www.facebook.com/p/C%C3%B4ng-an-x%C3%A3-H%E1%BB%93ng-Ti%E1%BA%BFn-huy%E1%BB%87n-Kho%C3%A1i-Ch%C3%A2u-100083154767754/", "Công an xã Hồng Tiến tỉnh Hưng Yên")</f>
        <v>Công an xã Hồng Tiến tỉnh Hưng Yên</v>
      </c>
      <c r="C8" t="str">
        <v>https://www.facebook.com/p/C%C3%B4ng-an-x%C3%A3-H%E1%BB%93ng-Ti%E1%BA%BFn-huy%E1%BB%87n-Kho%C3%A1i-Ch%C3%A2u-100083154767754/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9008</v>
      </c>
      <c r="B9" t="str">
        <f>HYPERLINK("https://dichvucong.gov.vn/p/phananhkiennghi/pakn-detail.html?id=89846", "UBND Ủy ban nhân dân xã Hồng Tiến tỉnh Hưng Yên")</f>
        <v>UBND Ủy ban nhân dân xã Hồng Tiến tỉnh Hưng Yên</v>
      </c>
      <c r="C9" t="str">
        <v>https://dichvucong.gov.vn/p/phananhkiennghi/pakn-detail.html?id=89846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9009</v>
      </c>
      <c r="B10" t="str">
        <f>HYPERLINK("https://www.facebook.com/caxtanchau/", "Công an xã Tân Châu tỉnh Hưng Yên")</f>
        <v>Công an xã Tân Châu tỉnh Hưng Yên</v>
      </c>
      <c r="C10" t="str">
        <v>https://www.facebook.com/caxtanchau/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9010</v>
      </c>
      <c r="B11" t="str">
        <f>HYPERLINK("https://tanchau.tayninh.gov.vn/vi/page/Uy-ban-nhan-dan-xa-Tan-Hoa.html", "UBND Ủy ban nhân dân xã Tân Châu tỉnh Hưng Yên")</f>
        <v>UBND Ủy ban nhân dân xã Tân Châu tỉnh Hưng Yên</v>
      </c>
      <c r="C11" t="str">
        <v>https://tanchau.tayninh.gov.vn/vi/page/Uy-ban-nhan-dan-xa-Tan-Hoa.html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9011</v>
      </c>
      <c r="B12" t="str">
        <v>Công an xã Liên Khê tỉnh Hưng Yên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9012</v>
      </c>
      <c r="B13" t="str">
        <f>HYPERLINK("https://vpubnd.yenbai.gov.vn/Pages/Gioi-Thieu-Chung.aspx", "UBND Ủy ban nhân dân xã Liên Khê tỉnh Hưng Yên")</f>
        <v>UBND Ủy ban nhân dân xã Liên Khê tỉnh Hưng Yên</v>
      </c>
      <c r="C13" t="str">
        <v>https://vpubnd.yenbai.gov.vn/Pages/Gioi-Thieu-Chung.aspx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9013</v>
      </c>
      <c r="B14" t="str">
        <f>HYPERLINK("https://www.facebook.com/p/C%C3%B4ng-an-x%C3%A3-Ph%C3%B9ng-H%C6%B0ng-Kho%C3%A1i-Ch%C3%A2u-100063678513770/", "Công an xã Phùng Hưng tỉnh Hưng Yên")</f>
        <v>Công an xã Phùng Hưng tỉnh Hưng Yên</v>
      </c>
      <c r="C14" t="str">
        <v>https://www.facebook.com/p/C%C3%B4ng-an-x%C3%A3-Ph%C3%B9ng-H%C6%B0ng-Kho%C3%A1i-Ch%C3%A2u-100063678513770/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9014</v>
      </c>
      <c r="B15" t="str">
        <f>HYPERLINK("https://dichvucong.hungyen.gov.vn/dichvucong/hotline", "UBND Ủy ban nhân dân xã Phùng Hưng tỉnh Hưng Yên")</f>
        <v>UBND Ủy ban nhân dân xã Phùng Hưng tỉnh Hưng Yên</v>
      </c>
      <c r="C15" t="str">
        <v>https://dichvucong.hungyen.gov.vn/dichvucong/hotline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9015</v>
      </c>
      <c r="B16" t="str">
        <v>Công an xã Việt Hòa tỉnh Hưng Yên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9016</v>
      </c>
      <c r="B17" t="str">
        <f>HYPERLINK("https://vanlam.hungyen.gov.vn/", "UBND Ủy ban nhân dân xã Việt Hòa tỉnh Hưng Yên")</f>
        <v>UBND Ủy ban nhân dân xã Việt Hòa tỉnh Hưng Yên</v>
      </c>
      <c r="C17" t="str">
        <v>https://vanlam.hungyen.gov.vn/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9017</v>
      </c>
      <c r="B18" t="str">
        <v>Công an xã Đông Ninh tỉnh Hưng Yên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9018</v>
      </c>
      <c r="B19" t="str">
        <f>HYPERLINK("https://www.quangninh.gov.vn/", "UBND Ủy ban nhân dân xã Đông Ninh tỉnh Hưng Yên")</f>
        <v>UBND Ủy ban nhân dân xã Đông Ninh tỉnh Hưng Yên</v>
      </c>
      <c r="C19" t="str">
        <v>https://www.quangninh.gov.vn/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9019</v>
      </c>
      <c r="B20" t="str">
        <f>HYPERLINK("https://www.facebook.com/p/C%C3%B4ng-an-x%C3%A3-%C4%90%E1%BA%A1i-T%E1%BA%ADp-huy%E1%BB%87n-Kho%C3%A1i-Ch%C3%A2u-t%E1%BB%89nh-H%C6%B0ng-Y%C3%AAn-100082738157258/", "Công an xã Đại Tập tỉnh Hưng Yên")</f>
        <v>Công an xã Đại Tập tỉnh Hưng Yên</v>
      </c>
      <c r="C20" t="str">
        <v>https://www.facebook.com/p/C%C3%B4ng-an-x%C3%A3-%C4%90%E1%BA%A1i-T%E1%BA%ADp-huy%E1%BB%87n-Kho%C3%A1i-Ch%C3%A2u-t%E1%BB%89nh-H%C6%B0ng-Y%C3%AAn-100082738157258/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9020</v>
      </c>
      <c r="B21" t="str">
        <f>HYPERLINK("https://vanlam.hungyen.gov.vn/", "UBND Ủy ban nhân dân xã Đại Tập tỉnh Hưng Yên")</f>
        <v>UBND Ủy ban nhân dân xã Đại Tập tỉnh Hưng Yên</v>
      </c>
      <c r="C21" t="str">
        <v>https://vanlam.hungyen.gov.vn/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9021</v>
      </c>
      <c r="B22" t="str">
        <v>Công an xã Chí Tân tỉnh Hưng Yên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9022</v>
      </c>
      <c r="B23" t="str">
        <f>HYPERLINK("https://www.quangninh.gov.vn/donvi/xahiephoa/Trang/ChiTietTinTuc.aspx?nid=943", "UBND Ủy ban nhân dân xã Chí Tân tỉnh Hưng Yên")</f>
        <v>UBND Ủy ban nhân dân xã Chí Tân tỉnh Hưng Yên</v>
      </c>
      <c r="C23" t="str">
        <v>https://www.quangninh.gov.vn/donvi/xahiephoa/Trang/ChiTietTinTuc.aspx?nid=943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9023</v>
      </c>
      <c r="B24" t="str">
        <f>HYPERLINK("https://www.facebook.com/p/C%C3%B4ng-an-x%C3%A3-%C4%90%E1%BA%A1i-T%E1%BA%ADp-huy%E1%BB%87n-Kho%C3%A1i-Ch%C3%A2u-t%E1%BB%89nh-H%C6%B0ng-Y%C3%AAn-100082738157258/", "Công an xã Đại Hưng tỉnh Hưng Yên")</f>
        <v>Công an xã Đại Hưng tỉnh Hưng Yên</v>
      </c>
      <c r="C24" t="str">
        <v>https://www.facebook.com/p/C%C3%B4ng-an-x%C3%A3-%C4%90%E1%BA%A1i-T%E1%BA%ADp-huy%E1%BB%87n-Kho%C3%A1i-Ch%C3%A2u-t%E1%BB%89nh-H%C6%B0ng-Y%C3%AAn-100082738157258/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9024</v>
      </c>
      <c r="B25" t="str">
        <f>HYPERLINK("https://vanlam.hungyen.gov.vn/", "UBND Ủy ban nhân dân xã Đại Hưng tỉnh Hưng Yên")</f>
        <v>UBND Ủy ban nhân dân xã Đại Hưng tỉnh Hưng Yên</v>
      </c>
      <c r="C25" t="str">
        <v>https://vanlam.hungyen.gov.vn/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9025</v>
      </c>
      <c r="B26" t="str">
        <f>HYPERLINK("https://www.facebook.com/ConganxaThuanHung/", "Công an xã Thuần Hưng tỉnh Hưng Yên")</f>
        <v>Công an xã Thuần Hưng tỉnh Hưng Yên</v>
      </c>
      <c r="C26" t="str">
        <v>https://www.facebook.com/ConganxaThuanHung/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9026</v>
      </c>
      <c r="B27" t="str">
        <f>HYPERLINK("https://dichvucong.hungyen.gov.vn/dichvucong/bothutuc", "UBND Ủy ban nhân dân xã Thuần Hưng tỉnh Hưng Yên")</f>
        <v>UBND Ủy ban nhân dân xã Thuần Hưng tỉnh Hưng Yên</v>
      </c>
      <c r="C27" t="str">
        <v>https://dichvucong.hungyen.gov.vn/dichvucong/bothutuc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9027</v>
      </c>
      <c r="B28" t="str">
        <v>Công an xã Thành Công tỉnh Hưng Yên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9028</v>
      </c>
      <c r="B29" t="str">
        <f>HYPERLINK("https://thanhcong.phoyen.thainguyen.gov.vn/he-thong-chinh-tri/-/asset_publisher/2tcC5Qe2kAsY/content/bo-may-to-chuc-xa-thanh-cong?inheritRedirect=true", "UBND Ủy ban nhân dân xã Thành Công tỉnh Hưng Yên")</f>
        <v>UBND Ủy ban nhân dân xã Thành Công tỉnh Hưng Yên</v>
      </c>
      <c r="C29" t="str">
        <v>https://thanhcong.phoyen.thainguyen.gov.vn/he-thong-chinh-tri/-/asset_publisher/2tcC5Qe2kAsY/content/bo-may-to-chuc-xa-thanh-cong?inheritRedirect=true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9029</v>
      </c>
      <c r="B30" t="str">
        <f>HYPERLINK("https://www.facebook.com/p/Tu%E1%BB%95i-tr%E1%BA%BB-x%C3%A3-Nhu%E1%BA%BF-D%C6%B0%C6%A1ng-100076364228769/", "Công an xã Nhuế Dương tỉnh Hưng Yên")</f>
        <v>Công an xã Nhuế Dương tỉnh Hưng Yên</v>
      </c>
      <c r="C30" t="str">
        <v>https://www.facebook.com/p/Tu%E1%BB%95i-tr%E1%BA%BB-x%C3%A3-Nhu%E1%BA%BF-D%C6%B0%C6%A1ng-100076364228769/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9030</v>
      </c>
      <c r="B31" t="str">
        <f>HYPERLINK("https://motcua.hungyen.gov.vn/dichvucong/thongke/aj_thong_ke_don_vi&amp;thang=&amp;nam=2023&amp;ma_co_quan=UBND_H_KHOAI_CHAU", "UBND Ủy ban nhân dân xã Nhuế Dương tỉnh Hưng Yên")</f>
        <v>UBND Ủy ban nhân dân xã Nhuế Dương tỉnh Hưng Yên</v>
      </c>
      <c r="C31" t="str">
        <v>https://motcua.hungyen.gov.vn/dichvucong/thongke/aj_thong_ke_don_vi&amp;thang=&amp;nam=2023&amp;ma_co_quan=UBND_H_KHOAI_CHAU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9031</v>
      </c>
      <c r="B32" t="str">
        <f>HYPERLINK("https://www.facebook.com/p/C%C3%B4ng-An-Th%C3%A0nh-Ph%E1%BB%91-H%C6%B0ng-Y%C3%AAn-100057576334172/", "Công an thị trấn Lương Bằng tỉnh Hưng Yên")</f>
        <v>Công an thị trấn Lương Bằng tỉnh Hưng Yên</v>
      </c>
      <c r="C32" t="str">
        <v>https://www.facebook.com/p/C%C3%B4ng-An-Th%C3%A0nh-Ph%E1%BB%91-H%C6%B0ng-Y%C3%AAn-100057576334172/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9032</v>
      </c>
      <c r="B33" t="str">
        <f>HYPERLINK("https://dichvucong.hungyen.gov.vn/dichvucong/hotline", "UBND Ủy ban nhân dân thị trấn Lương Bằng tỉnh Hưng Yên")</f>
        <v>UBND Ủy ban nhân dân thị trấn Lương Bằng tỉnh Hưng Yên</v>
      </c>
      <c r="C33" t="str">
        <v>https://dichvucong.hungyen.gov.vn/dichvucong/hotline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9033</v>
      </c>
      <c r="B34" t="str">
        <v>Công an xã Nghĩa Dân tỉnh Hưng Yên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9034</v>
      </c>
      <c r="B35" t="str">
        <f>HYPERLINK("https://nghiadan.nghean.gov.vn/uy-ban-nhan-dan-huyen/ubnd-xa-thi-tran-487176", "UBND Ủy ban nhân dân xã Nghĩa Dân tỉnh Hưng Yên")</f>
        <v>UBND Ủy ban nhân dân xã Nghĩa Dân tỉnh Hưng Yên</v>
      </c>
      <c r="C35" t="str">
        <v>https://nghiadan.nghean.gov.vn/uy-ban-nhan-dan-huyen/ubnd-xa-thi-tran-487176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9035</v>
      </c>
      <c r="B36" t="str">
        <f>HYPERLINK("https://www.facebook.com/truongthcstoangthangkimdonghungyen/", "Công an xã Toàn Thắng tỉnh Hưng Yên")</f>
        <v>Công an xã Toàn Thắng tỉnh Hưng Yên</v>
      </c>
      <c r="C36" t="str">
        <v>https://www.facebook.com/truongthcstoangthangkimdonghungyen/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9036</v>
      </c>
      <c r="B37" t="str">
        <f>HYPERLINK("https://duchop.gov.vn/danh-ba-so-dien-thoai-cua-lanh-dao-ubnd-tinh-hung-yen-huyen-kim-dong-cac-phong-ban-huyen-va-cac-xa-thi-tran/", "UBND Ủy ban nhân dân xã Toàn Thắng tỉnh Hưng Yên")</f>
        <v>UBND Ủy ban nhân dân xã Toàn Thắng tỉnh Hưng Yên</v>
      </c>
      <c r="C37" t="str">
        <v>https://duchop.gov.vn/danh-ba-so-dien-thoai-cua-lanh-dao-ubnd-tinh-hung-yen-huyen-kim-dong-cac-phong-ban-huyen-va-cac-xa-thi-tran/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9037</v>
      </c>
      <c r="B38" t="str">
        <f>HYPERLINK("https://www.facebook.com/p/Tr%C6%B0%E1%BB%9Dng-THCS-V%C4%A9nh-X%C3%A1-Kim-%C4%90%C3%B4%CC%A3ng-H%C6%B0ng-Y%C3%AAn-100072191914013/", "Công an xã Vĩnh Xá tỉnh Hưng Yên")</f>
        <v>Công an xã Vĩnh Xá tỉnh Hưng Yên</v>
      </c>
      <c r="C38" t="str">
        <v>https://www.facebook.com/p/Tr%C6%B0%E1%BB%9Dng-THCS-V%C4%A9nh-X%C3%A1-Kim-%C4%90%C3%B4%CC%A3ng-H%C6%B0ng-Y%C3%AAn-100072191914013/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9038</v>
      </c>
      <c r="B39" t="str">
        <f>HYPERLINK("https://vanlam.hungyen.gov.vn/", "UBND Ủy ban nhân dân xã Vĩnh Xá tỉnh Hưng Yên")</f>
        <v>UBND Ủy ban nhân dân xã Vĩnh Xá tỉnh Hưng Yên</v>
      </c>
      <c r="C39" t="str">
        <v>https://vanlam.hungyen.gov.vn/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9039</v>
      </c>
      <c r="B40" t="str">
        <f>HYPERLINK("https://www.facebook.com/phamngulao.hungyen.vn/", "Công an xã Phạm Ngũ Lão tỉnh Hưng Yên")</f>
        <v>Công an xã Phạm Ngũ Lão tỉnh Hưng Yên</v>
      </c>
      <c r="C40" t="str">
        <v>https://www.facebook.com/phamngulao.hungyen.vn/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9040</v>
      </c>
      <c r="B41" t="str">
        <f>HYPERLINK("https://congan.hungyen.gov.vn/cong-an-huyen-kim-dong-ra-mat-he-thong-camera-giam-sat-dam-bao-an-ninh-trat-tu-tai-nghia-dan-c215926.html", "UBND Ủy ban nhân dân xã Phạm Ngũ Lão tỉnh Hưng Yên")</f>
        <v>UBND Ủy ban nhân dân xã Phạm Ngũ Lão tỉnh Hưng Yên</v>
      </c>
      <c r="C41" t="str">
        <v>https://congan.hungyen.gov.vn/cong-an-huyen-kim-dong-ra-mat-he-thong-camera-giam-sat-dam-bao-an-ninh-trat-tu-tai-nghia-dan-c215926.html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9041</v>
      </c>
      <c r="B42" t="str">
        <v>Công an xã Thọ Vinh tỉnh Hưng Yên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9042</v>
      </c>
      <c r="B43" t="str">
        <f>HYPERLINK("https://sonv.hungyen.gov.vn/kiem-tra-cong-tac-trien-khai-thuc-hien-sap-xep-don-vi-hanh-chinh-cap-xa-tren-dia-ban-tinh-hung-yen-giai-doan-2023-2025-tai-mot-so-dia-phuong-c21202.html", "UBND Ủy ban nhân dân xã Thọ Vinh tỉnh Hưng Yên")</f>
        <v>UBND Ủy ban nhân dân xã Thọ Vinh tỉnh Hưng Yên</v>
      </c>
      <c r="C43" t="str">
        <v>https://sonv.hungyen.gov.vn/kiem-tra-cong-tac-trien-khai-thuc-hien-sap-xep-don-vi-hanh-chinh-cap-xa-tren-dia-ban-tinh-hung-yen-giai-doan-2023-2025-tai-mot-so-dia-phuong-c21202.html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9043</v>
      </c>
      <c r="B44" t="str">
        <v>Công an xã Đồng Thanh tỉnh Hưng Yên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9044</v>
      </c>
      <c r="B45" t="str">
        <f>HYPERLINK("https://dichvucong.hungyen.gov.vn/dichvucong/hotline", "UBND Ủy ban nhân dân xã Đồng Thanh tỉnh Hưng Yên")</f>
        <v>UBND Ủy ban nhân dân xã Đồng Thanh tỉnh Hưng Yên</v>
      </c>
      <c r="C45" t="str">
        <v>https://dichvucong.hungyen.gov.vn/dichvucong/hotline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9045</v>
      </c>
      <c r="B46" t="str">
        <f>HYPERLINK("https://www.facebook.com/events/c%C3%B4ng-ty-%C4%91%E1%BA%A5u-gi%C3%A1-h%E1%BB%A3p-danh-%C4%91%E1%BA%A1i-d%C6%B0%C6%A1ng-long/%C4%91%E1%BA%A5u-gi%C3%A1-t%C3%A0i-s%E1%BA%A3n-khu-%C4%91%E1%BA%A5t-x%C3%A3-song-mai-huy%E1%BB%87n-kim-%C4%91%E1%BB%99ng/3113073072123231/", "Công an xã Song Mai tỉnh Hưng Yên")</f>
        <v>Công an xã Song Mai tỉnh Hưng Yên</v>
      </c>
      <c r="C46" t="str">
        <v>https://www.facebook.com/events/c%C3%B4ng-ty-%C4%91%E1%BA%A5u-gi%C3%A1-h%E1%BB%A3p-danh-%C4%91%E1%BA%A1i-d%C6%B0%C6%A1ng-long/%C4%91%E1%BA%A5u-gi%C3%A1-t%C3%A0i-s%E1%BA%A3n-khu-%C4%91%E1%BA%A5t-x%C3%A3-song-mai-huy%E1%BB%87n-kim-%C4%91%E1%BB%99ng/3113073072123231/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9046</v>
      </c>
      <c r="B47" t="str">
        <f>HYPERLINK("https://songmai.tpbacgiang.bacgiang.gov.vn/van-ban-qppl", "UBND Ủy ban nhân dân xã Song Mai tỉnh Hưng Yên")</f>
        <v>UBND Ủy ban nhân dân xã Song Mai tỉnh Hưng Yên</v>
      </c>
      <c r="C47" t="str">
        <v>https://songmai.tpbacgiang.bacgiang.gov.vn/van-ban-qppl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9047</v>
      </c>
      <c r="B48" t="str">
        <v>Công an xã Chính Nghĩa tỉnh Hưng Yên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9048</v>
      </c>
      <c r="B49" t="str">
        <f>HYPERLINK("https://duchop.gov.vn/danh-ba-so-dien-thoai-cua-lanh-dao-ubnd-tinh-hung-yen-huyen-kim-dong-cac-phong-ban-huyen-va-cac-xa-thi-tran/", "UBND Ủy ban nhân dân xã Chính Nghĩa tỉnh Hưng Yên")</f>
        <v>UBND Ủy ban nhân dân xã Chính Nghĩa tỉnh Hưng Yên</v>
      </c>
      <c r="C49" t="str">
        <v>https://duchop.gov.vn/danh-ba-so-dien-thoai-cua-lanh-dao-ubnd-tinh-hung-yen-huyen-kim-dong-cac-phong-ban-huyen-va-cac-xa-thi-tran/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9049</v>
      </c>
      <c r="B50" t="str">
        <v>Công an xã Nhân La tỉnh Hưng Yên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9050</v>
      </c>
      <c r="B51" t="str">
        <f>HYPERLINK("https://hungyennam.hungnguyen.nghean.gov.vn/", "UBND Ủy ban nhân dân xã Nhân La tỉnh Hưng Yên")</f>
        <v>UBND Ủy ban nhân dân xã Nhân La tỉnh Hưng Yên</v>
      </c>
      <c r="C51" t="str">
        <v>https://hungyennam.hungnguyen.nghean.gov.vn/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9051</v>
      </c>
      <c r="B52" t="str">
        <f>HYPERLINK("https://www.facebook.com/p/Tu%E1%BB%95i-tr%E1%BA%BB-C%C3%B4ng-an-Th%C3%A0nh-ph%E1%BB%91-V%C4%A9nh-Y%C3%AAn-100066497717181/?locale=nl_BE", "Công an xã Phú Thịnh tỉnh Hưng Yên")</f>
        <v>Công an xã Phú Thịnh tỉnh Hưng Yên</v>
      </c>
      <c r="C52" t="str">
        <v>https://www.facebook.com/p/Tu%E1%BB%95i-tr%E1%BA%BB-C%C3%B4ng-an-Th%C3%A0nh-ph%E1%BB%91-V%C4%A9nh-Y%C3%AAn-100066497717181/?locale=nl_BE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9052</v>
      </c>
      <c r="B53" t="str">
        <f>HYPERLINK("https://phuthinh.daitu.thainguyen.gov.vn/", "UBND Ủy ban nhân dân xã Phú Thịnh tỉnh Hưng Yên")</f>
        <v>UBND Ủy ban nhân dân xã Phú Thịnh tỉnh Hưng Yên</v>
      </c>
      <c r="C53" t="str">
        <v>https://phuthinh.daitu.thainguyen.gov.vn/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9053</v>
      </c>
      <c r="B54" t="str">
        <f>HYPERLINK("https://www.facebook.com/4023008191090849", "Công an xã Mai Động tỉnh Hưng Yên")</f>
        <v>Công an xã Mai Động tỉnh Hưng Yên</v>
      </c>
      <c r="C54" t="str">
        <v>https://www.facebook.com/4023008191090849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9054</v>
      </c>
      <c r="B55" t="str">
        <f>HYPERLINK("http://phuxuyen.hanoi.gov.vn/ubnd-cac-xa-thi-tran/-/view_content/1637771-xa-khai-thai.html", "UBND Ủy ban nhân dân xã Mai Động tỉnh Hưng Yên")</f>
        <v>UBND Ủy ban nhân dân xã Mai Động tỉnh Hưng Yên</v>
      </c>
      <c r="C55" t="str">
        <v>http://phuxuyen.hanoi.gov.vn/ubnd-cac-xa-thi-tran/-/view_content/1637771-xa-khai-thai.html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9055</v>
      </c>
      <c r="B56" t="str">
        <f>HYPERLINK("https://www.facebook.com/p/Tr%C6%B0%E1%BB%9Dng-THCS-%C4%90%E1%BB%A9c-H%E1%BB%A3p-100057358581811/?locale=bn_IN", "Công an xã Đức Hợp tỉnh Hưng Yên")</f>
        <v>Công an xã Đức Hợp tỉnh Hưng Yên</v>
      </c>
      <c r="C56" t="str">
        <v>https://www.facebook.com/p/Tr%C6%B0%E1%BB%9Dng-THCS-%C4%90%E1%BB%A9c-H%E1%BB%A3p-100057358581811/?locale=bn_IN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9056</v>
      </c>
      <c r="B57" t="str">
        <f>HYPERLINK("http://duchop.gov.vn/", "UBND Ủy ban nhân dân xã Đức Hợp tỉnh Hưng Yên")</f>
        <v>UBND Ủy ban nhân dân xã Đức Hợp tỉnh Hưng Yên</v>
      </c>
      <c r="C57" t="str">
        <v>http://duchop.gov.vn/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9057</v>
      </c>
      <c r="B58" t="str">
        <v>Công an xã Hùng An tỉnh Hưng Yên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9058</v>
      </c>
      <c r="B59" t="str">
        <f>HYPERLINK("https://hungyennam.hungnguyen.nghean.gov.vn/", "UBND Ủy ban nhân dân xã Hùng An tỉnh Hưng Yên")</f>
        <v>UBND Ủy ban nhân dân xã Hùng An tỉnh Hưng Yên</v>
      </c>
      <c r="C59" t="str">
        <v>https://hungyennam.hungnguyen.nghean.gov.vn/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9059</v>
      </c>
      <c r="B60" t="str">
        <f>HYPERLINK("https://www.facebook.com/684810815444728", "Công an xã Ngọc Thanh tỉnh Hưng Yên")</f>
        <v>Công an xã Ngọc Thanh tỉnh Hưng Yên</v>
      </c>
      <c r="C60" t="str">
        <v>https://www.facebook.com/684810815444728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9060</v>
      </c>
      <c r="B61" t="str">
        <f>HYPERLINK("https://phucyen.vinhphuc.gov.vn/noidung/tintuc/Lists/Gioithieucacxaphuong/View_Detail.aspx?ItemID=11", "UBND Ủy ban nhân dân xã Ngọc Thanh tỉnh Hưng Yên")</f>
        <v>UBND Ủy ban nhân dân xã Ngọc Thanh tỉnh Hưng Yên</v>
      </c>
      <c r="C61" t="str">
        <v>https://phucyen.vinhphuc.gov.vn/noidung/tintuc/Lists/Gioithieucacxaphuong/View_Detail.aspx?ItemID=11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9061</v>
      </c>
      <c r="B62" t="str">
        <v>Công an xã Vũ Xá tỉnh Hưng Yên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9062</v>
      </c>
      <c r="B63" t="str">
        <f>HYPERLINK("https://bacgiang.gov.vn/web/ubnd-xa-vu-xa", "UBND Ủy ban nhân dân xã Vũ Xá tỉnh Hưng Yên")</f>
        <v>UBND Ủy ban nhân dân xã Vũ Xá tỉnh Hưng Yên</v>
      </c>
      <c r="C63" t="str">
        <v>https://bacgiang.gov.vn/web/ubnd-xa-vu-xa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9063</v>
      </c>
      <c r="B64" t="str">
        <f>HYPERLINK("https://www.facebook.com/langluongxa/?locale=vi_VN", "Công an xã Hiệp Cường tỉnh Hưng Yên")</f>
        <v>Công an xã Hiệp Cường tỉnh Hưng Yên</v>
      </c>
      <c r="C64" t="str">
        <v>https://www.facebook.com/langluongxa/?locale=vi_VN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9064</v>
      </c>
      <c r="B65" t="str">
        <f>HYPERLINK("https://thainguyen.gov.vn/thong-bao/-/asset_publisher/L0n17VJXU23O/content/ve-hung-yen-xem-thon-thong-minh-co-gi-khac-la/20181", "UBND Ủy ban nhân dân xã Hiệp Cường tỉnh Hưng Yên")</f>
        <v>UBND Ủy ban nhân dân xã Hiệp Cường tỉnh Hưng Yên</v>
      </c>
      <c r="C65" t="str">
        <v>https://thainguyen.gov.vn/thong-bao/-/asset_publisher/L0n17VJXU23O/content/ve-hung-yen-xem-thon-thong-minh-co-gi-khac-la/20181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9065</v>
      </c>
      <c r="B66" t="str">
        <v>Công an thị trấn Vương tỉnh Hưng Yên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9066</v>
      </c>
      <c r="B67" t="str">
        <f>HYPERLINK("https://ttvuong.tienlu.hungyen.gov.vn/", "UBND Ủy ban nhân dân thị trấn Vương tỉnh Hưng Yên")</f>
        <v>UBND Ủy ban nhân dân thị trấn Vương tỉnh Hưng Yên</v>
      </c>
      <c r="C67" t="str">
        <v>https://ttvuong.tienlu.hungyen.gov.vn/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9067</v>
      </c>
      <c r="B68" t="str">
        <v>Công an xã Hưng Đạo tỉnh Hưng Yên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9068</v>
      </c>
      <c r="B69" t="str">
        <f>HYPERLINK("https://hungdao.hungnguyen.nghean.gov.vn/", "UBND Ủy ban nhân dân xã Hưng Đạo tỉnh Hưng Yên")</f>
        <v>UBND Ủy ban nhân dân xã Hưng Đạo tỉnh Hưng Yên</v>
      </c>
      <c r="C69" t="str">
        <v>https://hungdao.hungnguyen.nghean.gov.vn/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9069</v>
      </c>
      <c r="B70" t="str">
        <v>Công an xã Ngô Quyền tỉnh Hưng Yên</v>
      </c>
      <c r="C70" t="str">
        <v>-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9070</v>
      </c>
      <c r="B71" t="str">
        <f>HYPERLINK("https://ngoquyen.tienlu.hungyen.gov.vn/", "UBND Ủy ban nhân dân xã Ngô Quyền tỉnh Hưng Yên")</f>
        <v>UBND Ủy ban nhân dân xã Ngô Quyền tỉnh Hưng Yên</v>
      </c>
      <c r="C71" t="str">
        <v>https://ngoquyen.tienlu.hungyen.gov.vn/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9071</v>
      </c>
      <c r="B72" t="str">
        <v>Công an xã Nhật Tân tỉnh Hưng Yên</v>
      </c>
      <c r="C72" t="str">
        <v>-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9072</v>
      </c>
      <c r="B73" t="str">
        <f>HYPERLINK("https://nhattan.tienlu.hungyen.gov.vn/", "UBND Ủy ban nhân dân xã Nhật Tân tỉnh Hưng Yên")</f>
        <v>UBND Ủy ban nhân dân xã Nhật Tân tỉnh Hưng Yên</v>
      </c>
      <c r="C73" t="str">
        <v>https://nhattan.tienlu.hungyen.gov.vn/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9073</v>
      </c>
      <c r="B74" t="str">
        <v>Công an xã Dị Chế tỉnh Hưng Yên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9074</v>
      </c>
      <c r="B75" t="str">
        <f>HYPERLINK("https://diche.tienlu.hungyen.gov.vn/", "UBND Ủy ban nhân dân xã Dị Chế tỉnh Hưng Yên")</f>
        <v>UBND Ủy ban nhân dân xã Dị Chế tỉnh Hưng Yên</v>
      </c>
      <c r="C75" t="str">
        <v>https://diche.tienlu.hungyen.gov.vn/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9075</v>
      </c>
      <c r="B76" t="str">
        <v>Công an xã Lệ Xá tỉnh Hưng Yên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9076</v>
      </c>
      <c r="B77" t="str">
        <f>HYPERLINK("https://lexa.tienlu.hungyen.gov.vn/", "UBND Ủy ban nhân dân xã Lệ Xá tỉnh Hưng Yên")</f>
        <v>UBND Ủy ban nhân dân xã Lệ Xá tỉnh Hưng Yên</v>
      </c>
      <c r="C77" t="str">
        <v>https://lexa.tienlu.hungyen.gov.vn/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9077</v>
      </c>
      <c r="B78" t="str">
        <f>HYPERLINK("https://www.facebook.com/Anvientienlu/?locale=vi_VN", "Công an xã An Viên tỉnh Hưng Yên")</f>
        <v>Công an xã An Viên tỉnh Hưng Yên</v>
      </c>
      <c r="C78" t="str">
        <v>https://www.facebook.com/Anvientienlu/?locale=vi_VN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9078</v>
      </c>
      <c r="B79" t="str">
        <f>HYPERLINK("http://anvien.tienlu.hungyen.gov.vn/", "UBND Ủy ban nhân dân xã An Viên tỉnh Hưng Yên")</f>
        <v>UBND Ủy ban nhân dân xã An Viên tỉnh Hưng Yên</v>
      </c>
      <c r="C79" t="str">
        <v>http://anvien.tienlu.hungyen.gov.vn/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9079</v>
      </c>
      <c r="B80" t="str">
        <v>Công an xã Đức Thắng tỉnh Hưng Yên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9080</v>
      </c>
      <c r="B81" t="str">
        <f>HYPERLINK("https://www.quangninh.gov.vn/donvi/xahiephoa/Trang/ChiTietTinTuc.aspx?nid=943", "UBND Ủy ban nhân dân xã Đức Thắng tỉnh Hưng Yên")</f>
        <v>UBND Ủy ban nhân dân xã Đức Thắng tỉnh Hưng Yên</v>
      </c>
      <c r="C81" t="str">
        <v>https://www.quangninh.gov.vn/donvi/xahiephoa/Trang/ChiTietTinTuc.aspx?nid=943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9081</v>
      </c>
      <c r="B82" t="str">
        <v>Công an xã Trung Dũng tỉnh Hưng Yên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9082</v>
      </c>
      <c r="B83" t="str">
        <f>HYPERLINK("https://congan.hungyen.gov.vn/khoi-cong-xay-dung-tru-so-cong-an-xa-trung-dung-huyen-tien-lu-c220550.html", "UBND Ủy ban nhân dân xã Trung Dũng tỉnh Hưng Yên")</f>
        <v>UBND Ủy ban nhân dân xã Trung Dũng tỉnh Hưng Yên</v>
      </c>
      <c r="C83" t="str">
        <v>https://congan.hungyen.gov.vn/khoi-cong-xay-dung-tru-so-cong-an-xa-trung-dung-huyen-tien-lu-c220550.html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9083</v>
      </c>
      <c r="B84" t="str">
        <f>HYPERLINK("https://www.facebook.com/groups/853564461701106/", "Công an xã Hải Triều tỉnh Hưng Yên")</f>
        <v>Công an xã Hải Triều tỉnh Hưng Yên</v>
      </c>
      <c r="C84" t="str">
        <v>https://www.facebook.com/groups/853564461701106/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9084</v>
      </c>
      <c r="B85" t="str">
        <f>HYPERLINK("https://haitrieu.tienlu.hungyen.gov.vn/", "UBND Ủy ban nhân dân xã Hải Triều tỉnh Hưng Yên")</f>
        <v>UBND Ủy ban nhân dân xã Hải Triều tỉnh Hưng Yên</v>
      </c>
      <c r="C85" t="str">
        <v>https://haitrieu.tienlu.hungyen.gov.vn/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9085</v>
      </c>
      <c r="B86" t="str">
        <v>Công an xã Thủ Sỹ tỉnh Hưng Yên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9086</v>
      </c>
      <c r="B87" t="str">
        <f>HYPERLINK("https://thusy.tienlu.hungyen.gov.vn/", "UBND Ủy ban nhân dân xã Thủ Sỹ tỉnh Hưng Yên")</f>
        <v>UBND Ủy ban nhân dân xã Thủ Sỹ tỉnh Hưng Yên</v>
      </c>
      <c r="C87" t="str">
        <v>https://thusy.tienlu.hungyen.gov.vn/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9087</v>
      </c>
      <c r="B88" t="str">
        <f>HYPERLINK("https://www.facebook.com/HoNgothienphien/", "Công an xã Thiện Phiến tỉnh Hưng Yên")</f>
        <v>Công an xã Thiện Phiến tỉnh Hưng Yên</v>
      </c>
      <c r="C88" t="str">
        <v>https://www.facebook.com/HoNgothienphien/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9088</v>
      </c>
      <c r="B89" t="str">
        <f>HYPERLINK("https://dichvucong.hungyen.gov.vn/dichvucong/thongke/ajaxChiTietLinhVuc&amp;nam=2021&amp;ma_don_vi=UB_TL_THIENPHIEN&amp;ma_co_quan=UBND_H_TIEN_LU", "UBND Ủy ban nhân dân xã Thiện Phiến tỉnh Hưng Yên")</f>
        <v>UBND Ủy ban nhân dân xã Thiện Phiến tỉnh Hưng Yên</v>
      </c>
      <c r="C89" t="str">
        <v>https://dichvucong.hungyen.gov.vn/dichvucong/thongke/ajaxChiTietLinhVuc&amp;nam=2021&amp;ma_don_vi=UB_TL_THIENPHIEN&amp;ma_co_quan=UBND_H_TIEN_LU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9089</v>
      </c>
      <c r="B90" t="str">
        <v>Công an xã Thụy Lôi tỉnh Hưng Yên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9090</v>
      </c>
      <c r="B91" t="str">
        <f>HYPERLINK("https://hungyennam.hungnguyen.nghean.gov.vn/", "UBND Ủy ban nhân dân xã Thụy Lôi tỉnh Hưng Yên")</f>
        <v>UBND Ủy ban nhân dân xã Thụy Lôi tỉnh Hưng Yên</v>
      </c>
      <c r="C91" t="str">
        <v>https://hungyennam.hungnguyen.nghean.gov.vn/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9091</v>
      </c>
      <c r="B92" t="str">
        <v>Công an xã Cương Chính tỉnh Hưng Yên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9092</v>
      </c>
      <c r="B93" t="str">
        <f>HYPERLINK("https://cuongchinh.tienlu.hungyen.gov.vn/", "UBND Ủy ban nhân dân xã Cương Chính tỉnh Hưng Yên")</f>
        <v>UBND Ủy ban nhân dân xã Cương Chính tỉnh Hưng Yên</v>
      </c>
      <c r="C93" t="str">
        <v>https://cuongchinh.tienlu.hungyen.gov.vn/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9093</v>
      </c>
      <c r="B94" t="str">
        <f>HYPERLINK("https://www.facebook.com/groups/307286884423569/", "Công an xã Minh Phượng tỉnh Hưng Yên")</f>
        <v>Công an xã Minh Phượng tỉnh Hưng Yên</v>
      </c>
      <c r="C94" t="str">
        <v>https://www.facebook.com/groups/307286884423569/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9094</v>
      </c>
      <c r="B95" t="str">
        <f>HYPERLINK("https://minhphuong.tienlu.hungyen.gov.vn/quyet-dinh-ve-viec-thanh-lap-ban-chi-dao-chuyen-doi-so-xa-minh-phuong-c277.html", "UBND Ủy ban nhân dân xã Minh Phượng tỉnh Hưng Yên")</f>
        <v>UBND Ủy ban nhân dân xã Minh Phượng tỉnh Hưng Yên</v>
      </c>
      <c r="C95" t="str">
        <v>https://minhphuong.tienlu.hungyen.gov.vn/quyet-dinh-ve-viec-thanh-lap-ban-chi-dao-chuyen-doi-so-xa-minh-phuong-c277.html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9095</v>
      </c>
      <c r="B96" t="str">
        <v>Công an thị trấn Trần Cao tỉnh Hưng Yên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9096</v>
      </c>
      <c r="B97" t="str">
        <f>HYPERLINK("https://dichvucong.hungyen.gov.vn/dichvucong/hotline", "UBND Ủy ban nhân dân thị trấn Trần Cao tỉnh Hưng Yên")</f>
        <v>UBND Ủy ban nhân dân thị trấn Trần Cao tỉnh Hưng Yên</v>
      </c>
      <c r="C97" t="str">
        <v>https://dichvucong.hungyen.gov.vn/dichvucong/hotline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9097</v>
      </c>
      <c r="B98" t="str">
        <v>Công an xã Minh Tân tỉnh Hưng Yên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9098</v>
      </c>
      <c r="B99" t="str">
        <f>HYPERLINK("https://phucu.hungyen.gov.vn/", "UBND Ủy ban nhân dân xã Minh Tân tỉnh Hưng Yên")</f>
        <v>UBND Ủy ban nhân dân xã Minh Tân tỉnh Hưng Yên</v>
      </c>
      <c r="C99" t="str">
        <v>https://phucu.hungyen.gov.vn/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9099</v>
      </c>
      <c r="B100" t="str">
        <f>HYPERLINK("https://www.facebook.com/events/c%C3%B4ng-ty-%C4%91%E1%BA%A5u-gi%C3%A1-h%E1%BB%A3p-danh-%C4%91%E1%BA%A1i-d%C6%B0%C6%A1ng-long/%C4%91%E1%BA%A5u-gi%C3%A1-t%C3%A0i-s%E1%BA%A3n-t%E1%BA%A1i-th%C3%B4n-tr%C3%A0-b%E1%BB%93-phan-s%C3%A0o-nam-huy%E1%BB%87n-ph%C3%B9-c%E1%BB%AB/644082676143454/", "Công an xã Phan Sào Nam tỉnh Hưng Yên")</f>
        <v>Công an xã Phan Sào Nam tỉnh Hưng Yên</v>
      </c>
      <c r="C100" t="str">
        <v>https://www.facebook.com/events/c%C3%B4ng-ty-%C4%91%E1%BA%A5u-gi%C3%A1-h%E1%BB%A3p-danh-%C4%91%E1%BA%A1i-d%C6%B0%C6%A1ng-long/%C4%91%E1%BA%A5u-gi%C3%A1-t%C3%A0i-s%E1%BA%A3n-t%E1%BA%A1i-th%C3%B4n-tr%C3%A0-b%E1%BB%93-phan-s%C3%A0o-nam-huy%E1%BB%87n-ph%C3%B9-c%E1%BB%AB/644082676143454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9100</v>
      </c>
      <c r="B101" t="str">
        <f>HYPERLINK("https://phucu.hungyen.gov.vn/", "UBND Ủy ban nhân dân xã Phan Sào Nam tỉnh Hưng Yên")</f>
        <v>UBND Ủy ban nhân dân xã Phan Sào Nam tỉnh Hưng Yên</v>
      </c>
      <c r="C101" t="str">
        <v>https://phucu.hungyen.gov.vn/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9101</v>
      </c>
      <c r="B102" t="str">
        <v>Công an xã Quang Hưng tỉnh Hưng Yên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9102</v>
      </c>
      <c r="B103" t="str">
        <f>HYPERLINK("https://www.quangninh.gov.vn/donvi/TXQuangYen/Trang/Default.aspx", "UBND Ủy ban nhân dân xã Quang Hưng tỉnh Hưng Yên")</f>
        <v>UBND Ủy ban nhân dân xã Quang Hưng tỉnh Hưng Yên</v>
      </c>
      <c r="C103" t="str">
        <v>https://www.quangninh.gov.vn/donvi/TXQuangYen/Trang/Default.aspx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9103</v>
      </c>
      <c r="B104" t="str">
        <f>HYPERLINK("https://www.facebook.com/groups/1024966124538939/", "Công an xã Minh Hoàng tỉnh Hưng Yên")</f>
        <v>Công an xã Minh Hoàng tỉnh Hưng Yên</v>
      </c>
      <c r="C104" t="str">
        <v>https://www.facebook.com/groups/1024966124538939/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9104</v>
      </c>
      <c r="B105" t="str">
        <f>HYPERLINK("https://phucu.hungyen.gov.vn/", "UBND Ủy ban nhân dân xã Minh Hoàng tỉnh Hưng Yên")</f>
        <v>UBND Ủy ban nhân dân xã Minh Hoàng tỉnh Hưng Yên</v>
      </c>
      <c r="C105" t="str">
        <v>https://phucu.hungyen.gov.vn/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9105</v>
      </c>
      <c r="B106" t="str">
        <v>Công an xã Đoàn Đào tỉnh Hưng Yên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9106</v>
      </c>
      <c r="B107" t="str">
        <f>HYPERLINK("https://doandao.phucu.hungyen.gov.vn/dang-uy-uy-ban-nhan-dan-uy-ban-mttq-xa-doan-dao-trien-khai-chuong-trinh-tham-tang-qua-nguoi-co-cong-c23095.html", "UBND Ủy ban nhân dân xã Đoàn Đào tỉnh Hưng Yên")</f>
        <v>UBND Ủy ban nhân dân xã Đoàn Đào tỉnh Hưng Yên</v>
      </c>
      <c r="C107" t="str">
        <v>https://doandao.phucu.hungyen.gov.vn/dang-uy-uy-ban-nhan-dan-uy-ban-mttq-xa-doan-dao-trien-khai-chuong-trinh-tham-tang-qua-nguoi-co-cong-c23095.html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9107</v>
      </c>
      <c r="B108" t="str">
        <v>Công an xã Tống Phan tỉnh Hưng Yên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9108</v>
      </c>
      <c r="B109" t="str">
        <f>HYPERLINK("https://phucu.hungyen.gov.vn/", "UBND Ủy ban nhân dân xã Tống Phan tỉnh Hưng Yên")</f>
        <v>UBND Ủy ban nhân dân xã Tống Phan tỉnh Hưng Yên</v>
      </c>
      <c r="C109" t="str">
        <v>https://phucu.hungyen.gov.vn/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9109</v>
      </c>
      <c r="B110" t="str">
        <f>HYPERLINK("https://www.facebook.com/Congandinhcaophucu/", "Công an xã Đình Cao tỉnh Hưng Yên")</f>
        <v>Công an xã Đình Cao tỉnh Hưng Yên</v>
      </c>
      <c r="C110" t="str">
        <v>https://www.facebook.com/Congandinhcaophucu/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9110</v>
      </c>
      <c r="B111" t="str">
        <f>HYPERLINK("https://dichvucong.hungyen.gov.vn/dichvucong/hotline", "UBND Ủy ban nhân dân xã Đình Cao tỉnh Hưng Yên")</f>
        <v>UBND Ủy ban nhân dân xã Đình Cao tỉnh Hưng Yên</v>
      </c>
      <c r="C111" t="str">
        <v>https://dichvucong.hungyen.gov.vn/dichvucong/hotline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9111</v>
      </c>
      <c r="B112" t="str">
        <v>Công an xã Nhật Quang tỉnh Hưng Yên</v>
      </c>
      <c r="C112" t="str">
        <v>-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9112</v>
      </c>
      <c r="B113" t="str">
        <f>HYPERLINK("https://congan.hungyen.gov.vn/xa-nhat-quang-huyen-phu-cu-to-chuc-ngay-hoi-toan-dan-bao-ve-an-ninh-to-quoc-c229232.html", "UBND Ủy ban nhân dân xã Nhật Quang tỉnh Hưng Yên")</f>
        <v>UBND Ủy ban nhân dân xã Nhật Quang tỉnh Hưng Yên</v>
      </c>
      <c r="C113" t="str">
        <v>https://congan.hungyen.gov.vn/xa-nhat-quang-huyen-phu-cu-to-chuc-ngay-hoi-toan-dan-bao-ve-an-ninh-to-quoc-c229232.html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9113</v>
      </c>
      <c r="B114" t="str">
        <f>HYPERLINK("https://www.facebook.com/p/C%C3%B4ng-an-x%C3%A3-Ti%C3%AAn-Ti%E1%BA%BFn-huy%E1%BB%87n-Ph%C3%B9-C%E1%BB%AB-t%E1%BB%89nh-H%C6%B0ng-Y%C3%AAn-100076594845340/", "Công an xã Tiền Tiến tỉnh Hưng Yên")</f>
        <v>Công an xã Tiền Tiến tỉnh Hưng Yên</v>
      </c>
      <c r="C114" t="str">
        <v>https://www.facebook.com/p/C%C3%B4ng-an-x%C3%A3-Ti%C3%AAn-Ti%E1%BA%BFn-huy%E1%BB%87n-Ph%C3%B9-C%E1%BB%AB-t%E1%BB%89nh-H%C6%B0ng-Y%C3%AAn-100076594845340/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9114</v>
      </c>
      <c r="B115" t="str">
        <f>HYPERLINK("https://dichvucong.hungyen.gov.vn/dichvucong/hotline", "UBND Ủy ban nhân dân xã Tiền Tiến tỉnh Hưng Yên")</f>
        <v>UBND Ủy ban nhân dân xã Tiền Tiến tỉnh Hưng Yên</v>
      </c>
      <c r="C115" t="str">
        <v>https://dichvucong.hungyen.gov.vn/dichvucong/hotline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9115</v>
      </c>
      <c r="B116" t="str">
        <v>Công an xã Tam Đa tỉnh Hưng Yên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9116</v>
      </c>
      <c r="B117" t="str">
        <f>HYPERLINK("http://tamda.phucu.hungyen.gov.vn/to-chuc-bo-may-xa-tam-da-c21083.html", "UBND Ủy ban nhân dân xã Tam Đa tỉnh Hưng Yên")</f>
        <v>UBND Ủy ban nhân dân xã Tam Đa tỉnh Hưng Yên</v>
      </c>
      <c r="C117" t="str">
        <v>http://tamda.phucu.hungyen.gov.vn/to-chuc-bo-may-xa-tam-da-c21083.html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9117</v>
      </c>
      <c r="B118" t="str">
        <v>Công an xã Minh Tiến tỉnh Hưng Yên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9118</v>
      </c>
      <c r="B119" t="str">
        <f>HYPERLINK("https://minhtien.daitu.thainguyen.gov.vn/", "UBND Ủy ban nhân dân xã Minh Tiến tỉnh Hưng Yên")</f>
        <v>UBND Ủy ban nhân dân xã Minh Tiến tỉnh Hưng Yên</v>
      </c>
      <c r="C119" t="str">
        <v>https://minhtien.daitu.thainguyen.gov.vn/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9119</v>
      </c>
      <c r="B120" t="str">
        <f>HYPERLINK("https://www.facebook.com/C2nguyenhoa/", "Công an xã Nguyên Hòa tỉnh Hưng Yên")</f>
        <v>Công an xã Nguyên Hòa tỉnh Hưng Yên</v>
      </c>
      <c r="C120" t="str">
        <v>https://www.facebook.com/C2nguyenhoa/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9120</v>
      </c>
      <c r="B121" t="str">
        <f>HYPERLINK("https://phucu.hungyen.gov.vn/", "UBND Ủy ban nhân dân xã Nguyên Hòa tỉnh Hưng Yên")</f>
        <v>UBND Ủy ban nhân dân xã Nguyên Hòa tỉnh Hưng Yên</v>
      </c>
      <c r="C121" t="str">
        <v>https://phucu.hungyen.gov.vn/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9121</v>
      </c>
      <c r="B122" t="str">
        <v>Công an xã Tống Trân tỉnh Hưng Yên</v>
      </c>
      <c r="C122" t="str">
        <v>-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9122</v>
      </c>
      <c r="B123" t="str">
        <f>HYPERLINK("https://canhsatquanlyhanhchinh.gov.vn/cong-an-trong-long-dan/cong-an-xa-tong-tran-huyen-phu-cu-tinh-hung-yen-khac-phuc-moi-kho-khan-phat-huy-vai-tro-nong-cot-trong-cong-tac-2545", "UBND Ủy ban nhân dân xã Tống Trân tỉnh Hưng Yên")</f>
        <v>UBND Ủy ban nhân dân xã Tống Trân tỉnh Hưng Yên</v>
      </c>
      <c r="C123" t="str">
        <v>https://canhsatquanlyhanhchinh.gov.vn/cong-an-trong-long-dan/cong-an-xa-tong-tran-huyen-phu-cu-tinh-hung-yen-khac-phuc-moi-kho-khan-phat-huy-vai-tro-nong-cot-trong-cong-tac-2545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9123</v>
      </c>
      <c r="B124" t="str">
        <f>HYPERLINK("https://www.facebook.com/285967602759019", "Công an phường Lê Hồng Phong tỉnh Thái Bình")</f>
        <v>Công an phường Lê Hồng Phong tỉnh Thái Bình</v>
      </c>
      <c r="C124" t="str">
        <v>https://www.facebook.com/285967602759019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9124</v>
      </c>
      <c r="B125" t="str">
        <f>HYPERLINK("https://thanhpho.thaibinh.gov.vn/don-vi-hanh-chinh/phuong-le-hong-phong", "UBND Ủy ban nhân dân phường Lê Hồng Phong tỉnh Thái Bình")</f>
        <v>UBND Ủy ban nhân dân phường Lê Hồng Phong tỉnh Thái Bình</v>
      </c>
      <c r="C125" t="str">
        <v>https://thanhpho.thaibinh.gov.vn/don-vi-hanh-chinh/phuong-le-hong-phong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9125</v>
      </c>
      <c r="B126" t="str">
        <f>HYPERLINK("https://www.facebook.com/533850498026155", "Công an phường Bồ Xuyên tỉnh Thái Bình")</f>
        <v>Công an phường Bồ Xuyên tỉnh Thái Bình</v>
      </c>
      <c r="C126" t="str">
        <v>https://www.facebook.com/533850498026155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9126</v>
      </c>
      <c r="B127" t="str">
        <f>HYPERLINK("https://thaibinh.gov.vn/van-ban-phap-luat/van-ban-dieu-hanh/ve-viec-giao-dat-cho-uy-ban-nhan-dan-phuong-bo-xuyen-thanh-p.html", "UBND Ủy ban nhân dân phường Bồ Xuyên tỉnh Thái Bình")</f>
        <v>UBND Ủy ban nhân dân phường Bồ Xuyên tỉnh Thái Bình</v>
      </c>
      <c r="C127" t="str">
        <v>https://thaibinh.gov.vn/van-ban-phap-luat/van-ban-dieu-hanh/ve-viec-giao-dat-cho-uy-ban-nhan-dan-phuong-bo-xuyen-thanh-p.html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9127</v>
      </c>
      <c r="B128" t="str">
        <f>HYPERLINK("https://www.facebook.com/p/C%C3%B4ng-An-ph%C6%B0%E1%BB%9Dng-%C4%90%E1%BB%81-Th%C3%A1m-th%C3%A0nh-ph%E1%BB%91-Th%C3%A1i-B%C3%ACnh-100072357731750/", "Công an phường Đề Thám tỉnh Thái Bình")</f>
        <v>Công an phường Đề Thám tỉnh Thái Bình</v>
      </c>
      <c r="C128" t="str">
        <v>https://www.facebook.com/p/C%C3%B4ng-An-ph%C6%B0%E1%BB%9Dng-%C4%90%E1%BB%81-Th%C3%A1m-th%C3%A0nh-ph%E1%BB%91-Th%C3%A1i-B%C3%ACnh-100072357731750/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9128</v>
      </c>
      <c r="B129" t="str">
        <f>HYPERLINK("https://congan.thaibinh.gov.vn/tin-tuc/tin-trong-nganh/phuong-de-tham-thanh-pho-thai-binh-to-chuc-diem-ngay-hoi-toa.html", "UBND Ủy ban nhân dân phường Đề Thám tỉnh Thái Bình")</f>
        <v>UBND Ủy ban nhân dân phường Đề Thám tỉnh Thái Bình</v>
      </c>
      <c r="C129" t="str">
        <v>https://congan.thaibinh.gov.vn/tin-tuc/tin-trong-nganh/phuong-de-tham-thanh-pho-thai-binh-to-chuc-diem-ngay-hoi-toa.html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9129</v>
      </c>
      <c r="B130" t="str">
        <v>Công an phường Kỳ Bá tỉnh Thái Bình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9130</v>
      </c>
      <c r="B131" t="str">
        <f>HYPERLINK("https://thanhpho.thaibinh.gov.vn/don-vi-hanh-chinh/phuong-ky-ba", "UBND Ủy ban nhân dân phường Kỳ Bá tỉnh Thái Bình")</f>
        <v>UBND Ủy ban nhân dân phường Kỳ Bá tỉnh Thái Bình</v>
      </c>
      <c r="C131" t="str">
        <v>https://thanhpho.thaibinh.gov.vn/don-vi-hanh-chinh/phuong-ky-ba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9131</v>
      </c>
      <c r="B132" t="str">
        <v>Công an phường Quang Trung tỉnh Thái Bình</v>
      </c>
      <c r="C132" t="str">
        <v>-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9132</v>
      </c>
      <c r="B133" t="str">
        <f>HYPERLINK("https://thanhpho.thaibinh.gov.vn/", "UBND Ủy ban nhân dân phường Quang Trung tỉnh Thái Bình")</f>
        <v>UBND Ủy ban nhân dân phường Quang Trung tỉnh Thái Bình</v>
      </c>
      <c r="C133" t="str">
        <v>https://thanhpho.thaibinh.gov.vn/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9133</v>
      </c>
      <c r="B134" t="str">
        <f>HYPERLINK("https://www.facebook.com/p/C%C3%B4ng-an-ph%C6%B0%E1%BB%9Dng-Ph%C3%BA-Kh%C3%A1nh-TP-Th%C3%A1i-B%C3%ACnh-100061084563171/", "Công an phường Phú Khánh tỉnh Thái Bình")</f>
        <v>Công an phường Phú Khánh tỉnh Thái Bình</v>
      </c>
      <c r="C134" t="str">
        <v>https://www.facebook.com/p/C%C3%B4ng-an-ph%C6%B0%E1%BB%9Dng-Ph%C3%BA-Kh%C3%A1nh-TP-Th%C3%A1i-B%C3%ACnh-100061084563171/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9134</v>
      </c>
      <c r="B135" t="str">
        <f>HYPERLINK("https://thanhpho.thaibinh.gov.vn/don-vi-hanh-chinh/phuong-phu-khanh", "UBND Ủy ban nhân dân phường Phú Khánh tỉnh Thái Bình")</f>
        <v>UBND Ủy ban nhân dân phường Phú Khánh tỉnh Thái Bình</v>
      </c>
      <c r="C135" t="str">
        <v>https://thanhpho.thaibinh.gov.vn/don-vi-hanh-chinh/phuong-phu-khanh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9135</v>
      </c>
      <c r="B136" t="str">
        <v>Công an phường Tiền Phong tỉnh Thái Bình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9136</v>
      </c>
      <c r="B137" t="str">
        <f>HYPERLINK("https://thanhpho.thaibinh.gov.vn/don-vi-hanh-chinh/phuong-tien-phong", "UBND Ủy ban nhân dân phường Tiền Phong tỉnh Thái Bình")</f>
        <v>UBND Ủy ban nhân dân phường Tiền Phong tỉnh Thái Bình</v>
      </c>
      <c r="C137" t="str">
        <v>https://thanhpho.thaibinh.gov.vn/don-vi-hanh-chinh/phuong-tien-phong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9137</v>
      </c>
      <c r="B138" t="str">
        <f>HYPERLINK("https://www.facebook.com/people/C%C3%B4ng-an-ph%C6%B0%E1%BB%9Dng-Tr%E1%BA%A7n-H%C6%B0ng-%C4%90%E1%BA%A1o-th%C3%A0nh-ph%E1%BB%91-Th%C3%A1i-B%C3%ACnh/100078892244352/", "Công an phường Trần Hưng Đạo tỉnh Thái Bình")</f>
        <v>Công an phường Trần Hưng Đạo tỉnh Thái Bình</v>
      </c>
      <c r="C138" t="str">
        <v>https://www.facebook.com/people/C%C3%B4ng-an-ph%C6%B0%E1%BB%9Dng-Tr%E1%BA%A7n-H%C6%B0ng-%C4%90%E1%BA%A1o-th%C3%A0nh-ph%E1%BB%91-Th%C3%A1i-B%C3%ACnh/100078892244352/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9138</v>
      </c>
      <c r="B139" t="str">
        <f>HYPERLINK("https://soxaydung.thaibinh.gov.vn/tin-tuc/nha-o-va-tt-bds/thong-tin-cac-du-an-nha-o/-du-an-phat-trien-nha-o-thuong-mai-khu-nha-o-tai-to-21-phuon.html", "UBND Ủy ban nhân dân phường Trần Hưng Đạo tỉnh Thái Bình")</f>
        <v>UBND Ủy ban nhân dân phường Trần Hưng Đạo tỉnh Thái Bình</v>
      </c>
      <c r="C139" t="str">
        <v>https://soxaydung.thaibinh.gov.vn/tin-tuc/nha-o-va-tt-bds/thong-tin-cac-du-an-nha-o/-du-an-phat-trien-nha-o-thuong-mai-khu-nha-o-tai-to-21-phuon.html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9139</v>
      </c>
      <c r="B140" t="str">
        <v>Công an phường Trần Lãm tỉnh Thái Bình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9140</v>
      </c>
      <c r="B141" t="str">
        <f>HYPERLINK("https://thanhpho.thaibinh.gov.vn/don-vi-hanh-chinh/phuong-tran-lam", "UBND Ủy ban nhân dân phường Trần Lãm tỉnh Thái Bình")</f>
        <v>UBND Ủy ban nhân dân phường Trần Lãm tỉnh Thái Bình</v>
      </c>
      <c r="C141" t="str">
        <v>https://thanhpho.thaibinh.gov.vn/don-vi-hanh-chinh/phuong-tran-lam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9141</v>
      </c>
      <c r="B142" t="str">
        <f>HYPERLINK("https://www.facebook.com/3444584565590175", "Công an xã Đông Hòa tỉnh Thái Bình")</f>
        <v>Công an xã Đông Hòa tỉnh Thái Bình</v>
      </c>
      <c r="C142" t="str">
        <v>https://www.facebook.com/3444584565590175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9142</v>
      </c>
      <c r="B143" t="str">
        <f>HYPERLINK("https://thaibinh.gov.vn/tin-tuc/tin-kinh-te/xa-dong-hoa-thanh-pho-thai-binh-voi-thanh-tich-phat-trien-ng.html", "UBND Ủy ban nhân dân xã Đông Hòa tỉnh Thái Bình")</f>
        <v>UBND Ủy ban nhân dân xã Đông Hòa tỉnh Thái Bình</v>
      </c>
      <c r="C143" t="str">
        <v>https://thaibinh.gov.vn/tin-tuc/tin-kinh-te/xa-dong-hoa-thanh-pho-thai-binh-voi-thanh-tich-phat-trien-ng.html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9143</v>
      </c>
      <c r="B144" t="str">
        <v>Công an phường Hoàng Diệu tỉnh Thái Bình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9144</v>
      </c>
      <c r="B145" t="str">
        <f>HYPERLINK("https://thanhpho.thaibinh.gov.vn/don-vi-hanh-chinh/phuong-hoang-dieu", "UBND Ủy ban nhân dân phường Hoàng Diệu tỉnh Thái Bình")</f>
        <v>UBND Ủy ban nhân dân phường Hoàng Diệu tỉnh Thái Bình</v>
      </c>
      <c r="C145" t="str">
        <v>https://thanhpho.thaibinh.gov.vn/don-vi-hanh-chinh/phuong-hoang-dieu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9145</v>
      </c>
      <c r="B146" t="str">
        <f>HYPERLINK("https://www.facebook.com/p/C%C3%B4ng-an-x%C3%A3-Ph%C3%BA-Xu%C3%A2n-th%C3%A0nh-ph%E1%BB%91-Th%C3%A1i-B%C3%ACnh-100061004888210/", "Công an xã Phú Xuân tỉnh Thái Bình")</f>
        <v>Công an xã Phú Xuân tỉnh Thái Bình</v>
      </c>
      <c r="C146" t="str">
        <v>https://www.facebook.com/p/C%C3%B4ng-an-x%C3%A3-Ph%C3%BA-Xu%C3%A2n-th%C3%A0nh-ph%E1%BB%91-Th%C3%A1i-B%C3%ACnh-100061004888210/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9146</v>
      </c>
      <c r="B147" t="str">
        <v>UBND Ủy ban nhân dân xã Phú Xuân tỉnh Thái Bình</v>
      </c>
      <c r="C147" t="str">
        <v>-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9147</v>
      </c>
      <c r="B148" t="str">
        <v>Công an xã Vũ Phúc tỉnh Thái Bình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9148</v>
      </c>
      <c r="B149" t="str">
        <v>UBND Ủy ban nhân dân xã Vũ Phúc tỉnh Thái Bình</v>
      </c>
      <c r="C149" t="str">
        <v>-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9149</v>
      </c>
      <c r="B150" t="str">
        <v>Công an xã Vũ Chính tỉnh Thái Bình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9150</v>
      </c>
      <c r="B151" t="str">
        <f>HYPERLINK("https://vuthu.thaibinh.gov.vn/", "UBND Ủy ban nhân dân xã Vũ Chính tỉnh Thái Bình")</f>
        <v>UBND Ủy ban nhân dân xã Vũ Chính tỉnh Thái Bình</v>
      </c>
      <c r="C151" t="str">
        <v>https://vuthu.thaibinh.gov.vn/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9151</v>
      </c>
      <c r="B152" t="str">
        <f>HYPERLINK("https://www.facebook.com/p/%C4%90o%C3%A0n-x%C3%A3-%C4%90%C3%B4ng-M%E1%BB%B9-Th%C3%A0nh-ph%E1%BB%91-Th%C3%A1i-B%C3%ACnh-100063664773718/", "Công an xã Đông Mỹ tỉnh Thái Bình")</f>
        <v>Công an xã Đông Mỹ tỉnh Thái Bình</v>
      </c>
      <c r="C152" t="str">
        <v>https://www.facebook.com/p/%C4%90o%C3%A0n-x%C3%A3-%C4%90%C3%B4ng-M%E1%BB%B9-Th%C3%A0nh-ph%E1%BB%91-Th%C3%A1i-B%C3%ACnh-100063664773718/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9152</v>
      </c>
      <c r="B153" t="str">
        <f>HYPERLINK("https://thaibinh.gov.vn/van-ban-phap-luat/van-ban-dieu-hanh/ve-viec-cho-phep-uy-ban-nhan-dan-xa-dong-my-thanh-pho-thai-b3.html", "UBND Ủy ban nhân dân xã Đông Mỹ tỉnh Thái Bình")</f>
        <v>UBND Ủy ban nhân dân xã Đông Mỹ tỉnh Thái Bình</v>
      </c>
      <c r="C153" t="str">
        <v>https://thaibinh.gov.vn/van-ban-phap-luat/van-ban-dieu-hanh/ve-viec-cho-phep-uy-ban-nhan-dan-xa-dong-my-thanh-pho-thai-b3.html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9153</v>
      </c>
      <c r="B154" t="str">
        <f>HYPERLINK("https://www.facebook.com/p/C%C3%B4ng-an-x%C3%A3-%C4%90%C3%B4ng-Th%E1%BB%8D-TP-Th%C3%A1i-B%C3%ACnh-100071936465870/?locale=it_IT", "Công an xã Đông Thọ tỉnh Thái Bình")</f>
        <v>Công an xã Đông Thọ tỉnh Thái Bình</v>
      </c>
      <c r="C154" t="str">
        <v>https://www.facebook.com/p/C%C3%B4ng-an-x%C3%A3-%C4%90%C3%B4ng-Th%E1%BB%8D-TP-Th%C3%A1i-B%C3%ACnh-100071936465870/?locale=it_IT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9154</v>
      </c>
      <c r="B155" t="str">
        <f>HYPERLINK("https://thaibinh.gov.vn/van-ban-phap-luat/van-ban-dieu-hanh/ve-viec-cho-phep-ubnd-xa-dong-tho-thanh-pho-thai-binh-su-dun.html", "UBND Ủy ban nhân dân xã Đông Thọ tỉnh Thái Bình")</f>
        <v>UBND Ủy ban nhân dân xã Đông Thọ tỉnh Thái Bình</v>
      </c>
      <c r="C155" t="str">
        <v>https://thaibinh.gov.vn/van-ban-phap-luat/van-ban-dieu-hanh/ve-viec-cho-phep-ubnd-xa-dong-tho-thanh-pho-thai-binh-su-dun.html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9155</v>
      </c>
      <c r="B156" t="str">
        <f>HYPERLINK("https://www.facebook.com/p/Tu%E1%BB%95i-tr%E1%BA%BB-C%C3%B4ng-an-Th%C3%A1i-B%C3%ACnh-100068113789461/", "Công an xã Vũ Đông tỉnh Thái Bình")</f>
        <v>Công an xã Vũ Đông tỉnh Thái Bình</v>
      </c>
      <c r="C156" t="str">
        <v>https://www.facebook.com/p/Tu%E1%BB%95i-tr%E1%BA%BB-C%C3%B4ng-an-Th%C3%A1i-B%C3%ACnh-100068113789461/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9156</v>
      </c>
      <c r="B157" t="str">
        <f>HYPERLINK("https://thanhpho.thaibinh.gov.vn/don-vi-hanh-chinh/xa-vu-dong", "UBND Ủy ban nhân dân xã Vũ Đông tỉnh Thái Bình")</f>
        <v>UBND Ủy ban nhân dân xã Vũ Đông tỉnh Thái Bình</v>
      </c>
      <c r="C157" t="str">
        <v>https://thanhpho.thaibinh.gov.vn/don-vi-hanh-chinh/xa-vu-dong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9157</v>
      </c>
      <c r="B158" t="str">
        <f>HYPERLINK("https://www.facebook.com/p/C%C3%B4ng-an-x%C3%A3-V%C5%A9-L%E1%BA%A1c-CATP-Th%C3%A1i-B%C3%ACnh-100072005928183/", "Công an xã Vũ Lạc tỉnh Thái Bình")</f>
        <v>Công an xã Vũ Lạc tỉnh Thái Bình</v>
      </c>
      <c r="C158" t="str">
        <v>https://www.facebook.com/p/C%C3%B4ng-an-x%C3%A3-V%C5%A9-L%E1%BA%A1c-CATP-Th%C3%A1i-B%C3%ACnh-100072005928183/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9158</v>
      </c>
      <c r="B159" t="str">
        <f>HYPERLINK("https://vulac.thanhpho.thaibinh.gov.vn/", "UBND Ủy ban nhân dân xã Vũ Lạc tỉnh Thái Bình")</f>
        <v>UBND Ủy ban nhân dân xã Vũ Lạc tỉnh Thái Bình</v>
      </c>
      <c r="C159" t="str">
        <v>https://vulac.thanhpho.thaibinh.gov.vn/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9159</v>
      </c>
      <c r="B160" t="str">
        <v>Công an xã Tân Bình tỉnh Thái Bình</v>
      </c>
      <c r="C160" t="str">
        <v>-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9160</v>
      </c>
      <c r="B161" t="str">
        <f>HYPERLINK("https://thaibinh.gov.vn/van-ban-phap-luat/van-ban-dieu-hanh/ve-viec-giao-dat-cho-uy-ban-nhan-dan-xa-tan-binh-thanh-pho-t.html", "UBND Ủy ban nhân dân xã Tân Bình tỉnh Thái Bình")</f>
        <v>UBND Ủy ban nhân dân xã Tân Bình tỉnh Thái Bình</v>
      </c>
      <c r="C161" t="str">
        <v>https://thaibinh.gov.vn/van-ban-phap-luat/van-ban-dieu-hanh/ve-viec-giao-dat-cho-uy-ban-nhan-dan-xa-tan-binh-thanh-pho-t.html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9161</v>
      </c>
      <c r="B162" t="str">
        <f>HYPERLINK("https://www.facebook.com/p/Tu%E1%BB%95i-tr%E1%BA%BB-C%C3%B4ng-an-Th%C3%A1i-B%C3%ACnh-100068113789461/", "Công an thị trấn Quỳnh Côi tỉnh Thái Bình")</f>
        <v>Công an thị trấn Quỳnh Côi tỉnh Thái Bình</v>
      </c>
      <c r="C162" t="str">
        <v>https://www.facebook.com/p/Tu%E1%BB%95i-tr%E1%BA%BB-C%C3%B4ng-an-Th%C3%A1i-B%C3%ACnh-100068113789461/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9162</v>
      </c>
      <c r="B163" t="str">
        <f>HYPERLINK("https://quynhphu.thaibinh.gov.vn/", "UBND Ủy ban nhân dân thị trấn Quỳnh Côi tỉnh Thái Bình")</f>
        <v>UBND Ủy ban nhân dân thị trấn Quỳnh Côi tỉnh Thái Bình</v>
      </c>
      <c r="C163" t="str">
        <v>https://quynhphu.thaibinh.gov.vn/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9163</v>
      </c>
      <c r="B164" t="str">
        <f>HYPERLINK("https://www.facebook.com/322827476213987", "Công an xã An Khê tỉnh Thái Bình")</f>
        <v>Công an xã An Khê tỉnh Thái Bình</v>
      </c>
      <c r="C164" t="str">
        <v>https://www.facebook.com/322827476213987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9164</v>
      </c>
      <c r="B165" t="str">
        <f>HYPERLINK("https://thaibinh.gov.vn/van-ban-phap-luat/van-ban-dieu-hanh/ve-viec-cho-phep-uy-ban-nhan-dan-xa-an-khe-huyen-quynh-phu-s.html", "UBND Ủy ban nhân dân xã An Khê tỉnh Thái Bình")</f>
        <v>UBND Ủy ban nhân dân xã An Khê tỉnh Thái Bình</v>
      </c>
      <c r="C165" t="str">
        <v>https://thaibinh.gov.vn/van-ban-phap-luat/van-ban-dieu-hanh/ve-viec-cho-phep-uy-ban-nhan-dan-xa-an-khe-huyen-quynh-phu-s.html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9165</v>
      </c>
      <c r="B166" t="str">
        <f>HYPERLINK("https://www.facebook.com/ConganxaDongVinh/", "Công an xã An Đồng tỉnh Thái Bình")</f>
        <v>Công an xã An Đồng tỉnh Thái Bình</v>
      </c>
      <c r="C166" t="str">
        <v>https://www.facebook.com/ConganxaDongVinh/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9166</v>
      </c>
      <c r="B167" t="str">
        <f>HYPERLINK("https://thaibinh.gov.vn/", "UBND Ủy ban nhân dân xã An Đồng tỉnh Thái Bình")</f>
        <v>UBND Ủy ban nhân dân xã An Đồng tỉnh Thái Bình</v>
      </c>
      <c r="C167" t="str">
        <v>https://thaibinh.gov.vn/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9167</v>
      </c>
      <c r="B168" t="str">
        <f>HYPERLINK("https://www.facebook.com/people/C%C3%B4ng-An-X%C3%A3-Qu%E1%BB%B3nh-Hoa-Qu%E1%BB%B3nh-Ph%E1%BB%A5-Th%C3%A1i-Binh/100059689203802/", "Công an xã Quỳnh Hoa tỉnh Thái Bình")</f>
        <v>Công an xã Quỳnh Hoa tỉnh Thái Bình</v>
      </c>
      <c r="C168" t="str">
        <v>https://www.facebook.com/people/C%C3%B4ng-An-X%C3%A3-Qu%E1%BB%B3nh-Hoa-Qu%E1%BB%B3nh-Ph%E1%BB%A5-Th%C3%A1i-Binh/100059689203802/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9168</v>
      </c>
      <c r="B169" t="str">
        <f>HYPERLINK("https://quynhphu.thaibinh.gov.vn/", "UBND Ủy ban nhân dân xã Quỳnh Hoa tỉnh Thái Bình")</f>
        <v>UBND Ủy ban nhân dân xã Quỳnh Hoa tỉnh Thái Bình</v>
      </c>
      <c r="C169" t="str">
        <v>https://quynhphu.thaibinh.gov.vn/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9169</v>
      </c>
      <c r="B170" t="str">
        <f>HYPERLINK("https://www.facebook.com/groups/296758903750439/", "Công an xã Quỳnh Lâm tỉnh Thái Bình")</f>
        <v>Công an xã Quỳnh Lâm tỉnh Thái Bình</v>
      </c>
      <c r="C170" t="str">
        <v>https://www.facebook.com/groups/296758903750439/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9170</v>
      </c>
      <c r="B171" t="str">
        <f>HYPERLINK("https://quynhphu.thaibinh.gov.vn/", "UBND Ủy ban nhân dân xã Quỳnh Lâm tỉnh Thái Bình")</f>
        <v>UBND Ủy ban nhân dân xã Quỳnh Lâm tỉnh Thái Bình</v>
      </c>
      <c r="C171" t="str">
        <v>https://quynhphu.thaibinh.gov.vn/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9171</v>
      </c>
      <c r="B172" t="str">
        <f>HYPERLINK("https://www.facebook.com/p/C%C3%B4ng-An-X%C3%A3-Qu%E1%BB%B3nh-Th%E1%BB%8D-100065240926119/", "Công an xã Quỳnh Thọ tỉnh Thái Bình")</f>
        <v>Công an xã Quỳnh Thọ tỉnh Thái Bình</v>
      </c>
      <c r="C172" t="str">
        <v>https://www.facebook.com/p/C%C3%B4ng-An-X%C3%A3-Qu%E1%BB%B3nh-Th%E1%BB%8D-100065240926119/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9172</v>
      </c>
      <c r="B173" t="str">
        <f>HYPERLINK("https://thaibinh.gov.vn/van-ban-phap-luat/van-ban-dieu-hanh/ve-viec-cho-phep-uy-ban-nhan-dan-xa-quynh-tho-huyen-quynh-ph2.html", "UBND Ủy ban nhân dân xã Quỳnh Thọ tỉnh Thái Bình")</f>
        <v>UBND Ủy ban nhân dân xã Quỳnh Thọ tỉnh Thái Bình</v>
      </c>
      <c r="C173" t="str">
        <v>https://thaibinh.gov.vn/van-ban-phap-luat/van-ban-dieu-hanh/ve-viec-cho-phep-uy-ban-nhan-dan-xa-quynh-tho-huyen-quynh-ph2.html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9173</v>
      </c>
      <c r="B174" t="str">
        <f>HYPERLINK("https://www.facebook.com/groups/496281170389358/", "Công an xã An Hiệp tỉnh Thái Bình")</f>
        <v>Công an xã An Hiệp tỉnh Thái Bình</v>
      </c>
      <c r="C174" t="str">
        <v>https://www.facebook.com/groups/496281170389358/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9174</v>
      </c>
      <c r="B175" t="str">
        <f>HYPERLINK("https://thaibinh.gov.vn/van-ban-phap-luat/quyet-dinh-ve-viec-cho-phep-uy-ban-nhan-dan-xa-an-hiep-huyen.html", "UBND Ủy ban nhân dân xã An Hiệp tỉnh Thái Bình")</f>
        <v>UBND Ủy ban nhân dân xã An Hiệp tỉnh Thái Bình</v>
      </c>
      <c r="C175" t="str">
        <v>https://thaibinh.gov.vn/van-ban-phap-luat/quyet-dinh-ve-viec-cho-phep-uy-ban-nhan-dan-xa-an-hiep-huyen.html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9175</v>
      </c>
      <c r="B176" t="str">
        <f>HYPERLINK("https://www.facebook.com/p/C%C3%B4ng-an-x%C3%A3-Qu%E1%BB%B3nh-Ho%C3%A0ng-100071703224611/", "Công an xã Quỳnh Hoàng tỉnh Thái Bình")</f>
        <v>Công an xã Quỳnh Hoàng tỉnh Thái Bình</v>
      </c>
      <c r="C176" t="str">
        <v>https://www.facebook.com/p/C%C3%B4ng-an-x%C3%A3-Qu%E1%BB%B3nh-Ho%C3%A0ng-100071703224611/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9176</v>
      </c>
      <c r="B177" t="str">
        <f>HYPERLINK("https://thaibinh.gov.vn/van-ban-phap-luat/van-ban-dieu-hanh/ve-viec-cho-phep-uy-ban-nhan-dan-xa-quynh-hoang-huyen-quynh-2.html", "UBND Ủy ban nhân dân xã Quỳnh Hoàng tỉnh Thái Bình")</f>
        <v>UBND Ủy ban nhân dân xã Quỳnh Hoàng tỉnh Thái Bình</v>
      </c>
      <c r="C177" t="str">
        <v>https://thaibinh.gov.vn/van-ban-phap-luat/van-ban-dieu-hanh/ve-viec-cho-phep-uy-ban-nhan-dan-xa-quynh-hoang-huyen-quynh-2.html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9177</v>
      </c>
      <c r="B178" t="str">
        <f>HYPERLINK("https://www.facebook.com/CumCongNghiepQuynhGiao/", "Công an xã Quỳnh Giao tỉnh Thái Bình")</f>
        <v>Công an xã Quỳnh Giao tỉnh Thái Bình</v>
      </c>
      <c r="C178" t="str">
        <v>https://www.facebook.com/CumCongNghiepQuynhGiao/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9178</v>
      </c>
      <c r="B179" t="str">
        <f>HYPERLINK("https://quynhphu.thaibinh.gov.vn/danh-sach-cac-xa/xa-quynh-giao2", "UBND Ủy ban nhân dân xã Quỳnh Giao tỉnh Thái Bình")</f>
        <v>UBND Ủy ban nhân dân xã Quỳnh Giao tỉnh Thái Bình</v>
      </c>
      <c r="C179" t="str">
        <v>https://quynhphu.thaibinh.gov.vn/danh-sach-cac-xa/xa-quynh-giao2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9179</v>
      </c>
      <c r="B180" t="str">
        <f>HYPERLINK("https://www.facebook.com/congan.thaibinh.gov.vn/", "Công an xã An Thái tỉnh Thái Bình")</f>
        <v>Công an xã An Thái tỉnh Thái Bình</v>
      </c>
      <c r="C180" t="str">
        <v>https://www.facebook.com/congan.thaibinh.gov.vn/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9180</v>
      </c>
      <c r="B181" t="str">
        <f>HYPERLINK("https://thaibinh.gov.vn/", "UBND Ủy ban nhân dân xã An Thái tỉnh Thái Bình")</f>
        <v>UBND Ủy ban nhân dân xã An Thái tỉnh Thái Bình</v>
      </c>
      <c r="C181" t="str">
        <v>https://thaibinh.gov.vn/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9181</v>
      </c>
      <c r="B182" t="str">
        <f>HYPERLINK("https://www.facebook.com/p/Tu%E1%BB%95i-tr%E1%BA%BB-C%C3%B4ng-an-Th%C3%A1i-B%C3%ACnh-100068113789461/", "Công an xã An Cầu tỉnh Thái Bình")</f>
        <v>Công an xã An Cầu tỉnh Thái Bình</v>
      </c>
      <c r="C182" t="str">
        <v>https://www.facebook.com/p/Tu%E1%BB%95i-tr%E1%BA%BB-C%C3%B4ng-an-Th%C3%A1i-B%C3%ACnh-100068113789461/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9182</v>
      </c>
      <c r="B183" t="str">
        <f>HYPERLINK("https://thaibinh.gov.vn/van-ban-phap-luat/van-ban-dieu-hanh/ve-viec-cho-phep-uy-ban-nhan-dan-xa-an-cau-huyen-quynh-phu-s.html", "UBND Ủy ban nhân dân xã An Cầu tỉnh Thái Bình")</f>
        <v>UBND Ủy ban nhân dân xã An Cầu tỉnh Thái Bình</v>
      </c>
      <c r="C183" t="str">
        <v>https://thaibinh.gov.vn/van-ban-phap-luat/van-ban-dieu-hanh/ve-viec-cho-phep-uy-ban-nhan-dan-xa-an-cau-huyen-quynh-phu-s.html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9183</v>
      </c>
      <c r="B184" t="str">
        <f>HYPERLINK("https://www.facebook.com/p/C%C3%B4ng-an-x%C3%A3-Qu%E1%BB%B3nh-H%E1%BB%93ng-huy%E1%BB%87n-Qu%E1%BB%B3nh-Ph%E1%BB%A5-t%E1%BB%89nh-Th%C3%A1i-B%C3%ACnh-100054208164938/", "Công an xã Quỳnh Hồng tỉnh Thái Bình")</f>
        <v>Công an xã Quỳnh Hồng tỉnh Thái Bình</v>
      </c>
      <c r="C184" t="str">
        <v>https://www.facebook.com/p/C%C3%B4ng-an-x%C3%A3-Qu%E1%BB%B3nh-H%E1%BB%93ng-huy%E1%BB%87n-Qu%E1%BB%B3nh-Ph%E1%BB%A5-t%E1%BB%89nh-Th%C3%A1i-B%C3%ACnh-100054208164938/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9184</v>
      </c>
      <c r="B185" t="str">
        <f>HYPERLINK("https://thaibinh.gov.vn/van-ban-phap-luat/van-ban-dieu-hanh/ve-viec-cho-phep-uy-ban-nhan-dan-xa-quynh-hong-huyen-quynh-p3.html", "UBND Ủy ban nhân dân xã Quỳnh Hồng tỉnh Thái Bình")</f>
        <v>UBND Ủy ban nhân dân xã Quỳnh Hồng tỉnh Thái Bình</v>
      </c>
      <c r="C185" t="str">
        <v>https://thaibinh.gov.vn/van-ban-phap-luat/van-ban-dieu-hanh/ve-viec-cho-phep-uy-ban-nhan-dan-xa-quynh-hong-huyen-quynh-p3.html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9185</v>
      </c>
      <c r="B186" t="str">
        <v>Công an xã Quỳnh Khê tỉnh Thái Bình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9186</v>
      </c>
      <c r="B187" t="str">
        <f>HYPERLINK("https://quynhphu.thaibinh.gov.vn/", "UBND Ủy ban nhân dân xã Quỳnh Khê tỉnh Thái Bình")</f>
        <v>UBND Ủy ban nhân dân xã Quỳnh Khê tỉnh Thái Bình</v>
      </c>
      <c r="C187" t="str">
        <v>https://quynhphu.thaibinh.gov.vn/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9187</v>
      </c>
      <c r="B188" t="str">
        <f>HYPERLINK("https://www.facebook.com/p/Tu%E1%BB%95i-tr%E1%BA%BB-C%C3%B4ng-an-Th%C3%A1i-B%C3%ACnh-100068113789461/", "Công an xã Quỳnh Minh tỉnh Thái Bình")</f>
        <v>Công an xã Quỳnh Minh tỉnh Thái Bình</v>
      </c>
      <c r="C188" t="str">
        <v>https://www.facebook.com/p/Tu%E1%BB%95i-tr%E1%BA%BB-C%C3%B4ng-an-Th%C3%A1i-B%C3%ACnh-100068113789461/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9188</v>
      </c>
      <c r="B189" t="str">
        <f>HYPERLINK("https://thaibinh.gov.vn/van-ban-phap-luat/van-ban-dieu-hanh/ve-viec-cho-phep-uy-ban-nhan-dan-xa-quynh-minh-huyen-quynh-p.html", "UBND Ủy ban nhân dân xã Quỳnh Minh tỉnh Thái Bình")</f>
        <v>UBND Ủy ban nhân dân xã Quỳnh Minh tỉnh Thái Bình</v>
      </c>
      <c r="C189" t="str">
        <v>https://thaibinh.gov.vn/van-ban-phap-luat/van-ban-dieu-hanh/ve-viec-cho-phep-uy-ban-nhan-dan-xa-quynh-minh-huyen-quynh-p.html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9189</v>
      </c>
      <c r="B190" t="str">
        <f>HYPERLINK("https://www.facebook.com/p/Tu%E1%BB%95i-tr%E1%BA%BB-C%C3%B4ng-an-Th%C3%A1i-B%C3%ACnh-100068113789461/", "Công an xã An Ninh tỉnh Thái Bình")</f>
        <v>Công an xã An Ninh tỉnh Thái Bình</v>
      </c>
      <c r="C190" t="str">
        <v>https://www.facebook.com/p/Tu%E1%BB%95i-tr%E1%BA%BB-C%C3%B4ng-an-Th%C3%A1i-B%C3%ACnh-100068113789461/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9190</v>
      </c>
      <c r="B191" t="str">
        <f>HYPERLINK("https://kienxuong.thaibinh.gov.vn/cac-don-vi-hanh-chinh/xa-vu-ninh", "UBND Ủy ban nhân dân xã An Ninh tỉnh Thái Bình")</f>
        <v>UBND Ủy ban nhân dân xã An Ninh tỉnh Thái Bình</v>
      </c>
      <c r="C191" t="str">
        <v>https://kienxuong.thaibinh.gov.vn/cac-don-vi-hanh-chinh/xa-vu-ninh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9191</v>
      </c>
      <c r="B192" t="str">
        <f>HYPERLINK("https://www.facebook.com/p/C%C3%B4ng-an-x%C3%A3-Qu%E1%BB%B3nh-Ng%E1%BB%8Dc-huy%E1%BB%87n-Qu%E1%BB%B3nh-Ph%E1%BB%A5-t%E1%BB%89nh-Th%C3%A1i-B%C3%ACnh-100071571601626/", "Công an xã Quỳnh Ngọc tỉnh Thái Bình")</f>
        <v>Công an xã Quỳnh Ngọc tỉnh Thái Bình</v>
      </c>
      <c r="C192" t="str">
        <v>https://www.facebook.com/p/C%C3%B4ng-an-x%C3%A3-Qu%E1%BB%B3nh-Ng%E1%BB%8Dc-huy%E1%BB%87n-Qu%E1%BB%B3nh-Ph%E1%BB%A5-t%E1%BB%89nh-Th%C3%A1i-B%C3%ACnh-100071571601626/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9192</v>
      </c>
      <c r="B193" t="str">
        <f>HYPERLINK("https://quynhphu.thaibinh.gov.vn/", "UBND Ủy ban nhân dân xã Quỳnh Ngọc tỉnh Thái Bình")</f>
        <v>UBND Ủy ban nhân dân xã Quỳnh Ngọc tỉnh Thái Bình</v>
      </c>
      <c r="C193" t="str">
        <v>https://quynhphu.thaibinh.gov.vn/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9193</v>
      </c>
      <c r="B194" t="str">
        <v>Công an xã Quỳnh Hải tỉnh Thái Bình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9194</v>
      </c>
      <c r="B195" t="str">
        <f>HYPERLINK("https://quynhhai.quynhphu.thaibinh.gov.vn/", "UBND Ủy ban nhân dân xã Quỳnh Hải tỉnh Thái Bình")</f>
        <v>UBND Ủy ban nhân dân xã Quỳnh Hải tỉnh Thái Bình</v>
      </c>
      <c r="C195" t="str">
        <v>https://quynhhai.quynhphu.thaibinh.gov.vn/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9195</v>
      </c>
      <c r="B196" t="str">
        <f>HYPERLINK("https://www.facebook.com/congananbai/", "Công an thị trấn An Bài tỉnh Thái Bình")</f>
        <v>Công an thị trấn An Bài tỉnh Thái Bình</v>
      </c>
      <c r="C196" t="str">
        <v>https://www.facebook.com/congananbai/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9196</v>
      </c>
      <c r="B197" t="str">
        <f>HYPERLINK("https://quynhphu.thaibinh.gov.vn/danh-sach-cac-xa/thi-tran-an-bai", "UBND Ủy ban nhân dân thị trấn An Bài tỉnh Thái Bình")</f>
        <v>UBND Ủy ban nhân dân thị trấn An Bài tỉnh Thái Bình</v>
      </c>
      <c r="C197" t="str">
        <v>https://quynhphu.thaibinh.gov.vn/danh-sach-cac-xa/thi-tran-an-bai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9197</v>
      </c>
      <c r="B198" t="str">
        <f>HYPERLINK("https://www.facebook.com/p/C%C3%B4ng-an-x%C3%A3-An-%E1%BA%A4p-Qu%E1%BB%B3nh-Ph%E1%BB%A5-Th%C3%A1i-B%C3%ACnh-100072376419877/", "Công an xã An Ấp tỉnh Thái Bình")</f>
        <v>Công an xã An Ấp tỉnh Thái Bình</v>
      </c>
      <c r="C198" t="str">
        <v>https://www.facebook.com/p/C%C3%B4ng-an-x%C3%A3-An-%E1%BA%A4p-Qu%E1%BB%B3nh-Ph%E1%BB%A5-Th%C3%A1i-B%C3%ACnh-100072376419877/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9198</v>
      </c>
      <c r="B199" t="str">
        <f>HYPERLINK("https://thaibinh.gov.vn/van-ban-phap-luat/van-ban-dieu-hanh/giao-dat-cho-uy-ban-nhan-dan-xa-minh-tan-huyen-kien-xuong-de.html", "UBND Ủy ban nhân dân xã An Ấp tỉnh Thái Bình")</f>
        <v>UBND Ủy ban nhân dân xã An Ấp tỉnh Thái Bình</v>
      </c>
      <c r="C199" t="str">
        <v>https://thaibinh.gov.vn/van-ban-phap-luat/van-ban-dieu-hanh/giao-dat-cho-uy-ban-nhan-dan-xa-minh-tan-huyen-kien-xuong-de.html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9199</v>
      </c>
      <c r="B200" t="str">
        <f>HYPERLINK("https://www.facebook.com/CAXQUYNHHOI/", "Công an xã Quỳnh Hội tỉnh Thái Bình")</f>
        <v>Công an xã Quỳnh Hội tỉnh Thái Bình</v>
      </c>
      <c r="C200" t="str">
        <v>https://www.facebook.com/CAXQUYNHHOI/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9200</v>
      </c>
      <c r="B201" t="str">
        <f>HYPERLINK("https://quynhphu.thaibinh.gov.vn/", "UBND Ủy ban nhân dân xã Quỳnh Hội tỉnh Thái Bình")</f>
        <v>UBND Ủy ban nhân dân xã Quỳnh Hội tỉnh Thái Bình</v>
      </c>
      <c r="C201" t="str">
        <v>https://quynhphu.thaibinh.gov.vn/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9201</v>
      </c>
      <c r="B202" t="str">
        <f>HYPERLINK("https://www.facebook.com/p/C%C3%B4ng-an-x%C3%A3-Ch%C3%A2u-S%C6%A1n-Qu%E1%BB%B3nh-Ph%E1%BB%A5-Th%C3%A1i-B%C3%ACnh-100064265732831/", "Công an xã Quỳnh Sơn tỉnh Thái Bình")</f>
        <v>Công an xã Quỳnh Sơn tỉnh Thái Bình</v>
      </c>
      <c r="C202" t="str">
        <v>https://www.facebook.com/p/C%C3%B4ng-an-x%C3%A3-Ch%C3%A2u-S%C6%A1n-Qu%E1%BB%B3nh-Ph%E1%BB%A5-Th%C3%A1i-B%C3%ACnh-100064265732831/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9202</v>
      </c>
      <c r="B203" t="str">
        <f>HYPERLINK("https://quynhphu.thaibinh.gov.vn/danh-sach-cac-xa/xa-quynh-son", "UBND Ủy ban nhân dân xã Quỳnh Sơn tỉnh Thái Bình")</f>
        <v>UBND Ủy ban nhân dân xã Quỳnh Sơn tỉnh Thái Bình</v>
      </c>
      <c r="C203" t="str">
        <v>https://quynhphu.thaibinh.gov.vn/danh-sach-cac-xa/xa-quynh-son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9203</v>
      </c>
      <c r="B204" t="str">
        <f>HYPERLINK("https://www.facebook.com/p/C%C3%B4ng-an-x%C3%A3-Qu%E1%BB%B3nh-M%E1%BB%B9-huy%E1%BB%87n-Qu%E1%BB%B3nh-Ph%E1%BB%A5-t%E1%BB%89nh-Th%C3%A1i-B%C3%ACnh-100080314555783/", "Công an xã Quỳnh Mỹ tỉnh Thái Bình")</f>
        <v>Công an xã Quỳnh Mỹ tỉnh Thái Bình</v>
      </c>
      <c r="C204" t="str">
        <v>https://www.facebook.com/p/C%C3%B4ng-an-x%C3%A3-Qu%E1%BB%B3nh-M%E1%BB%B9-huy%E1%BB%87n-Qu%E1%BB%B3nh-Ph%E1%BB%A5-t%E1%BB%89nh-Th%C3%A1i-B%C3%ACnh-100080314555783/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9204</v>
      </c>
      <c r="B205" t="str">
        <f>HYPERLINK("https://sotnmt.thaibinh.gov.vn/thong-tin-hanh-chinh-cong/van-ban/quyet-dinh-giao-dat/quyet-dinh-vv-cho-phep-uy-ban-nhan-dan-xa-quynh-my-huyen-quy.html", "UBND Ủy ban nhân dân xã Quỳnh Mỹ tỉnh Thái Bình")</f>
        <v>UBND Ủy ban nhân dân xã Quỳnh Mỹ tỉnh Thái Bình</v>
      </c>
      <c r="C205" t="str">
        <v>https://sotnmt.thaibinh.gov.vn/thong-tin-hanh-chinh-cong/van-ban/quyet-dinh-giao-dat/quyet-dinh-vv-cho-phep-uy-ban-nhan-dan-xa-quynh-my-huyen-quy.html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9205</v>
      </c>
      <c r="B206" t="str">
        <f>HYPERLINK("https://www.facebook.com/p/C%C3%B4ng-An-X%C3%A3-An-Qu%C3%BD-Qu%E1%BB%B3nh-Ph%E1%BB%A5-Th%C3%A1i-B%C3%ACnh-100079944631985/", "Công an xã An Quí tỉnh Thái Bình")</f>
        <v>Công an xã An Quí tỉnh Thái Bình</v>
      </c>
      <c r="C206" t="str">
        <v>https://www.facebook.com/p/C%C3%B4ng-An-X%C3%A3-An-Qu%C3%BD-Qu%E1%BB%B3nh-Ph%E1%BB%A5-Th%C3%A1i-B%C3%ACnh-100079944631985/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9206</v>
      </c>
      <c r="B207" t="str">
        <f>HYPERLINK("https://kienxuong.thaibinh.gov.vn/cac-don-vi-hanh-chinh/xa-vu-quy", "UBND Ủy ban nhân dân xã An Quí tỉnh Thái Bình")</f>
        <v>UBND Ủy ban nhân dân xã An Quí tỉnh Thái Bình</v>
      </c>
      <c r="C207" t="str">
        <v>https://kienxuong.thaibinh.gov.vn/cac-don-vi-hanh-chinh/xa-vu-quy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9207</v>
      </c>
      <c r="B208" t="str">
        <f>HYPERLINK("https://www.facebook.com/p/Tu%E1%BB%95i-tr%E1%BA%BB-C%C3%B4ng-an-Th%C3%A1i-B%C3%ACnh-100068113789461/", "Công an xã An Thanh tỉnh Thái Bình")</f>
        <v>Công an xã An Thanh tỉnh Thái Bình</v>
      </c>
      <c r="C208" t="str">
        <v>https://www.facebook.com/p/Tu%E1%BB%95i-tr%E1%BA%BB-C%C3%B4ng-an-Th%C3%A1i-B%C3%ACnh-100068113789461/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9208</v>
      </c>
      <c r="B209" t="str">
        <f>HYPERLINK("https://kienxuong.thaibinh.gov.vn/cac-don-vi-hanh-chinh/xa-binh-thanh", "UBND Ủy ban nhân dân xã An Thanh tỉnh Thái Bình")</f>
        <v>UBND Ủy ban nhân dân xã An Thanh tỉnh Thái Bình</v>
      </c>
      <c r="C209" t="str">
        <v>https://kienxuong.thaibinh.gov.vn/cac-don-vi-hanh-chinh/xa-binh-thanh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9209</v>
      </c>
      <c r="B210" t="str">
        <f>HYPERLINK("https://www.facebook.com/conganxaquynhchau/", "Công an xã Quỳnh Châu tỉnh Thái Bình")</f>
        <v>Công an xã Quỳnh Châu tỉnh Thái Bình</v>
      </c>
      <c r="C210" t="str">
        <v>https://www.facebook.com/conganxaquynhchau/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9210</v>
      </c>
      <c r="B211" t="str">
        <f>HYPERLINK("https://quynhphu.thaibinh.gov.vn/tin-tuc/van-hoa-xa-hoi/xa-chau-son-huyen-quynh-phu-to-chuc-ky-hop-thu-nhat-hdnd-xa-.html", "UBND Ủy ban nhân dân xã Quỳnh Châu tỉnh Thái Bình")</f>
        <v>UBND Ủy ban nhân dân xã Quỳnh Châu tỉnh Thái Bình</v>
      </c>
      <c r="C211" t="str">
        <v>https://quynhphu.thaibinh.gov.vn/tin-tuc/van-hoa-xa-hoi/xa-chau-son-huyen-quynh-phu-to-chuc-ky-hop-thu-nhat-hdnd-xa-.html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9211</v>
      </c>
      <c r="B212" t="str">
        <f>HYPERLINK("https://www.facebook.com/p/Tu%E1%BB%95i-tr%E1%BA%BB-C%C3%B4ng-an-Th%C3%A1i-B%C3%ACnh-100068113789461/", "Công an xã An Vũ tỉnh Thái Bình")</f>
        <v>Công an xã An Vũ tỉnh Thái Bình</v>
      </c>
      <c r="C212" t="str">
        <v>https://www.facebook.com/p/Tu%E1%BB%95i-tr%E1%BA%BB-C%C3%B4ng-an-Th%C3%A1i-B%C3%ACnh-100068113789461/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9212</v>
      </c>
      <c r="B213" t="str">
        <f>HYPERLINK("https://vuthu.thaibinh.gov.vn/", "UBND Ủy ban nhân dân xã An Vũ tỉnh Thái Bình")</f>
        <v>UBND Ủy ban nhân dân xã An Vũ tỉnh Thái Bình</v>
      </c>
      <c r="C213" t="str">
        <v>https://vuthu.thaibinh.gov.vn/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9213</v>
      </c>
      <c r="B214" t="str">
        <v>Công an xã An Lễ tỉnh Thái Bình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9214</v>
      </c>
      <c r="B215" t="str">
        <f>HYPERLINK("https://thaibinh.gov.vn/", "UBND Ủy ban nhân dân xã An Lễ tỉnh Thái Bình")</f>
        <v>UBND Ủy ban nhân dân xã An Lễ tỉnh Thái Bình</v>
      </c>
      <c r="C215" t="str">
        <v>https://thaibinh.gov.vn/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9215</v>
      </c>
      <c r="B216" t="str">
        <f>HYPERLINK("https://www.facebook.com/p/C%C3%B4ng-an-x%C3%A3-Qu%E1%BB%B3nh-H%C6%B0ng-100067509011427/", "Công an xã Quỳnh Hưng tỉnh Thái Bình")</f>
        <v>Công an xã Quỳnh Hưng tỉnh Thái Bình</v>
      </c>
      <c r="C216" t="str">
        <v>https://www.facebook.com/p/C%C3%B4ng-an-x%C3%A3-Qu%E1%BB%B3nh-H%C6%B0ng-100067509011427/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9216</v>
      </c>
      <c r="B217" t="str">
        <f>HYPERLINK("https://quynhphu.thaibinh.gov.vn/", "UBND Ủy ban nhân dân xã Quỳnh Hưng tỉnh Thái Bình")</f>
        <v>UBND Ủy ban nhân dân xã Quỳnh Hưng tỉnh Thái Bình</v>
      </c>
      <c r="C217" t="str">
        <v>https://quynhphu.thaibinh.gov.vn/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9217</v>
      </c>
      <c r="B218" t="str">
        <f>HYPERLINK("https://www.facebook.com/p/Tu%E1%BB%95i-tr%E1%BA%BB-C%C3%B4ng-an-Th%C3%A1i-B%C3%ACnh-100068113789461/", "Công an xã Quỳnh Bảo tỉnh Thái Bình")</f>
        <v>Công an xã Quỳnh Bảo tỉnh Thái Bình</v>
      </c>
      <c r="C218" t="str">
        <v>https://www.facebook.com/p/Tu%E1%BB%95i-tr%E1%BA%BB-C%C3%B4ng-an-Th%C3%A1i-B%C3%ACnh-100068113789461/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9218</v>
      </c>
      <c r="B219" t="str">
        <f>HYPERLINK("https://quynhphu.thaibinh.gov.vn/danh-sach-cac-xa/xa-quynh-bao", "UBND Ủy ban nhân dân xã Quỳnh Bảo tỉnh Thái Bình")</f>
        <v>UBND Ủy ban nhân dân xã Quỳnh Bảo tỉnh Thái Bình</v>
      </c>
      <c r="C219" t="str">
        <v>https://quynhphu.thaibinh.gov.vn/danh-sach-cac-xa/xa-quynh-bao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9219</v>
      </c>
      <c r="B220" t="str">
        <f>HYPERLINK("https://www.facebook.com/p/C%C3%B4ng-an-x%C3%A3-Qu%E1%BB%B3nh-M%E1%BB%B9-huy%E1%BB%87n-Qu%E1%BB%B3nh-Ph%E1%BB%A5-t%E1%BB%89nh-Th%C3%A1i-B%C3%ACnh-100080314555783/", "Công an xã An Mỹ tỉnh Thái Bình")</f>
        <v>Công an xã An Mỹ tỉnh Thái Bình</v>
      </c>
      <c r="C220" t="str">
        <v>https://www.facebook.com/p/C%C3%B4ng-an-x%C3%A3-Qu%E1%BB%B3nh-M%E1%BB%B9-huy%E1%BB%87n-Qu%E1%BB%B3nh-Ph%E1%BB%A5-t%E1%BB%89nh-Th%C3%A1i-B%C3%ACnh-100080314555783/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9220</v>
      </c>
      <c r="B221" t="str">
        <f>HYPERLINK("https://anmy.quynhphu.thaibinh.gov.vn/", "UBND Ủy ban nhân dân xã An Mỹ tỉnh Thái Bình")</f>
        <v>UBND Ủy ban nhân dân xã An Mỹ tỉnh Thái Bình</v>
      </c>
      <c r="C221" t="str">
        <v>https://anmy.quynhphu.thaibinh.gov.vn/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9221</v>
      </c>
      <c r="B222" t="str">
        <f>HYPERLINK("https://www.facebook.com/caquynhnguyen/", "Công an xã Quỳnh Nguyên tỉnh Thái Bình")</f>
        <v>Công an xã Quỳnh Nguyên tỉnh Thái Bình</v>
      </c>
      <c r="C222" t="str">
        <v>https://www.facebook.com/caquynhnguyen/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9222</v>
      </c>
      <c r="B223" t="str">
        <f>HYPERLINK("https://quynhphu.thaibinh.gov.vn/", "UBND Ủy ban nhân dân xã Quỳnh Nguyên tỉnh Thái Bình")</f>
        <v>UBND Ủy ban nhân dân xã Quỳnh Nguyên tỉnh Thái Bình</v>
      </c>
      <c r="C223" t="str">
        <v>https://quynhphu.thaibinh.gov.vn/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9223</v>
      </c>
      <c r="B224" t="str">
        <f>HYPERLINK("https://www.facebook.com/ConganxaDongVinh/", "Công an xã An Vinh tỉnh Thái Bình")</f>
        <v>Công an xã An Vinh tỉnh Thái Bình</v>
      </c>
      <c r="C224" t="str">
        <v>https://www.facebook.com/ConganxaDongVinh/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9224</v>
      </c>
      <c r="B225" t="str">
        <f>HYPERLINK("https://anvinh.quynhphu.thaibinh.gov.vn/tru-so-ubnd-xa-an-vinh.html", "UBND Ủy ban nhân dân xã An Vinh tỉnh Thái Bình")</f>
        <v>UBND Ủy ban nhân dân xã An Vinh tỉnh Thái Bình</v>
      </c>
      <c r="C225" t="str">
        <v>https://anvinh.quynhphu.thaibinh.gov.vn/tru-so-ubnd-xa-an-vinh.html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9225</v>
      </c>
      <c r="B226" t="str">
        <v>Công an xã Quỳnh Xá tỉnh Thái Bình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9226</v>
      </c>
      <c r="B227" t="str">
        <f>HYPERLINK("https://quynhphu.thaibinh.gov.vn/", "UBND Ủy ban nhân dân xã Quỳnh Xá tỉnh Thái Bình")</f>
        <v>UBND Ủy ban nhân dân xã Quỳnh Xá tỉnh Thái Bình</v>
      </c>
      <c r="C227" t="str">
        <v>https://quynhphu.thaibinh.gov.vn/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9227</v>
      </c>
      <c r="B228" t="str">
        <f>HYPERLINK("https://www.facebook.com/p/Tu%E1%BB%95i-tr%E1%BA%BB-C%C3%B4ng-an-Th%C3%A1i-B%C3%ACnh-100068113789461/", "Công an xã An Dục tỉnh Thái Bình")</f>
        <v>Công an xã An Dục tỉnh Thái Bình</v>
      </c>
      <c r="C228" t="str">
        <v>https://www.facebook.com/p/Tu%E1%BB%95i-tr%E1%BA%BB-C%C3%B4ng-an-Th%C3%A1i-B%C3%ACnh-100068113789461/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9228</v>
      </c>
      <c r="B229" t="str">
        <f>HYPERLINK("https://thaibinh.gov.vn/", "UBND Ủy ban nhân dân xã An Dục tỉnh Thái Bình")</f>
        <v>UBND Ủy ban nhân dân xã An Dục tỉnh Thái Bình</v>
      </c>
      <c r="C229" t="str">
        <v>https://thaibinh.gov.vn/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9229</v>
      </c>
      <c r="B230" t="str">
        <f>HYPERLINK("https://www.facebook.com/CONGANXADONGHAI/", "Công an xã Đông Hải tỉnh Thái Bình")</f>
        <v>Công an xã Đông Hải tỉnh Thái Bình</v>
      </c>
      <c r="C230" t="str">
        <v>https://www.facebook.com/CONGANXADONGHAI/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9230</v>
      </c>
      <c r="B231" t="str">
        <f>HYPERLINK("https://www.quangninh.gov.vn/donvi/huyentienyen/Trang/ChiTietBVGioiThieu.aspx?bvid=67", "UBND Ủy ban nhân dân xã Đông Hải tỉnh Thái Bình")</f>
        <v>UBND Ủy ban nhân dân xã Đông Hải tỉnh Thái Bình</v>
      </c>
      <c r="C231" t="str">
        <v>https://www.quangninh.gov.vn/donvi/huyentienyen/Trang/ChiTietBVGioiThieu.aspx?bvid=67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9231</v>
      </c>
      <c r="B232" t="str">
        <f>HYPERLINK("https://www.facebook.com/p/Tu%E1%BB%95i-tr%E1%BA%BB-C%C3%B4ng-an-Th%C3%A1i-B%C3%ACnh-100068113789461/", "Công an xã Quỳnh Trang tỉnh Thái Bình")</f>
        <v>Công an xã Quỳnh Trang tỉnh Thái Bình</v>
      </c>
      <c r="C232" t="str">
        <v>https://www.facebook.com/p/Tu%E1%BB%95i-tr%E1%BA%BB-C%C3%B4ng-an-Th%C3%A1i-B%C3%ACnh-100068113789461/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9232</v>
      </c>
      <c r="B233" t="str">
        <f>HYPERLINK("https://quynhphu.thaibinh.gov.vn/", "UBND Ủy ban nhân dân xã Quỳnh Trang tỉnh Thái Bình")</f>
        <v>UBND Ủy ban nhân dân xã Quỳnh Trang tỉnh Thái Bình</v>
      </c>
      <c r="C233" t="str">
        <v>https://quynhphu.thaibinh.gov.vn/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9233</v>
      </c>
      <c r="B234" t="str">
        <f>HYPERLINK("https://www.facebook.com/p/Tu%E1%BB%95i-tr%E1%BA%BB-C%C3%B4ng-an-Th%C3%A1i-B%C3%ACnh-100068113789461/", "Công an xã An Tràng tỉnh Thái Bình")</f>
        <v>Công an xã An Tràng tỉnh Thái Bình</v>
      </c>
      <c r="C234" t="str">
        <v>https://www.facebook.com/p/Tu%E1%BB%95i-tr%E1%BA%BB-C%C3%B4ng-an-Th%C3%A1i-B%C3%ACnh-100068113789461/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9234</v>
      </c>
      <c r="B235" t="str">
        <f>HYPERLINK("https://thaibinh.gov.vn/van-ban-phap-luat/van-ban-dieu-hanh/ve-viec-cho-phep-uy-ban-nhan-dan-xa-an-trang-huyen-quynh-phu.html", "UBND Ủy ban nhân dân xã An Tràng tỉnh Thái Bình")</f>
        <v>UBND Ủy ban nhân dân xã An Tràng tỉnh Thái Bình</v>
      </c>
      <c r="C235" t="str">
        <v>https://thaibinh.gov.vn/van-ban-phap-luat/van-ban-dieu-hanh/ve-viec-cho-phep-uy-ban-nhan-dan-xa-an-trang-huyen-quynh-phu.html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9235</v>
      </c>
      <c r="B236" t="str">
        <f>HYPERLINK("https://www.facebook.com/Dongtienquynhphuthaibinh.vn/?locale=vi_VN", "Công an xã Đồng Tiến tỉnh Thái Bình")</f>
        <v>Công an xã Đồng Tiến tỉnh Thái Bình</v>
      </c>
      <c r="C236" t="str">
        <v>https://www.facebook.com/Dongtienquynhphuthaibinh.vn/?locale=vi_VN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9236</v>
      </c>
      <c r="B237" t="str">
        <f>HYPERLINK("https://thaibinh.gov.vn/van-ban-phap-luat/van-ban-dieu-hanh/ve-viec-cho-phep-uy-ban-nhan-dan-xa-dong-tien-huyen-quynh-ph2.html", "UBND Ủy ban nhân dân xã Đồng Tiến tỉnh Thái Bình")</f>
        <v>UBND Ủy ban nhân dân xã Đồng Tiến tỉnh Thái Bình</v>
      </c>
      <c r="C237" t="str">
        <v>https://thaibinh.gov.vn/van-ban-phap-luat/van-ban-dieu-hanh/ve-viec-cho-phep-uy-ban-nhan-dan-xa-dong-tien-huyen-quynh-ph2.html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9237</v>
      </c>
      <c r="B238" t="str">
        <f>HYPERLINK("https://www.facebook.com/533850498026155", "Công an thị trấn Hưng Hà tỉnh Thái Bình")</f>
        <v>Công an thị trấn Hưng Hà tỉnh Thái Bình</v>
      </c>
      <c r="C238" t="str">
        <v>https://www.facebook.com/533850498026155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9238</v>
      </c>
      <c r="B239" t="str">
        <f>HYPERLINK("https://hungha.thaibinh.gov.vn/", "UBND Ủy ban nhân dân thị trấn Hưng Hà tỉnh Thái Bình")</f>
        <v>UBND Ủy ban nhân dân thị trấn Hưng Hà tỉnh Thái Bình</v>
      </c>
      <c r="C239" t="str">
        <v>https://hungha.thaibinh.gov.vn/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9239</v>
      </c>
      <c r="B240" t="str">
        <f>HYPERLINK("https://www.facebook.com/p/Tu%E1%BB%95i-tr%E1%BA%BB-C%C3%B4ng-an-Th%C3%A1i-B%C3%ACnh-100068113789461/", "Công an xã Điệp Nông tỉnh Thái Bình")</f>
        <v>Công an xã Điệp Nông tỉnh Thái Bình</v>
      </c>
      <c r="C240" t="str">
        <v>https://www.facebook.com/p/Tu%E1%BB%95i-tr%E1%BA%BB-C%C3%B4ng-an-Th%C3%A1i-B%C3%ACnh-100068113789461/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9240</v>
      </c>
      <c r="B241" t="str">
        <f>HYPERLINK("https://hungha.thaibinh.gov.vn/tin-tuc/van-hoa-xa-hoi/h29.html", "UBND Ủy ban nhân dân xã Điệp Nông tỉnh Thái Bình")</f>
        <v>UBND Ủy ban nhân dân xã Điệp Nông tỉnh Thái Bình</v>
      </c>
      <c r="C241" t="str">
        <v>https://hungha.thaibinh.gov.vn/tin-tuc/van-hoa-xa-hoi/h29.html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9241</v>
      </c>
      <c r="B242" t="str">
        <v>Công an xã Tân Lễ tỉnh Thái Bình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9242</v>
      </c>
      <c r="B243" t="str">
        <f>HYPERLINK("https://hungha.thaibinh.gov.vn/", "UBND Ủy ban nhân dân xã Tân Lễ tỉnh Thái Bình")</f>
        <v>UBND Ủy ban nhân dân xã Tân Lễ tỉnh Thái Bình</v>
      </c>
      <c r="C243" t="str">
        <v>https://hungha.thaibinh.gov.vn/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9243</v>
      </c>
      <c r="B244" t="str">
        <v>Công an xã Cộng Hòa tỉnh Thái Bình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9244</v>
      </c>
      <c r="B245" t="str">
        <f>HYPERLINK("https://conghoa.hungha.thaibinh.gov.vn/album/uy-ban-nhan-dan-xa-cong-hoa-huyen-hung-ha-tinh-thai-binh/146.html", "UBND Ủy ban nhân dân xã Cộng Hòa tỉnh Thái Bình")</f>
        <v>UBND Ủy ban nhân dân xã Cộng Hòa tỉnh Thái Bình</v>
      </c>
      <c r="C245" t="str">
        <v>https://conghoa.hungha.thaibinh.gov.vn/album/uy-ban-nhan-dan-xa-cong-hoa-huyen-hung-ha-tinh-thai-binh/146.html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9245</v>
      </c>
      <c r="B246" t="str">
        <f>HYPERLINK("https://www.facebook.com/DanChuHungHaThaiBinh/?locale=vi_VN", "Công an xã Dân Chủ tỉnh Thái Bình")</f>
        <v>Công an xã Dân Chủ tỉnh Thái Bình</v>
      </c>
      <c r="C246" t="str">
        <v>https://www.facebook.com/DanChuHungHaThaiBinh/?locale=vi_VN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9246</v>
      </c>
      <c r="B247" t="str">
        <f>HYPERLINK("https://thaibinh.gov.vn/van-ban-phap-luat/van-ban-dieu-hanh/ve-viec-cho-phep-uy-ban-nhan-dan-xa-dan-chu-huyen-hung-ha-su.html", "UBND Ủy ban nhân dân xã Dân Chủ tỉnh Thái Bình")</f>
        <v>UBND Ủy ban nhân dân xã Dân Chủ tỉnh Thái Bình</v>
      </c>
      <c r="C247" t="str">
        <v>https://thaibinh.gov.vn/van-ban-phap-luat/van-ban-dieu-hanh/ve-viec-cho-phep-uy-ban-nhan-dan-xa-dan-chu-huyen-hung-ha-su.html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9247</v>
      </c>
      <c r="B248" t="str">
        <v>Công an xã Canh Tân tỉnh Thái Bình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9248</v>
      </c>
      <c r="B249" t="str">
        <f>HYPERLINK("https://thaibinh.gov.vn/van-ban-phap-luat/van-ban-tinh-uy/cho-phep-ubnd-xa-canh-tan-huyen-hung-ha-su-dung-dat-de-thuc-.html", "UBND Ủy ban nhân dân xã Canh Tân tỉnh Thái Bình")</f>
        <v>UBND Ủy ban nhân dân xã Canh Tân tỉnh Thái Bình</v>
      </c>
      <c r="C249" t="str">
        <v>https://thaibinh.gov.vn/van-ban-phap-luat/van-ban-tinh-uy/cho-phep-ubnd-xa-canh-tan-huyen-hung-ha-su-dung-dat-de-thuc-.html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9249</v>
      </c>
      <c r="B250" t="str">
        <v>Công an xã Hòa Tiến tỉnh Thái Bình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9250</v>
      </c>
      <c r="B251" t="str">
        <f>HYPERLINK("https://hoatien.hungha.thaibinh.gov.vn/", "UBND Ủy ban nhân dân xã Hòa Tiến tỉnh Thái Bình")</f>
        <v>UBND Ủy ban nhân dân xã Hòa Tiến tỉnh Thái Bình</v>
      </c>
      <c r="C251" t="str">
        <v>https://hoatien.hungha.thaibinh.gov.vn/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9251</v>
      </c>
      <c r="B252" t="str">
        <v>Công an xã Hùng Dũng tỉnh Thái Bình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9252</v>
      </c>
      <c r="B253" t="str">
        <f>HYPERLINK("https://hungha.thaibinh.gov.vn/tin-tuc/tin-tong-hop/xa-hung-dung-to-chuc-tiep-xuc-doi-thoai-giua-dong-chi-bi-thu.html", "UBND Ủy ban nhân dân xã Hùng Dũng tỉnh Thái Bình")</f>
        <v>UBND Ủy ban nhân dân xã Hùng Dũng tỉnh Thái Bình</v>
      </c>
      <c r="C253" t="str">
        <v>https://hungha.thaibinh.gov.vn/tin-tuc/tin-tong-hop/xa-hung-dung-to-chuc-tiep-xuc-doi-thoai-giua-dong-chi-bi-thu.html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9253</v>
      </c>
      <c r="B254" t="str">
        <v>Công an xã Tân Tiến tỉnh Thái Bình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9254</v>
      </c>
      <c r="B255" t="str">
        <f>HYPERLINK("https://sotnmt.thaibinh.gov.vn/thong-tin-hanh-chinh-cong/van-ban/quyet-dinh-giao-dat/quyet-dinh-ve-viec-cho-phep-uy-ban-nhan-dan-xa-tan-tien-huye.html", "UBND Ủy ban nhân dân xã Tân Tiến tỉnh Thái Bình")</f>
        <v>UBND Ủy ban nhân dân xã Tân Tiến tỉnh Thái Bình</v>
      </c>
      <c r="C255" t="str">
        <v>https://sotnmt.thaibinh.gov.vn/thong-tin-hanh-chinh-cong/van-ban/quyet-dinh-giao-dat/quyet-dinh-ve-viec-cho-phep-uy-ban-nhan-dan-xa-tan-tien-huye.html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9255</v>
      </c>
      <c r="B256" t="str">
        <f>HYPERLINK("https://www.facebook.com/533850498026155", "Công an thị trấn Hưng Nhân tỉnh Thái Bình")</f>
        <v>Công an thị trấn Hưng Nhân tỉnh Thái Bình</v>
      </c>
      <c r="C256" t="str">
        <v>https://www.facebook.com/533850498026155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9256</v>
      </c>
      <c r="B257" t="str">
        <f>HYPERLINK("https://hungha.thaibinh.gov.vn/tin-tuc/tin-tuc-su-kien-noi-bat/thi-tran-hung-nhan-ky-niem-17-nam-ngay-hoi-toan-dan-bthi-tra.html", "UBND Ủy ban nhân dân thị trấn Hưng Nhân tỉnh Thái Bình")</f>
        <v>UBND Ủy ban nhân dân thị trấn Hưng Nhân tỉnh Thái Bình</v>
      </c>
      <c r="C257" t="str">
        <v>https://hungha.thaibinh.gov.vn/tin-tuc/tin-tuc-su-kien-noi-bat/thi-tran-hung-nhan-ky-niem-17-nam-ngay-hoi-toan-dan-bthi-tra.html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9257</v>
      </c>
      <c r="B258" t="str">
        <v>Công an xã Đoan Hùng tỉnh Thái Bình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9258</v>
      </c>
      <c r="B259" t="str">
        <f>HYPERLINK("https://hungha.thaibinh.gov.vn/tin-tuc/tin-tong-hop/xa-doan-hung-to-chuc-hoi-nghi-tiep-xuc-doi-thoai-giua-nguoi-.html", "UBND Ủy ban nhân dân xã Đoan Hùng tỉnh Thái Bình")</f>
        <v>UBND Ủy ban nhân dân xã Đoan Hùng tỉnh Thái Bình</v>
      </c>
      <c r="C259" t="str">
        <v>https://hungha.thaibinh.gov.vn/tin-tuc/tin-tong-hop/xa-doan-hung-to-chuc-hoi-nghi-tiep-xuc-doi-thoai-giua-nguoi-.html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9259</v>
      </c>
      <c r="B260" t="str">
        <v>Công an xã Duyên Hải tỉnh Thái Bình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9260</v>
      </c>
      <c r="B261" t="str">
        <f>HYPERLINK("https://thaibinh.gov.vn/van-ban-phap-luat/van-ban-dieu-hanh/ve-viec-giao-dat-cho-uy-ban-nhan-dan-xa-duyen-hai-huyen-hung.html", "UBND Ủy ban nhân dân xã Duyên Hải tỉnh Thái Bình")</f>
        <v>UBND Ủy ban nhân dân xã Duyên Hải tỉnh Thái Bình</v>
      </c>
      <c r="C261" t="str">
        <v>https://thaibinh.gov.vn/van-ban-phap-luat/van-ban-dieu-hanh/ve-viec-giao-dat-cho-uy-ban-nhan-dan-xa-duyen-hai-huyen-hung.html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9261</v>
      </c>
      <c r="B262" t="str">
        <v>Công an xã Tân Hòa tỉnh Thái Bình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9262</v>
      </c>
      <c r="B263" t="str">
        <f>HYPERLINK("https://thaibinh.gov.vn/van-ban-phap-luat/van-ban-dieu-hanh/ve-viec-cho-phep-uy-ban-nhan-dan-xa-tan-hoa-huyen-vu-thu-chu.html", "UBND Ủy ban nhân dân xã Tân Hòa tỉnh Thái Bình")</f>
        <v>UBND Ủy ban nhân dân xã Tân Hòa tỉnh Thái Bình</v>
      </c>
      <c r="C263" t="str">
        <v>https://thaibinh.gov.vn/van-ban-phap-luat/van-ban-dieu-hanh/ve-viec-cho-phep-uy-ban-nhan-dan-xa-tan-hoa-huyen-vu-thu-chu.html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9263</v>
      </c>
      <c r="B264" t="str">
        <v>Công an xã Văn Cẩm tỉnh Thái Bình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9264</v>
      </c>
      <c r="B265" t="str">
        <f>HYPERLINK("https://thaibinh.gov.vn/van-ban-phap-luat/van-ban-dieu-hanh/ve-viec-giao-dat-cho-ho-giao-ngoc-lien-tai-xa-van-cam-huyen-.html", "UBND Ủy ban nhân dân xã Văn Cẩm tỉnh Thái Bình")</f>
        <v>UBND Ủy ban nhân dân xã Văn Cẩm tỉnh Thái Bình</v>
      </c>
      <c r="C265" t="str">
        <v>https://thaibinh.gov.vn/van-ban-phap-luat/van-ban-dieu-hanh/ve-viec-giao-dat-cho-ho-giao-ngoc-lien-tai-xa-van-cam-huyen-.html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9265</v>
      </c>
      <c r="B266" t="str">
        <v>Công an xã Bắc Sơn tỉnh Thái Bình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9266</v>
      </c>
      <c r="B267" t="str">
        <f>HYPERLINK("https://hungha.thaibinh.gov.vn/tin-tuc/tin-tuc-su-kien-noi-bat/xa-bac-son-to-chuc-diem-cua-huyen-ngay-hoi-toan-dan-bao-ve-a.html", "UBND Ủy ban nhân dân xã Bắc Sơn tỉnh Thái Bình")</f>
        <v>UBND Ủy ban nhân dân xã Bắc Sơn tỉnh Thái Bình</v>
      </c>
      <c r="C267" t="str">
        <v>https://hungha.thaibinh.gov.vn/tin-tuc/tin-tuc-su-kien-noi-bat/xa-bac-son-to-chuc-diem-cua-huyen-ngay-hoi-toan-dan-bao-ve-a.html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9267</v>
      </c>
      <c r="B268" t="str">
        <v>Công an xã Đông Đô tỉnh Thái Bình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9268</v>
      </c>
      <c r="B269" t="str">
        <f>HYPERLINK("https://hungha.thaibinh.gov.vn/tin-tuc/van-hoa-xa-hoi/le-cat-bang-khanh-thanh-dinh-lang-chi-linh-xa-dong-do.html", "UBND Ủy ban nhân dân xã Đông Đô tỉnh Thái Bình")</f>
        <v>UBND Ủy ban nhân dân xã Đông Đô tỉnh Thái Bình</v>
      </c>
      <c r="C269" t="str">
        <v>https://hungha.thaibinh.gov.vn/tin-tuc/van-hoa-xa-hoi/le-cat-bang-khanh-thanh-dinh-lang-chi-linh-xa-dong-do.html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9269</v>
      </c>
      <c r="B270" t="str">
        <v>Công an xã Phúc Khánh tỉnh Thái Bình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9270</v>
      </c>
      <c r="B271" t="str">
        <f>HYPERLINK("https://thaibinh.gov.vn/van-ban-phap-luat/van-ban-dieu-hanh/ve-viec-cho-phep-uy-ban-nhan-dan-xa-phuc-khanh-huyen-hung-ha3.html", "UBND Ủy ban nhân dân xã Phúc Khánh tỉnh Thái Bình")</f>
        <v>UBND Ủy ban nhân dân xã Phúc Khánh tỉnh Thái Bình</v>
      </c>
      <c r="C271" t="str">
        <v>https://thaibinh.gov.vn/van-ban-phap-luat/van-ban-dieu-hanh/ve-viec-cho-phep-uy-ban-nhan-dan-xa-phuc-khanh-huyen-hung-ha3.html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9271</v>
      </c>
      <c r="B272" t="str">
        <f>HYPERLINK("https://www.facebook.com/hoilhpntinhthaibinh/", "Công an xã Liên Hiệp tỉnh Thái Bình")</f>
        <v>Công an xã Liên Hiệp tỉnh Thái Bình</v>
      </c>
      <c r="C272" t="str">
        <v>https://www.facebook.com/hoilhpntinhthaibinh/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9272</v>
      </c>
      <c r="B273" t="str">
        <f>HYPERLINK("https://thaibinh.gov.vn/van-ban-phap-luat/van-ban-dieu-hanh/ve-viec-giao-dat-cho-uy-ban-nhan-dan-xa-lien-hiep-huyen-hung.html", "UBND Ủy ban nhân dân xã Liên Hiệp tỉnh Thái Bình")</f>
        <v>UBND Ủy ban nhân dân xã Liên Hiệp tỉnh Thái Bình</v>
      </c>
      <c r="C273" t="str">
        <v>https://thaibinh.gov.vn/van-ban-phap-luat/van-ban-dieu-hanh/ve-viec-giao-dat-cho-uy-ban-nhan-dan-xa-lien-hiep-huyen-hung.html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9273</v>
      </c>
      <c r="B274" t="str">
        <f>HYPERLINK("https://www.facebook.com/tuoitretaydo/", "Công an xã Tây Đô tỉnh Thái Bình")</f>
        <v>Công an xã Tây Đô tỉnh Thái Bình</v>
      </c>
      <c r="C274" t="str">
        <v>https://www.facebook.com/tuoitretaydo/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9274</v>
      </c>
      <c r="B275" t="str">
        <f>HYPERLINK("https://sotnmt.thaibinh.gov.vn/thong-tin-hanh-chinh-cong/van-ban/quyet-dinh-giao-dat/quyet-dinh-vv-cho-phep-uy-ban-nhan-dan-xa-quynh-my-huyen-quy.html", "UBND Ủy ban nhân dân xã Tây Đô tỉnh Thái Bình")</f>
        <v>UBND Ủy ban nhân dân xã Tây Đô tỉnh Thái Bình</v>
      </c>
      <c r="C275" t="str">
        <v>https://sotnmt.thaibinh.gov.vn/thong-tin-hanh-chinh-cong/van-ban/quyet-dinh-giao-dat/quyet-dinh-vv-cho-phep-uy-ban-nhan-dan-xa-quynh-my-huyen-quy.html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9275</v>
      </c>
      <c r="B276" t="str">
        <v>Công an xã Thống Nhất tỉnh Thái Bình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9276</v>
      </c>
      <c r="B277" t="str">
        <f>HYPERLINK("https://thaibinh.gov.vn/van-ban-phap-luat/van-ban-dieu-hanh/ve-viec-cho-phep-uy-ban-nhan-dan-xa-thong-nhat-huyen-hung-ha2.html", "UBND Ủy ban nhân dân xã Thống Nhất tỉnh Thái Bình")</f>
        <v>UBND Ủy ban nhân dân xã Thống Nhất tỉnh Thái Bình</v>
      </c>
      <c r="C277" t="str">
        <v>https://thaibinh.gov.vn/van-ban-phap-luat/van-ban-dieu-hanh/ve-viec-cho-phep-uy-ban-nhan-dan-xa-thong-nhat-huyen-hung-ha2.html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9277</v>
      </c>
      <c r="B278" t="str">
        <v>Công an xã Tiến Đức tỉnh Thái Bình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9278</v>
      </c>
      <c r="B279" t="str">
        <f>HYPERLINK("https://hungha.thaibinh.gov.vn/tin-tuc/van-hoa-xa-hoi/xa-tien-duc-to-chuc-hoi-nghi-tiep-xuc-doi-thoai-truc-tiep-gi.html", "UBND Ủy ban nhân dân xã Tiến Đức tỉnh Thái Bình")</f>
        <v>UBND Ủy ban nhân dân xã Tiến Đức tỉnh Thái Bình</v>
      </c>
      <c r="C279" t="str">
        <v>https://hungha.thaibinh.gov.vn/tin-tuc/van-hoa-xa-hoi/xa-tien-duc-to-chuc-hoi-nghi-tiep-xuc-doi-thoai-truc-tiep-gi.html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9279</v>
      </c>
      <c r="B280" t="str">
        <f>HYPERLINK("https://www.facebook.com/ConganxaThaiHung/", "Công an xã Thái Hưng tỉnh Thái Bình")</f>
        <v>Công an xã Thái Hưng tỉnh Thái Bình</v>
      </c>
      <c r="C280" t="str">
        <v>https://www.facebook.com/ConganxaThaiHung/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9280</v>
      </c>
      <c r="B281" t="str">
        <f>HYPERLINK("https://thaihung.thaithuy.thaibinh.gov.vn/", "UBND Ủy ban nhân dân xã Thái Hưng tỉnh Thái Bình")</f>
        <v>UBND Ủy ban nhân dân xã Thái Hưng tỉnh Thái Bình</v>
      </c>
      <c r="C281" t="str">
        <v>https://thaihung.thaithuy.thaibinh.gov.vn/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9281</v>
      </c>
      <c r="B282" t="str">
        <v>Công an xã Thái Phương tỉnh Thái Bình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9282</v>
      </c>
      <c r="B283" t="str">
        <f>HYPERLINK("https://thaibinh.gov.vn/van-ban-phap-luat/van-ban-dieu-hanh/ve-viec-cho-pheo-uy-ban-nhan-dan-xa-thai-phuong-huyen-hung-h.html", "UBND Ủy ban nhân dân xã Thái Phương tỉnh Thái Bình")</f>
        <v>UBND Ủy ban nhân dân xã Thái Phương tỉnh Thái Bình</v>
      </c>
      <c r="C283" t="str">
        <v>https://thaibinh.gov.vn/van-ban-phap-luat/van-ban-dieu-hanh/ve-viec-cho-pheo-uy-ban-nhan-dan-xa-thai-phuong-huyen-hung-h.html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9283</v>
      </c>
      <c r="B284" t="str">
        <f>HYPERLINK("https://www.facebook.com/p/CA-40-x%C3%A3-H%C3%B2a-B%C3%ACnh-V%C5%A9-Th%C6%B0-Th%C3%A1i-B%C3%ACnh-100063933038001/", "Công an xã Hòa Bình tỉnh Thái Bình")</f>
        <v>Công an xã Hòa Bình tỉnh Thái Bình</v>
      </c>
      <c r="C284" t="str">
        <v>https://www.facebook.com/p/CA-40-x%C3%A3-H%C3%B2a-B%C3%ACnh-V%C5%A9-Th%C6%B0-Th%C3%A1i-B%C3%ACnh-100063933038001/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9284</v>
      </c>
      <c r="B285" t="str">
        <f>HYPERLINK("https://kienxuong.thaibinh.gov.vn/cac-don-vi-hanh-chinh/xa-hoa-binh", "UBND Ủy ban nhân dân xã Hòa Bình tỉnh Thái Bình")</f>
        <v>UBND Ủy ban nhân dân xã Hòa Bình tỉnh Thái Bình</v>
      </c>
      <c r="C285" t="str">
        <v>https://kienxuong.thaibinh.gov.vn/cac-don-vi-hanh-chinh/xa-hoa-binh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9285</v>
      </c>
      <c r="B286" t="str">
        <v>Công an xã Chi Lăng tỉnh Thái Bình</v>
      </c>
      <c r="C286" t="str">
        <v>-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9286</v>
      </c>
      <c r="B287" t="str">
        <f>HYPERLINK("https://thaibinh.gov.vn/van-ban-phap-luat/van-ban-dieu-hanh/ve-viec-cho-phep-uy-ban-nhan-dan-xa-chi-lang-huyen-hung-ha-c.html?customDomain=thaibinh.gov.vn", "UBND Ủy ban nhân dân xã Chi Lăng tỉnh Thái Bình")</f>
        <v>UBND Ủy ban nhân dân xã Chi Lăng tỉnh Thái Bình</v>
      </c>
      <c r="C287" t="str">
        <v>https://thaibinh.gov.vn/van-ban-phap-luat/van-ban-dieu-hanh/ve-viec-cho-phep-uy-ban-nhan-dan-xa-chi-lang-huyen-hung-ha-c.html?customDomain=thaibinh.gov.vn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9287</v>
      </c>
      <c r="B288" t="str">
        <f>HYPERLINK("https://www.facebook.com/p/Minh-Khai-V%C5%A9-Th%C6%B0-100071429033720/", "Công an xã Minh Khai tỉnh Thái Bình")</f>
        <v>Công an xã Minh Khai tỉnh Thái Bình</v>
      </c>
      <c r="C288" t="str">
        <v>https://www.facebook.com/p/Minh-Khai-V%C5%A9-Th%C6%B0-100071429033720/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9288</v>
      </c>
      <c r="B289" t="str">
        <f>HYPERLINK("https://vuthu.thaibinh.gov.vn/tin-tuc/chinh-tri/hoi-dong-nhan-dan-xa-minh-khai-khoa-xx-to-chuc-ky-hop-thu-nh.html", "UBND Ủy ban nhân dân xã Minh Khai tỉnh Thái Bình")</f>
        <v>UBND Ủy ban nhân dân xã Minh Khai tỉnh Thái Bình</v>
      </c>
      <c r="C289" t="str">
        <v>https://vuthu.thaibinh.gov.vn/tin-tuc/chinh-tri/hoi-dong-nhan-dan-xa-minh-khai-khoa-xx-to-chuc-ky-hop-thu-nh.html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9289</v>
      </c>
      <c r="B290" t="str">
        <f>HYPERLINK("https://www.facebook.com/ConganxaHongViet/", "Công an xã Hồng An tỉnh Thái Bình")</f>
        <v>Công an xã Hồng An tỉnh Thái Bình</v>
      </c>
      <c r="C290" t="str">
        <v>https://www.facebook.com/ConganxaHongViet/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9290</v>
      </c>
      <c r="B291" t="str">
        <f>HYPERLINK("https://thaibinh.gov.vn/van-ban-phap-luat/van-ban-dieu-hanh/ve-viec-cho-phep-uy-ban-nhan-dan-xa-hong-an-huyen-hung-ha-ch.html", "UBND Ủy ban nhân dân xã Hồng An tỉnh Thái Bình")</f>
        <v>UBND Ủy ban nhân dân xã Hồng An tỉnh Thái Bình</v>
      </c>
      <c r="C291" t="str">
        <v>https://thaibinh.gov.vn/van-ban-phap-luat/van-ban-dieu-hanh/ve-viec-cho-phep-uy-ban-nhan-dan-xa-hong-an-huyen-hung-ha-ch.html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9291</v>
      </c>
      <c r="B292" t="str">
        <v>Công an xã Kim Chung tỉnh Thái Bình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9292</v>
      </c>
      <c r="B293" t="str">
        <f>HYPERLINK("https://kimson.ninhbinh.gov.vn/gioi-thieu/xa-kim-chinh", "UBND Ủy ban nhân dân xã Kim Chung tỉnh Thái Bình")</f>
        <v>UBND Ủy ban nhân dân xã Kim Chung tỉnh Thái Bình</v>
      </c>
      <c r="C293" t="str">
        <v>https://kimson.ninhbinh.gov.vn/gioi-thieu/xa-kim-chinh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9293</v>
      </c>
      <c r="B294" t="str">
        <f>HYPERLINK("https://www.facebook.com/p/Tu%E1%BB%95i-tr%E1%BA%BB-C%C3%B4ng-an-Th%C3%A1i-B%C3%ACnh-100068113789461/", "Công an xã Hồng Lĩnh tỉnh Thái Bình")</f>
        <v>Công an xã Hồng Lĩnh tỉnh Thái Bình</v>
      </c>
      <c r="C294" t="str">
        <v>https://www.facebook.com/p/Tu%E1%BB%95i-tr%E1%BA%BB-C%C3%B4ng-an-Th%C3%A1i-B%C3%ACnh-100068113789461/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9294</v>
      </c>
      <c r="B295" t="str">
        <f>HYPERLINK("https://thaibinh.gov.vn/van-ban-phap-luat/van-ban-dieu-hanh/ve-viec-cho-phep-uy-ban-nhan-dan-xa-hong-linh-huyen-hung-ha-.html", "UBND Ủy ban nhân dân xã Hồng Lĩnh tỉnh Thái Bình")</f>
        <v>UBND Ủy ban nhân dân xã Hồng Lĩnh tỉnh Thái Bình</v>
      </c>
      <c r="C295" t="str">
        <v>https://thaibinh.gov.vn/van-ban-phap-luat/van-ban-dieu-hanh/ve-viec-cho-phep-uy-ban-nhan-dan-xa-hong-linh-huyen-hung-ha-.html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9295</v>
      </c>
      <c r="B296" t="str">
        <f>HYPERLINK("https://www.facebook.com/ConganxaMinhTan/", "Công an xã Minh Tân tỉnh Thái Bình")</f>
        <v>Công an xã Minh Tân tỉnh Thái Bình</v>
      </c>
      <c r="C296" t="str">
        <v>https://www.facebook.com/ConganxaMinhTan/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9296</v>
      </c>
      <c r="B297" t="str">
        <f>HYPERLINK("https://minhtan.kienxuong.thaibinh.gov.vn/", "UBND Ủy ban nhân dân xã Minh Tân tỉnh Thái Bình")</f>
        <v>UBND Ủy ban nhân dân xã Minh Tân tỉnh Thái Bình</v>
      </c>
      <c r="C297" t="str">
        <v>https://minhtan.kienxuong.thaibinh.gov.vn/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9297</v>
      </c>
      <c r="B298" t="str">
        <f>HYPERLINK("https://www.facebook.com/tuoitreconganhuyenvanquan/", "Công an xã Văn Lang tỉnh Thái Bình")</f>
        <v>Công an xã Văn Lang tỉnh Thái Bình</v>
      </c>
      <c r="C298" t="str">
        <v>https://www.facebook.com/tuoitreconganhuyenvanquan/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9298</v>
      </c>
      <c r="B299" t="str">
        <f>HYPERLINK("https://donghy.thainguyen.gov.vn/xa-van-lang", "UBND Ủy ban nhân dân xã Văn Lang tỉnh Thái Bình")</f>
        <v>UBND Ủy ban nhân dân xã Văn Lang tỉnh Thái Bình</v>
      </c>
      <c r="C299" t="str">
        <v>https://donghy.thainguyen.gov.vn/xa-van-lang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9299</v>
      </c>
      <c r="B300" t="str">
        <f>HYPERLINK("https://www.facebook.com/p/Tu%E1%BB%95i-tr%E1%BA%BB-C%C3%B4ng-an-Th%C3%A1i-B%C3%ACnh-100068113789461/", "Công an xã Độc Lập tỉnh Thái Bình")</f>
        <v>Công an xã Độc Lập tỉnh Thái Bình</v>
      </c>
      <c r="C300" t="str">
        <v>https://www.facebook.com/p/Tu%E1%BB%95i-tr%E1%BA%BB-C%C3%B4ng-an-Th%C3%A1i-B%C3%ACnh-100068113789461/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9300</v>
      </c>
      <c r="B301" t="str">
        <f>HYPERLINK("https://doclap.hungha.thaibinh.gov.vn/quye-t-di-nh-ban-ha-nh-quy-di-nh-ve-thu-c-hie-n-ne-p-so-ng-van-ho-a-tren-di-a-ba-n-ti-nh-tha-i-bi-nh.html", "UBND Ủy ban nhân dân xã Độc Lập tỉnh Thái Bình")</f>
        <v>UBND Ủy ban nhân dân xã Độc Lập tỉnh Thái Bình</v>
      </c>
      <c r="C301" t="str">
        <v>https://doclap.hungha.thaibinh.gov.vn/quye-t-di-nh-ban-ha-nh-quy-di-nh-ve-thu-c-hie-n-ne-p-so-ng-van-ho-a-tren-di-a-ba-n-ti-nh-tha-i-bi-nh.html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9301</v>
      </c>
      <c r="B302" t="str">
        <v>Công an xã Chí Hòa tỉnh Thái Bình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9302</v>
      </c>
      <c r="B303" t="str">
        <f>HYPERLINK("https://hungha.thaibinh.gov.vn/tin-tuc/tin-tong-hop/h13.html", "UBND Ủy ban nhân dân xã Chí Hòa tỉnh Thái Bình")</f>
        <v>UBND Ủy ban nhân dân xã Chí Hòa tỉnh Thái Bình</v>
      </c>
      <c r="C303" t="str">
        <v>https://hungha.thaibinh.gov.vn/tin-tuc/tin-tong-hop/h13.html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9303</v>
      </c>
      <c r="B304" t="str">
        <v>Công an xã Minh Hòa tỉnh Thái Bình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9304</v>
      </c>
      <c r="B305" t="str">
        <f>HYPERLINK("https://thaibinh.gov.vn/van-ban-phap-luat/van-ban-dieu-hanh/ve-viec-cho-phep-uy-ban-nhan-dan-xa-minh-hoa-huyen-hung-ha-s.html", "UBND Ủy ban nhân dân xã Minh Hòa tỉnh Thái Bình")</f>
        <v>UBND Ủy ban nhân dân xã Minh Hòa tỉnh Thái Bình</v>
      </c>
      <c r="C305" t="str">
        <v>https://thaibinh.gov.vn/van-ban-phap-luat/van-ban-dieu-hanh/ve-viec-cho-phep-uy-ban-nhan-dan-xa-minh-hoa-huyen-hung-ha-s.html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9305</v>
      </c>
      <c r="B306" t="str">
        <v>Công an xã Hồng Minh tỉnh Thái Bình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9306</v>
      </c>
      <c r="B307" t="str">
        <f>HYPERLINK("https://thaibinh.gov.vn/van-ban-phap-luat/van-ban-dieu-hanh/ve-viec-cho-phep-uy-ban-nhan-dan-xa-hong-minh-huyen-hung-ha-.html?customDomain=thaibinh.gov.vn", "UBND Ủy ban nhân dân xã Hồng Minh tỉnh Thái Bình")</f>
        <v>UBND Ủy ban nhân dân xã Hồng Minh tỉnh Thái Bình</v>
      </c>
      <c r="C307" t="str">
        <v>https://thaibinh.gov.vn/van-ban-phap-luat/van-ban-dieu-hanh/ve-viec-cho-phep-uy-ban-nhan-dan-xa-hong-minh-huyen-hung-ha-.html?customDomain=thaibinh.gov.vn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9307</v>
      </c>
      <c r="B308" t="str">
        <v>Công an thị trấn Đông Hưng tỉnh Thái Bình</v>
      </c>
      <c r="C308" t="str">
        <v>-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9308</v>
      </c>
      <c r="B309" t="str">
        <f>HYPERLINK("https://donghung.thaibinh.gov.vn/", "UBND Ủy ban nhân dân thị trấn Đông Hưng tỉnh Thái Bình")</f>
        <v>UBND Ủy ban nhân dân thị trấn Đông Hưng tỉnh Thái Bình</v>
      </c>
      <c r="C309" t="str">
        <v>https://donghung.thaibinh.gov.vn/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9309</v>
      </c>
      <c r="B310" t="str">
        <v>Công an xã Đô Lương tỉnh Thái Bình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9310</v>
      </c>
      <c r="B311" t="str">
        <f>HYPERLINK("https://thaibinh.gov.vn/van-ban-phap-luat/van-ban-dieu-hanh/ve-viec-cho-phep-uy-ban-nhan-dan-xa-do-luong-huyen-dong-hung.html", "UBND Ủy ban nhân dân xã Đô Lương tỉnh Thái Bình")</f>
        <v>UBND Ủy ban nhân dân xã Đô Lương tỉnh Thái Bình</v>
      </c>
      <c r="C311" t="str">
        <v>https://thaibinh.gov.vn/van-ban-phap-luat/van-ban-dieu-hanh/ve-viec-cho-phep-uy-ban-nhan-dan-xa-do-luong-huyen-dong-hung.html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9311</v>
      </c>
      <c r="B312" t="str">
        <v>Công an xã Đông Phương tỉnh Thái Bình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9312</v>
      </c>
      <c r="B313" t="str">
        <f>HYPERLINK("https://thaibinh.gov.vn/van-ban-phap-luat/van-ban-dieu-hanh/ve-viec-cho-phep-uy-ban-nhan-dan-xa-dong-phuong-huyen-dong-h.html", "UBND Ủy ban nhân dân xã Đông Phương tỉnh Thái Bình")</f>
        <v>UBND Ủy ban nhân dân xã Đông Phương tỉnh Thái Bình</v>
      </c>
      <c r="C313" t="str">
        <v>https://thaibinh.gov.vn/van-ban-phap-luat/van-ban-dieu-hanh/ve-viec-cho-phep-uy-ban-nhan-dan-xa-dong-phuong-huyen-dong-h.html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9313</v>
      </c>
      <c r="B314" t="str">
        <v>Công an xã Liên Giang tỉnh Thái Bình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9314</v>
      </c>
      <c r="B315" t="str">
        <f>HYPERLINK("https://thaibinh.gov.vn/doanhnghiep/van-ban-phap-luat/van-ban-dieu-hanh/ve-viec-cho-phep-uy-ban-nhan-dan-xa-lien-giang-huyen-dong-hu.html", "UBND Ủy ban nhân dân xã Liên Giang tỉnh Thái Bình")</f>
        <v>UBND Ủy ban nhân dân xã Liên Giang tỉnh Thái Bình</v>
      </c>
      <c r="C315" t="str">
        <v>https://thaibinh.gov.vn/doanhnghiep/van-ban-phap-luat/van-ban-dieu-hanh/ve-viec-cho-phep-uy-ban-nhan-dan-xa-lien-giang-huyen-dong-hu.html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9315</v>
      </c>
      <c r="B316" t="str">
        <f>HYPERLINK("https://www.facebook.com/p/C%C3%B4ng-an-x%C3%A3-Ch%C3%A2u-S%C6%A1n-Qu%E1%BB%B3nh-Ph%E1%BB%A5-Th%C3%A1i-B%C3%ACnh-100064265732831/", "Công an xã An Châu tỉnh Thái Bình")</f>
        <v>Công an xã An Châu tỉnh Thái Bình</v>
      </c>
      <c r="C316" t="str">
        <v>https://www.facebook.com/p/C%C3%B4ng-an-x%C3%A3-Ch%C3%A2u-S%C6%A1n-Qu%E1%BB%B3nh-Ph%E1%BB%A5-Th%C3%A1i-B%C3%ACnh-100064265732831/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9316</v>
      </c>
      <c r="B317" t="str">
        <f>HYPERLINK("https://thaibinh.gov.vn/van-ban-phap-luat/van-ban-dieu-hanh/ve-viec-cho-phep-uy-ban-nhan-dan-xa-an-chau-huyen-dong-hung-.html", "UBND Ủy ban nhân dân xã An Châu tỉnh Thái Bình")</f>
        <v>UBND Ủy ban nhân dân xã An Châu tỉnh Thái Bình</v>
      </c>
      <c r="C317" t="str">
        <v>https://thaibinh.gov.vn/van-ban-phap-luat/van-ban-dieu-hanh/ve-viec-cho-phep-uy-ban-nhan-dan-xa-an-chau-huyen-dong-hung-.html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9317</v>
      </c>
      <c r="B318" t="str">
        <f>HYPERLINK("https://www.facebook.com/CONGANDONGSON/", "Công an xã Đông Sơn tỉnh Thái Bình")</f>
        <v>Công an xã Đông Sơn tỉnh Thái Bình</v>
      </c>
      <c r="C318" t="str">
        <v>https://www.facebook.com/CONGANDONGSON/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9318</v>
      </c>
      <c r="B319" t="str">
        <f>HYPERLINK("https://dongson.donghung.thaibinh.gov.vn/", "UBND Ủy ban nhân dân xã Đông Sơn tỉnh Thái Bình")</f>
        <v>UBND Ủy ban nhân dân xã Đông Sơn tỉnh Thái Bình</v>
      </c>
      <c r="C319" t="str">
        <v>https://dongson.donghung.thaibinh.gov.vn/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9319</v>
      </c>
      <c r="B320" t="str">
        <f>HYPERLINK("https://www.facebook.com/p/C%C3%B4ng-an-x%C3%A3-%C4%90%C3%B4ng-C%C6%B0%E1%BB%9Dng-100071262357256/", "Công an xã Đông Cường tỉnh Thái Bình")</f>
        <v>Công an xã Đông Cường tỉnh Thái Bình</v>
      </c>
      <c r="C320" t="str">
        <v>https://www.facebook.com/p/C%C3%B4ng-an-x%C3%A3-%C4%90%C3%B4ng-C%C6%B0%E1%BB%9Dng-100071262357256/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9320</v>
      </c>
      <c r="B321" t="str">
        <f>HYPERLINK("https://donghung.thaibinh.gov.vn/danh-sach-xa-thi-tran/xa-dong-cuong", "UBND Ủy ban nhân dân xã Đông Cường tỉnh Thái Bình")</f>
        <v>UBND Ủy ban nhân dân xã Đông Cường tỉnh Thái Bình</v>
      </c>
      <c r="C321" t="str">
        <v>https://donghung.thaibinh.gov.vn/danh-sach-xa-thi-tran/xa-dong-cuong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9321</v>
      </c>
      <c r="B322" t="str">
        <v>Công an xã Phú Lương tỉnh Thái Bình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9322</v>
      </c>
      <c r="B323" t="str">
        <f>HYPERLINK("https://thaibinh.gov.vn/van-ban-phap-luat/ve-viec-cho-phep-uy-ban-nhan-dan-xa-phu-luong-huyen-dong-hun.html", "UBND Ủy ban nhân dân xã Phú Lương tỉnh Thái Bình")</f>
        <v>UBND Ủy ban nhân dân xã Phú Lương tỉnh Thái Bình</v>
      </c>
      <c r="C323" t="str">
        <v>https://thaibinh.gov.vn/van-ban-phap-luat/ve-viec-cho-phep-uy-ban-nhan-dan-xa-phu-luong-huyen-dong-hun.html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9323</v>
      </c>
      <c r="B324" t="str">
        <f>HYPERLINK("https://www.facebook.com/61551797894176", "Công an xã Mê Linh tỉnh Thái Bình")</f>
        <v>Công an xã Mê Linh tỉnh Thái Bình</v>
      </c>
      <c r="C324" t="str">
        <v>https://www.facebook.com/61551797894176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9324</v>
      </c>
      <c r="B325" t="str">
        <f>HYPERLINK("https://thaibinh.gov.vn/van-ban-phap-luat/van-ban-dieu-hanh/ve-viec-cho-phep-uy-ban-nhan-dan-xa-me-linh-huyen-dong-hung-.html", "UBND Ủy ban nhân dân xã Mê Linh tỉnh Thái Bình")</f>
        <v>UBND Ủy ban nhân dân xã Mê Linh tỉnh Thái Bình</v>
      </c>
      <c r="C325" t="str">
        <v>https://thaibinh.gov.vn/van-ban-phap-luat/van-ban-dieu-hanh/ve-viec-cho-phep-uy-ban-nhan-dan-xa-me-linh-huyen-dong-hung-.html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9325</v>
      </c>
      <c r="B326" t="str">
        <f>HYPERLINK("https://www.facebook.com/p/Tu%E1%BB%95i-tr%E1%BA%BB-C%C3%B4ng-an-Th%C3%A1i-B%C3%ACnh-100068113789461/", "Công an xã Lô Giang tỉnh Thái Bình")</f>
        <v>Công an xã Lô Giang tỉnh Thái Bình</v>
      </c>
      <c r="C326" t="str">
        <v>https://www.facebook.com/p/Tu%E1%BB%95i-tr%E1%BA%BB-C%C3%B4ng-an-Th%C3%A1i-B%C3%ACnh-100068113789461/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9326</v>
      </c>
      <c r="B327" t="str">
        <f>HYPERLINK("https://thaibinh.gov.vn/van-ban-phap-luat/van-ban-tinh-uy/cho-phep-uy-ban-nhan-dan-xa-lo-giang-huyen-dong-hung-chuyen-.html?customDomain=thaibinh.gov.vn", "UBND Ủy ban nhân dân xã Lô Giang tỉnh Thái Bình")</f>
        <v>UBND Ủy ban nhân dân xã Lô Giang tỉnh Thái Bình</v>
      </c>
      <c r="C327" t="str">
        <v>https://thaibinh.gov.vn/van-ban-phap-luat/van-ban-tinh-uy/cho-phep-uy-ban-nhan-dan-xa-lo-giang-huyen-dong-hung-chuyen-.html?customDomain=thaibinh.gov.vn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9327</v>
      </c>
      <c r="B328" t="str">
        <v>Công an xã Đông La tỉnh Thái Bình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9328</v>
      </c>
      <c r="B329" t="str">
        <f>HYPERLINK("https://donghung.thaibinh.gov.vn/danh-sach-xa-thi-tran/xa-dong-la", "UBND Ủy ban nhân dân xã Đông La tỉnh Thái Bình")</f>
        <v>UBND Ủy ban nhân dân xã Đông La tỉnh Thái Bình</v>
      </c>
      <c r="C329" t="str">
        <v>https://donghung.thaibinh.gov.vn/danh-sach-xa-thi-tran/xa-dong-la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9329</v>
      </c>
      <c r="B330" t="str">
        <f>HYPERLINK("https://www.facebook.com/ConganxaMinhTan/", "Công an xã Minh Tân tỉnh Thái Bình")</f>
        <v>Công an xã Minh Tân tỉnh Thái Bình</v>
      </c>
      <c r="C330" t="str">
        <v>https://www.facebook.com/ConganxaMinhTan/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9330</v>
      </c>
      <c r="B331" t="str">
        <f>HYPERLINK("https://minhtan.kienxuong.thaibinh.gov.vn/", "UBND Ủy ban nhân dân xã Minh Tân tỉnh Thái Bình")</f>
        <v>UBND Ủy ban nhân dân xã Minh Tân tỉnh Thái Bình</v>
      </c>
      <c r="C331" t="str">
        <v>https://minhtan.kienxuong.thaibinh.gov.vn/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9331</v>
      </c>
      <c r="B332" t="str">
        <f>HYPERLINK("https://www.facebook.com/ConganxaDongXa/", "Công an xã Đông Xá tỉnh Thái Bình")</f>
        <v>Công an xã Đông Xá tỉnh Thái Bình</v>
      </c>
      <c r="C332" t="str">
        <v>https://www.facebook.com/ConganxaDongXa/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9332</v>
      </c>
      <c r="B333" t="str">
        <f>HYPERLINK("https://donghung.thaibinh.gov.vn/danh-sach-xa-thi-tran/xa-dong-xa", "UBND Ủy ban nhân dân xã Đông Xá tỉnh Thái Bình")</f>
        <v>UBND Ủy ban nhân dân xã Đông Xá tỉnh Thái Bình</v>
      </c>
      <c r="C333" t="str">
        <v>https://donghung.thaibinh.gov.vn/danh-sach-xa-thi-tran/xa-dong-xa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9333</v>
      </c>
      <c r="B334" t="str">
        <f>HYPERLINK("https://www.facebook.com/p/C%C3%B4ng-an-x%C3%A3-Ch%C6%B0%C6%A1ng-D%C6%B0%C6%A1ng-100071680176951/?locale=be_BY", "Công an xã Chương Dương tỉnh Thái Bình")</f>
        <v>Công an xã Chương Dương tỉnh Thái Bình</v>
      </c>
      <c r="C334" t="str">
        <v>https://www.facebook.com/p/C%C3%B4ng-an-x%C3%A3-Ch%C6%B0%C6%A1ng-D%C6%B0%C6%A1ng-100071680176951/?locale=be_BY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9334</v>
      </c>
      <c r="B335" t="str">
        <f>HYPERLINK("https://thaibinh.gov.vn/van-ban-phap-luat/van-ban-dieu-hanh/ve-viec-cho-phep-uy-ban-nhan-dan-xa-chuong-duong-huyen-dong-.html", "UBND Ủy ban nhân dân xã Chương Dương tỉnh Thái Bình")</f>
        <v>UBND Ủy ban nhân dân xã Chương Dương tỉnh Thái Bình</v>
      </c>
      <c r="C335" t="str">
        <v>https://thaibinh.gov.vn/van-ban-phap-luat/van-ban-dieu-hanh/ve-viec-cho-phep-uy-ban-nhan-dan-xa-chuong-duong-huyen-dong-.html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9335</v>
      </c>
      <c r="B336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336" t="str">
        <v>https://www.facebook.com/p/C%C3%B4ng-an-x%C3%A3-Nguy%C3%AAn-X%C3%A1-%C4%90%C3%B4ng-H%C6%B0ng-Th%C3%A1i-B%C3%ACnh-100075874274651/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9336</v>
      </c>
      <c r="B337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337" t="str">
        <v>https://soxaydung.thaibinh.gov.vn/tin-tuc/-du-an-phat-trien-nha-o-thuong-mai-khu-dan-cu-thon-thai-xa-n.html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9337</v>
      </c>
      <c r="B338" t="str">
        <f>HYPERLINK("https://www.facebook.com/groups/PhongChau/?locale=vi_VN", "Công an xã Phong Châu tỉnh Thái Bình")</f>
        <v>Công an xã Phong Châu tỉnh Thái Bình</v>
      </c>
      <c r="C338" t="str">
        <v>https://www.facebook.com/groups/PhongChau/?locale=vi_VN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9338</v>
      </c>
      <c r="B339" t="str">
        <f>HYPERLINK("https://thaibinh.gov.vn/van-ban-phap-luat/van-ban-tinh-uy/ubnd-xa-phong-chau-huyen-dong-hung-chuyen-muc-dich-su-dung-d.html", "UBND Ủy ban nhân dân xã Phong Châu tỉnh Thái Bình")</f>
        <v>UBND Ủy ban nhân dân xã Phong Châu tỉnh Thái Bình</v>
      </c>
      <c r="C339" t="str">
        <v>https://thaibinh.gov.vn/van-ban-phap-luat/van-ban-tinh-uy/ubnd-xa-phong-chau-huyen-dong-hung-chuyen-muc-dich-su-dung-d.html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9339</v>
      </c>
      <c r="B340" t="str">
        <f>HYPERLINK("https://www.facebook.com/p/C%C3%B4ng-an-x%C3%A3-H%E1%BB%A3p-Ti%E1%BA%BFn-huy%E1%BB%87n-%C4%90%E1%BB%93ng-H%E1%BB%B7-t%E1%BB%89nh-Th%C3%A1i-Nguy%C3%AAn-100069418098218/", "Công an xã Hợp Tiến tỉnh Thái Bình")</f>
        <v>Công an xã Hợp Tiến tỉnh Thái Bình</v>
      </c>
      <c r="C340" t="str">
        <v>https://www.facebook.com/p/C%C3%B4ng-an-x%C3%A3-H%E1%BB%A3p-Ti%E1%BA%BFn-huy%E1%BB%87n-%C4%90%E1%BB%93ng-H%E1%BB%B7-t%E1%BB%89nh-Th%C3%A1i-Nguy%C3%AAn-100069418098218/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9340</v>
      </c>
      <c r="B341" t="str">
        <f>HYPERLINK("https://thaibinh.gov.vn/van-ban-phap-luat/van-ban-dieu-hanh/ve-viec-cho-phep-uy-ban-nhan-dan-xa-hop-tien-huyen-dong-hung.html", "UBND Ủy ban nhân dân xã Hợp Tiến tỉnh Thái Bình")</f>
        <v>UBND Ủy ban nhân dân xã Hợp Tiến tỉnh Thái Bình</v>
      </c>
      <c r="C341" t="str">
        <v>https://thaibinh.gov.vn/van-ban-phap-luat/van-ban-dieu-hanh/ve-viec-cho-phep-uy-ban-nhan-dan-xa-hop-tien-huyen-dong-hung.html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9341</v>
      </c>
      <c r="B342" t="str">
        <f>HYPERLINK("https://www.facebook.com/ConganxaHongViet/", "Công an xã Hồng Việt tỉnh Thái Bình")</f>
        <v>Công an xã Hồng Việt tỉnh Thái Bình</v>
      </c>
      <c r="C342" t="str">
        <v>https://www.facebook.com/ConganxaHongViet/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9342</v>
      </c>
      <c r="B343" t="str">
        <f>HYPERLINK("https://donghung.thaibinh.gov.vn/danh-sach-xa-thi-tran/xa-hong-viet", "UBND Ủy ban nhân dân xã Hồng Việt tỉnh Thái Bình")</f>
        <v>UBND Ủy ban nhân dân xã Hồng Việt tỉnh Thái Bình</v>
      </c>
      <c r="C343" t="str">
        <v>https://donghung.thaibinh.gov.vn/danh-sach-xa-thi-tran/xa-hong-viet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9343</v>
      </c>
      <c r="B344" t="str">
        <v>Công an xã Đông Hà tỉnh Thái Bình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9344</v>
      </c>
      <c r="B345" t="str">
        <f>HYPERLINK("https://donghung.thaibinh.gov.vn/", "UBND Ủy ban nhân dân xã Đông Hà tỉnh Thái Bình")</f>
        <v>UBND Ủy ban nhân dân xã Đông Hà tỉnh Thái Bình</v>
      </c>
      <c r="C345" t="str">
        <v>https://donghung.thaibinh.gov.vn/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9345</v>
      </c>
      <c r="B346" t="str">
        <v>Công an xã Đông Giang tỉnh Thái Bình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9346</v>
      </c>
      <c r="B347" t="str">
        <f>HYPERLINK("https://donghung.thaibinh.gov.vn/", "UBND Ủy ban nhân dân xã Đông Giang tỉnh Thái Bình")</f>
        <v>UBND Ủy ban nhân dân xã Đông Giang tỉnh Thái Bình</v>
      </c>
      <c r="C347" t="str">
        <v>https://donghung.thaibinh.gov.vn/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9347</v>
      </c>
      <c r="B348" t="str">
        <f>HYPERLINK("https://www.facebook.com/ConganxaDongKinh/", "Công an xã Đông Kinh tỉnh Thái Bình")</f>
        <v>Công an xã Đông Kinh tỉnh Thái Bình</v>
      </c>
      <c r="C348" t="str">
        <v>https://www.facebook.com/ConganxaDongKinh/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9348</v>
      </c>
      <c r="B349" t="str">
        <f>HYPERLINK("https://donghung.thaibinh.gov.vn/danh-sach-xa-thi-tran/xa-dong-kinh", "UBND Ủy ban nhân dân xã Đông Kinh tỉnh Thái Bình")</f>
        <v>UBND Ủy ban nhân dân xã Đông Kinh tỉnh Thái Bình</v>
      </c>
      <c r="C349" t="str">
        <v>https://donghung.thaibinh.gov.vn/danh-sach-xa-thi-tran/xa-dong-kinh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9349</v>
      </c>
      <c r="B350" t="str">
        <v>Công an xã Đông Hợp tỉnh Thái Bình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9350</v>
      </c>
      <c r="B351" t="str">
        <f>HYPERLINK("https://donghung.thaibinh.gov.vn/", "UBND Ủy ban nhân dân xã Đông Hợp tỉnh Thái Bình")</f>
        <v>UBND Ủy ban nhân dân xã Đông Hợp tỉnh Thái Bình</v>
      </c>
      <c r="C351" t="str">
        <v>https://donghung.thaibinh.gov.vn/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9351</v>
      </c>
      <c r="B352" t="str">
        <f>HYPERLINK("https://www.facebook.com/p/Tu%E1%BB%95i-tr%E1%BA%BB-C%C3%B4ng-an-Th%C3%A1i-B%C3%ACnh-100068113789461/", "Công an xã Thăng Long tỉnh Thái Bình")</f>
        <v>Công an xã Thăng Long tỉnh Thái Bình</v>
      </c>
      <c r="C352" t="str">
        <v>https://www.facebook.com/p/Tu%E1%BB%95i-tr%E1%BA%BB-C%C3%B4ng-an-Th%C3%A1i-B%C3%ACnh-100068113789461/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9352</v>
      </c>
      <c r="B353" t="str">
        <f>HYPERLINK("https://donghung.thaibinh.gov.vn/danh-sach-xa-thi-tran/xa-thang-long", "UBND Ủy ban nhân dân xã Thăng Long tỉnh Thái Bình")</f>
        <v>UBND Ủy ban nhân dân xã Thăng Long tỉnh Thái Bình</v>
      </c>
      <c r="C353" t="str">
        <v>https://donghung.thaibinh.gov.vn/danh-sach-xa-thi-tran/xa-thang-long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9353</v>
      </c>
      <c r="B354" t="str">
        <f>HYPERLINK("https://www.facebook.com/p/C%C3%B4ng-an-x%C3%A3-%C4%90%C3%B4ng-C%C3%A1c-100071387960428/", "Công an xã Đông Các tỉnh Thái Bình")</f>
        <v>Công an xã Đông Các tỉnh Thái Bình</v>
      </c>
      <c r="C354" t="str">
        <v>https://www.facebook.com/p/C%C3%B4ng-an-x%C3%A3-%C4%90%C3%B4ng-C%C3%A1c-100071387960428/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9354</v>
      </c>
      <c r="B355" t="str">
        <f>HYPERLINK("https://donghung.thaibinh.gov.vn/", "UBND Ủy ban nhân dân xã Đông Các tỉnh Thái Bình")</f>
        <v>UBND Ủy ban nhân dân xã Đông Các tỉnh Thái Bình</v>
      </c>
      <c r="C355" t="str">
        <v>https://donghung.thaibinh.gov.vn/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9355</v>
      </c>
      <c r="B356" t="str">
        <f>HYPERLINK("https://www.facebook.com/conganxaPhuChau/", "Công an xã Phú Châu tỉnh Thái Bình")</f>
        <v>Công an xã Phú Châu tỉnh Thái Bình</v>
      </c>
      <c r="C356" t="str">
        <v>https://www.facebook.com/conganxaPhuChau/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9356</v>
      </c>
      <c r="B357" t="str">
        <f>HYPERLINK("https://thaibinh.gov.vn/van-ban-phap-luat/van-ban-dieu-hanh/ve-viec-cho-phep-uy-ban-nhan-dan-xa-phu-chau-huyen-dong-hung.html", "UBND Ủy ban nhân dân xã Phú Châu tỉnh Thái Bình")</f>
        <v>UBND Ủy ban nhân dân xã Phú Châu tỉnh Thái Bình</v>
      </c>
      <c r="C357" t="str">
        <v>https://thaibinh.gov.vn/van-ban-phap-luat/van-ban-dieu-hanh/ve-viec-cho-phep-uy-ban-nhan-dan-xa-phu-chau-huyen-dong-hung.html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9357</v>
      </c>
      <c r="B358" t="str">
        <v>Công an xã Hoa Lư tỉnh Thái Bình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9358</v>
      </c>
      <c r="B359" t="str">
        <f>HYPERLINK("https://thaibinh.gov.vn/van-ban-phap-luat/van-ban-dieu-hanh/quyet-dinh-so-2897-qd-ubnd-ve-viec-cho-phep-uy-ban-nhan-dan-.html", "UBND Ủy ban nhân dân xã Hoa Lư tỉnh Thái Bình")</f>
        <v>UBND Ủy ban nhân dân xã Hoa Lư tỉnh Thái Bình</v>
      </c>
      <c r="C359" t="str">
        <v>https://thaibinh.gov.vn/van-ban-phap-luat/van-ban-dieu-hanh/quyet-dinh-so-2897-qd-ubnd-ve-viec-cho-phep-uy-ban-nhan-dan-.html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9359</v>
      </c>
      <c r="B360" t="str">
        <f>HYPERLINK("https://www.facebook.com/groups/834857846538090/", "Công an xã Minh Châu tỉnh Thái Bình")</f>
        <v>Công an xã Minh Châu tỉnh Thái Bình</v>
      </c>
      <c r="C360" t="str">
        <v>https://www.facebook.com/groups/834857846538090/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9360</v>
      </c>
      <c r="B361" t="str">
        <f>HYPERLINK("https://donghung.thaibinh.gov.vn/gioi-thieu/so-do-to-chuc/dang-uy-H%C4%90ND-UBND-cac-xa-thi-tran", "UBND Ủy ban nhân dân xã Minh Châu tỉnh Thái Bình")</f>
        <v>UBND Ủy ban nhân dân xã Minh Châu tỉnh Thái Bình</v>
      </c>
      <c r="C361" t="str">
        <v>https://donghung.thaibinh.gov.vn/gioi-thieu/so-do-to-chuc/dang-uy-H%C4%90ND-UBND-cac-xa-thi-tran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9361</v>
      </c>
      <c r="B362" t="str">
        <f>HYPERLINK("https://www.facebook.com/p/C%C3%B4ng-an-x%C3%A3-%C4%90%C3%B4ng-T%C3%A2n-Huy%E1%BB%87n-%C4%90%C3%B4ng-H%C6%B0ng-100071699825487/", "Công an xã Đông Tân tỉnh Thái Bình")</f>
        <v>Công an xã Đông Tân tỉnh Thái Bình</v>
      </c>
      <c r="C362" t="str">
        <v>https://www.facebook.com/p/C%C3%B4ng-an-x%C3%A3-%C4%90%C3%B4ng-T%C3%A2n-Huy%E1%BB%87n-%C4%90%C3%B4ng-H%C6%B0ng-100071699825487/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9362</v>
      </c>
      <c r="B363" t="str">
        <f>HYPERLINK("https://donghung.thaibinh.gov.vn/", "UBND Ủy ban nhân dân xã Đông Tân tỉnh Thái Bình")</f>
        <v>UBND Ủy ban nhân dân xã Đông Tân tỉnh Thái Bình</v>
      </c>
      <c r="C363" t="str">
        <v>https://donghung.thaibinh.gov.vn/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9363</v>
      </c>
      <c r="B364" t="str">
        <f>HYPERLINK("https://www.facebook.com/ConganxaDongVinh/", "Công an xã Đông Vinh tỉnh Thái Bình")</f>
        <v>Công an xã Đông Vinh tỉnh Thái Bình</v>
      </c>
      <c r="C364" t="str">
        <v>https://www.facebook.com/ConganxaDongVinh/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9364</v>
      </c>
      <c r="B365" t="str">
        <f>HYPERLINK("https://donghung.thaibinh.gov.vn/danh-sach-xa-thi-tran/xa-dong-vinh", "UBND Ủy ban nhân dân xã Đông Vinh tỉnh Thái Bình")</f>
        <v>UBND Ủy ban nhân dân xã Đông Vinh tỉnh Thái Bình</v>
      </c>
      <c r="C365" t="str">
        <v>https://donghung.thaibinh.gov.vn/danh-sach-xa-thi-tran/xa-dong-vinh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9365</v>
      </c>
      <c r="B366" t="str">
        <f>HYPERLINK("https://www.facebook.com/ConganxaDongVinh/", "Công an xã Đông Động tỉnh Thái Bình")</f>
        <v>Công an xã Đông Động tỉnh Thái Bình</v>
      </c>
      <c r="C366" t="str">
        <v>https://www.facebook.com/ConganxaDongVinh/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9366</v>
      </c>
      <c r="B367" t="str">
        <f>HYPERLINK("https://donghung.thaibinh.gov.vn/", "UBND Ủy ban nhân dân xã Đông Động tỉnh Thái Bình")</f>
        <v>UBND Ủy ban nhân dân xã Đông Động tỉnh Thái Bình</v>
      </c>
      <c r="C367" t="str">
        <v>https://donghung.thaibinh.gov.vn/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9367</v>
      </c>
      <c r="B368" t="str">
        <v>Công an xã Hồng Châu tỉnh Thái Bình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9368</v>
      </c>
      <c r="B369" t="str">
        <f>HYPERLINK("https://donghung.thaibinh.gov.vn/gioi-thieu/so-do-to-chuc/dang-uy-H%C4%90ND-UBND-cac-xa-thi-tran", "UBND Ủy ban nhân dân xã Hồng Châu tỉnh Thái Bình")</f>
        <v>UBND Ủy ban nhân dân xã Hồng Châu tỉnh Thái Bình</v>
      </c>
      <c r="C369" t="str">
        <v>https://donghung.thaibinh.gov.vn/gioi-thieu/so-do-to-chuc/dang-uy-H%C4%90ND-UBND-cac-xa-thi-tran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9369</v>
      </c>
      <c r="B370" t="str">
        <f>HYPERLINK("https://www.facebook.com/xabachdang/?locale=vi_VN", "Công an xã Bạch Đằng tỉnh Thái Bình")</f>
        <v>Công an xã Bạch Đằng tỉnh Thái Bình</v>
      </c>
      <c r="C370" t="str">
        <v>https://www.facebook.com/xabachdang/?locale=vi_VN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9370</v>
      </c>
      <c r="B371" t="str">
        <f>HYPERLINK("http://bachdang.tanuyen.binhduong.gov.vn/", "UBND Ủy ban nhân dân xã Bạch Đằng tỉnh Thái Bình")</f>
        <v>UBND Ủy ban nhân dân xã Bạch Đằng tỉnh Thái Bình</v>
      </c>
      <c r="C371" t="str">
        <v>http://bachdang.tanuyen.binhduong.gov.vn/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9371</v>
      </c>
      <c r="B372" t="str">
        <v>Công an xã Trọng Quan tỉnh Thái Bình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9372</v>
      </c>
      <c r="B373" t="str">
        <f>HYPERLINK("https://donghung.thaibinh.gov.vn/danh-sach-xa-thi-tran/xa-trong-quan", "UBND Ủy ban nhân dân xã Trọng Quan tỉnh Thái Bình")</f>
        <v>UBND Ủy ban nhân dân xã Trọng Quan tỉnh Thái Bình</v>
      </c>
      <c r="C373" t="str">
        <v>https://donghung.thaibinh.gov.vn/danh-sach-xa-thi-tran/xa-trong-quan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9373</v>
      </c>
      <c r="B374" t="str">
        <f>HYPERLINK("https://www.facebook.com/322827476213987", "Công an xã Hoa Nam tỉnh Thái Bình")</f>
        <v>Công an xã Hoa Nam tỉnh Thái Bình</v>
      </c>
      <c r="C374" t="str">
        <v>https://www.facebook.com/322827476213987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9374</v>
      </c>
      <c r="B375" t="str">
        <f>HYPERLINK("https://vuthu.thaibinh.gov.vn/", "UBND Ủy ban nhân dân xã Hoa Nam tỉnh Thái Bình")</f>
        <v>UBND Ủy ban nhân dân xã Hoa Nam tỉnh Thái Bình</v>
      </c>
      <c r="C375" t="str">
        <v>https://vuthu.thaibinh.gov.vn/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9375</v>
      </c>
      <c r="B376" t="str">
        <f>HYPERLINK("https://www.facebook.com/ConganxaHongGiang/", "Công an xã Hồng Giang tỉnh Thái Bình")</f>
        <v>Công an xã Hồng Giang tỉnh Thái Bình</v>
      </c>
      <c r="C376" t="str">
        <v>https://www.facebook.com/ConganxaHongGiang/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9376</v>
      </c>
      <c r="B377" t="str">
        <f>HYPERLINK("https://thaibinh.gov.vn/van-ban-phap-luat/quyet-dinh-cho-phep-uy-ban-nhan-dan-xa-hong-giang-huyen-dong.html", "UBND Ủy ban nhân dân xã Hồng Giang tỉnh Thái Bình")</f>
        <v>UBND Ủy ban nhân dân xã Hồng Giang tỉnh Thái Bình</v>
      </c>
      <c r="C377" t="str">
        <v>https://thaibinh.gov.vn/van-ban-phap-luat/quyet-dinh-cho-phep-uy-ban-nhan-dan-xa-hong-giang-huyen-dong.html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9377</v>
      </c>
      <c r="B378" t="str">
        <f>HYPERLINK("https://www.facebook.com/100071042246293", "Công an xã Đông Phong tỉnh Thái Bình")</f>
        <v>Công an xã Đông Phong tỉnh Thái Bình</v>
      </c>
      <c r="C378" t="str">
        <v>https://www.facebook.com/100071042246293</v>
      </c>
      <c r="D378" t="str">
        <v>0948201363</v>
      </c>
      <c r="E378" t="str">
        <v>-</v>
      </c>
      <c r="F378" t="str">
        <v>-</v>
      </c>
      <c r="G378" t="str">
        <v>Xã đông phong, huyện Tiền Hải, Thai Binh, Vietnam</v>
      </c>
    </row>
    <row r="379">
      <c r="A379">
        <v>9378</v>
      </c>
      <c r="B379" t="str">
        <f>HYPERLINK("https://thaibinh.gov.vn/", "UBND Ủy ban nhân dân xã Đông Phong tỉnh Thái Bình")</f>
        <v>UBND Ủy ban nhân dân xã Đông Phong tỉnh Thái Bình</v>
      </c>
      <c r="C379" t="str">
        <v>https://thaibinh.gov.vn/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9379</v>
      </c>
      <c r="B380" t="str">
        <f>HYPERLINK("https://www.facebook.com/conganxaDongQuang/", "Công an xã Đông Quang tỉnh Thái Bình")</f>
        <v>Công an xã Đông Quang tỉnh Thái Bình</v>
      </c>
      <c r="C380" t="str">
        <v>https://www.facebook.com/conganxaDongQuang/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9380</v>
      </c>
      <c r="B381" t="str">
        <f>HYPERLINK("https://thaibinh.gov.vn/van-ban-phap-luat/van-ban-dieu-hanh/ve-viec-cho-phep-uy-ban-nhan-dan-xa-dong-quang-huyen-dong-hu.html", "UBND Ủy ban nhân dân xã Đông Quang tỉnh Thái Bình")</f>
        <v>UBND Ủy ban nhân dân xã Đông Quang tỉnh Thái Bình</v>
      </c>
      <c r="C381" t="str">
        <v>https://thaibinh.gov.vn/van-ban-phap-luat/van-ban-dieu-hanh/ve-viec-cho-phep-uy-ban-nhan-dan-xa-dong-quang-huyen-dong-hu.html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9381</v>
      </c>
      <c r="B382" t="str">
        <v>Công an xã Đông Xuân tỉnh Thái Bình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9382</v>
      </c>
      <c r="B383" t="str">
        <f>HYPERLINK("https://thaibinh.gov.vn/van-ban-phap-luat/van-ban-dieu-hanh/ve-viec-cho-phep-uy-ban-nhan-dan-xa-dong-xuan-huyen-dong-hun.html?customDomain=thaibinh.gov.vn", "UBND Ủy ban nhân dân xã Đông Xuân tỉnh Thái Bình")</f>
        <v>UBND Ủy ban nhân dân xã Đông Xuân tỉnh Thái Bình</v>
      </c>
      <c r="C383" t="str">
        <v>https://thaibinh.gov.vn/van-ban-phap-luat/van-ban-dieu-hanh/ve-viec-cho-phep-uy-ban-nhan-dan-xa-dong-xuan-huyen-dong-hun.html?customDomain=thaibinh.gov.vn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9383</v>
      </c>
      <c r="B384" t="str">
        <f>HYPERLINK("https://www.facebook.com/p/Tu%E1%BB%95i-tr%E1%BA%BB-C%C3%B4ng-an-huy%E1%BB%87n-Th%C3%A1i-Th%E1%BB%A5y-100083773900284/?locale=cy_GB", "Công an xã Đông Á tỉnh Thái Bình")</f>
        <v>Công an xã Đông Á tỉnh Thái Bình</v>
      </c>
      <c r="C384" t="str">
        <v>https://www.facebook.com/p/Tu%E1%BB%95i-tr%E1%BA%BB-C%C3%B4ng-an-huy%E1%BB%87n-Th%C3%A1i-Th%E1%BB%A5y-100083773900284/?locale=cy_GB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9384</v>
      </c>
      <c r="B385" t="str">
        <f>HYPERLINK("https://donghung.thaibinh.gov.vn/danh-sach-xa-thi-tran/xa-dong-a", "UBND Ủy ban nhân dân xã Đông Á tỉnh Thái Bình")</f>
        <v>UBND Ủy ban nhân dân xã Đông Á tỉnh Thái Bình</v>
      </c>
      <c r="C385" t="str">
        <v>https://donghung.thaibinh.gov.vn/danh-sach-xa-thi-tran/xa-dong-a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9385</v>
      </c>
      <c r="B386" t="str">
        <f>HYPERLINK("https://www.facebook.com/p/Tu%E1%BB%95i-tr%E1%BA%BB-C%C3%B4ng-an-Th%C3%A1i-B%C3%ACnh-100068113789461/", "Công an xã Đông Lĩnh tỉnh Thái Bình")</f>
        <v>Công an xã Đông Lĩnh tỉnh Thái Bình</v>
      </c>
      <c r="C386" t="str">
        <v>https://www.facebook.com/p/Tu%E1%BB%95i-tr%E1%BA%BB-C%C3%B4ng-an-Th%C3%A1i-B%C3%ACnh-100068113789461/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9386</v>
      </c>
      <c r="B387" t="str">
        <f>HYPERLINK("https://thaibinh.gov.vn/", "UBND Ủy ban nhân dân xã Đông Lĩnh tỉnh Thái Bình")</f>
        <v>UBND Ủy ban nhân dân xã Đông Lĩnh tỉnh Thái Bình</v>
      </c>
      <c r="C387" t="str">
        <v>https://thaibinh.gov.vn/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9387</v>
      </c>
      <c r="B388" t="str">
        <v>Công an xã Đông Hoàng tỉnh Thái Bình</v>
      </c>
      <c r="C388" t="str">
        <v>-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9388</v>
      </c>
      <c r="B389" t="str">
        <f>HYPERLINK("https://thaibinh.gov.vn/van-ban-phap-luat/van-ban-dieu-hanh/ve-viec-cho-phep-uy-ban-nhan-dan-xa-dong-hoang-huyen-tien-ha.html", "UBND Ủy ban nhân dân xã Đông Hoàng tỉnh Thái Bình")</f>
        <v>UBND Ủy ban nhân dân xã Đông Hoàng tỉnh Thái Bình</v>
      </c>
      <c r="C389" t="str">
        <v>https://thaibinh.gov.vn/van-ban-phap-luat/van-ban-dieu-hanh/ve-viec-cho-phep-uy-ban-nhan-dan-xa-dong-hoang-huyen-tien-ha.html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9389</v>
      </c>
      <c r="B390" t="str">
        <f>HYPERLINK("https://www.facebook.com/p/Tu%E1%BB%95i-tr%E1%BA%BB-C%C3%B4ng-an-Th%C3%A1i-B%C3%ACnh-100068113789461/", "Công an xã Đông Dương tỉnh Thái Bình")</f>
        <v>Công an xã Đông Dương tỉnh Thái Bình</v>
      </c>
      <c r="C390" t="str">
        <v>https://www.facebook.com/p/Tu%E1%BB%95i-tr%E1%BA%BB-C%C3%B4ng-an-Th%C3%A1i-B%C3%ACnh-100068113789461/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9390</v>
      </c>
      <c r="B391" t="str">
        <f>HYPERLINK("https://donghung.thaibinh.gov.vn/danh-sach-xa-thi-tran/xa-dong-duong", "UBND Ủy ban nhân dân xã Đông Dương tỉnh Thái Bình")</f>
        <v>UBND Ủy ban nhân dân xã Đông Dương tỉnh Thái Bình</v>
      </c>
      <c r="C391" t="str">
        <v>https://donghung.thaibinh.gov.vn/danh-sach-xa-thi-tran/xa-dong-duong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9391</v>
      </c>
      <c r="B392" t="str">
        <f>HYPERLINK("https://www.facebook.com/ConganxaDongXa/", "Công an xã Đông Huy tỉnh Thái Bình")</f>
        <v>Công an xã Đông Huy tỉnh Thái Bình</v>
      </c>
      <c r="C392" t="str">
        <v>https://www.facebook.com/ConganxaDongXa/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9392</v>
      </c>
      <c r="B393" t="str">
        <f>HYPERLINK("https://donghung.thaibinh.gov.vn/", "UBND Ủy ban nhân dân xã Đông Huy tỉnh Thái Bình")</f>
        <v>UBND Ủy ban nhân dân xã Đông Huy tỉnh Thái Bình</v>
      </c>
      <c r="C393" t="str">
        <v>https://donghung.thaibinh.gov.vn/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9393</v>
      </c>
      <c r="B394" t="str">
        <f>HYPERLINK("https://www.facebook.com/XaDongPhuDongHungThaiBinh/", "Công an xã Đồng Phú tỉnh Thái Bình")</f>
        <v>Công an xã Đồng Phú tỉnh Thái Bình</v>
      </c>
      <c r="C394" t="str">
        <v>https://www.facebook.com/XaDongPhuDongHungThaiBinh/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9394</v>
      </c>
      <c r="B395" t="str">
        <f>HYPERLINK("https://dongphu.binhphuoc.gov.vn/vi/co-cau-to-chuc/", "UBND Ủy ban nhân dân xã Đồng Phú tỉnh Thái Bình")</f>
        <v>UBND Ủy ban nhân dân xã Đồng Phú tỉnh Thái Bình</v>
      </c>
      <c r="C395" t="str">
        <v>https://dongphu.binhphuoc.gov.vn/vi/co-cau-to-chuc/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9395</v>
      </c>
      <c r="B396" t="str">
        <v>Công an thị trấn Diêm Điền tỉnh Thái Bình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9396</v>
      </c>
      <c r="B397" t="str">
        <f>HYPERLINK("https://diemdien.thaithuy.thaibinh.gov.vn/", "UBND Ủy ban nhân dân thị trấn Diêm Điền tỉnh Thái Bình")</f>
        <v>UBND Ủy ban nhân dân thị trấn Diêm Điền tỉnh Thái Bình</v>
      </c>
      <c r="C397" t="str">
        <v>https://diemdien.thaithuy.thaibinh.gov.vn/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9397</v>
      </c>
      <c r="B398" t="str">
        <f>HYPERLINK("https://www.facebook.com/p/Tu%E1%BB%95i-tr%E1%BA%BB-C%C3%B4ng-an-huy%E1%BB%87n-Th%C3%A1i-Th%E1%BB%A5y-100083773900284/", "Công an xã Thụy Tân tỉnh Thái Bình")</f>
        <v>Công an xã Thụy Tân tỉnh Thái Bình</v>
      </c>
      <c r="C398" t="str">
        <v>https://www.facebook.com/p/Tu%E1%BB%95i-tr%E1%BA%BB-C%C3%B4ng-an-huy%E1%BB%87n-Th%C3%A1i-Th%E1%BB%A5y-100083773900284/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9398</v>
      </c>
      <c r="B399" t="str">
        <f>HYPERLINK("https://thaithuy.thaibinh.gov.vn/", "UBND Ủy ban nhân dân xã Thụy Tân tỉnh Thái Bình")</f>
        <v>UBND Ủy ban nhân dân xã Thụy Tân tỉnh Thái Bình</v>
      </c>
      <c r="C399" t="str">
        <v>https://thaithuy.thaibinh.gov.vn/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9399</v>
      </c>
      <c r="B400" t="str">
        <f>HYPERLINK("https://www.facebook.com/p/Tu%E1%BB%95i-tr%E1%BA%BB-C%C3%B4ng-an-huy%E1%BB%87n-Th%C3%A1i-Th%E1%BB%A5y-100083773900284/", "Công an xã Thụy Trường tỉnh Thái Bình")</f>
        <v>Công an xã Thụy Trường tỉnh Thái Bình</v>
      </c>
      <c r="C400" t="str">
        <v>https://www.facebook.com/p/Tu%E1%BB%95i-tr%E1%BA%BB-C%C3%B4ng-an-huy%E1%BB%87n-Th%C3%A1i-Th%E1%BB%A5y-100083773900284/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9400</v>
      </c>
      <c r="B401" t="str">
        <f>HYPERLINK("https://thaibinh.gov.vn/van-ban-phap-luat/van-ban-dieu-hanh/ve-viec-cho-phep-uy-ban-nhan-dan-xa-thuy-truong-huyen-thai-t.html", "UBND Ủy ban nhân dân xã Thụy Trường tỉnh Thái Bình")</f>
        <v>UBND Ủy ban nhân dân xã Thụy Trường tỉnh Thái Bình</v>
      </c>
      <c r="C401" t="str">
        <v>https://thaibinh.gov.vn/van-ban-phap-luat/van-ban-dieu-hanh/ve-viec-cho-phep-uy-ban-nhan-dan-xa-thuy-truong-huyen-thai-t.html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9401</v>
      </c>
      <c r="B402" t="str">
        <f>HYPERLINK("https://www.facebook.com/p/C%C3%B4ng-an-x%C3%A3-Qu%E1%BB%B3nh-H%E1%BB%93ng-huy%E1%BB%87n-Qu%E1%BB%B3nh-Ph%E1%BB%A5-t%E1%BB%89nh-Th%C3%A1i-B%C3%ACnh-100054208164938/", "Công an xã Hồng Quỳnh tỉnh Thái Bình")</f>
        <v>Công an xã Hồng Quỳnh tỉnh Thái Bình</v>
      </c>
      <c r="C402" t="str">
        <v>https://www.facebook.com/p/C%C3%B4ng-an-x%C3%A3-Qu%E1%BB%B3nh-H%E1%BB%93ng-huy%E1%BB%87n-Qu%E1%BB%B3nh-Ph%E1%BB%A5-t%E1%BB%89nh-Th%C3%A1i-B%C3%ACnh-100054208164938/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9402</v>
      </c>
      <c r="B403" t="str">
        <f>HYPERLINK("https://quynhphu.thaibinh.gov.vn/", "UBND Ủy ban nhân dân xã Hồng Quỳnh tỉnh Thái Bình")</f>
        <v>UBND Ủy ban nhân dân xã Hồng Quỳnh tỉnh Thái Bình</v>
      </c>
      <c r="C403" t="str">
        <v>https://quynhphu.thaibinh.gov.vn/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9403</v>
      </c>
      <c r="B404" t="str">
        <v>Công an xã Thụy Dũng tỉnh Thái Bình</v>
      </c>
      <c r="C404" t="str">
        <v>-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9404</v>
      </c>
      <c r="B405" t="str">
        <f>HYPERLINK("https://thaithuy.thaibinh.gov.vn/gioi-thieu/dia-diem-tham-quan/vui-choi-giai-tri", "UBND Ủy ban nhân dân xã Thụy Dũng tỉnh Thái Bình")</f>
        <v>UBND Ủy ban nhân dân xã Thụy Dũng tỉnh Thái Bình</v>
      </c>
      <c r="C405" t="str">
        <v>https://thaithuy.thaibinh.gov.vn/gioi-thieu/dia-diem-tham-quan/vui-choi-giai-tri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9405</v>
      </c>
      <c r="B406" t="str">
        <f>HYPERLINK("https://www.facebook.com/p/Tu%E1%BB%95i-tr%E1%BA%BB-C%C3%B4ng-an-huy%E1%BB%87n-Th%C3%A1i-Th%E1%BB%A5y-100083773900284/", "Công an xã Thụy Hồng tỉnh Thái Bình")</f>
        <v>Công an xã Thụy Hồng tỉnh Thái Bình</v>
      </c>
      <c r="C406" t="str">
        <v>https://www.facebook.com/p/Tu%E1%BB%95i-tr%E1%BA%BB-C%C3%B4ng-an-huy%E1%BB%87n-Th%C3%A1i-Th%E1%BB%A5y-100083773900284/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9406</v>
      </c>
      <c r="B407" t="str">
        <f>HYPERLINK("https://thaibinh.gov.vn/van-ban-phap-luat/van-ban-dieu-hanh/ve-viec-cho-phep-uy-ban-nhan-dan-xa-thuy-trinh-huyen-thai-th.html", "UBND Ủy ban nhân dân xã Thụy Hồng tỉnh Thái Bình")</f>
        <v>UBND Ủy ban nhân dân xã Thụy Hồng tỉnh Thái Bình</v>
      </c>
      <c r="C407" t="str">
        <v>https://thaibinh.gov.vn/van-ban-phap-luat/van-ban-dieu-hanh/ve-viec-cho-phep-uy-ban-nhan-dan-xa-thuy-trinh-huyen-thai-th.html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9407</v>
      </c>
      <c r="B408" t="str">
        <v>Công an xã Thụy Quỳnh tỉnh Thái Bình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9408</v>
      </c>
      <c r="B409" t="str">
        <f>HYPERLINK("https://thuyquynh.thaithuy.thaibinh.gov.vn/", "UBND Ủy ban nhân dân xã Thụy Quỳnh tỉnh Thái Bình")</f>
        <v>UBND Ủy ban nhân dân xã Thụy Quỳnh tỉnh Thái Bình</v>
      </c>
      <c r="C409" t="str">
        <v>https://thuyquynh.thaithuy.thaibinh.gov.vn/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9409</v>
      </c>
      <c r="B410" t="str">
        <f>HYPERLINK("https://www.facebook.com/p/Tu%E1%BB%95i-tr%E1%BA%BB-C%C3%B4ng-an-huy%E1%BB%87n-Th%C3%A1i-Th%E1%BB%A5y-100083773900284/", "Công an xã Thụy An tỉnh Thái Bình")</f>
        <v>Công an xã Thụy An tỉnh Thái Bình</v>
      </c>
      <c r="C410" t="str">
        <v>https://www.facebook.com/p/Tu%E1%BB%95i-tr%E1%BA%BB-C%C3%B4ng-an-huy%E1%BB%87n-Th%C3%A1i-Th%E1%BB%A5y-100083773900284/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9410</v>
      </c>
      <c r="B411" t="str">
        <f>HYPERLINK("https://dongtrieu.quangninh.gov.vn/Trang/ChiTietBVGioiThieu.aspx?bvid=207", "UBND Ủy ban nhân dân xã Thụy An tỉnh Thái Bình")</f>
        <v>UBND Ủy ban nhân dân xã Thụy An tỉnh Thái Bình</v>
      </c>
      <c r="C411" t="str">
        <v>https://dongtrieu.quangninh.gov.vn/Trang/ChiTietBVGioiThieu.aspx?bvid=207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9411</v>
      </c>
      <c r="B412" t="str">
        <f>HYPERLINK("https://www.facebook.com/p/Tu%E1%BB%95i-tr%E1%BA%BB-C%C3%B4ng-an-huy%E1%BB%87n-Th%C3%A1i-Th%E1%BB%A5y-100083773900284/", "Công an xã Thụy Ninh tỉnh Thái Bình")</f>
        <v>Công an xã Thụy Ninh tỉnh Thái Bình</v>
      </c>
      <c r="C412" t="str">
        <v>https://www.facebook.com/p/Tu%E1%BB%95i-tr%E1%BA%BB-C%C3%B4ng-an-huy%E1%BB%87n-Th%C3%A1i-Th%E1%BB%A5y-100083773900284/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9412</v>
      </c>
      <c r="B413" t="str">
        <f>HYPERLINK("https://thaibinh.gov.vn/van-ban-phap-luat/van-ban-dieu-hanh/cho-phep-uy-ban-nhan-dan-xa-thuy-ninh-huyen-thai-thuy-chuyen.html", "UBND Ủy ban nhân dân xã Thụy Ninh tỉnh Thái Bình")</f>
        <v>UBND Ủy ban nhân dân xã Thụy Ninh tỉnh Thái Bình</v>
      </c>
      <c r="C413" t="str">
        <v>https://thaibinh.gov.vn/van-ban-phap-luat/van-ban-dieu-hanh/cho-phep-uy-ban-nhan-dan-xa-thuy-ninh-huyen-thai-thuy-chuyen.html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9413</v>
      </c>
      <c r="B414" t="str">
        <f>HYPERLINK("https://www.facebook.com/p/Tu%E1%BB%95i-tr%E1%BA%BB-C%C3%B4ng-an-huy%E1%BB%87n-Th%C3%A1i-Th%E1%BB%A5y-100083773900284/", "Công an xã Thụy Hưng tỉnh Thái Bình")</f>
        <v>Công an xã Thụy Hưng tỉnh Thái Bình</v>
      </c>
      <c r="C414" t="str">
        <v>https://www.facebook.com/p/Tu%E1%BB%95i-tr%E1%BA%BB-C%C3%B4ng-an-huy%E1%BB%87n-Th%C3%A1i-Th%E1%BB%A5y-100083773900284/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9414</v>
      </c>
      <c r="B415" t="str">
        <f>HYPERLINK("https://thaithuy.thaibinh.gov.vn/", "UBND Ủy ban nhân dân xã Thụy Hưng tỉnh Thái Bình")</f>
        <v>UBND Ủy ban nhân dân xã Thụy Hưng tỉnh Thái Bình</v>
      </c>
      <c r="C415" t="str">
        <v>https://thaithuy.thaibinh.gov.vn/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9415</v>
      </c>
      <c r="B416" t="str">
        <f>HYPERLINK("https://www.facebook.com/p/Tu%E1%BB%95i-tr%E1%BA%BB-C%C3%B4ng-an-huy%E1%BB%87n-Th%C3%A1i-Th%E1%BB%A5y-100083773900284/?locale=cy_GB", "Công an xã Thụy Việt tỉnh Thái Bình")</f>
        <v>Công an xã Thụy Việt tỉnh Thái Bình</v>
      </c>
      <c r="C416" t="str">
        <v>https://www.facebook.com/p/Tu%E1%BB%95i-tr%E1%BA%BB-C%C3%B4ng-an-huy%E1%BB%87n-Th%C3%A1i-Th%E1%BB%A5y-100083773900284/?locale=cy_GB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9416</v>
      </c>
      <c r="B417" t="str">
        <f>HYPERLINK("https://thaithuy.thaibinh.gov.vn/", "UBND Ủy ban nhân dân xã Thụy Việt tỉnh Thái Bình")</f>
        <v>UBND Ủy ban nhân dân xã Thụy Việt tỉnh Thái Bình</v>
      </c>
      <c r="C417" t="str">
        <v>https://thaithuy.thaibinh.gov.vn/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9417</v>
      </c>
      <c r="B418" t="str">
        <f>HYPERLINK("https://www.facebook.com/p/C%C3%B4ng-an-x%C3%A3-Th%E1%BB%A5y-V%C4%83n-100079410619792/", "Công an xã Thụy Văn tỉnh Thái Bình")</f>
        <v>Công an xã Thụy Văn tỉnh Thái Bình</v>
      </c>
      <c r="C418" t="str">
        <v>https://www.facebook.com/p/C%C3%B4ng-an-x%C3%A3-Th%E1%BB%A5y-V%C4%83n-100079410619792/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9418</v>
      </c>
      <c r="B419" t="str">
        <f>HYPERLINK("https://thaithuy.thaibinh.gov.vn/", "UBND Ủy ban nhân dân xã Thụy Văn tỉnh Thái Bình")</f>
        <v>UBND Ủy ban nhân dân xã Thụy Văn tỉnh Thái Bình</v>
      </c>
      <c r="C419" t="str">
        <v>https://thaithuy.thaibinh.gov.vn/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9419</v>
      </c>
      <c r="B420" t="str">
        <v>Công an xã Thụy Xuân tỉnh Thái Bình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9420</v>
      </c>
      <c r="B421" t="str">
        <f>HYPERLINK("https://thuyxuan.thaithuy.thaibinh.gov.vn/thong-bao-cua-uy-ban-nhan-dan-xa-thuy-xuan-ve-niem-yet-cong-khai-danh-muc-thu-tuc-hanh-chinh-duoc-chuan-hoa-trong-linh-vuc-van-hoa-the-thao-va-du-lich.html", "UBND Ủy ban nhân dân xã Thụy Xuân tỉnh Thái Bình")</f>
        <v>UBND Ủy ban nhân dân xã Thụy Xuân tỉnh Thái Bình</v>
      </c>
      <c r="C421" t="str">
        <v>https://thuyxuan.thaithuy.thaibinh.gov.vn/thong-bao-cua-uy-ban-nhan-dan-xa-thuy-xuan-ve-niem-yet-cong-khai-danh-muc-thu-tuc-hanh-chinh-duoc-chuan-hoa-trong-linh-vuc-van-hoa-the-thao-va-du-lich.html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9421</v>
      </c>
      <c r="B422" t="str">
        <f>HYPERLINK("https://www.facebook.com/p/Tu%E1%BB%95i-tr%E1%BA%BB-C%C3%B4ng-an-huy%E1%BB%87n-Th%C3%A1i-Th%E1%BB%A5y-100083773900284/", "Công an xã Thụy Dương tỉnh Thái Bình")</f>
        <v>Công an xã Thụy Dương tỉnh Thái Bình</v>
      </c>
      <c r="C422" t="str">
        <v>https://www.facebook.com/p/Tu%E1%BB%95i-tr%E1%BA%BB-C%C3%B4ng-an-huy%E1%BB%87n-Th%C3%A1i-Th%E1%BB%A5y-100083773900284/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9422</v>
      </c>
      <c r="B423" t="str">
        <f>HYPERLINK("https://thaibinh.gov.vn/van-ban-phap-luat/van-ban-tinh-uy/cho-phep-uy-ban-nhan-dan-xa-thuy-duong-huyen-thai-thuy-chuye.html?customDomain=thaibinh.gov.vn", "UBND Ủy ban nhân dân xã Thụy Dương tỉnh Thái Bình")</f>
        <v>UBND Ủy ban nhân dân xã Thụy Dương tỉnh Thái Bình</v>
      </c>
      <c r="C423" t="str">
        <v>https://thaibinh.gov.vn/van-ban-phap-luat/van-ban-tinh-uy/cho-phep-uy-ban-nhan-dan-xa-thuy-duong-huyen-thai-thuy-chuye.html?customDomain=thaibinh.gov.vn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9423</v>
      </c>
      <c r="B424" t="str">
        <f>HYPERLINK("https://www.facebook.com/p/Tu%E1%BB%95i-tr%E1%BA%BB-C%C3%B4ng-an-huy%E1%BB%87n-Th%C3%A1i-Th%E1%BB%A5y-100083773900284/", "Công an xã Thụy Trình tỉnh Thái Bình")</f>
        <v>Công an xã Thụy Trình tỉnh Thái Bình</v>
      </c>
      <c r="C424" t="str">
        <v>https://www.facebook.com/p/Tu%E1%BB%95i-tr%E1%BA%BB-C%C3%B4ng-an-huy%E1%BB%87n-Th%C3%A1i-Th%E1%BB%A5y-100083773900284/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9424</v>
      </c>
      <c r="B425" t="str">
        <f>HYPERLINK("https://thaithuy.thaibinh.gov.vn/", "UBND Ủy ban nhân dân xã Thụy Trình tỉnh Thái Bình")</f>
        <v>UBND Ủy ban nhân dân xã Thụy Trình tỉnh Thái Bình</v>
      </c>
      <c r="C425" t="str">
        <v>https://thaithuy.thaibinh.gov.vn/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9425</v>
      </c>
      <c r="B426" t="str">
        <f>HYPERLINK("https://www.facebook.com/p/Tu%E1%BB%95i-tr%E1%BA%BB-C%C3%B4ng-an-huy%E1%BB%87n-Th%C3%A1i-Th%E1%BB%A5y-100083773900284/", "Công an xã Thụy Bình tỉnh Thái Bình")</f>
        <v>Công an xã Thụy Bình tỉnh Thái Bình</v>
      </c>
      <c r="C426" t="str">
        <v>https://www.facebook.com/p/Tu%E1%BB%95i-tr%E1%BA%BB-C%C3%B4ng-an-huy%E1%BB%87n-Th%C3%A1i-Th%E1%BB%A5y-100083773900284/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9426</v>
      </c>
      <c r="B427" t="str">
        <f>HYPERLINK("https://thaithuy.thaibinh.gov.vn/", "UBND Ủy ban nhân dân xã Thụy Bình tỉnh Thái Bình")</f>
        <v>UBND Ủy ban nhân dân xã Thụy Bình tỉnh Thái Bình</v>
      </c>
      <c r="C427" t="str">
        <v>https://thaithuy.thaibinh.gov.vn/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9427</v>
      </c>
      <c r="B428" t="str">
        <f>HYPERLINK("https://www.facebook.com/p/Tu%E1%BB%95i-tr%E1%BA%BB-C%C3%B4ng-an-huy%E1%BB%87n-Th%C3%A1i-Th%E1%BB%A5y-100083773900284/", "Công an xã Thụy Chính tỉnh Thái Bình")</f>
        <v>Công an xã Thụy Chính tỉnh Thái Bình</v>
      </c>
      <c r="C428" t="str">
        <v>https://www.facebook.com/p/Tu%E1%BB%95i-tr%E1%BA%BB-C%C3%B4ng-an-huy%E1%BB%87n-Th%C3%A1i-Th%E1%BB%A5y-100083773900284/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9428</v>
      </c>
      <c r="B429" t="str">
        <f>HYPERLINK("https://thaithuy.thaibinh.gov.vn/", "UBND Ủy ban nhân dân xã Thụy Chính tỉnh Thái Bình")</f>
        <v>UBND Ủy ban nhân dân xã Thụy Chính tỉnh Thái Bình</v>
      </c>
      <c r="C429" t="str">
        <v>https://thaithuy.thaibinh.gov.vn/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9429</v>
      </c>
      <c r="B430" t="str">
        <f>HYPERLINK("https://www.facebook.com/p/Tu%E1%BB%95i-tr%E1%BA%BB-C%C3%B4ng-an-huy%E1%BB%87n-Th%C3%A1i-Th%E1%BB%A5y-100083773900284/", "Công an xã Thụy Dân tỉnh Thái Bình")</f>
        <v>Công an xã Thụy Dân tỉnh Thái Bình</v>
      </c>
      <c r="C430" t="str">
        <v>https://www.facebook.com/p/Tu%E1%BB%95i-tr%E1%BA%BB-C%C3%B4ng-an-huy%E1%BB%87n-Th%C3%A1i-Th%E1%BB%A5y-100083773900284/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9430</v>
      </c>
      <c r="B431" t="str">
        <f>HYPERLINK("https://thuydan.thaithuy.thaibinh.gov.vn/", "UBND Ủy ban nhân dân xã Thụy Dân tỉnh Thái Bình")</f>
        <v>UBND Ủy ban nhân dân xã Thụy Dân tỉnh Thái Bình</v>
      </c>
      <c r="C431" t="str">
        <v>https://thuydan.thaithuy.thaibinh.gov.vn/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9431</v>
      </c>
      <c r="B432" t="str">
        <v>Công an xã Thụy Hải tỉnh Thái Bình</v>
      </c>
      <c r="C432" t="str">
        <v>-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9432</v>
      </c>
      <c r="B433" t="str">
        <f>HYPERLINK("https://thaithuy.thaibinh.gov.vn/", "UBND Ủy ban nhân dân xã Thụy Hải tỉnh Thái Bình")</f>
        <v>UBND Ủy ban nhân dân xã Thụy Hải tỉnh Thái Bình</v>
      </c>
      <c r="C433" t="str">
        <v>https://thaithuy.thaibinh.gov.vn/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9433</v>
      </c>
      <c r="B434" t="str">
        <v>Công an xã Thụy Phúc tỉnh Thái Bình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9434</v>
      </c>
      <c r="B435" t="str">
        <f>HYPERLINK("https://thaithuy.thaibinh.gov.vn/", "UBND Ủy ban nhân dân xã Thụy Phúc tỉnh Thái Bình")</f>
        <v>UBND Ủy ban nhân dân xã Thụy Phúc tỉnh Thái Bình</v>
      </c>
      <c r="C435" t="str">
        <v>https://thaithuy.thaibinh.gov.vn/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9435</v>
      </c>
      <c r="B436" t="str">
        <f>HYPERLINK("https://www.facebook.com/p/Tu%E1%BB%95i-tr%E1%BA%BB-C%C3%B4ng-an-huy%E1%BB%87n-Th%C3%A1i-Th%E1%BB%A5y-100083773900284/", "Công an xã Thụy Lương tỉnh Thái Bình")</f>
        <v>Công an xã Thụy Lương tỉnh Thái Bình</v>
      </c>
      <c r="C436" t="str">
        <v>https://www.facebook.com/p/Tu%E1%BB%95i-tr%E1%BA%BB-C%C3%B4ng-an-huy%E1%BB%87n-Th%C3%A1i-Th%E1%BB%A5y-100083773900284/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9436</v>
      </c>
      <c r="B437" t="str">
        <f>HYPERLINK("https://thaibinh.gov.vn/van-ban-phap-luat/van-ban-tinh-uy/cho-phep-uy-ban-nhan-dan-xa-thuy-duong-huyen-thai-thuy-chuye.html?customDomain=thaibinh.gov.vn", "UBND Ủy ban nhân dân xã Thụy Lương tỉnh Thái Bình")</f>
        <v>UBND Ủy ban nhân dân xã Thụy Lương tỉnh Thái Bình</v>
      </c>
      <c r="C437" t="str">
        <v>https://thaibinh.gov.vn/van-ban-phap-luat/van-ban-tinh-uy/cho-phep-uy-ban-nhan-dan-xa-thuy-duong-huyen-thai-thuy-chuye.html?customDomain=thaibinh.gov.vn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9437</v>
      </c>
      <c r="B438" t="str">
        <f>HYPERLINK("https://www.facebook.com/p/Tu%E1%BB%95i-tr%E1%BA%BB-C%C3%B4ng-an-huy%E1%BB%87n-Th%C3%A1i-Th%E1%BB%A5y-100083773900284/", "Công an xã Thụy Liên tỉnh Thái Bình")</f>
        <v>Công an xã Thụy Liên tỉnh Thái Bình</v>
      </c>
      <c r="C438" t="str">
        <v>https://www.facebook.com/p/Tu%E1%BB%95i-tr%E1%BA%BB-C%C3%B4ng-an-huy%E1%BB%87n-Th%C3%A1i-Th%E1%BB%A5y-100083773900284/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9438</v>
      </c>
      <c r="B439" t="str">
        <f>HYPERLINK("https://thaibinh.gov.vn/van-ban-phap-luat/van-ban-dieu-hanh/ve-viec-cho-phep-uy-ban-nhan-dan-xa-thuy-lien-huyen-thai-thu.html?customDomain=thaibinh.gov.vn", "UBND Ủy ban nhân dân xã Thụy Liên tỉnh Thái Bình")</f>
        <v>UBND Ủy ban nhân dân xã Thụy Liên tỉnh Thái Bình</v>
      </c>
      <c r="C439" t="str">
        <v>https://thaibinh.gov.vn/van-ban-phap-luat/van-ban-dieu-hanh/ve-viec-cho-phep-uy-ban-nhan-dan-xa-thuy-lien-huyen-thai-thu.html?customDomain=thaibinh.gov.vn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9439</v>
      </c>
      <c r="B440" t="str">
        <v>Công an xã Thụy Duyên tỉnh Thái Bình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9440</v>
      </c>
      <c r="B441" t="str">
        <f>HYPERLINK("https://thaibinh.gov.vn/van-ban-phap-luat/van-ban-dieu-hanh/ve-viec-cho-phep-uy-ban-nhan-dan-xa-thuy-duyen-huyen-thai-th.html", "UBND Ủy ban nhân dân xã Thụy Duyên tỉnh Thái Bình")</f>
        <v>UBND Ủy ban nhân dân xã Thụy Duyên tỉnh Thái Bình</v>
      </c>
      <c r="C441" t="str">
        <v>https://thaibinh.gov.vn/van-ban-phap-luat/van-ban-dieu-hanh/ve-viec-cho-phep-uy-ban-nhan-dan-xa-thuy-duyen-huyen-thai-th.html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9441</v>
      </c>
      <c r="B442" t="str">
        <f>HYPERLINK("https://www.facebook.com/p/Tu%E1%BB%95i-tr%E1%BA%BB-C%C3%B4ng-an-huy%E1%BB%87n-Th%C3%A1i-Th%E1%BB%A5y-100083773900284/", "Công an xã Thụy Hà tỉnh Thái Bình")</f>
        <v>Công an xã Thụy Hà tỉnh Thái Bình</v>
      </c>
      <c r="C442" t="str">
        <v>https://www.facebook.com/p/Tu%E1%BB%95i-tr%E1%BA%BB-C%C3%B4ng-an-huy%E1%BB%87n-Th%C3%A1i-Th%E1%BB%A5y-100083773900284/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9442</v>
      </c>
      <c r="B443" t="str">
        <v>UBND Ủy ban nhân dân xã Thụy Hà tỉnh Thái Bình</v>
      </c>
      <c r="C443" t="str">
        <v>-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9443</v>
      </c>
      <c r="B444" t="str">
        <f>HYPERLINK("https://www.facebook.com/p/Tu%E1%BB%95i-tr%E1%BA%BB-C%C3%B4ng-an-huy%E1%BB%87n-Th%C3%A1i-Th%E1%BB%A5y-100083773900284/", "Công an xã Thụy Thanh tỉnh Thái Bình")</f>
        <v>Công an xã Thụy Thanh tỉnh Thái Bình</v>
      </c>
      <c r="C444" t="str">
        <v>https://www.facebook.com/p/Tu%E1%BB%95i-tr%E1%BA%BB-C%C3%B4ng-an-huy%E1%BB%87n-Th%C3%A1i-Th%E1%BB%A5y-100083773900284/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9444</v>
      </c>
      <c r="B445" t="str">
        <f>HYPERLINK("https://thaithuy.thaibinh.gov.vn/", "UBND Ủy ban nhân dân xã Thụy Thanh tỉnh Thái Bình")</f>
        <v>UBND Ủy ban nhân dân xã Thụy Thanh tỉnh Thái Bình</v>
      </c>
      <c r="C445" t="str">
        <v>https://thaithuy.thaibinh.gov.vn/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9445</v>
      </c>
      <c r="B446" t="str">
        <f>HYPERLINK("https://www.facebook.com/p/C%C3%B4ng-an-x%C3%A3-TH%E1%BB%A4Y-S%C6%A0N-100072107333325/", "Công an xã Thụy Sơn tỉnh Thái Bình")</f>
        <v>Công an xã Thụy Sơn tỉnh Thái Bình</v>
      </c>
      <c r="C446" t="str">
        <v>https://www.facebook.com/p/C%C3%B4ng-an-x%C3%A3-TH%E1%BB%A4Y-S%C6%A0N-100072107333325/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9446</v>
      </c>
      <c r="B447" t="str">
        <f>HYPERLINK("https://thuyson.thaithuy.thaibinh.gov.vn/", "UBND Ủy ban nhân dân xã Thụy Sơn tỉnh Thái Bình")</f>
        <v>UBND Ủy ban nhân dân xã Thụy Sơn tỉnh Thái Bình</v>
      </c>
      <c r="C447" t="str">
        <v>https://thuyson.thaithuy.thaibinh.gov.vn/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9447</v>
      </c>
      <c r="B448" t="str">
        <f>HYPERLINK("https://www.facebook.com/p/Tu%E1%BB%95i-tr%E1%BA%BB-C%C3%B4ng-an-huy%E1%BB%87n-Th%C3%A1i-Th%E1%BB%A5y-100083773900284/", "Công an xã Thụy Phong tỉnh Thái Bình")</f>
        <v>Công an xã Thụy Phong tỉnh Thái Bình</v>
      </c>
      <c r="C448" t="str">
        <v>https://www.facebook.com/p/Tu%E1%BB%95i-tr%E1%BA%BB-C%C3%B4ng-an-huy%E1%BB%87n-Th%C3%A1i-Th%E1%BB%A5y-100083773900284/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9448</v>
      </c>
      <c r="B449" t="str">
        <f>HYPERLINK("https://thaithuy.thaibinh.gov.vn/", "UBND Ủy ban nhân dân xã Thụy Phong tỉnh Thái Bình")</f>
        <v>UBND Ủy ban nhân dân xã Thụy Phong tỉnh Thái Bình</v>
      </c>
      <c r="C449" t="str">
        <v>https://thaithuy.thaibinh.gov.vn/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9449</v>
      </c>
      <c r="B450" t="str">
        <f>HYPERLINK("https://www.facebook.com/p/C%C3%B4ng-an-x%C3%A3-Th%C3%A1i-Th%C6%B0%E1%BB%A3ng-100071836983313/", "Công an xã Thái Thượng tỉnh Thái Bình")</f>
        <v>Công an xã Thái Thượng tỉnh Thái Bình</v>
      </c>
      <c r="C450" t="str">
        <v>https://www.facebook.com/p/C%C3%B4ng-an-x%C3%A3-Th%C3%A1i-Th%C6%B0%E1%BB%A3ng-100071836983313/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9450</v>
      </c>
      <c r="B451" t="str">
        <f>HYPERLINK("https://thaibinh.gov.vn/van-ban-phap-luat/van-ban-dieu-hanh/cho-phep-uy-ban-nhan-dan-xa-thai-thuong-huyen-thai-thuy-su-d.html", "UBND Ủy ban nhân dân xã Thái Thượng tỉnh Thái Bình")</f>
        <v>UBND Ủy ban nhân dân xã Thái Thượng tỉnh Thái Bình</v>
      </c>
      <c r="C451" t="str">
        <v>https://thaibinh.gov.vn/van-ban-phap-luat/van-ban-dieu-hanh/cho-phep-uy-ban-nhan-dan-xa-thai-thuong-huyen-thai-thuy-su-d.html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9451</v>
      </c>
      <c r="B452" t="str">
        <f>HYPERLINK("https://www.facebook.com/p/Tu%E1%BB%95i-tr%E1%BA%BB-C%C3%B4ng-an-Th%C3%A1i-B%C3%ACnh-100068113789461/", "Công an xã Thái Nguyên tỉnh Thái Bình")</f>
        <v>Công an xã Thái Nguyên tỉnh Thái Bình</v>
      </c>
      <c r="C452" t="str">
        <v>https://www.facebook.com/p/Tu%E1%BB%95i-tr%E1%BA%BB-C%C3%B4ng-an-Th%C3%A1i-B%C3%ACnh-100068113789461/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9452</v>
      </c>
      <c r="B453" t="str">
        <f>HYPERLINK("https://thaithuy.thaibinh.gov.vn/", "UBND Ủy ban nhân dân xã Thái Nguyên tỉnh Thái Bình")</f>
        <v>UBND Ủy ban nhân dân xã Thái Nguyên tỉnh Thái Bình</v>
      </c>
      <c r="C453" t="str">
        <v>https://thaithuy.thaibinh.gov.vn/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9453</v>
      </c>
      <c r="B454" t="str">
        <f>HYPERLINK("https://www.facebook.com/p/Tu%E1%BB%95i-tr%E1%BA%BB-C%C3%B4ng-an-huy%E1%BB%87n-Th%C3%A1i-Th%E1%BB%A5y-100083773900284/", "Công an xã Thái Thủy tỉnh Thái Bình")</f>
        <v>Công an xã Thái Thủy tỉnh Thái Bình</v>
      </c>
      <c r="C454" t="str">
        <v>https://www.facebook.com/p/Tu%E1%BB%95i-tr%E1%BA%BB-C%C3%B4ng-an-huy%E1%BB%87n-Th%C3%A1i-Th%E1%BB%A5y-100083773900284/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9454</v>
      </c>
      <c r="B455" t="str">
        <f>HYPERLINK("https://thaithuy.thaibinh.gov.vn/", "UBND Ủy ban nhân dân xã Thái Thủy tỉnh Thái Bình")</f>
        <v>UBND Ủy ban nhân dân xã Thái Thủy tỉnh Thái Bình</v>
      </c>
      <c r="C455" t="str">
        <v>https://thaithuy.thaibinh.gov.vn/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9455</v>
      </c>
      <c r="B456" t="str">
        <f>HYPERLINK("https://www.facebook.com/p/C%C3%B4ng-an-x%C3%A3-Th%C3%A1i-D%C6%B0%C6%A1ng-B%C3%ACnh-Giang-H%E1%BA%A3i-D%C6%B0%C6%A1ng-100066911606935/", "Công an xã Thái Dương tỉnh Thái Bình")</f>
        <v>Công an xã Thái Dương tỉnh Thái Bình</v>
      </c>
      <c r="C456" t="str">
        <v>https://www.facebook.com/p/C%C3%B4ng-an-x%C3%A3-Th%C3%A1i-D%C6%B0%C6%A1ng-B%C3%ACnh-Giang-H%E1%BA%A3i-D%C6%B0%C6%A1ng-100066911606935/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9456</v>
      </c>
      <c r="B457" t="str">
        <f>HYPERLINK("https://thaibinh.gov.vn/van-ban-phap-luat/van-ban-tinh-uy/cho-phep-uy-ban-nhan-dan-xa-thuy-duong-huyen-thai-thuy-chuye.html?customDomain=thaibinh.gov.vn", "UBND Ủy ban nhân dân xã Thái Dương tỉnh Thái Bình")</f>
        <v>UBND Ủy ban nhân dân xã Thái Dương tỉnh Thái Bình</v>
      </c>
      <c r="C457" t="str">
        <v>https://thaibinh.gov.vn/van-ban-phap-luat/van-ban-tinh-uy/cho-phep-uy-ban-nhan-dan-xa-thuy-duong-huyen-thai-thuy-chuye.html?customDomain=thaibinh.gov.vn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9457</v>
      </c>
      <c r="B458" t="str">
        <f>HYPERLINK("https://www.facebook.com/CommunePolice/", "Công an xã Thái Giang tỉnh Thái Bình")</f>
        <v>Công an xã Thái Giang tỉnh Thái Bình</v>
      </c>
      <c r="C458" t="str">
        <v>https://www.facebook.com/CommunePolice/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9458</v>
      </c>
      <c r="B459" t="str">
        <f>HYPERLINK("https://thaibinh.gov.vn/van-ban-phap-luat/van-ban-dieu-hanh/ve-viec-cho-phep-uy-ban-nhan-dan-xa-thai-giang-huyen-thai-th.html", "UBND Ủy ban nhân dân xã Thái Giang tỉnh Thái Bình")</f>
        <v>UBND Ủy ban nhân dân xã Thái Giang tỉnh Thái Bình</v>
      </c>
      <c r="C459" t="str">
        <v>https://thaibinh.gov.vn/van-ban-phap-luat/van-ban-dieu-hanh/ve-viec-cho-phep-uy-ban-nhan-dan-xa-thai-giang-huyen-thai-th.html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9459</v>
      </c>
      <c r="B460" t="str">
        <f>HYPERLINK("https://www.facebook.com/p/Truy%E1%BB%81n-th%C3%B4ng-Th%C3%A1i-H%C3%B2a-100057187671239/", "Công an xã Thái Hòa tỉnh Thái Bình")</f>
        <v>Công an xã Thái Hòa tỉnh Thái Bình</v>
      </c>
      <c r="C460" t="str">
        <v>https://www.facebook.com/p/Truy%E1%BB%81n-th%C3%B4ng-Th%C3%A1i-H%C3%B2a-100057187671239/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9460</v>
      </c>
      <c r="B461" t="str">
        <f>HYPERLINK("https://hoaan.thaithuy.thaibinh.gov.vn/", "UBND Ủy ban nhân dân xã Thái Hòa tỉnh Thái Bình")</f>
        <v>UBND Ủy ban nhân dân xã Thái Hòa tỉnh Thái Bình</v>
      </c>
      <c r="C461" t="str">
        <v>https://hoaan.thaithuy.thaibinh.gov.vn/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9461</v>
      </c>
      <c r="B462" t="str">
        <f>HYPERLINK("https://www.facebook.com/p/Tu%E1%BB%95i-tr%E1%BA%BB-C%C3%B4ng-an-Th%C3%A1i-B%C3%ACnh-100068113789461/", "Công an xã Thái Sơn tỉnh Thái Bình")</f>
        <v>Công an xã Thái Sơn tỉnh Thái Bình</v>
      </c>
      <c r="C462" t="str">
        <v>https://www.facebook.com/p/Tu%E1%BB%95i-tr%E1%BA%BB-C%C3%B4ng-an-Th%C3%A1i-B%C3%ACnh-100068113789461/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9462</v>
      </c>
      <c r="B463" t="str">
        <f>HYPERLINK("https://thaison.hiephoa.bacgiang.gov.vn/", "UBND Ủy ban nhân dân xã Thái Sơn tỉnh Thái Bình")</f>
        <v>UBND Ủy ban nhân dân xã Thái Sơn tỉnh Thái Bình</v>
      </c>
      <c r="C463" t="str">
        <v>https://thaison.hiephoa.bacgiang.gov.vn/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9463</v>
      </c>
      <c r="B464" t="str">
        <v>Công an xã Thái Hồng tỉnh Thái Bình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9464</v>
      </c>
      <c r="B465" t="str">
        <f>HYPERLINK("https://kienxuong.thaibinh.gov.vn/", "UBND Ủy ban nhân dân xã Thái Hồng tỉnh Thái Bình")</f>
        <v>UBND Ủy ban nhân dân xã Thái Hồng tỉnh Thái Bình</v>
      </c>
      <c r="C465" t="str">
        <v>https://kienxuong.thaibinh.gov.vn/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9465</v>
      </c>
      <c r="B466" t="str">
        <f>HYPERLINK("https://www.facebook.com/p/Tu%E1%BB%95i-tr%E1%BA%BB-C%C3%B4ng-an-Th%C3%A1i-B%C3%ACnh-100068113789461/", "Công an xã Thái An tỉnh Thái Bình")</f>
        <v>Công an xã Thái An tỉnh Thái Bình</v>
      </c>
      <c r="C466" t="str">
        <v>https://www.facebook.com/p/Tu%E1%BB%95i-tr%E1%BA%BB-C%C3%B4ng-an-Th%C3%A1i-B%C3%ACnh-100068113789461/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9466</v>
      </c>
      <c r="B467" t="str">
        <f>HYPERLINK("https://thaithuy.thaibinh.gov.vn/", "UBND Ủy ban nhân dân xã Thái An tỉnh Thái Bình")</f>
        <v>UBND Ủy ban nhân dân xã Thái An tỉnh Thái Bình</v>
      </c>
      <c r="C467" t="str">
        <v>https://thaithuy.thaibinh.gov.vn/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9467</v>
      </c>
      <c r="B468" t="str">
        <v>Công an xã Thái Phúc tỉnh Thái Bình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9468</v>
      </c>
      <c r="B469" t="str">
        <f>HYPERLINK("https://thaiphuc.thaithuy.thaibinh.gov.vn/", "UBND Ủy ban nhân dân xã Thái Phúc tỉnh Thái Bình")</f>
        <v>UBND Ủy ban nhân dân xã Thái Phúc tỉnh Thái Bình</v>
      </c>
      <c r="C469" t="str">
        <v>https://thaiphuc.thaithuy.thaibinh.gov.vn/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9469</v>
      </c>
      <c r="B470" t="str">
        <f>HYPERLINK("https://www.facebook.com/ConganxaThaiHung/", "Công an xã Thái Hưng tỉnh Thái Bình")</f>
        <v>Công an xã Thái Hưng tỉnh Thái Bình</v>
      </c>
      <c r="C470" t="str">
        <v>https://www.facebook.com/ConganxaThaiHung/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9470</v>
      </c>
      <c r="B471" t="str">
        <f>HYPERLINK("https://thaihung.thaithuy.thaibinh.gov.vn/", "UBND Ủy ban nhân dân xã Thái Hưng tỉnh Thái Bình")</f>
        <v>UBND Ủy ban nhân dân xã Thái Hưng tỉnh Thái Bình</v>
      </c>
      <c r="C471" t="str">
        <v>https://thaihung.thaithuy.thaibinh.gov.vn/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9471</v>
      </c>
      <c r="B472" t="str">
        <f>HYPERLINK("https://www.facebook.com/ConganxaThaiDo/", "Công an xã Thái Đô tỉnh Thái Bình")</f>
        <v>Công an xã Thái Đô tỉnh Thái Bình</v>
      </c>
      <c r="C472" t="str">
        <v>https://www.facebook.com/ConganxaThaiDo/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9472</v>
      </c>
      <c r="B473" t="str">
        <f>HYPERLINK("https://thaibinh.gov.vn/van-ban-phap-luat/van-ban-dieu-hanh/cho-phep-ubnd-xa-thai-do-huyen-thai-thuy-chuyen-muc-dich-su-.html", "UBND Ủy ban nhân dân xã Thái Đô tỉnh Thái Bình")</f>
        <v>UBND Ủy ban nhân dân xã Thái Đô tỉnh Thái Bình</v>
      </c>
      <c r="C473" t="str">
        <v>https://thaibinh.gov.vn/van-ban-phap-luat/van-ban-dieu-hanh/cho-phep-ubnd-xa-thai-do-huyen-thai-thuy-chuyen-muc-dich-su-.html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9473</v>
      </c>
      <c r="B474" t="str">
        <f>HYPERLINK("https://www.facebook.com/p/Tu%E1%BB%95i-tr%E1%BA%BB-C%C3%B4ng-an-huy%E1%BB%87n-Th%C3%A1i-Th%E1%BB%A5y-100083773900284/", "Công an xã Thái Xuyên tỉnh Thái Bình")</f>
        <v>Công an xã Thái Xuyên tỉnh Thái Bình</v>
      </c>
      <c r="C474" t="str">
        <v>https://www.facebook.com/p/Tu%E1%BB%95i-tr%E1%BA%BB-C%C3%B4ng-an-huy%E1%BB%87n-Th%C3%A1i-Th%E1%BB%A5y-100083773900284/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9474</v>
      </c>
      <c r="B475" t="str">
        <f>HYPERLINK("https://thaibinh.gov.vn/van-ban-phap-luat/van-ban-dieu-hanh/ve-viec-cho-phep-uy-ban-nhan-dan-xa-thai-xuyen-huyen-thai-th.html", "UBND Ủy ban nhân dân xã Thái Xuyên tỉnh Thái Bình")</f>
        <v>UBND Ủy ban nhân dân xã Thái Xuyên tỉnh Thái Bình</v>
      </c>
      <c r="C475" t="str">
        <v>https://thaibinh.gov.vn/van-ban-phap-luat/van-ban-dieu-hanh/ve-viec-cho-phep-uy-ban-nhan-dan-xa-thai-xuyen-huyen-thai-th.html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9475</v>
      </c>
      <c r="B476" t="str">
        <f>HYPERLINK("https://www.facebook.com/p/Tu%E1%BB%95i-tr%E1%BA%BB-C%C3%B4ng-an-Th%C3%A1i-B%C3%ACnh-100068113789461/", "Công an xã Thái Hà tỉnh Thái Bình")</f>
        <v>Công an xã Thái Hà tỉnh Thái Bình</v>
      </c>
      <c r="C476" t="str">
        <v>https://www.facebook.com/p/Tu%E1%BB%95i-tr%E1%BA%BB-C%C3%B4ng-an-Th%C3%A1i-B%C3%ACnh-100068113789461/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9476</v>
      </c>
      <c r="B477" t="str">
        <f>HYPERLINK("https://thaithuy.thaibinh.gov.vn/", "UBND Ủy ban nhân dân xã Thái Hà tỉnh Thái Bình")</f>
        <v>UBND Ủy ban nhân dân xã Thái Hà tỉnh Thái Bình</v>
      </c>
      <c r="C477" t="str">
        <v>https://thaithuy.thaibinh.gov.vn/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9477</v>
      </c>
      <c r="B478" t="str">
        <f>HYPERLINK("https://www.facebook.com/p/%C4%90o%C3%A0n-thanh-ni%C3%AAn-M%E1%BB%B9-L%E1%BB%99c-100071965220629/", "Công an xã Mỹ Lộc tỉnh Thái Bình")</f>
        <v>Công an xã Mỹ Lộc tỉnh Thái Bình</v>
      </c>
      <c r="C478" t="str">
        <v>https://www.facebook.com/p/%C4%90o%C3%A0n-thanh-ni%C3%AAn-M%E1%BB%B9-L%E1%BB%99c-100071965220629/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9478</v>
      </c>
      <c r="B479" t="str">
        <f>HYPERLINK("https://thaibinh.gov.vn/van-ban-phap-luat/van-ban-dieu-hanh/ve-viec-cho-phep-ubnd-xa-my-loc-huyen-thai-thuy-su-dung-dat-.html", "UBND Ủy ban nhân dân xã Mỹ Lộc tỉnh Thái Bình")</f>
        <v>UBND Ủy ban nhân dân xã Mỹ Lộc tỉnh Thái Bình</v>
      </c>
      <c r="C479" t="str">
        <v>https://thaibinh.gov.vn/van-ban-phap-luat/van-ban-dieu-hanh/ve-viec-cho-phep-ubnd-xa-my-loc-huyen-thai-thuy-su-dung-dat-.html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9479</v>
      </c>
      <c r="B480" t="str">
        <v>Công an xã Thái Tân tỉnh Thái Bình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9480</v>
      </c>
      <c r="B481" t="str">
        <f>HYPERLINK("https://thaithuy.thaibinh.gov.vn/", "UBND Ủy ban nhân dân xã Thái Tân tỉnh Thái Bình")</f>
        <v>UBND Ủy ban nhân dân xã Thái Tân tỉnh Thái Bình</v>
      </c>
      <c r="C481" t="str">
        <v>https://thaithuy.thaibinh.gov.vn/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9481</v>
      </c>
      <c r="B482" t="str">
        <v>Công an xã Thái Thuần tỉnh Thái Bình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9482</v>
      </c>
      <c r="B483" t="str">
        <f>HYPERLINK("https://thuanthanh.thaithuy.thaibinh.gov.vn/", "UBND Ủy ban nhân dân xã Thái Thuần tỉnh Thái Bình")</f>
        <v>UBND Ủy ban nhân dân xã Thái Thuần tỉnh Thái Bình</v>
      </c>
      <c r="C483" t="str">
        <v>https://thuanthanh.thaithuy.thaibinh.gov.vn/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9483</v>
      </c>
      <c r="B484" t="str">
        <f>HYPERLINK("https://www.facebook.com/p/Tu%E1%BB%95i-tr%E1%BA%BB-C%C3%B4ng-an-Th%C3%A1i-B%C3%ACnh-100068113789461/", "Công an xã Thái Học tỉnh Thái Bình")</f>
        <v>Công an xã Thái Học tỉnh Thái Bình</v>
      </c>
      <c r="C484" t="str">
        <v>https://www.facebook.com/p/Tu%E1%BB%95i-tr%E1%BA%BB-C%C3%B4ng-an-Th%C3%A1i-B%C3%ACnh-100068113789461/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9484</v>
      </c>
      <c r="B485" t="str">
        <f>HYPERLINK("https://thaihoc.baolam.caobang.gov.vn/kinh-te-xa-hoi/uy-ban-nhan-dan-xa-thai-hoc-935029", "UBND Ủy ban nhân dân xã Thái Học tỉnh Thái Bình")</f>
        <v>UBND Ủy ban nhân dân xã Thái Học tỉnh Thái Bình</v>
      </c>
      <c r="C485" t="str">
        <v>https://thaihoc.baolam.caobang.gov.vn/kinh-te-xa-hoi/uy-ban-nhan-dan-xa-thai-hoc-935029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9485</v>
      </c>
      <c r="B486" t="str">
        <f>HYPERLINK("https://www.facebook.com/groups/255866228298378/", "Công an xã Thái Thịnh tỉnh Thái Bình")</f>
        <v>Công an xã Thái Thịnh tỉnh Thái Bình</v>
      </c>
      <c r="C486" t="str">
        <v>https://www.facebook.com/groups/255866228298378/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9486</v>
      </c>
      <c r="B487" t="str">
        <f>HYPERLINK("https://thaithinh.thaithuy.thaibinh.gov.vn/", "UBND Ủy ban nhân dân xã Thái Thịnh tỉnh Thái Bình")</f>
        <v>UBND Ủy ban nhân dân xã Thái Thịnh tỉnh Thái Bình</v>
      </c>
      <c r="C487" t="str">
        <v>https://thaithinh.thaithuy.thaibinh.gov.vn/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9487</v>
      </c>
      <c r="B488" t="str">
        <f>HYPERLINK("https://www.facebook.com/p/Tu%E1%BB%95i-tr%E1%BA%BB-C%C3%B4ng-an-Th%C3%A1i-B%C3%ACnh-100068113789461/", "Công an xã Thái Thành tỉnh Thái Bình")</f>
        <v>Công an xã Thái Thành tỉnh Thái Bình</v>
      </c>
      <c r="C488" t="str">
        <v>https://www.facebook.com/p/Tu%E1%BB%95i-tr%E1%BA%BB-C%C3%B4ng-an-Th%C3%A1i-B%C3%ACnh-100068113789461/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9488</v>
      </c>
      <c r="B489" t="str">
        <f>HYPERLINK("https://thuanthanh.thaithuy.thaibinh.gov.vn/", "UBND Ủy ban nhân dân xã Thái Thành tỉnh Thái Bình")</f>
        <v>UBND Ủy ban nhân dân xã Thái Thành tỉnh Thái Bình</v>
      </c>
      <c r="C489" t="str">
        <v>https://thuanthanh.thaithuy.thaibinh.gov.vn/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9489</v>
      </c>
      <c r="B490" t="str">
        <f>HYPERLINK("https://www.facebook.com/p/Tu%E1%BB%95i-tr%E1%BA%BB-C%C3%B4ng-an-Th%C3%A1i-B%C3%ACnh-100068113789461/", "Công an xã Thái Thọ tỉnh Thái Bình")</f>
        <v>Công an xã Thái Thọ tỉnh Thái Bình</v>
      </c>
      <c r="C490" t="str">
        <v>https://www.facebook.com/p/Tu%E1%BB%95i-tr%E1%BA%BB-C%C3%B4ng-an-Th%C3%A1i-B%C3%ACnh-100068113789461/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9490</v>
      </c>
      <c r="B491" t="str">
        <f>HYPERLINK("https://thaitho.thaithuy.thaibinh.gov.vn/", "UBND Ủy ban nhân dân xã Thái Thọ tỉnh Thái Bình")</f>
        <v>UBND Ủy ban nhân dân xã Thái Thọ tỉnh Thái Bình</v>
      </c>
      <c r="C491" t="str">
        <v>https://thaitho.thaithuy.thaibinh.gov.vn/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9491</v>
      </c>
      <c r="B492" t="str">
        <f>HYPERLINK("https://www.facebook.com/p/C%C3%B4ng-an-Th%E1%BB%8B-Tr%E1%BA%A5n-Ti%E1%BB%81n-H%E1%BA%A3i-100076515901655/", "Công an thị trấn Tiền Hải tỉnh Thái Bình")</f>
        <v>Công an thị trấn Tiền Hải tỉnh Thái Bình</v>
      </c>
      <c r="C492" t="str">
        <v>https://www.facebook.com/p/C%C3%B4ng-an-Th%E1%BB%8B-Tr%E1%BA%A5n-Ti%E1%BB%81n-H%E1%BA%A3i-100076515901655/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9492</v>
      </c>
      <c r="B493" t="str">
        <f>HYPERLINK("https://tienhai.thaibinh.gov.vn/", "UBND Ủy ban nhân dân thị trấn Tiền Hải tỉnh Thái Bình")</f>
        <v>UBND Ủy ban nhân dân thị trấn Tiền Hải tỉnh Thái Bình</v>
      </c>
      <c r="C493" t="str">
        <v>https://tienhai.thaibinh.gov.vn/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9493</v>
      </c>
      <c r="B494" t="str">
        <f>HYPERLINK("https://www.facebook.com/CONGANXADONGHAI/", "Công an xã Đông Hải tỉnh Thái Bình")</f>
        <v>Công an xã Đông Hải tỉnh Thái Bình</v>
      </c>
      <c r="C494" t="str">
        <v>https://www.facebook.com/CONGANXADONGHAI/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9494</v>
      </c>
      <c r="B495" t="str">
        <f>HYPERLINK("https://www.quangninh.gov.vn/donvi/huyentienyen/Trang/ChiTietBVGioiThieu.aspx?bvid=67", "UBND Ủy ban nhân dân xã Đông Hải tỉnh Thái Bình")</f>
        <v>UBND Ủy ban nhân dân xã Đông Hải tỉnh Thái Bình</v>
      </c>
      <c r="C495" t="str">
        <v>https://www.quangninh.gov.vn/donvi/huyentienyen/Trang/ChiTietBVGioiThieu.aspx?bvid=67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9495</v>
      </c>
      <c r="B496" t="str">
        <v>Công an xã Đông Trà tỉnh Thái Bình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9496</v>
      </c>
      <c r="B497" t="str">
        <f>HYPERLINK("https://dongtra.tienhai.thaibinh.gov.vn/", "UBND Ủy ban nhân dân xã Đông Trà tỉnh Thái Bình")</f>
        <v>UBND Ủy ban nhân dân xã Đông Trà tỉnh Thái Bình</v>
      </c>
      <c r="C497" t="str">
        <v>https://dongtra.tienhai.thaibinh.gov.vn/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9497</v>
      </c>
      <c r="B498" t="str">
        <f>HYPERLINK("https://www.facebook.com/p/Tu%E1%BB%95i-tr%E1%BA%BB-C%C3%B4ng-an-Th%C3%A1i-B%C3%ACnh-100068113789461/", "Công an xã Đông Long tỉnh Thái Bình")</f>
        <v>Công an xã Đông Long tỉnh Thái Bình</v>
      </c>
      <c r="C498" t="str">
        <v>https://www.facebook.com/p/Tu%E1%BB%95i-tr%E1%BA%BB-C%C3%B4ng-an-Th%C3%A1i-B%C3%ACnh-100068113789461/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9498</v>
      </c>
      <c r="B499" t="str">
        <f>HYPERLINK("https://www.quangninh.gov.vn/", "UBND Ủy ban nhân dân xã Đông Long tỉnh Thái Bình")</f>
        <v>UBND Ủy ban nhân dân xã Đông Long tỉnh Thái Bình</v>
      </c>
      <c r="C499" t="str">
        <v>https://www.quangninh.gov.vn/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9499</v>
      </c>
      <c r="B500" t="str">
        <f>HYPERLINK("https://www.facebook.com/people/C%C3%B4ng-an-x%C3%A3-%C4%90%C3%B4ng-Qu%C3%BD/100072017245906/", "Công an xã Đông Quí tỉnh Thái Bình")</f>
        <v>Công an xã Đông Quí tỉnh Thái Bình</v>
      </c>
      <c r="C500" t="str">
        <v>https://www.facebook.com/people/C%C3%B4ng-an-x%C3%A3-%C4%90%C3%B4ng-Qu%C3%BD/100072017245906/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9500</v>
      </c>
      <c r="B501" t="str">
        <f>HYPERLINK("https://dongquy.tienhai.thaibinh.gov.vn/", "UBND Ủy ban nhân dân xã Đông Quí tỉnh Thái Bình")</f>
        <v>UBND Ủy ban nhân dân xã Đông Quí tỉnh Thái Bình</v>
      </c>
      <c r="C501" t="str">
        <v>https://dongquy.tienhai.thaibinh.gov.vn/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9501</v>
      </c>
      <c r="B502" t="str">
        <f>HYPERLINK("https://www.facebook.com/p/C%C3%B4ng-an-x%C3%A3-V%C5%A9-L%C4%83ng-100072224777383/", "Công an xã Vũ Lăng tỉnh Thái Bình")</f>
        <v>Công an xã Vũ Lăng tỉnh Thái Bình</v>
      </c>
      <c r="C502" t="str">
        <v>https://www.facebook.com/p/C%C3%B4ng-an-x%C3%A3-V%C5%A9-L%C4%83ng-100072224777383/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9502</v>
      </c>
      <c r="B503" t="str">
        <f>HYPERLINK("https://thaibinh.gov.vn/doanhnghiep/van-ban-phap-luat/van-ban-dieu-hanh/ve-viec-cho-phep-uy-ban-nhan-dan-xa-vu-lang-huyen-tien-hai-c.html", "UBND Ủy ban nhân dân xã Vũ Lăng tỉnh Thái Bình")</f>
        <v>UBND Ủy ban nhân dân xã Vũ Lăng tỉnh Thái Bình</v>
      </c>
      <c r="C503" t="str">
        <v>https://thaibinh.gov.vn/doanhnghiep/van-ban-phap-luat/van-ban-dieu-hanh/ve-viec-cho-phep-uy-ban-nhan-dan-xa-vu-lang-huyen-tien-hai-c.html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9503</v>
      </c>
      <c r="B504" t="str">
        <f>HYPERLINK("https://www.facebook.com/p/Tu%E1%BB%95i-tr%E1%BA%BB-C%C3%B4ng-an-Th%C3%A1i-B%C3%ACnh-100068113789461/", "Công an xã Đông Xuyên tỉnh Thái Bình")</f>
        <v>Công an xã Đông Xuyên tỉnh Thái Bình</v>
      </c>
      <c r="C504" t="str">
        <v>https://www.facebook.com/p/Tu%E1%BB%95i-tr%E1%BA%BB-C%C3%B4ng-an-Th%C3%A1i-B%C3%ACnh-100068113789461/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9504</v>
      </c>
      <c r="B505" t="str">
        <f>HYPERLINK("https://thaibinh.gov.vn/van-ban-phap-luat/van-ban-dieu-hanh/ve-viec-cho-phep-uy-ban-nhan-dan-xa-dong-xuyen-huyen-tien-ha.html", "UBND Ủy ban nhân dân xã Đông Xuyên tỉnh Thái Bình")</f>
        <v>UBND Ủy ban nhân dân xã Đông Xuyên tỉnh Thái Bình</v>
      </c>
      <c r="C505" t="str">
        <v>https://thaibinh.gov.vn/van-ban-phap-luat/van-ban-dieu-hanh/ve-viec-cho-phep-uy-ban-nhan-dan-xa-dong-xuyen-huyen-tien-ha.html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9505</v>
      </c>
      <c r="B506" t="str">
        <v>Công an xã Tây Lương tỉnh Thái Bình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9506</v>
      </c>
      <c r="B507" t="str">
        <f>HYPERLINK("https://congan.thaibinh.gov.vn/tin-hoat-dong-cua-catp/nguoi-tot-viec-tot/uy-ban-nhan-dan-xa-tay-luong-huyen-tien-hai-ra-mat-02-mo-hin.html", "UBND Ủy ban nhân dân xã Tây Lương tỉnh Thái Bình")</f>
        <v>UBND Ủy ban nhân dân xã Tây Lương tỉnh Thái Bình</v>
      </c>
      <c r="C507" t="str">
        <v>https://congan.thaibinh.gov.vn/tin-hoat-dong-cua-catp/nguoi-tot-viec-tot/uy-ban-nhan-dan-xa-tay-luong-huyen-tien-hai-ra-mat-02-mo-hin.html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9507</v>
      </c>
      <c r="B508" t="str">
        <f>HYPERLINK("https://www.facebook.com/p/X%C3%A3-T%C3%A2y-Ninh-Huy%E1%BB%87n-Ti%E1%BB%81n-H%E1%BA%A3i-T%E1%BB%89nh-Th%C3%A1i-B%C3%ACnh-100083339912531/", "Công an xã Tây Ninh tỉnh Thái Bình")</f>
        <v>Công an xã Tây Ninh tỉnh Thái Bình</v>
      </c>
      <c r="C508" t="str">
        <v>https://www.facebook.com/p/X%C3%A3-T%C3%A2y-Ninh-Huy%E1%BB%87n-Ti%E1%BB%81n-H%E1%BA%A3i-T%E1%BB%89nh-Th%C3%A1i-B%C3%ACnh-100083339912531/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9508</v>
      </c>
      <c r="B509" t="str">
        <f>HYPERLINK("https://www.tayninh.gov.vn/", "UBND Ủy ban nhân dân xã Tây Ninh tỉnh Thái Bình")</f>
        <v>UBND Ủy ban nhân dân xã Tây Ninh tỉnh Thái Bình</v>
      </c>
      <c r="C509" t="str">
        <v>https://www.tayninh.gov.vn/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9509</v>
      </c>
      <c r="B510" t="str">
        <f>HYPERLINK("https://www.facebook.com/p/Tu%E1%BB%95i-tr%E1%BA%BB-C%C3%B4ng-an-Th%C3%A1i-B%C3%ACnh-100068113789461/", "Công an xã Đông Trung tỉnh Thái Bình")</f>
        <v>Công an xã Đông Trung tỉnh Thái Bình</v>
      </c>
      <c r="C510" t="str">
        <v>https://www.facebook.com/p/Tu%E1%BB%95i-tr%E1%BA%BB-C%C3%B4ng-an-Th%C3%A1i-B%C3%ACnh-100068113789461/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9510</v>
      </c>
      <c r="B511" t="str">
        <f>HYPERLINK("https://dongtrung.tienhai.thaibinh.gov.vn/uy-ban-nhan-dan-xa-dong-trung-041757.html", "UBND Ủy ban nhân dân xã Đông Trung tỉnh Thái Bình")</f>
        <v>UBND Ủy ban nhân dân xã Đông Trung tỉnh Thái Bình</v>
      </c>
      <c r="C511" t="str">
        <v>https://dongtrung.tienhai.thaibinh.gov.vn/uy-ban-nhan-dan-xa-dong-trung-041757.html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9511</v>
      </c>
      <c r="B512" t="str">
        <v>Công an xã Đông Hoàng tỉnh Thái Bình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9512</v>
      </c>
      <c r="B513" t="str">
        <f>HYPERLINK("https://thaibinh.gov.vn/van-ban-phap-luat/van-ban-dieu-hanh/ve-viec-cho-phep-uy-ban-nhan-dan-xa-dong-hoang-huyen-tien-ha.html", "UBND Ủy ban nhân dân xã Đông Hoàng tỉnh Thái Bình")</f>
        <v>UBND Ủy ban nhân dân xã Đông Hoàng tỉnh Thái Bình</v>
      </c>
      <c r="C513" t="str">
        <v>https://thaibinh.gov.vn/van-ban-phap-luat/van-ban-dieu-hanh/ve-viec-cho-phep-uy-ban-nhan-dan-xa-dong-hoang-huyen-tien-ha.html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9513</v>
      </c>
      <c r="B514" t="str">
        <f>HYPERLINK("https://www.facebook.com/p/Tu%E1%BB%95i-tr%E1%BA%BB-C%C3%B4ng-an-Th%C3%A1i-B%C3%ACnh-100068113789461/", "Công an xã Đông Minh tỉnh Thái Bình")</f>
        <v>Công an xã Đông Minh tỉnh Thái Bình</v>
      </c>
      <c r="C514" t="str">
        <v>https://www.facebook.com/p/Tu%E1%BB%95i-tr%E1%BA%BB-C%C3%B4ng-an-Th%C3%A1i-B%C3%ACnh-100068113789461/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9514</v>
      </c>
      <c r="B515" t="str">
        <f>HYPERLINK("https://thaibinh.gov.vn/van-ban-phap-luat/van-ban-dieu-hanh/cho-phep-uy-ban-nhan-dan-xa-vu-tien-huyen-vu-thu-chuyen-muc-.html?customDomain=thaibinh.gov.vn", "UBND Ủy ban nhân dân xã Đông Minh tỉnh Thái Bình")</f>
        <v>UBND Ủy ban nhân dân xã Đông Minh tỉnh Thái Bình</v>
      </c>
      <c r="C515" t="str">
        <v>https://thaibinh.gov.vn/van-ban-phap-luat/van-ban-dieu-hanh/cho-phep-uy-ban-nhan-dan-xa-vu-tien-huyen-vu-thu-chuyen-muc-.html?customDomain=thaibinh.gov.vn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9515</v>
      </c>
      <c r="B516" t="str">
        <f>HYPERLINK("https://www.facebook.com/p/X%C3%A3-T%C3%A2y-Ninh-Huy%E1%BB%87n-Ti%E1%BB%81n-H%E1%BA%A3i-T%E1%BB%89nh-Th%C3%A1i-B%C3%ACnh-100083339912531/", "Công an xã Tây An tỉnh Thái Bình")</f>
        <v>Công an xã Tây An tỉnh Thái Bình</v>
      </c>
      <c r="C516" t="str">
        <v>https://www.facebook.com/p/X%C3%A3-T%C3%A2y-Ninh-Huy%E1%BB%87n-Ti%E1%BB%81n-H%E1%BA%A3i-T%E1%BB%89nh-Th%C3%A1i-B%C3%ACnh-100083339912531/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9516</v>
      </c>
      <c r="B517" t="str">
        <f>HYPERLINK("https://thaibinh.gov.vn/van-ban-phap-luat/van-ban-dieu-hanh/ve-viec-cho-phep-uy-ban-nhan-dan-xa-tay-giang-huyen-tien-hai.html?customDomain=thaibinh.gov.vn", "UBND Ủy ban nhân dân xã Tây An tỉnh Thái Bình")</f>
        <v>UBND Ủy ban nhân dân xã Tây An tỉnh Thái Bình</v>
      </c>
      <c r="C517" t="str">
        <v>https://thaibinh.gov.vn/van-ban-phap-luat/van-ban-dieu-hanh/ve-viec-cho-phep-uy-ban-nhan-dan-xa-tay-giang-huyen-tien-hai.html?customDomain=thaibinh.gov.vn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9517</v>
      </c>
      <c r="B518" t="str">
        <f>HYPERLINK("https://www.facebook.com/100071042246293", "Công an xã Đông Phong tỉnh Thái Bình")</f>
        <v>Công an xã Đông Phong tỉnh Thái Bình</v>
      </c>
      <c r="C518" t="str">
        <v>https://www.facebook.com/100071042246293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9518</v>
      </c>
      <c r="B519" t="str">
        <f>HYPERLINK("https://thaibinh.gov.vn/", "UBND Ủy ban nhân dân xã Đông Phong tỉnh Thái Bình")</f>
        <v>UBND Ủy ban nhân dân xã Đông Phong tỉnh Thái Bình</v>
      </c>
      <c r="C519" t="str">
        <v>https://thaibinh.gov.vn/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9519</v>
      </c>
      <c r="B520" t="str">
        <f>HYPERLINK("https://www.facebook.com/p/Tu%E1%BB%95i-tr%E1%BA%BB-C%C3%B4ng-an-Th%C3%A1i-B%C3%ACnh-100068113789461/", "Công an xã An Ninh tỉnh Thái Bình")</f>
        <v>Công an xã An Ninh tỉnh Thái Bình</v>
      </c>
      <c r="C520" t="str">
        <v>https://www.facebook.com/p/Tu%E1%BB%95i-tr%E1%BA%BB-C%C3%B4ng-an-Th%C3%A1i-B%C3%ACnh-100068113789461/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9520</v>
      </c>
      <c r="B521" t="str">
        <f>HYPERLINK("https://kienxuong.thaibinh.gov.vn/cac-don-vi-hanh-chinh/xa-vu-ninh", "UBND Ủy ban nhân dân xã An Ninh tỉnh Thái Bình")</f>
        <v>UBND Ủy ban nhân dân xã An Ninh tỉnh Thái Bình</v>
      </c>
      <c r="C521" t="str">
        <v>https://kienxuong.thaibinh.gov.vn/cac-don-vi-hanh-chinh/xa-vu-ninh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9521</v>
      </c>
      <c r="B522" t="str">
        <f>HYPERLINK("https://www.facebook.com/Tayson.kienxuong.thaibinh/", "Công an xã Tây Sơn tỉnh Thái Bình")</f>
        <v>Công an xã Tây Sơn tỉnh Thái Bình</v>
      </c>
      <c r="C522" t="str">
        <v>https://www.facebook.com/Tayson.kienxuong.thaibinh/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9522</v>
      </c>
      <c r="B523" t="str">
        <f>HYPERLINK("https://thaibinh.gov.vn/van-ban-phap-luat/van-ban-dieu-hanh/ve-viec-cho-phep-uy-ban-nhan-dan-xa-tay-son-huyen-kien-xuong.html", "UBND Ủy ban nhân dân xã Tây Sơn tỉnh Thái Bình")</f>
        <v>UBND Ủy ban nhân dân xã Tây Sơn tỉnh Thái Bình</v>
      </c>
      <c r="C523" t="str">
        <v>https://thaibinh.gov.vn/van-ban-phap-luat/van-ban-dieu-hanh/ve-viec-cho-phep-uy-ban-nhan-dan-xa-tay-son-huyen-kien-xuong.html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9523</v>
      </c>
      <c r="B524" t="str">
        <v>Công an xã Đông Cơ tỉnh Thái Bình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9524</v>
      </c>
      <c r="B525" t="str">
        <f>HYPERLINK("https://thaibinh.gov.vn/van-ban-phap-luat/van-ban-dieu-hanh/ve-viec-cho-phep-uy-ban-nhan-dan-xa-dong-co-huyen-tien-hai-c.html", "UBND Ủy ban nhân dân xã Đông Cơ tỉnh Thái Bình")</f>
        <v>UBND Ủy ban nhân dân xã Đông Cơ tỉnh Thái Bình</v>
      </c>
      <c r="C525" t="str">
        <v>https://thaibinh.gov.vn/van-ban-phap-luat/van-ban-dieu-hanh/ve-viec-cho-phep-uy-ban-nhan-dan-xa-dong-co-huyen-tien-hai-c.html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9525</v>
      </c>
      <c r="B526" t="str">
        <f>HYPERLINK("https://www.facebook.com/p/C%C3%B4ng-an-x%C3%A3-T%C3%A2y-Giang-100072489274631/", "Công an xã Tây Giang tỉnh Thái Bình")</f>
        <v>Công an xã Tây Giang tỉnh Thái Bình</v>
      </c>
      <c r="C526" t="str">
        <v>https://www.facebook.com/p/C%C3%B4ng-an-x%C3%A3-T%C3%A2y-Giang-100072489274631/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9526</v>
      </c>
      <c r="B527" t="str">
        <f>HYPERLINK("https://thaibinh.gov.vn/van-ban-phap-luat/van-ban-dieu-hanh/ve-viec-cho-phep-uy-ban-nhan-dan-xa-tay-giang-huyen-tien-hai.html", "UBND Ủy ban nhân dân xã Tây Giang tỉnh Thái Bình")</f>
        <v>UBND Ủy ban nhân dân xã Tây Giang tỉnh Thái Bình</v>
      </c>
      <c r="C527" t="str">
        <v>https://thaibinh.gov.vn/van-ban-phap-luat/van-ban-dieu-hanh/ve-viec-cho-phep-uy-ban-nhan-dan-xa-tay-giang-huyen-tien-hai.html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9527</v>
      </c>
      <c r="B528" t="str">
        <v>Công an xã Đông Lâm tỉnh Thái Bình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9528</v>
      </c>
      <c r="B529" t="str">
        <f>HYPERLINK("https://donglam.tienhai.thaibinh.gov.vn/", "UBND Ủy ban nhân dân xã Đông Lâm tỉnh Thái Bình")</f>
        <v>UBND Ủy ban nhân dân xã Đông Lâm tỉnh Thái Bình</v>
      </c>
      <c r="C529" t="str">
        <v>https://donglam.tienhai.thaibinh.gov.vn/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9529</v>
      </c>
      <c r="B530" t="str">
        <f>HYPERLINK("https://www.facebook.com/p/UBND-x%C3%A3-Ph%C6%B0%C6%A1ng-C%C3%B4ng-100070352318466/", "Công an xã Phương Công tỉnh Thái Bình")</f>
        <v>Công an xã Phương Công tỉnh Thái Bình</v>
      </c>
      <c r="C530" t="str">
        <v>https://www.facebook.com/p/UBND-x%C3%A3-Ph%C6%B0%C6%A1ng-C%C3%B4ng-100070352318466/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9530</v>
      </c>
      <c r="B531" t="str">
        <f>HYPERLINK("https://thaibinh.gov.vn/", "UBND Ủy ban nhân dân xã Phương Công tỉnh Thái Bình")</f>
        <v>UBND Ủy ban nhân dân xã Phương Công tỉnh Thái Bình</v>
      </c>
      <c r="C531" t="str">
        <v>https://thaibinh.gov.vn/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9531</v>
      </c>
      <c r="B532" t="str">
        <f>HYPERLINK("https://www.facebook.com/p/Tu%E1%BB%95i-tr%E1%BA%BB-C%C3%B4ng-an-th%E1%BB%8B-x%C3%A3-S%C6%A1n-T%C3%A2y-100040884909606/", "Công an xã Tây Phong tỉnh Thái Bình")</f>
        <v>Công an xã Tây Phong tỉnh Thái Bình</v>
      </c>
      <c r="C532" t="str">
        <v>https://www.facebook.com/p/Tu%E1%BB%95i-tr%E1%BA%BB-C%C3%B4ng-an-th%E1%BB%8B-x%C3%A3-S%C6%A1n-T%C3%A2y-100040884909606/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9532</v>
      </c>
      <c r="B533" t="str">
        <f>HYPERLINK("https://thaibinh.gov.vn/van-ban-phap-luat/van-ban-dieu-hanh/ve-viec-cho-phep-uy-ban-nhan-dan-xa-tay-phong-huyen-tien-hai.html", "UBND Ủy ban nhân dân xã Tây Phong tỉnh Thái Bình")</f>
        <v>UBND Ủy ban nhân dân xã Tây Phong tỉnh Thái Bình</v>
      </c>
      <c r="C533" t="str">
        <v>https://thaibinh.gov.vn/van-ban-phap-luat/van-ban-dieu-hanh/ve-viec-cho-phep-uy-ban-nhan-dan-xa-tay-phong-huyen-tien-hai.html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9533</v>
      </c>
      <c r="B534" t="str">
        <f>HYPERLINK("https://www.facebook.com/p/C%C3%B4ng-an-x%C3%A3-T%C3%A2y-Ti%E1%BA%BFn-Ti%E1%BB%81n-H%E1%BA%A3i-Th%C3%A1i-B%C3%ACnh-100062863974205/?locale=sl_SI", "Công an xã Tây Tiến tỉnh Thái Bình")</f>
        <v>Công an xã Tây Tiến tỉnh Thái Bình</v>
      </c>
      <c r="C534" t="str">
        <v>https://www.facebook.com/p/C%C3%B4ng-an-x%C3%A3-T%C3%A2y-Ti%E1%BA%BFn-Ti%E1%BB%81n-H%E1%BA%A3i-Th%C3%A1i-B%C3%ACnh-100062863974205/?locale=sl_SI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9534</v>
      </c>
      <c r="B535" t="str">
        <f>HYPERLINK("https://thaibinh.gov.vn/van-ban-phap-luat/van-ban-dieu-hanh/ve-viec-cho-phep-uy-ban-nhan-dan-xa-tay-tien-chuyen-muc-dich.html", "UBND Ủy ban nhân dân xã Tây Tiến tỉnh Thái Bình")</f>
        <v>UBND Ủy ban nhân dân xã Tây Tiến tỉnh Thái Bình</v>
      </c>
      <c r="C535" t="str">
        <v>https://thaibinh.gov.vn/van-ban-phap-luat/van-ban-dieu-hanh/ve-viec-cho-phep-uy-ban-nhan-dan-xa-tay-tien-chuyen-muc-dich.html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9535</v>
      </c>
      <c r="B536" t="str">
        <f>HYPERLINK("https://www.facebook.com/p/Tu%E1%BB%95i-tr%E1%BA%BB-C%C3%B4ng-an-huy%E1%BB%87n-Th%C3%A1i-Th%E1%BB%A5y-100083773900284/", "Công an xã Nam Cường tỉnh Thái Bình")</f>
        <v>Công an xã Nam Cường tỉnh Thái Bình</v>
      </c>
      <c r="C536" t="str">
        <v>https://www.facebook.com/p/Tu%E1%BB%95i-tr%E1%BA%BB-C%C3%B4ng-an-huy%E1%BB%87n-Th%C3%A1i-Th%E1%BB%A5y-100083773900284/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9536</v>
      </c>
      <c r="B537" t="str">
        <f>HYPERLINK("https://namcuong.tienhai.thaibinh.gov.vn/", "UBND Ủy ban nhân dân xã Nam Cường tỉnh Thái Bình")</f>
        <v>UBND Ủy ban nhân dân xã Nam Cường tỉnh Thái Bình</v>
      </c>
      <c r="C537" t="str">
        <v>https://namcuong.tienhai.thaibinh.gov.vn/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9537</v>
      </c>
      <c r="B538" t="str">
        <f>HYPERLINK("https://www.facebook.com/p/C%C3%B4ng-an-x%C3%A3-V%C3%A2n-Tr%C6%B0%E1%BB%9Dng-Ti%E1%BB%81n-H%E1%BA%A3i-Th%C3%A1i-B%C3%ACnh-100072158541042/", "Công an xã Vân Trường tỉnh Thái Bình")</f>
        <v>Công an xã Vân Trường tỉnh Thái Bình</v>
      </c>
      <c r="C538" t="str">
        <v>https://www.facebook.com/p/C%C3%B4ng-an-x%C3%A3-V%C3%A2n-Tr%C6%B0%E1%BB%9Dng-Ti%E1%BB%81n-H%E1%BA%A3i-Th%C3%A1i-B%C3%ACnh-100072158541042/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9538</v>
      </c>
      <c r="B539" t="str">
        <f>HYPERLINK("https://thaibinh.gov.vn/van-ban-phap-luat/van-ban-dieu-hanh/ve-viec-cho-phep-uy-ban-nhan-dan-xa-van-truong-huyen-tien-ha.html", "UBND Ủy ban nhân dân xã Vân Trường tỉnh Thái Bình")</f>
        <v>UBND Ủy ban nhân dân xã Vân Trường tỉnh Thái Bình</v>
      </c>
      <c r="C539" t="str">
        <v>https://thaibinh.gov.vn/van-ban-phap-luat/van-ban-dieu-hanh/ve-viec-cho-phep-uy-ban-nhan-dan-xa-van-truong-huyen-tien-ha.html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9539</v>
      </c>
      <c r="B540" t="str">
        <f>HYPERLINK("https://www.facebook.com/p/Tu%E1%BB%95i-tr%E1%BA%BB-C%C3%B4ng-an-Th%C3%A1i-B%C3%ACnh-100068113789461/", "Công an xã Nam Thắng tỉnh Thái Bình")</f>
        <v>Công an xã Nam Thắng tỉnh Thái Bình</v>
      </c>
      <c r="C540" t="str">
        <v>https://www.facebook.com/p/Tu%E1%BB%95i-tr%E1%BA%BB-C%C3%B4ng-an-Th%C3%A1i-B%C3%ACnh-100068113789461/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9540</v>
      </c>
      <c r="B541" t="str">
        <f>HYPERLINK("https://thaibinh.gov.vn/van-ban-phap-luat/van-ban-dieu-hanh/cho-phep-ubnd-xa-nam-thang-huyen-tien-hai-su-dung-dat-de-thu.html", "UBND Ủy ban nhân dân xã Nam Thắng tỉnh Thái Bình")</f>
        <v>UBND Ủy ban nhân dân xã Nam Thắng tỉnh Thái Bình</v>
      </c>
      <c r="C541" t="str">
        <v>https://thaibinh.gov.vn/van-ban-phap-luat/van-ban-dieu-hanh/cho-phep-ubnd-xa-nam-thang-huyen-tien-hai-su-dung-dat-de-thu.html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9541</v>
      </c>
      <c r="B542" t="str">
        <f>HYPERLINK("https://www.facebook.com/p/Tu%E1%BB%95i-tr%E1%BA%BB-C%C3%B4ng-an-Th%C3%A1i-B%C3%ACnh-100068113789461/", "Công an xã Nam Chính tỉnh Thái Bình")</f>
        <v>Công an xã Nam Chính tỉnh Thái Bình</v>
      </c>
      <c r="C542" t="str">
        <v>https://www.facebook.com/p/Tu%E1%BB%95i-tr%E1%BA%BB-C%C3%B4ng-an-Th%C3%A1i-B%C3%ACnh-100068113789461/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9542</v>
      </c>
      <c r="B543" t="str">
        <f>HYPERLINK("https://kienxuong.thaibinh.gov.vn/cac-don-vi-hanh-chinh/xa-nam-binh", "UBND Ủy ban nhân dân xã Nam Chính tỉnh Thái Bình")</f>
        <v>UBND Ủy ban nhân dân xã Nam Chính tỉnh Thái Bình</v>
      </c>
      <c r="C543" t="str">
        <v>https://kienxuong.thaibinh.gov.vn/cac-don-vi-hanh-chinh/xa-nam-binh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9543</v>
      </c>
      <c r="B544" t="str">
        <f>HYPERLINK("https://www.facebook.com/p/C%C3%B4ng-An-X%C3%A3-B%E1%BA%AFc-H%E1%BA%A3i-100071327843931/", "Công an xã Bắc Hải tỉnh Thái Bình")</f>
        <v>Công an xã Bắc Hải tỉnh Thái Bình</v>
      </c>
      <c r="C544" t="str">
        <v>https://www.facebook.com/p/C%C3%B4ng-An-X%C3%A3-B%E1%BA%AFc-H%E1%BA%A3i-100071327843931/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9544</v>
      </c>
      <c r="B545" t="str">
        <f>HYPERLINK("https://thaibinh.gov.vn/van-ban-phap-luat/van-ban-dieu-hanh/ve-viec-cho-phep-uy-ban-nhan-dan-xa-bac-hai-huyen-tien-hai-c.html", "UBND Ủy ban nhân dân xã Bắc Hải tỉnh Thái Bình")</f>
        <v>UBND Ủy ban nhân dân xã Bắc Hải tỉnh Thái Bình</v>
      </c>
      <c r="C545" t="str">
        <v>https://thaibinh.gov.vn/van-ban-phap-luat/van-ban-dieu-hanh/ve-viec-cho-phep-uy-ban-nhan-dan-xa-bac-hai-huyen-tien-hai-c.html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9545</v>
      </c>
      <c r="B546" t="str">
        <f>HYPERLINK("https://www.facebook.com/p/Tu%E1%BB%95i-tr%E1%BA%BB-C%C3%B4ng-an-huy%E1%BB%87n-Th%C3%A1i-Th%E1%BB%A5y-100083773900284/", "Công an xã Nam Thịnh tỉnh Thái Bình")</f>
        <v>Công an xã Nam Thịnh tỉnh Thái Bình</v>
      </c>
      <c r="C546" t="str">
        <v>https://www.facebook.com/p/Tu%E1%BB%95i-tr%E1%BA%BB-C%C3%B4ng-an-huy%E1%BB%87n-Th%C3%A1i-Th%E1%BB%A5y-100083773900284/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9546</v>
      </c>
      <c r="B547" t="str">
        <f>HYPERLINK("https://thaibinh.gov.vn/van-ban-phap-luat/quyet-dinh-cho-phep-ubnd-xa-nam-thinh-huyen-tien-hai-duoc-su.html", "UBND Ủy ban nhân dân xã Nam Thịnh tỉnh Thái Bình")</f>
        <v>UBND Ủy ban nhân dân xã Nam Thịnh tỉnh Thái Bình</v>
      </c>
      <c r="C547" t="str">
        <v>https://thaibinh.gov.vn/van-ban-phap-luat/quyet-dinh-cho-phep-ubnd-xa-nam-thinh-huyen-tien-hai-duoc-su.html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9547</v>
      </c>
      <c r="B548" t="str">
        <f>HYPERLINK("https://www.facebook.com/congannamha.19.8.1945/", "Công an xã Nam Hà tỉnh Thái Bình")</f>
        <v>Công an xã Nam Hà tỉnh Thái Bình</v>
      </c>
      <c r="C548" t="str">
        <v>https://www.facebook.com/congannamha.19.8.1945/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9548</v>
      </c>
      <c r="B549" t="str">
        <f>HYPERLINK("https://kienxuong.thaibinh.gov.vn/cac-don-vi-hanh-chinh/xa-nam-binh", "UBND Ủy ban nhân dân xã Nam Hà tỉnh Thái Bình")</f>
        <v>UBND Ủy ban nhân dân xã Nam Hà tỉnh Thái Bình</v>
      </c>
      <c r="C549" t="str">
        <v>https://kienxuong.thaibinh.gov.vn/cac-don-vi-hanh-chinh/xa-nam-binh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9549</v>
      </c>
      <c r="B550" t="str">
        <f>HYPERLINK("https://www.facebook.com/NamHaiNew/", "Công an xã Nam Thanh tỉnh Thái Bình")</f>
        <v>Công an xã Nam Thanh tỉnh Thái Bình</v>
      </c>
      <c r="C550" t="str">
        <v>https://www.facebook.com/NamHaiNew/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9550</v>
      </c>
      <c r="B551" t="str">
        <f>HYPERLINK("https://thaibinh.gov.vn/van-ban-phap-luat/van-ban-dieu-hanh/ve-viec-cho-phep-uy-ban-nhan-dan-xa-nam-thanh-huyen-tien-hai.html", "UBND Ủy ban nhân dân xã Nam Thanh tỉnh Thái Bình")</f>
        <v>UBND Ủy ban nhân dân xã Nam Thanh tỉnh Thái Bình</v>
      </c>
      <c r="C551" t="str">
        <v>https://thaibinh.gov.vn/van-ban-phap-luat/van-ban-dieu-hanh/ve-viec-cho-phep-uy-ban-nhan-dan-xa-nam-thanh-huyen-tien-hai.html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9551</v>
      </c>
      <c r="B552" t="str">
        <f>HYPERLINK("https://www.facebook.com/p/C%C3%B4ng-an-x%C3%A3-Nam-Trung-100072050875000/", "Công an xã Nam Trung tỉnh Thái Bình")</f>
        <v>Công an xã Nam Trung tỉnh Thái Bình</v>
      </c>
      <c r="C552" t="str">
        <v>https://www.facebook.com/p/C%C3%B4ng-an-x%C3%A3-Nam-Trung-100072050875000/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9552</v>
      </c>
      <c r="B553" t="str">
        <f>HYPERLINK("https://thaibinh.gov.vn/van-ban-phap-luat/van-ban-dieu-hanh/ve-viec-cho-phep-uy-ban-nhan-dan-xa-nam-trung-huyen-tien-hai.html", "UBND Ủy ban nhân dân xã Nam Trung tỉnh Thái Bình")</f>
        <v>UBND Ủy ban nhân dân xã Nam Trung tỉnh Thái Bình</v>
      </c>
      <c r="C553" t="str">
        <v>https://thaibinh.gov.vn/van-ban-phap-luat/van-ban-dieu-hanh/ve-viec-cho-phep-uy-ban-nhan-dan-xa-nam-trung-huyen-tien-hai.html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9553</v>
      </c>
      <c r="B554" t="str">
        <v>Công an xã Nam Hồng tỉnh Thái Bình</v>
      </c>
      <c r="C554" t="str">
        <v>-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9554</v>
      </c>
      <c r="B555" t="str">
        <f>HYPERLINK("https://dichvucong.namdinh.gov.vn/portaldvc/KenhTin/dich-vu-cong-truc-tuyen.aspx?_dv=C78DE14F-E063-9CEE-026B-9F3F49675801", "UBND Ủy ban nhân dân xã Nam Hồng tỉnh Thái Bình")</f>
        <v>UBND Ủy ban nhân dân xã Nam Hồng tỉnh Thái Bình</v>
      </c>
      <c r="C555" t="str">
        <v>https://dichvucong.namdinh.gov.vn/portaldvc/KenhTin/dich-vu-cong-truc-tuyen.aspx?_dv=C78DE14F-E063-9CEE-026B-9F3F49675801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9555</v>
      </c>
      <c r="B556" t="str">
        <f>HYPERLINK("https://www.facebook.com/p/Tu%E1%BB%95i-tr%E1%BA%BB-C%C3%B4ng-an-Th%C3%A1i-B%C3%ACnh-100068113789461/", "Công an xã Nam Hưng tỉnh Thái Bình")</f>
        <v>Công an xã Nam Hưng tỉnh Thái Bình</v>
      </c>
      <c r="C556" t="str">
        <v>https://www.facebook.com/p/Tu%E1%BB%95i-tr%E1%BA%BB-C%C3%B4ng-an-Th%C3%A1i-B%C3%ACnh-100068113789461/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9556</v>
      </c>
      <c r="B557" t="str">
        <f>HYPERLINK("https://tienhai.thaibinh.gov.vn/", "UBND Ủy ban nhân dân xã Nam Hưng tỉnh Thái Bình")</f>
        <v>UBND Ủy ban nhân dân xã Nam Hưng tỉnh Thái Bình</v>
      </c>
      <c r="C557" t="str">
        <v>https://tienhai.thaibinh.gov.vn/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9557</v>
      </c>
      <c r="B558" t="str">
        <f>HYPERLINK("https://www.facebook.com/NamHaiNew/", "Công an xã Nam Hải tỉnh Thái Bình")</f>
        <v>Công an xã Nam Hải tỉnh Thái Bình</v>
      </c>
      <c r="C558" t="str">
        <v>https://www.facebook.com/NamHaiNew/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9558</v>
      </c>
      <c r="B559" t="str">
        <f>HYPERLINK("https://thaibinh.gov.vn/van-ban-phap-luat/van-ban-dieu-hanh/ve-viec-cho-phep-uy-ban-nhan-dan-xa-nam-hai-huyen-tien-hai-d.html?customDomain=thaibinh.gov.vn", "UBND Ủy ban nhân dân xã Nam Hải tỉnh Thái Bình")</f>
        <v>UBND Ủy ban nhân dân xã Nam Hải tỉnh Thái Bình</v>
      </c>
      <c r="C559" t="str">
        <v>https://thaibinh.gov.vn/van-ban-phap-luat/van-ban-dieu-hanh/ve-viec-cho-phep-uy-ban-nhan-dan-xa-nam-hai-huyen-tien-hai-d.html?customDomain=thaibinh.gov.vn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9559</v>
      </c>
      <c r="B560" t="str">
        <f>HYPERLINK("https://www.facebook.com/p/Tu%E1%BB%95i-tr%E1%BA%BB-C%C3%B4ng-an-Th%C3%A1i-B%C3%ACnh-100068113789461/", "Công an xã Nam Phú tỉnh Thái Bình")</f>
        <v>Công an xã Nam Phú tỉnh Thái Bình</v>
      </c>
      <c r="C560" t="str">
        <v>https://www.facebook.com/p/Tu%E1%BB%95i-tr%E1%BA%BB-C%C3%B4ng-an-Th%C3%A1i-B%C3%ACnh-100068113789461/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9560</v>
      </c>
      <c r="B561" t="str">
        <f>HYPERLINK("https://tienhai.thaibinh.gov.vn/", "UBND Ủy ban nhân dân xã Nam Phú tỉnh Thái Bình")</f>
        <v>UBND Ủy ban nhân dân xã Nam Phú tỉnh Thái Bình</v>
      </c>
      <c r="C561" t="str">
        <v>https://tienhai.thaibinh.gov.vn/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9561</v>
      </c>
      <c r="B562" t="str">
        <v>Công an thị trấn Thanh Nê tỉnh Thái Bình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9562</v>
      </c>
      <c r="B563" t="str">
        <f>HYPERLINK("https://kienxuong.thaibinh.gov.vn/cac-don-vi-hanh-chinh/tt-thanh-ne", "UBND Ủy ban nhân dân thị trấn Thanh Nê tỉnh Thái Bình")</f>
        <v>UBND Ủy ban nhân dân thị trấn Thanh Nê tỉnh Thái Bình</v>
      </c>
      <c r="C563" t="str">
        <v>https://kienxuong.thaibinh.gov.vn/cac-don-vi-hanh-chinh/tt-thanh-ne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9563</v>
      </c>
      <c r="B564" t="str">
        <f>HYPERLINK("https://www.facebook.com/p/C%C3%B4ng-an-x%C3%A3-Tr%C3%A0-Giang-C%C3%B4ng-an-Huy%E1%BB%87n-Ki%E1%BA%BFn-X%C6%B0%C6%A1ng-100067087161929/", "Công an xã Trà Giang tỉnh Thái Bình")</f>
        <v>Công an xã Trà Giang tỉnh Thái Bình</v>
      </c>
      <c r="C564" t="str">
        <v>https://www.facebook.com/p/C%C3%B4ng-an-x%C3%A3-Tr%C3%A0-Giang-C%C3%B4ng-an-Huy%E1%BB%87n-Ki%E1%BA%BFn-X%C6%B0%C6%A1ng-100067087161929/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9564</v>
      </c>
      <c r="B565" t="str">
        <f>HYPERLINK("https://kienxuong.thaibinh.gov.vn/cac-don-vi-hanh-chinh/xa-tra-giang", "UBND Ủy ban nhân dân xã Trà Giang tỉnh Thái Bình")</f>
        <v>UBND Ủy ban nhân dân xã Trà Giang tỉnh Thái Bình</v>
      </c>
      <c r="C565" t="str">
        <v>https://kienxuong.thaibinh.gov.vn/cac-don-vi-hanh-chinh/xa-tra-giang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9565</v>
      </c>
      <c r="B566" t="str">
        <f>HYPERLINK("https://www.facebook.com/Xaquoctuankienxuong/", "Công an xã Quốc Tuấn tỉnh Thái Bình")</f>
        <v>Công an xã Quốc Tuấn tỉnh Thái Bình</v>
      </c>
      <c r="C566" t="str">
        <v>https://www.facebook.com/Xaquoctuankienxuong/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9566</v>
      </c>
      <c r="B567" t="str">
        <f>HYPERLINK("https://kienxuong.thaibinh.gov.vn/cac-don-vi-hanh-chinh/xa-vu-tay", "UBND Ủy ban nhân dân xã Quốc Tuấn tỉnh Thái Bình")</f>
        <v>UBND Ủy ban nhân dân xã Quốc Tuấn tỉnh Thái Bình</v>
      </c>
      <c r="C567" t="str">
        <v>https://kienxuong.thaibinh.gov.vn/cac-don-vi-hanh-chinh/xa-vu-tay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9567</v>
      </c>
      <c r="B568" t="str">
        <f>HYPERLINK("https://www.facebook.com/p/Tu%E1%BB%95i-tr%E1%BA%BB-C%C3%B4ng-an-Th%C3%A1i-B%C3%ACnh-100068113789461/", "Công an xã An Bình tỉnh Thái Bình")</f>
        <v>Công an xã An Bình tỉnh Thái Bình</v>
      </c>
      <c r="C568" t="str">
        <v>https://www.facebook.com/p/Tu%E1%BB%95i-tr%E1%BA%BB-C%C3%B4ng-an-Th%C3%A1i-B%C3%ACnh-100068113789461/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9568</v>
      </c>
      <c r="B569" t="str">
        <f>HYPERLINK("https://kienxuong.thaibinh.gov.vn/cac-don-vi-hanh-chinh/xa-an-binh", "UBND Ủy ban nhân dân xã An Bình tỉnh Thái Bình")</f>
        <v>UBND Ủy ban nhân dân xã An Bình tỉnh Thái Bình</v>
      </c>
      <c r="C569" t="str">
        <v>https://kienxuong.thaibinh.gov.vn/cac-don-vi-hanh-chinh/xa-an-binh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9569</v>
      </c>
      <c r="B570" t="str">
        <f>HYPERLINK("https://www.facebook.com/NguoiVuTay17/", "Công an xã Vũ Tây tỉnh Thái Bình")</f>
        <v>Công an xã Vũ Tây tỉnh Thái Bình</v>
      </c>
      <c r="C570" t="str">
        <v>https://www.facebook.com/NguoiVuTay17/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9570</v>
      </c>
      <c r="B571" t="str">
        <f>HYPERLINK("https://thaibinh.gov.vn/van-ban-phap-luat/van-ban-tinh-uy/cho-phep-ubnd-xa-vu-tay-huyen-kien-xuong-su-dung-dat-de-thuc.html", "UBND Ủy ban nhân dân xã Vũ Tây tỉnh Thái Bình")</f>
        <v>UBND Ủy ban nhân dân xã Vũ Tây tỉnh Thái Bình</v>
      </c>
      <c r="C571" t="str">
        <v>https://thaibinh.gov.vn/van-ban-phap-luat/van-ban-tinh-uy/cho-phep-ubnd-xa-vu-tay-huyen-kien-xuong-su-dung-dat-de-thuc.html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9571</v>
      </c>
      <c r="B572" t="str">
        <v>Công an xã Hồng Thái tỉnh Thái Bình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9572</v>
      </c>
      <c r="B573" t="str">
        <f>HYPERLINK("https://dongtrieu.quangninh.gov.vn/Trang/ChiTietBVGioiThieu.aspx?bvid=219", "UBND Ủy ban nhân dân xã Hồng Thái tỉnh Thái Bình")</f>
        <v>UBND Ủy ban nhân dân xã Hồng Thái tỉnh Thái Bình</v>
      </c>
      <c r="C573" t="str">
        <v>https://dongtrieu.quangninh.gov.vn/Trang/ChiTietBVGioiThieu.aspx?bvid=219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9573</v>
      </c>
      <c r="B574" t="str">
        <f>HYPERLINK("https://www.facebook.com/p/Tu%E1%BB%95i-tr%E1%BA%BB-C%C3%B4ng-an-Th%C3%A1i-B%C3%ACnh-100068113789461/", "Công an xã Bình Nguyên tỉnh Thái Bình")</f>
        <v>Công an xã Bình Nguyên tỉnh Thái Bình</v>
      </c>
      <c r="C574" t="str">
        <v>https://www.facebook.com/p/Tu%E1%BB%95i-tr%E1%BA%BB-C%C3%B4ng-an-Th%C3%A1i-B%C3%ACnh-100068113789461/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9574</v>
      </c>
      <c r="B575" t="str">
        <f>HYPERLINK("https://kienxuong.thaibinh.gov.vn/cac-don-vi-hanh-chinh/xa-binh-nguyen", "UBND Ủy ban nhân dân xã Bình Nguyên tỉnh Thái Bình")</f>
        <v>UBND Ủy ban nhân dân xã Bình Nguyên tỉnh Thái Bình</v>
      </c>
      <c r="C575" t="str">
        <v>https://kienxuong.thaibinh.gov.vn/cac-don-vi-hanh-chinh/xa-binh-nguyen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9575</v>
      </c>
      <c r="B576" t="str">
        <f>HYPERLINK("https://www.facebook.com/tuoitrecongansonla/", "Công an xã Vũ Sơn tỉnh Thái Bình")</f>
        <v>Công an xã Vũ Sơn tỉnh Thái Bình</v>
      </c>
      <c r="C576" t="str">
        <v>https://www.facebook.com/tuoitrecongansonla/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9576</v>
      </c>
      <c r="B577" t="str">
        <f>HYPERLINK("https://kienxuong.thaibinh.gov.vn/cac-don-vi-hanh-chinh/xa-vu-le", "UBND Ủy ban nhân dân xã Vũ Sơn tỉnh Thái Bình")</f>
        <v>UBND Ủy ban nhân dân xã Vũ Sơn tỉnh Thái Bình</v>
      </c>
      <c r="C577" t="str">
        <v>https://kienxuong.thaibinh.gov.vn/cac-don-vi-hanh-chinh/xa-vu-le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9577</v>
      </c>
      <c r="B578" t="str">
        <f>HYPERLINK("https://www.facebook.com/groups/214404515389326/", "Công an xã Lê Lợi tỉnh Thái Bình")</f>
        <v>Công an xã Lê Lợi tỉnh Thái Bình</v>
      </c>
      <c r="C578" t="str">
        <v>https://www.facebook.com/groups/214404515389326/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9578</v>
      </c>
      <c r="B579" t="str">
        <f>HYPERLINK("https://kienxuong.thaibinh.gov.vn/cac-don-vi-hanh-chinh/xa-le-loi", "UBND Ủy ban nhân dân xã Lê Lợi tỉnh Thái Bình")</f>
        <v>UBND Ủy ban nhân dân xã Lê Lợi tỉnh Thái Bình</v>
      </c>
      <c r="C579" t="str">
        <v>https://kienxuong.thaibinh.gov.vn/cac-don-vi-hanh-chinh/xa-le-loi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9579</v>
      </c>
      <c r="B580" t="str">
        <v>Công an xã Quyết Tiến tỉnh Thái Bình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9580</v>
      </c>
      <c r="B581" t="str">
        <f>HYPERLINK("https://hungha.thaibinh.gov.vn/tin-tuc/kinh-te/hoi-doanh-nhan-tre-tinh-thai-binh-trao-tang-cong-trinh-ngoi-.html", "UBND Ủy ban nhân dân xã Quyết Tiến tỉnh Thái Bình")</f>
        <v>UBND Ủy ban nhân dân xã Quyết Tiến tỉnh Thái Bình</v>
      </c>
      <c r="C581" t="str">
        <v>https://hungha.thaibinh.gov.vn/tin-tuc/kinh-te/hoi-doanh-nhan-tre-tinh-thai-binh-trao-tang-cong-trinh-ngoi-.html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9581</v>
      </c>
      <c r="B582" t="str">
        <v>Công an xã Vũ Lễ tỉnh Thái Bình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9582</v>
      </c>
      <c r="B583" t="str">
        <f>HYPERLINK("https://kienxuong.thaibinh.gov.vn/cac-don-vi-hanh-chinh/xa-vu-le", "UBND Ủy ban nhân dân xã Vũ Lễ tỉnh Thái Bình")</f>
        <v>UBND Ủy ban nhân dân xã Vũ Lễ tỉnh Thái Bình</v>
      </c>
      <c r="C583" t="str">
        <v>https://kienxuong.thaibinh.gov.vn/cac-don-vi-hanh-chinh/xa-vu-le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9583</v>
      </c>
      <c r="B584" t="str">
        <v>Công an xã Thanh Tân tỉnh Thái Bình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9584</v>
      </c>
      <c r="B585" t="str">
        <f>HYPERLINK("https://kienxuong.thaibinh.gov.vn/cac-don-vi-hanh-chinh/xa-thanh-tan", "UBND Ủy ban nhân dân xã Thanh Tân tỉnh Thái Bình")</f>
        <v>UBND Ủy ban nhân dân xã Thanh Tân tỉnh Thái Bình</v>
      </c>
      <c r="C585" t="str">
        <v>https://kienxuong.thaibinh.gov.vn/cac-don-vi-hanh-chinh/xa-thanh-tan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9585</v>
      </c>
      <c r="B586" t="str">
        <v>Công an xã Thượng Hiền tỉnh Thái Bình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9586</v>
      </c>
      <c r="B587" t="str">
        <f>HYPERLINK("https://kienxuong.thaibinh.gov.vn/cac-don-vi-hanh-chinh/xa-thuong-hien", "UBND Ủy ban nhân dân xã Thượng Hiền tỉnh Thái Bình")</f>
        <v>UBND Ủy ban nhân dân xã Thượng Hiền tỉnh Thái Bình</v>
      </c>
      <c r="C587" t="str">
        <v>https://kienxuong.thaibinh.gov.vn/cac-don-vi-hanh-chinh/xa-thuong-hien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9587</v>
      </c>
      <c r="B588" t="str">
        <f>HYPERLINK("https://www.facebook.com/p/Tu%E1%BB%95i-tr%E1%BA%BB-C%C3%B4ng-an-Th%C3%A1i-B%C3%ACnh-100068113789461/", "Công an xã Nam Cao tỉnh Thái Bình")</f>
        <v>Công an xã Nam Cao tỉnh Thái Bình</v>
      </c>
      <c r="C588" t="str">
        <v>https://www.facebook.com/p/Tu%E1%BB%95i-tr%E1%BA%BB-C%C3%B4ng-an-Th%C3%A1i-B%C3%ACnh-100068113789461/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9588</v>
      </c>
      <c r="B589" t="str">
        <f>HYPERLINK("https://kienxuong.thaibinh.gov.vn/cac-don-vi-hanh-chinh/xa-nam-cao", "UBND Ủy ban nhân dân xã Nam Cao tỉnh Thái Bình")</f>
        <v>UBND Ủy ban nhân dân xã Nam Cao tỉnh Thái Bình</v>
      </c>
      <c r="C589" t="str">
        <v>https://kienxuong.thaibinh.gov.vn/cac-don-vi-hanh-chinh/xa-nam-cao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9589</v>
      </c>
      <c r="B590" t="str">
        <f>HYPERLINK("https://www.facebook.com/groups/332223766901920/", "Công an xã Đình Phùng tỉnh Thái Bình")</f>
        <v>Công an xã Đình Phùng tỉnh Thái Bình</v>
      </c>
      <c r="C590" t="str">
        <v>https://www.facebook.com/groups/332223766901920/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9590</v>
      </c>
      <c r="B591" t="str">
        <f>HYPERLINK("https://kienxuong.thaibinh.gov.vn/cac-don-vi-hanh-chinh/xa-dinh-phung", "UBND Ủy ban nhân dân xã Đình Phùng tỉnh Thái Bình")</f>
        <v>UBND Ủy ban nhân dân xã Đình Phùng tỉnh Thái Bình</v>
      </c>
      <c r="C591" t="str">
        <v>https://kienxuong.thaibinh.gov.vn/cac-don-vi-hanh-chinh/xa-dinh-phung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9591</v>
      </c>
      <c r="B592" t="str">
        <f>HYPERLINK("https://www.facebook.com/p/Tu%E1%BB%95i-tr%E1%BA%BB-C%C3%B4ng-an-Th%C3%A1i-B%C3%ACnh-100068113789461/", "Công an xã Vũ Ninh tỉnh Thái Bình")</f>
        <v>Công an xã Vũ Ninh tỉnh Thái Bình</v>
      </c>
      <c r="C592" t="str">
        <v>https://www.facebook.com/p/Tu%E1%BB%95i-tr%E1%BA%BB-C%C3%B4ng-an-Th%C3%A1i-B%C3%ACnh-100068113789461/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9592</v>
      </c>
      <c r="B593" t="str">
        <f>HYPERLINK("https://kienxuong.thaibinh.gov.vn/cac-don-vi-hanh-chinh/xa-vu-ninh", "UBND Ủy ban nhân dân xã Vũ Ninh tỉnh Thái Bình")</f>
        <v>UBND Ủy ban nhân dân xã Vũ Ninh tỉnh Thái Bình</v>
      </c>
      <c r="C593" t="str">
        <v>https://kienxuong.thaibinh.gov.vn/cac-don-vi-hanh-chinh/xa-vu-ninh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9593</v>
      </c>
      <c r="B594" t="str">
        <f>HYPERLINK("https://www.facebook.com/p/Tu%E1%BB%95i-tr%E1%BA%BB-C%C3%B4ng-an-Th%C3%A1i-B%C3%ACnh-100068113789461/", "Công an xã Vũ An tỉnh Thái Bình")</f>
        <v>Công an xã Vũ An tỉnh Thái Bình</v>
      </c>
      <c r="C594" t="str">
        <v>https://www.facebook.com/p/Tu%E1%BB%95i-tr%E1%BA%BB-C%C3%B4ng-an-Th%C3%A1i-B%C3%ACnh-100068113789461/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9594</v>
      </c>
      <c r="B595" t="str">
        <f>HYPERLINK("https://vuthu.thaibinh.gov.vn/", "UBND Ủy ban nhân dân xã Vũ An tỉnh Thái Bình")</f>
        <v>UBND Ủy ban nhân dân xã Vũ An tỉnh Thái Bình</v>
      </c>
      <c r="C595" t="str">
        <v>https://vuthu.thaibinh.gov.vn/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9595</v>
      </c>
      <c r="B596" t="str">
        <v>Công an xã Quang Lịch tỉnh Thái Bình</v>
      </c>
      <c r="C596" t="str">
        <v>-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9596</v>
      </c>
      <c r="B597" t="str">
        <f>HYPERLINK("https://kienxuong.thaibinh.gov.vn/cac-don-vi-hanh-chinh/xa-quang-lich", "UBND Ủy ban nhân dân xã Quang Lịch tỉnh Thái Bình")</f>
        <v>UBND Ủy ban nhân dân xã Quang Lịch tỉnh Thái Bình</v>
      </c>
      <c r="C597" t="str">
        <v>https://kienxuong.thaibinh.gov.vn/cac-don-vi-hanh-chinh/xa-quang-lich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9597</v>
      </c>
      <c r="B598" t="str">
        <f>HYPERLINK("https://www.facebook.com/p/CA-40-x%C3%A3-H%C3%B2a-B%C3%ACnh-V%C5%A9-Th%C6%B0-Th%C3%A1i-B%C3%ACnh-100063933038001/", "Công an xã Hòa Bình tỉnh Thái Bình")</f>
        <v>Công an xã Hòa Bình tỉnh Thái Bình</v>
      </c>
      <c r="C598" t="str">
        <v>https://www.facebook.com/p/CA-40-x%C3%A3-H%C3%B2a-B%C3%ACnh-V%C5%A9-Th%C6%B0-Th%C3%A1i-B%C3%ACnh-100063933038001/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9598</v>
      </c>
      <c r="B599" t="str">
        <f>HYPERLINK("https://kienxuong.thaibinh.gov.vn/cac-don-vi-hanh-chinh/xa-hoa-binh", "UBND Ủy ban nhân dân xã Hòa Bình tỉnh Thái Bình")</f>
        <v>UBND Ủy ban nhân dân xã Hòa Bình tỉnh Thái Bình</v>
      </c>
      <c r="C599" t="str">
        <v>https://kienxuong.thaibinh.gov.vn/cac-don-vi-hanh-chinh/xa-hoa-binh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9599</v>
      </c>
      <c r="B600" t="str">
        <f>HYPERLINK("https://www.facebook.com/p/Tu%E1%BB%95i-tr%E1%BA%BB-C%C3%B4ng-an-Th%C3%A1i-B%C3%ACnh-100068113789461/", "Công an xã Bình Minh tỉnh Thái Bình")</f>
        <v>Công an xã Bình Minh tỉnh Thái Bình</v>
      </c>
      <c r="C600" t="str">
        <v>https://www.facebook.com/p/Tu%E1%BB%95i-tr%E1%BA%BB-C%C3%B4ng-an-Th%C3%A1i-B%C3%ACnh-100068113789461/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9600</v>
      </c>
      <c r="B601" t="str">
        <f>HYPERLINK("https://kienxuong.thaibinh.gov.vn/cac-don-vi-hanh-chinh/xa-binh-minh", "UBND Ủy ban nhân dân xã Bình Minh tỉnh Thái Bình")</f>
        <v>UBND Ủy ban nhân dân xã Bình Minh tỉnh Thái Bình</v>
      </c>
      <c r="C601" t="str">
        <v>https://kienxuong.thaibinh.gov.vn/cac-don-vi-hanh-chinh/xa-binh-minh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9601</v>
      </c>
      <c r="B602" t="str">
        <f>HYPERLINK("https://www.facebook.com/p/Tu%E1%BB%95i-tr%E1%BA%BB-C%C3%B4ng-an-Th%C3%A1i-B%C3%ACnh-100068113789461/", "Công an xã Vũ Quí tỉnh Thái Bình")</f>
        <v>Công an xã Vũ Quí tỉnh Thái Bình</v>
      </c>
      <c r="C602" t="str">
        <v>https://www.facebook.com/p/Tu%E1%BB%95i-tr%E1%BA%BB-C%C3%B4ng-an-Th%C3%A1i-B%C3%ACnh-100068113789461/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9602</v>
      </c>
      <c r="B603" t="str">
        <f>HYPERLINK("https://kienxuong.thaibinh.gov.vn/cac-don-vi-hanh-chinh/xa-vu-quy", "UBND Ủy ban nhân dân xã Vũ Quí tỉnh Thái Bình")</f>
        <v>UBND Ủy ban nhân dân xã Vũ Quí tỉnh Thái Bình</v>
      </c>
      <c r="C603" t="str">
        <v>https://kienxuong.thaibinh.gov.vn/cac-don-vi-hanh-chinh/xa-vu-quy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9603</v>
      </c>
      <c r="B604" t="str">
        <f>HYPERLINK("https://www.facebook.com/tuoitreconganquangbinh/", "Công an xã Quang Bình tỉnh Thái Bình")</f>
        <v>Công an xã Quang Bình tỉnh Thái Bình</v>
      </c>
      <c r="C604" t="str">
        <v>https://www.facebook.com/tuoitreconganquangbinh/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9604</v>
      </c>
      <c r="B605" t="str">
        <f>HYPERLINK("https://kienxuong.thaibinh.gov.vn/cac-don-vi-hanh-chinh/xa-quang-binh", "UBND Ủy ban nhân dân xã Quang Bình tỉnh Thái Bình")</f>
        <v>UBND Ủy ban nhân dân xã Quang Bình tỉnh Thái Bình</v>
      </c>
      <c r="C605" t="str">
        <v>https://kienxuong.thaibinh.gov.vn/cac-don-vi-hanh-chinh/xa-quang-binh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9605</v>
      </c>
      <c r="B606" t="str">
        <f>HYPERLINK("https://www.facebook.com/p/Tu%E1%BB%95i-tr%E1%BA%BB-C%C3%B4ng-an-huy%E1%BB%87n-Th%C3%A1i-Th%E1%BB%A5y-100083773900284/", "Công an xã An Bồi tỉnh Thái Bình")</f>
        <v>Công an xã An Bồi tỉnh Thái Bình</v>
      </c>
      <c r="C606" t="str">
        <v>https://www.facebook.com/p/Tu%E1%BB%95i-tr%E1%BA%BB-C%C3%B4ng-an-huy%E1%BB%87n-Th%C3%A1i-Th%E1%BB%A5y-100083773900284/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9606</v>
      </c>
      <c r="B607" t="str">
        <f>HYPERLINK("https://kienxuong.thaibinh.gov.vn/tin-tuc/nong-thon-moi/xa-an-boi-to-chuc-le-don-bang-cong-nhan-xa-dat-chuan-quoc-gi.html", "UBND Ủy ban nhân dân xã An Bồi tỉnh Thái Bình")</f>
        <v>UBND Ủy ban nhân dân xã An Bồi tỉnh Thái Bình</v>
      </c>
      <c r="C607" t="str">
        <v>https://kienxuong.thaibinh.gov.vn/tin-tuc/nong-thon-moi/xa-an-boi-to-chuc-le-don-bang-cong-nhan-xa-dat-chuan-quoc-gi.html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9607</v>
      </c>
      <c r="B608" t="str">
        <f>HYPERLINK("https://www.facebook.com/p/Tu%E1%BB%95i-tr%E1%BA%BB-C%C3%B4ng-an-Th%C3%A1i-B%C3%ACnh-100068113789461/", "Công an xã Vũ Trung tỉnh Thái Bình")</f>
        <v>Công an xã Vũ Trung tỉnh Thái Bình</v>
      </c>
      <c r="C608" t="str">
        <v>https://www.facebook.com/p/Tu%E1%BB%95i-tr%E1%BA%BB-C%C3%B4ng-an-Th%C3%A1i-B%C3%ACnh-100068113789461/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9608</v>
      </c>
      <c r="B609" t="str">
        <f>HYPERLINK("https://kienxuong.thaibinh.gov.vn/cac-don-vi-hanh-chinh/xa-vu-le", "UBND Ủy ban nhân dân xã Vũ Trung tỉnh Thái Bình")</f>
        <v>UBND Ủy ban nhân dân xã Vũ Trung tỉnh Thái Bình</v>
      </c>
      <c r="C609" t="str">
        <v>https://kienxuong.thaibinh.gov.vn/cac-don-vi-hanh-chinh/xa-vu-le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9609</v>
      </c>
      <c r="B610" t="str">
        <f>HYPERLINK("https://www.facebook.com/goicavuthangthaibinhcoba/", "Công an xã Vũ Thắng tỉnh Thái Bình")</f>
        <v>Công an xã Vũ Thắng tỉnh Thái Bình</v>
      </c>
      <c r="C610" t="str">
        <v>https://www.facebook.com/goicavuthangthaibinhcoba/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9610</v>
      </c>
      <c r="B611" t="str">
        <f>HYPERLINK("https://kienxuong.thaibinh.gov.vn/cac-don-vi-hanh-chinh/xa-vu-thang", "UBND Ủy ban nhân dân xã Vũ Thắng tỉnh Thái Bình")</f>
        <v>UBND Ủy ban nhân dân xã Vũ Thắng tỉnh Thái Bình</v>
      </c>
      <c r="C611" t="str">
        <v>https://kienxuong.thaibinh.gov.vn/cac-don-vi-hanh-chinh/xa-vu-thang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9611</v>
      </c>
      <c r="B612" t="str">
        <f>HYPERLINK("https://www.facebook.com/p/Tu%E1%BB%95i-tr%E1%BA%BB-C%C3%B4ng-an-Th%C3%A1i-B%C3%ACnh-100068113789461/", "Công an xã Vũ Công tỉnh Thái Bình")</f>
        <v>Công an xã Vũ Công tỉnh Thái Bình</v>
      </c>
      <c r="C612" t="str">
        <v>https://www.facebook.com/p/Tu%E1%BB%95i-tr%E1%BA%BB-C%C3%B4ng-an-Th%C3%A1i-B%C3%ACnh-100068113789461/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9612</v>
      </c>
      <c r="B613" t="str">
        <f>HYPERLINK("https://kienxuong.thaibinh.gov.vn/cac-don-vi-hanh-chinh/xa-vu-cong", "UBND Ủy ban nhân dân xã Vũ Công tỉnh Thái Bình")</f>
        <v>UBND Ủy ban nhân dân xã Vũ Công tỉnh Thái Bình</v>
      </c>
      <c r="C613" t="str">
        <v>https://kienxuong.thaibinh.gov.vn/cac-don-vi-hanh-chinh/xa-vu-cong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9613</v>
      </c>
      <c r="B614" t="str">
        <f>HYPERLINK("https://www.facebook.com/p/C%C3%B4ng-an-x%C3%A3-V%C5%A9-Ho%C3%A0-Ki%E1%BA%BFn-X%C6%B0%C6%A1ng-100071621916731/", "Công an xã Vũ Hòa tỉnh Thái Bình")</f>
        <v>Công an xã Vũ Hòa tỉnh Thái Bình</v>
      </c>
      <c r="C614" t="str">
        <v>https://www.facebook.com/p/C%C3%B4ng-an-x%C3%A3-V%C5%A9-Ho%C3%A0-Ki%E1%BA%BFn-X%C6%B0%C6%A1ng-100071621916731/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9614</v>
      </c>
      <c r="B615" t="str">
        <f>HYPERLINK("https://kienxuong.thaibinh.gov.vn/cac-don-vi-hanh-chinh/xa-vu-hoa", "UBND Ủy ban nhân dân xã Vũ Hòa tỉnh Thái Bình")</f>
        <v>UBND Ủy ban nhân dân xã Vũ Hòa tỉnh Thái Bình</v>
      </c>
      <c r="C615" t="str">
        <v>https://kienxuong.thaibinh.gov.vn/cac-don-vi-hanh-chinh/xa-vu-hoa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9615</v>
      </c>
      <c r="B616" t="str">
        <v>Công an xã Quang Minh tỉnh Thái Bình</v>
      </c>
      <c r="C616" t="str">
        <v>-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9616</v>
      </c>
      <c r="B617" t="str">
        <f>HYPERLINK("https://haiha.quangninh.gov.vn/Trang/ChiTietBVGioiThieu.aspx?bvid=128", "UBND Ủy ban nhân dân xã Quang Minh tỉnh Thái Bình")</f>
        <v>UBND Ủy ban nhân dân xã Quang Minh tỉnh Thái Bình</v>
      </c>
      <c r="C617" t="str">
        <v>https://haiha.quangninh.gov.vn/Trang/ChiTietBVGioiThieu.aspx?bvid=128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9617</v>
      </c>
      <c r="B618" t="str">
        <f>HYPERLINK("https://www.facebook.com/p/Tu%E1%BB%95i-tr%E1%BA%BB-C%C3%B4ng-an-Th%C3%A1i-B%C3%ACnh-100068113789461/", "Công an xã Quang Trung tỉnh Thái Bình")</f>
        <v>Công an xã Quang Trung tỉnh Thái Bình</v>
      </c>
      <c r="C618" t="str">
        <v>https://www.facebook.com/p/Tu%E1%BB%95i-tr%E1%BA%BB-C%C3%B4ng-an-Th%C3%A1i-B%C3%ACnh-100068113789461/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9618</v>
      </c>
      <c r="B619" t="str">
        <f>HYPERLINK("https://hungha.thaibinh.gov.vn/tin-tuc/tin-tuc-su-kien-noi-bat/huyen-hung-ha-cong-bo-thanh-lap-dang-bo-xa-quang-trung..html", "UBND Ủy ban nhân dân xã Quang Trung tỉnh Thái Bình")</f>
        <v>UBND Ủy ban nhân dân xã Quang Trung tỉnh Thái Bình</v>
      </c>
      <c r="C619" t="str">
        <v>https://hungha.thaibinh.gov.vn/tin-tuc/tin-tuc-su-kien-noi-bat/huyen-hung-ha-cong-bo-thanh-lap-dang-bo-xa-quang-trung..html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9619</v>
      </c>
      <c r="B620" t="str">
        <f>HYPERLINK("https://www.facebook.com/p/Tu%E1%BB%95i-tr%E1%BA%BB-C%C3%B4ng-an-Th%C3%A1i-B%C3%ACnh-100068113789461/", "Công an xã Minh Hưng tỉnh Thái Bình")</f>
        <v>Công an xã Minh Hưng tỉnh Thái Bình</v>
      </c>
      <c r="C620" t="str">
        <v>https://www.facebook.com/p/Tu%E1%BB%95i-tr%E1%BA%BB-C%C3%B4ng-an-Th%C3%A1i-B%C3%ACnh-100068113789461/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9620</v>
      </c>
      <c r="B621" t="str">
        <f>HYPERLINK("https://donghung.thaibinh.gov.vn/", "UBND Ủy ban nhân dân xã Minh Hưng tỉnh Thái Bình")</f>
        <v>UBND Ủy ban nhân dân xã Minh Hưng tỉnh Thái Bình</v>
      </c>
      <c r="C621" t="str">
        <v>https://donghung.thaibinh.gov.vn/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9621</v>
      </c>
      <c r="B622" t="str">
        <v>Công an xã Quang Hưng tỉnh Thái Bình</v>
      </c>
      <c r="C622" t="str">
        <v>-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9622</v>
      </c>
      <c r="B623" t="str">
        <f>HYPERLINK("https://thaibinh.gov.vn/van-ban-phap-luat/van-ban-dieu-hanh/ve-viec-cho-phep-ubnd-xa-quang-hung-huyen-kien-xuong-chuyen-.html", "UBND Ủy ban nhân dân xã Quang Hưng tỉnh Thái Bình")</f>
        <v>UBND Ủy ban nhân dân xã Quang Hưng tỉnh Thái Bình</v>
      </c>
      <c r="C623" t="str">
        <v>https://thaibinh.gov.vn/van-ban-phap-luat/van-ban-dieu-hanh/ve-viec-cho-phep-ubnd-xa-quang-hung-huyen-kien-xuong-chuyen-.html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9623</v>
      </c>
      <c r="B624" t="str">
        <v>Công an xã Vũ Bình tỉnh Thái Bình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9624</v>
      </c>
      <c r="B625" t="str">
        <f>HYPERLINK("https://vubinh.kienxuong.thaibinh.gov.vn/", "UBND Ủy ban nhân dân xã Vũ Bình tỉnh Thái Bình")</f>
        <v>UBND Ủy ban nhân dân xã Vũ Bình tỉnh Thái Bình</v>
      </c>
      <c r="C625" t="str">
        <v>https://vubinh.kienxuong.thaibinh.gov.vn/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9625</v>
      </c>
      <c r="B626" t="str">
        <f>HYPERLINK("https://www.facebook.com/ConganxaMinhTan/", "Công an xã Minh Tân tỉnh Thái Bình")</f>
        <v>Công an xã Minh Tân tỉnh Thái Bình</v>
      </c>
      <c r="C626" t="str">
        <v>https://www.facebook.com/ConganxaMinhTan/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9626</v>
      </c>
      <c r="B627" t="str">
        <f>HYPERLINK("https://minhtan.kienxuong.thaibinh.gov.vn/", "UBND Ủy ban nhân dân xã Minh Tân tỉnh Thái Bình")</f>
        <v>UBND Ủy ban nhân dân xã Minh Tân tỉnh Thái Bình</v>
      </c>
      <c r="C627" t="str">
        <v>https://minhtan.kienxuong.thaibinh.gov.vn/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9627</v>
      </c>
      <c r="B628" t="str">
        <f>HYPERLINK("https://www.facebook.com/p/Tu%E1%BB%95i-tr%E1%BA%BB-C%C3%B4ng-an-Th%C3%A1i-B%C3%ACnh-100068113789461/", "Công an xã Nam Bình tỉnh Thái Bình")</f>
        <v>Công an xã Nam Bình tỉnh Thái Bình</v>
      </c>
      <c r="C628" t="str">
        <v>https://www.facebook.com/p/Tu%E1%BB%95i-tr%E1%BA%BB-C%C3%B4ng-an-Th%C3%A1i-B%C3%ACnh-100068113789461/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9628</v>
      </c>
      <c r="B629" t="str">
        <f>HYPERLINK("https://kienxuong.thaibinh.gov.vn/cac-don-vi-hanh-chinh/xa-nam-binh", "UBND Ủy ban nhân dân xã Nam Bình tỉnh Thái Bình")</f>
        <v>UBND Ủy ban nhân dân xã Nam Bình tỉnh Thái Bình</v>
      </c>
      <c r="C629" t="str">
        <v>https://kienxuong.thaibinh.gov.vn/cac-don-vi-hanh-chinh/xa-nam-binh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9629</v>
      </c>
      <c r="B630" t="str">
        <f>HYPERLINK("https://www.facebook.com/p/Tu%E1%BB%95i-tr%E1%BA%BB-C%C3%B4ng-an-Th%C3%A1i-B%C3%ACnh-100068113789461/", "Công an xã Bình Thanh tỉnh Thái Bình")</f>
        <v>Công an xã Bình Thanh tỉnh Thái Bình</v>
      </c>
      <c r="C630" t="str">
        <v>https://www.facebook.com/p/Tu%E1%BB%95i-tr%E1%BA%BB-C%C3%B4ng-an-Th%C3%A1i-B%C3%ACnh-100068113789461/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9630</v>
      </c>
      <c r="B631" t="str">
        <f>HYPERLINK("https://kienxuong.thaibinh.gov.vn/cac-don-vi-hanh-chinh/xa-binh-thanh", "UBND Ủy ban nhân dân xã Bình Thanh tỉnh Thái Bình")</f>
        <v>UBND Ủy ban nhân dân xã Bình Thanh tỉnh Thái Bình</v>
      </c>
      <c r="C631" t="str">
        <v>https://kienxuong.thaibinh.gov.vn/cac-don-vi-hanh-chinh/xa-binh-thanh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9631</v>
      </c>
      <c r="B632" t="str">
        <f>HYPERLINK("https://www.facebook.com/p/Tu%E1%BB%95i-tr%E1%BA%BB-C%C3%B4ng-an-Th%C3%A1i-B%C3%ACnh-100068113789461/", "Công an xã Bình Định tỉnh Thái Bình")</f>
        <v>Công an xã Bình Định tỉnh Thái Bình</v>
      </c>
      <c r="C632" t="str">
        <v>https://www.facebook.com/p/Tu%E1%BB%95i-tr%E1%BA%BB-C%C3%B4ng-an-Th%C3%A1i-B%C3%ACnh-100068113789461/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9632</v>
      </c>
      <c r="B633" t="str">
        <f>HYPERLINK("https://kienxuong.thaibinh.gov.vn/quy-hoach/quy-hoach-chuyen-de/xa-binh-dinh", "UBND Ủy ban nhân dân xã Bình Định tỉnh Thái Bình")</f>
        <v>UBND Ủy ban nhân dân xã Bình Định tỉnh Thái Bình</v>
      </c>
      <c r="C633" t="str">
        <v>https://kienxuong.thaibinh.gov.vn/quy-hoach/quy-hoach-chuyen-de/xa-binh-dinh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9633</v>
      </c>
      <c r="B634" t="str">
        <v>Công an xã Hồng Tiến tỉnh Thái Bình</v>
      </c>
      <c r="C634" t="str">
        <v>-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9634</v>
      </c>
      <c r="B635" t="str">
        <f>HYPERLINK("https://kienxuong.thaibinh.gov.vn/cac-don-vi-hanh-chinh/xa-hong-tien", "UBND Ủy ban nhân dân xã Hồng Tiến tỉnh Thái Bình")</f>
        <v>UBND Ủy ban nhân dân xã Hồng Tiến tỉnh Thái Bình</v>
      </c>
      <c r="C635" t="str">
        <v>https://kienxuong.thaibinh.gov.vn/cac-don-vi-hanh-chinh/xa-hong-tien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9635</v>
      </c>
      <c r="B636" t="str">
        <v>Công an thị trấn Vũ Thư tỉnh Thái Bình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9636</v>
      </c>
      <c r="B637" t="str">
        <f>HYPERLINK("https://vuthu.thaibinh.gov.vn/", "UBND Ủy ban nhân dân thị trấn Vũ Thư tỉnh Thái Bình")</f>
        <v>UBND Ủy ban nhân dân thị trấn Vũ Thư tỉnh Thái Bình</v>
      </c>
      <c r="C637" t="str">
        <v>https://vuthu.thaibinh.gov.vn/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9637</v>
      </c>
      <c r="B638" t="str">
        <v>Công an xã Hồng Lý tỉnh Thái Bình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9638</v>
      </c>
      <c r="B639" t="str">
        <f>HYPERLINK("https://thaibinh.gov.vn/van-ban-phap-luat/van-ban-dieu-hanh/ve-viec-giao-dat-cho-uy-ban-nhan-dan-xa-hong-ly-huyen-vu-thu.html", "UBND Ủy ban nhân dân xã Hồng Lý tỉnh Thái Bình")</f>
        <v>UBND Ủy ban nhân dân xã Hồng Lý tỉnh Thái Bình</v>
      </c>
      <c r="C639" t="str">
        <v>https://thaibinh.gov.vn/van-ban-phap-luat/van-ban-dieu-hanh/ve-viec-giao-dat-cho-uy-ban-nhan-dan-xa-hong-ly-huyen-vu-thu.html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9639</v>
      </c>
      <c r="B640" t="str">
        <f>HYPERLINK("https://www.facebook.com/p/Tu%E1%BB%95i-tr%E1%BA%BB-C%C3%B4ng-an-Th%C3%A1i-B%C3%ACnh-100068113789461/", "Công an xã Đồng Thanh tỉnh Thái Bình")</f>
        <v>Công an xã Đồng Thanh tỉnh Thái Bình</v>
      </c>
      <c r="C640" t="str">
        <v>https://www.facebook.com/p/Tu%E1%BB%95i-tr%E1%BA%BB-C%C3%B4ng-an-Th%C3%A1i-B%C3%ACnh-100068113789461/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9640</v>
      </c>
      <c r="B641" t="str">
        <f>HYPERLINK("https://vuthu.thaibinh.gov.vn/", "UBND Ủy ban nhân dân xã Đồng Thanh tỉnh Thái Bình")</f>
        <v>UBND Ủy ban nhân dân xã Đồng Thanh tỉnh Thái Bình</v>
      </c>
      <c r="C641" t="str">
        <v>https://vuthu.thaibinh.gov.vn/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9641</v>
      </c>
      <c r="B642" t="str">
        <f>HYPERLINK("https://www.facebook.com/giaoxuxuanhoa/", "Công an xã Xuân Hòa tỉnh Thái Bình")</f>
        <v>Công an xã Xuân Hòa tỉnh Thái Bình</v>
      </c>
      <c r="C642" t="str">
        <v>https://www.facebook.com/giaoxuxuanhoa/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9642</v>
      </c>
      <c r="B643" t="str">
        <f>HYPERLINK("https://vuthu.thaibinh.gov.vn/gioi-thieu/dia-diem-tham-quan/khach-san", "UBND Ủy ban nhân dân xã Xuân Hòa tỉnh Thái Bình")</f>
        <v>UBND Ủy ban nhân dân xã Xuân Hòa tỉnh Thái Bình</v>
      </c>
      <c r="C643" t="str">
        <v>https://vuthu.thaibinh.gov.vn/gioi-thieu/dia-diem-tham-quan/khach-san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9643</v>
      </c>
      <c r="B644" t="str">
        <f>HYPERLINK("https://www.facebook.com/cahhiephoa/", "Công an xã Hiệp Hòa tỉnh Thái Bình")</f>
        <v>Công an xã Hiệp Hòa tỉnh Thái Bình</v>
      </c>
      <c r="C644" t="str">
        <v>https://www.facebook.com/cahhiephoa/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9644</v>
      </c>
      <c r="B645" t="str">
        <f>HYPERLINK("https://www.quangninh.gov.vn/donvi/TXQuangYen/Trang/ChiTietBVGioiThieu.aspx?bvid=203", "UBND Ủy ban nhân dân xã Hiệp Hòa tỉnh Thái Bình")</f>
        <v>UBND Ủy ban nhân dân xã Hiệp Hòa tỉnh Thái Bình</v>
      </c>
      <c r="C645" t="str">
        <v>https://www.quangninh.gov.vn/donvi/TXQuangYen/Trang/ChiTietBVGioiThieu.aspx?bvid=203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9645</v>
      </c>
      <c r="B646" t="str">
        <v>Công an xã Phúc Thành tỉnh Thái Bình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9646</v>
      </c>
      <c r="B647" t="str">
        <f>HYPERLINK("https://thaibinh.gov.vn/van-ban-phap-luat/van-ban-dieu-hanh/ve-viec-cho-phep-uy-ban-nhan-dan-xa-phuc-thanh-huyen-vu-thu-.html", "UBND Ủy ban nhân dân xã Phúc Thành tỉnh Thái Bình")</f>
        <v>UBND Ủy ban nhân dân xã Phúc Thành tỉnh Thái Bình</v>
      </c>
      <c r="C647" t="str">
        <v>https://thaibinh.gov.vn/van-ban-phap-luat/van-ban-dieu-hanh/ve-viec-cho-phep-uy-ban-nhan-dan-xa-phuc-thanh-huyen-vu-thu-.html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9647</v>
      </c>
      <c r="B648" t="str">
        <v>Công an xã Tân Phong tỉnh Thái Bình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9648</v>
      </c>
      <c r="B649" t="str">
        <f>HYPERLINK("https://thaibinh.gov.vn/van-ban-phap-luat/van-ban-dieu-hanh/ve-viec-cho-phep-ubnd-xa-tan-phong-huyen-vu-thu-su-dung-de-t.html", "UBND Ủy ban nhân dân xã Tân Phong tỉnh Thái Bình")</f>
        <v>UBND Ủy ban nhân dân xã Tân Phong tỉnh Thái Bình</v>
      </c>
      <c r="C649" t="str">
        <v>https://thaibinh.gov.vn/van-ban-phap-luat/van-ban-dieu-hanh/ve-viec-cho-phep-ubnd-xa-tan-phong-huyen-vu-thu-su-dung-de-t.html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9649</v>
      </c>
      <c r="B650" t="str">
        <v>Công an xã Song Lãng tỉnh Thái Bình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9650</v>
      </c>
      <c r="B651" t="str">
        <f>HYPERLINK("https://vuthu.thaibinh.gov.vn/tin-tuc/chinh-tri/xa-song-la-ng-minh-quang-do-ng-chi-chu-ti-ch-uy-ban-nhan-dan.html", "UBND Ủy ban nhân dân xã Song Lãng tỉnh Thái Bình")</f>
        <v>UBND Ủy ban nhân dân xã Song Lãng tỉnh Thái Bình</v>
      </c>
      <c r="C651" t="str">
        <v>https://vuthu.thaibinh.gov.vn/tin-tuc/chinh-tri/xa-song-la-ng-minh-quang-do-ng-chi-chu-ti-ch-uy-ban-nhan-dan.html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9651</v>
      </c>
      <c r="B652" t="str">
        <v>Công an xã Tân Hòa tỉnh Thái Bình</v>
      </c>
      <c r="C652" t="str">
        <v>-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9652</v>
      </c>
      <c r="B653" t="str">
        <f>HYPERLINK("https://thaibinh.gov.vn/van-ban-phap-luat/van-ban-dieu-hanh/ve-viec-cho-phep-uy-ban-nhan-dan-xa-tan-hoa-huyen-vu-thu-chu.html", "UBND Ủy ban nhân dân xã Tân Hòa tỉnh Thái Bình")</f>
        <v>UBND Ủy ban nhân dân xã Tân Hòa tỉnh Thái Bình</v>
      </c>
      <c r="C653" t="str">
        <v>https://thaibinh.gov.vn/van-ban-phap-luat/van-ban-dieu-hanh/ve-viec-cho-phep-uy-ban-nhan-dan-xa-tan-hoa-huyen-vu-thu-chu.html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9653</v>
      </c>
      <c r="B654" t="str">
        <f>HYPERLINK("https://www.facebook.com/p/Vi%E1%BB%87t-H%C3%B9ng-V%C5%A9-Th%C6%B0-100071958408893/", "Công an xã Việt Hùng tỉnh Thái Bình")</f>
        <v>Công an xã Việt Hùng tỉnh Thái Bình</v>
      </c>
      <c r="C654" t="str">
        <v>https://www.facebook.com/p/Vi%E1%BB%87t-H%C3%B9ng-V%C5%A9-Th%C6%B0-100071958408893/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9654</v>
      </c>
      <c r="B655" t="str">
        <f>HYPERLINK("https://thaibinh.gov.vn/van-ban-phap-luat/van-ban-dieu-hanh/ve-viec-giao-dat-cho-uy-ban-nhan-dan-xa-viet-hung-huyen-vu-t.html", "UBND Ủy ban nhân dân xã Việt Hùng tỉnh Thái Bình")</f>
        <v>UBND Ủy ban nhân dân xã Việt Hùng tỉnh Thái Bình</v>
      </c>
      <c r="C655" t="str">
        <v>https://thaibinh.gov.vn/van-ban-phap-luat/van-ban-dieu-hanh/ve-viec-giao-dat-cho-uy-ban-nhan-dan-xa-viet-hung-huyen-vu-t.html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9655</v>
      </c>
      <c r="B656" t="str">
        <v>Công an xã Minh Lãng tỉnh Thái Bình</v>
      </c>
      <c r="C656" t="str">
        <v>-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9656</v>
      </c>
      <c r="B657" t="str">
        <f>HYPERLINK("https://vuthu.thaibinh.gov.vn/tin-tuc/chinh-tri/hdnd-xa-minh-lang-nhie-m-ky-mo-i-to-chuc-ky-hop-thu-nhat.html", "UBND Ủy ban nhân dân xã Minh Lãng tỉnh Thái Bình")</f>
        <v>UBND Ủy ban nhân dân xã Minh Lãng tỉnh Thái Bình</v>
      </c>
      <c r="C657" t="str">
        <v>https://vuthu.thaibinh.gov.vn/tin-tuc/chinh-tri/hdnd-xa-minh-lang-nhie-m-ky-mo-i-to-chuc-ky-hop-thu-nhat.html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9657</v>
      </c>
      <c r="B658" t="str">
        <f>HYPERLINK("https://www.facebook.com/p/Minh-Khai-V%C5%A9-Th%C6%B0-100071429033720/", "Công an xã Minh Khai tỉnh Thái Bình")</f>
        <v>Công an xã Minh Khai tỉnh Thái Bình</v>
      </c>
      <c r="C658" t="str">
        <v>https://www.facebook.com/p/Minh-Khai-V%C5%A9-Th%C6%B0-100071429033720/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9658</v>
      </c>
      <c r="B659" t="str">
        <f>HYPERLINK("https://vuthu.thaibinh.gov.vn/tin-tuc/chinh-tri/hoi-dong-nhan-dan-xa-minh-khai-khoa-xx-to-chuc-ky-hop-thu-nh.html", "UBND Ủy ban nhân dân xã Minh Khai tỉnh Thái Bình")</f>
        <v>UBND Ủy ban nhân dân xã Minh Khai tỉnh Thái Bình</v>
      </c>
      <c r="C659" t="str">
        <v>https://vuthu.thaibinh.gov.vn/tin-tuc/chinh-tri/hoi-dong-nhan-dan-xa-minh-khai-khoa-xx-to-chuc-ky-hop-thu-nh.html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9659</v>
      </c>
      <c r="B660" t="str">
        <v>Công an xã Dũng Nghĩa tỉnh Thái Bình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9660</v>
      </c>
      <c r="B661" t="str">
        <f>HYPERLINK("https://vuthu.thaibinh.gov.vn/", "UBND Ủy ban nhân dân xã Dũng Nghĩa tỉnh Thái Bình")</f>
        <v>UBND Ủy ban nhân dân xã Dũng Nghĩa tỉnh Thái Bình</v>
      </c>
      <c r="C661" t="str">
        <v>https://vuthu.thaibinh.gov.vn/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9661</v>
      </c>
      <c r="B662" t="str">
        <v>Công an xã Minh Quang tỉnh Thái Bình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9662</v>
      </c>
      <c r="B663" t="str">
        <f>HYPERLINK("https://sokhcn.thaibinh.gov.vn/thong-tin/cong-khai-minh-bach/quyet-dinh-so-3340-qd-ubnd-ngay-27-12-2021-cua-uy-ban-nhan-d.html", "UBND Ủy ban nhân dân xã Minh Quang tỉnh Thái Bình")</f>
        <v>UBND Ủy ban nhân dân xã Minh Quang tỉnh Thái Bình</v>
      </c>
      <c r="C663" t="str">
        <v>https://sokhcn.thaibinh.gov.vn/thong-tin/cong-khai-minh-bach/quyet-dinh-so-3340-qd-ubnd-ngay-27-12-2021-cua-uy-ban-nhan-d.html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9663</v>
      </c>
      <c r="B664" t="str">
        <v>Công an xã Tam Quang tỉnh Thái Bình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9664</v>
      </c>
      <c r="B665" t="str">
        <f>HYPERLINK("https://vuthu.thaibinh.gov.vn/", "UBND Ủy ban nhân dân xã Tam Quang tỉnh Thái Bình")</f>
        <v>UBND Ủy ban nhân dân xã Tam Quang tỉnh Thái Bình</v>
      </c>
      <c r="C665" t="str">
        <v>https://vuthu.thaibinh.gov.vn/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9665</v>
      </c>
      <c r="B666" t="str">
        <f>HYPERLINK("https://www.facebook.com/p/C%C3%B4ng-an-x%C3%A3-T%C3%A2n-L%E1%BA%ADp-V%C5%A9-Th%C6%B0-Th%C3%A1i-B%C3%ACnh-100071370459145/", "Công an xã Tân Lập tỉnh Thái Bình")</f>
        <v>Công an xã Tân Lập tỉnh Thái Bình</v>
      </c>
      <c r="C666" t="str">
        <v>https://www.facebook.com/p/C%C3%B4ng-an-x%C3%A3-T%C3%A2n-L%E1%BA%ADp-V%C5%A9-Th%C6%B0-Th%C3%A1i-B%C3%ACnh-100071370459145/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9666</v>
      </c>
      <c r="B667" t="str">
        <f>HYPERLINK("https://vuthu.thaibinh.gov.vn/tin-tuc/chinh-tri/hoi-dong-nhan-dan-xa-tan-lap-khoa-xx-ban-hanh-8-nghi-quyet-t.html", "UBND Ủy ban nhân dân xã Tân Lập tỉnh Thái Bình")</f>
        <v>UBND Ủy ban nhân dân xã Tân Lập tỉnh Thái Bình</v>
      </c>
      <c r="C667" t="str">
        <v>https://vuthu.thaibinh.gov.vn/tin-tuc/chinh-tri/hoi-dong-nhan-dan-xa-tan-lap-khoa-xx-ban-hanh-8-nghi-quyet-t.html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9667</v>
      </c>
      <c r="B668" t="str">
        <v>Công an xã Bách Thuận tỉnh Thái Bình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9668</v>
      </c>
      <c r="B669" t="str">
        <f>HYPERLINK("https://vuthu.thaibinh.gov.vn/", "UBND Ủy ban nhân dân xã Bách Thuận tỉnh Thái Bình")</f>
        <v>UBND Ủy ban nhân dân xã Bách Thuận tỉnh Thái Bình</v>
      </c>
      <c r="C669" t="str">
        <v>https://vuthu.thaibinh.gov.vn/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9669</v>
      </c>
      <c r="B670" t="str">
        <f>HYPERLINK("https://www.facebook.com/groups/2045495872347954/", "Công an xã Tự Tân tỉnh Thái Bình")</f>
        <v>Công an xã Tự Tân tỉnh Thái Bình</v>
      </c>
      <c r="C670" t="str">
        <v>https://www.facebook.com/groups/2045495872347954/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9670</v>
      </c>
      <c r="B671" t="str">
        <f>HYPERLINK("https://vuthu.thaibinh.gov.vn/", "UBND Ủy ban nhân dân xã Tự Tân tỉnh Thái Bình")</f>
        <v>UBND Ủy ban nhân dân xã Tự Tân tỉnh Thái Bình</v>
      </c>
      <c r="C671" t="str">
        <v>https://vuthu.thaibinh.gov.vn/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9671</v>
      </c>
      <c r="B672" t="str">
        <v>Công an xã Song An tỉnh Thái Bình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9672</v>
      </c>
      <c r="B673" t="str">
        <f>HYPERLINK("https://vuthu.thaibinh.gov.vn/", "UBND Ủy ban nhân dân xã Song An tỉnh Thái Bình")</f>
        <v>UBND Ủy ban nhân dân xã Song An tỉnh Thái Bình</v>
      </c>
      <c r="C673" t="str">
        <v>https://vuthu.thaibinh.gov.vn/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9673</v>
      </c>
      <c r="B674" t="str">
        <f>HYPERLINK("https://www.facebook.com/p/Tu%E1%BB%95i-tr%E1%BA%BB-C%C3%B4ng-an-Th%C3%A1i-B%C3%ACnh-100068113789461/", "Công an xã Trung An tỉnh Thái Bình")</f>
        <v>Công an xã Trung An tỉnh Thái Bình</v>
      </c>
      <c r="C674" t="str">
        <v>https://www.facebook.com/p/Tu%E1%BB%95i-tr%E1%BA%BB-C%C3%B4ng-an-Th%C3%A1i-B%C3%ACnh-100068113789461/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9674</v>
      </c>
      <c r="B675" t="str">
        <f>HYPERLINK("https://vuthu.thaibinh.gov.vn/", "UBND Ủy ban nhân dân xã Trung An tỉnh Thái Bình")</f>
        <v>UBND Ủy ban nhân dân xã Trung An tỉnh Thái Bình</v>
      </c>
      <c r="C675" t="str">
        <v>https://vuthu.thaibinh.gov.vn/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9675</v>
      </c>
      <c r="B676" t="str">
        <v>Công an xã Vũ Hội tỉnh Thái Bình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9676</v>
      </c>
      <c r="B677" t="str">
        <f>HYPERLINK("https://vuthu.thaibinh.gov.vn/", "UBND Ủy ban nhân dân xã Vũ Hội tỉnh Thái Bình")</f>
        <v>UBND Ủy ban nhân dân xã Vũ Hội tỉnh Thái Bình</v>
      </c>
      <c r="C677" t="str">
        <v>https://vuthu.thaibinh.gov.vn/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9677</v>
      </c>
      <c r="B678" t="str">
        <f>HYPERLINK("https://www.facebook.com/p/CA-40-x%C3%A3-H%C3%B2a-B%C3%ACnh-V%C5%A9-Th%C6%B0-Th%C3%A1i-B%C3%ACnh-100063933038001/", "Công an xã Hòa Bình tỉnh Thái Bình")</f>
        <v>Công an xã Hòa Bình tỉnh Thái Bình</v>
      </c>
      <c r="C678" t="str">
        <v>https://www.facebook.com/p/CA-40-x%C3%A3-H%C3%B2a-B%C3%ACnh-V%C5%A9-Th%C6%B0-Th%C3%A1i-B%C3%ACnh-100063933038001/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9678</v>
      </c>
      <c r="B679" t="str">
        <f>HYPERLINK("https://kienxuong.thaibinh.gov.vn/cac-don-vi-hanh-chinh/xa-hoa-binh", "UBND Ủy ban nhân dân xã Hòa Bình tỉnh Thái Bình")</f>
        <v>UBND Ủy ban nhân dân xã Hòa Bình tỉnh Thái Bình</v>
      </c>
      <c r="C679" t="str">
        <v>https://kienxuong.thaibinh.gov.vn/cac-don-vi-hanh-chinh/xa-hoa-binh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9679</v>
      </c>
      <c r="B680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680" t="str">
        <v>https://www.facebook.com/p/C%C3%B4ng-an-x%C3%A3-Nguy%C3%AAn-X%C3%A1-%C4%90%C3%B4ng-H%C6%B0ng-Th%C3%A1i-B%C3%ACnh-100075874274651/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9680</v>
      </c>
      <c r="B681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681" t="str">
        <v>https://soxaydung.thaibinh.gov.vn/tin-tuc/-du-an-phat-trien-nha-o-thuong-mai-khu-dan-cu-thon-thai-xa-n.html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9681</v>
      </c>
      <c r="B682" t="str">
        <f>HYPERLINK("https://www.facebook.com/p/Tr%C6%B0%E1%BB%9Dng-Ti%E1%BB%83u-h%E1%BB%8Dc-Vi%E1%BB%87t-Thu%E1%BA%ADn-Huy%E1%BB%87n-V%C5%A9-Th%C6%B0-T%E1%BB%89nh-Th%C3%A1i-B%C3%ACnh-100027317997066/?locale=vi_VN", "Công an xã Việt Thuận tỉnh Thái Bình")</f>
        <v>Công an xã Việt Thuận tỉnh Thái Bình</v>
      </c>
      <c r="C682" t="str">
        <v>https://www.facebook.com/p/Tr%C6%B0%E1%BB%9Dng-Ti%E1%BB%83u-h%E1%BB%8Dc-Vi%E1%BB%87t-Thu%E1%BA%ADn-Huy%E1%BB%87n-V%C5%A9-Th%C6%B0-T%E1%BB%89nh-Th%C3%A1i-B%C3%ACnh-100027317997066/?locale=vi_VN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9682</v>
      </c>
      <c r="B683" t="str">
        <f>HYPERLINK("https://vuthu.thaibinh.gov.vn/", "UBND Ủy ban nhân dân xã Việt Thuận tỉnh Thái Bình")</f>
        <v>UBND Ủy ban nhân dân xã Việt Thuận tỉnh Thái Bình</v>
      </c>
      <c r="C683" t="str">
        <v>https://vuthu.thaibinh.gov.vn/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9683</v>
      </c>
      <c r="B684" t="str">
        <v>Công an xã Vũ Vinh tỉnh Thái Bình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9684</v>
      </c>
      <c r="B685" t="str">
        <f>HYPERLINK("https://vuthu.thaibinh.gov.vn/", "UBND Ủy ban nhân dân xã Vũ Vinh tỉnh Thái Bình")</f>
        <v>UBND Ủy ban nhân dân xã Vũ Vinh tỉnh Thái Bình</v>
      </c>
      <c r="C685" t="str">
        <v>https://vuthu.thaibinh.gov.vn/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9685</v>
      </c>
      <c r="B686" t="str">
        <v>Công an xã Vũ Đoài tỉnh Thái Bình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9686</v>
      </c>
      <c r="B687" t="str">
        <f>HYPERLINK("https://vudoai.vuthu.thaibinh.gov.vn/", "UBND Ủy ban nhân dân xã Vũ Đoài tỉnh Thái Bình")</f>
        <v>UBND Ủy ban nhân dân xã Vũ Đoài tỉnh Thái Bình</v>
      </c>
      <c r="C687" t="str">
        <v>https://vudoai.vuthu.thaibinh.gov.vn/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9687</v>
      </c>
      <c r="B688" t="str">
        <v>Công an xã Vũ Tiến tỉnh Thái Bình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9688</v>
      </c>
      <c r="B689" t="str">
        <f>HYPERLINK("https://thaibinh.gov.vn/van-ban-phap-luat/van-ban-dieu-hanh/cho-phep-uy-ban-nhan-dan-xa-vu-tien-huyen-vu-thu-chuyen-muc-.html?customDomain=thaibinh.gov.vn", "UBND Ủy ban nhân dân xã Vũ Tiến tỉnh Thái Bình")</f>
        <v>UBND Ủy ban nhân dân xã Vũ Tiến tỉnh Thái Bình</v>
      </c>
      <c r="C689" t="str">
        <v>https://thaibinh.gov.vn/van-ban-phap-luat/van-ban-dieu-hanh/cho-phep-uy-ban-nhan-dan-xa-vu-tien-huyen-vu-thu-chuyen-muc-.html?customDomain=thaibinh.gov.vn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9689</v>
      </c>
      <c r="B690" t="str">
        <v>Công an xã Vũ Vân tỉnh Thái Bình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9690</v>
      </c>
      <c r="B691" t="str">
        <f>HYPERLINK("https://vuthu.thaibinh.gov.vn/", "UBND Ủy ban nhân dân xã Vũ Vân tỉnh Thái Bình")</f>
        <v>UBND Ủy ban nhân dân xã Vũ Vân tỉnh Thái Bình</v>
      </c>
      <c r="C691" t="str">
        <v>https://vuthu.thaibinh.gov.vn/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9691</v>
      </c>
      <c r="B692" t="str">
        <f>HYPERLINK("https://www.facebook.com/p/Tu%E1%BB%95i-tr%E1%BA%BB-C%C3%B4ng-an-Th%C3%A1i-B%C3%ACnh-100068113789461/", "Công an xã Duy Nhất tỉnh Thái Bình")</f>
        <v>Công an xã Duy Nhất tỉnh Thái Bình</v>
      </c>
      <c r="C692" t="str">
        <v>https://www.facebook.com/p/Tu%E1%BB%95i-tr%E1%BA%BB-C%C3%B4ng-an-Th%C3%A1i-B%C3%ACnh-100068113789461/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9692</v>
      </c>
      <c r="B693" t="str">
        <f>HYPERLINK("https://sotnmt.thaibinh.gov.vn/thong-tin-hanh-chinh-cong/van-ban/quyet-dinh-giao-dat/vv-giao-dat-cho-ubnd-xa-duy-nhat-huyen-vu-thu-de-thuc-hien-q.html", "UBND Ủy ban nhân dân xã Duy Nhất tỉnh Thái Bình")</f>
        <v>UBND Ủy ban nhân dân xã Duy Nhất tỉnh Thái Bình</v>
      </c>
      <c r="C693" t="str">
        <v>https://sotnmt.thaibinh.gov.vn/thong-tin-hanh-chinh-cong/van-ban/quyet-dinh-giao-dat/vv-giao-dat-cho-ubnd-xa-duy-nhat-huyen-vu-thu-de-thuc-hien-q.html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9693</v>
      </c>
      <c r="B694" t="str">
        <f>HYPERLINK("https://www.facebook.com/p/H%E1%BB%93ng-Phong-V%C5%A9-Th%C6%B0-Th%C3%A1i-B%C3%ACnh-100071349681937/", "Công an xã Hồng Phong tỉnh Thái Bình")</f>
        <v>Công an xã Hồng Phong tỉnh Thái Bình</v>
      </c>
      <c r="C694" t="str">
        <v>https://www.facebook.com/p/H%E1%BB%93ng-Phong-V%C5%A9-Th%C6%B0-Th%C3%A1i-B%C3%ACnh-100071349681937/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9694</v>
      </c>
      <c r="B695" t="str">
        <f>HYPERLINK("https://vuthu.thaibinh.gov.vn/", "UBND Ủy ban nhân dân xã Hồng Phong tỉnh Thái Bình")</f>
        <v>UBND Ủy ban nhân dân xã Hồng Phong tỉnh Thái Bình</v>
      </c>
      <c r="C695" t="str">
        <v>https://vuthu.thaibinh.gov.vn/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9695</v>
      </c>
      <c r="B696" t="str">
        <v>Công an phường Quang Trung tỉnh Hà Nam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9696</v>
      </c>
      <c r="B697" t="str">
        <f>HYPERLINK("https://dichvucong.namdinh.gov.vn/portaldvc/KenhTin/dich-vu-cong-truc-tuyen.aspx?_dv=DF4850ED-1515-B7E6-4C22-92D618504C50", "UBND Ủy ban nhân dân phường Quang Trung tỉnh Hà Nam")</f>
        <v>UBND Ủy ban nhân dân phường Quang Trung tỉnh Hà Nam</v>
      </c>
      <c r="C697" t="str">
        <v>https://dichvucong.namdinh.gov.vn/portaldvc/KenhTin/dich-vu-cong-truc-tuyen.aspx?_dv=DF4850ED-1515-B7E6-4C22-92D618504C50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9697</v>
      </c>
      <c r="B698" t="str">
        <v>Công an phường Lương Khánh Thiện tỉnh Hà Nam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9698</v>
      </c>
      <c r="B699" t="str">
        <f>HYPERLINK("https://phuly.hanam.gov.vn/Pages/cac-xa-phuong175562080.aspx", "UBND Ủy ban nhân dân phường Lương Khánh Thiện tỉnh Hà Nam")</f>
        <v>UBND Ủy ban nhân dân phường Lương Khánh Thiện tỉnh Hà Nam</v>
      </c>
      <c r="C699" t="str">
        <v>https://phuly.hanam.gov.vn/Pages/cac-xa-phuong175562080.aspx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9699</v>
      </c>
      <c r="B700" t="str">
        <v>Công an phường Lê Hồng Phong tỉnh Hà Nam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9700</v>
      </c>
      <c r="B701" t="str">
        <f>HYPERLINK("https://phuly.hanam.gov.vn/Pages/ky-hop-thu-nhat-hoi-dong-nhan-dan-phuong-le-hong-phong-khoa-v-nhiem-ky-2021-2026.aspx", "UBND Ủy ban nhân dân phường Lê Hồng Phong tỉnh Hà Nam")</f>
        <v>UBND Ủy ban nhân dân phường Lê Hồng Phong tỉnh Hà Nam</v>
      </c>
      <c r="C701" t="str">
        <v>https://phuly.hanam.gov.vn/Pages/ky-hop-thu-nhat-hoi-dong-nhan-dan-phuong-le-hong-phong-khoa-v-nhiem-ky-2021-2026.aspx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9701</v>
      </c>
      <c r="B702" t="str">
        <f>HYPERLINK("https://www.facebook.com/p/C%C3%B4ng-an-ph%C6%B0%E1%BB%9Dng-Minh-Khai-th%C3%A0nh-ph%E1%BB%91-Ph%E1%BB%A7-L%C3%BD-61552689226494/", "Công an phường Minh Khai tỉnh Hà Nam")</f>
        <v>Công an phường Minh Khai tỉnh Hà Nam</v>
      </c>
      <c r="C702" t="str">
        <v>https://www.facebook.com/p/C%C3%B4ng-an-ph%C6%B0%E1%BB%9Dng-Minh-Khai-th%C3%A0nh-ph%E1%BB%91-Ph%E1%BB%A7-L%C3%BD-61552689226494/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9702</v>
      </c>
      <c r="B703" t="str">
        <f>HYPERLINK("https://phuly.hanam.gov.vn/Pages/cac-xa-phuong175562080.aspx", "UBND Ủy ban nhân dân phường Minh Khai tỉnh Hà Nam")</f>
        <v>UBND Ủy ban nhân dân phường Minh Khai tỉnh Hà Nam</v>
      </c>
      <c r="C703" t="str">
        <v>https://phuly.hanam.gov.vn/Pages/cac-xa-phuong175562080.aspx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9703</v>
      </c>
      <c r="B704" t="str">
        <v>Công an phường Hai Bà Trưng tỉnh Hà Nam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9704</v>
      </c>
      <c r="B705" t="str">
        <f>HYPERLINK("https://dean06.hanam.gov.vn/index.php/vi/news/tin-cap-huyen/ubnd-phuong-hai-ba-trung-trien-khai-mo-hinh-tuyen-truyen-thuc-hien-de-an-06-cua-chinh-phu-tren-dia-ban-phuong-hai-ba-trung-646.html", "UBND Ủy ban nhân dân phường Hai Bà Trưng tỉnh Hà Nam")</f>
        <v>UBND Ủy ban nhân dân phường Hai Bà Trưng tỉnh Hà Nam</v>
      </c>
      <c r="C705" t="str">
        <v>https://dean06.hanam.gov.vn/index.php/vi/news/tin-cap-huyen/ubnd-phuong-hai-ba-trung-trien-khai-mo-hinh-tuyen-truyen-thuc-hien-de-an-06-cua-chinh-phu-tren-dia-ban-phuong-hai-ba-trung-646.html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9705</v>
      </c>
      <c r="B706" t="str">
        <f>HYPERLINK("https://www.facebook.com/p/C%C3%B4ng-an-ph%C6%B0%E1%BB%9Dng-Tr%E1%BA%A7n-H%C6%B0ng-%C4%90%E1%BA%A1o-TpPh%E1%BB%A7-L%C3%BD-H%C3%A0-Nam-100083035562709/", "Công an phường Trần Hưng Đạo tỉnh Hà Nam")</f>
        <v>Công an phường Trần Hưng Đạo tỉnh Hà Nam</v>
      </c>
      <c r="C706" t="str">
        <v>https://www.facebook.com/p/C%C3%B4ng-an-ph%C6%B0%E1%BB%9Dng-Tr%E1%BA%A7n-H%C6%B0ng-%C4%90%E1%BA%A1o-TpPh%E1%BB%A7-L%C3%BD-H%C3%A0-Nam-100083035562709/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9706</v>
      </c>
      <c r="B707" t="str">
        <f>HYPERLINK("https://phuly.hanam.gov.vn/Pages/cac-xa-phuong175562080.aspx", "UBND Ủy ban nhân dân phường Trần Hưng Đạo tỉnh Hà Nam")</f>
        <v>UBND Ủy ban nhân dân phường Trần Hưng Đạo tỉnh Hà Nam</v>
      </c>
      <c r="C707" t="str">
        <v>https://phuly.hanam.gov.vn/Pages/cac-xa-phuong175562080.aspx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9707</v>
      </c>
      <c r="B708" t="str">
        <f>HYPERLINK("https://www.facebook.com/tuoitreconganquanhadong/", "Công an phường Lam Hạ tỉnh Hà Nam")</f>
        <v>Công an phường Lam Hạ tỉnh Hà Nam</v>
      </c>
      <c r="C708" t="str">
        <v>https://www.facebook.com/tuoitreconganquanhadong/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9708</v>
      </c>
      <c r="B709" t="str">
        <f>HYPERLINK("https://phuly.hanam.gov.vn/Pages/ubnd-phuong-lam-ha-thanh-pho-phu-ly-to-chuc-hoi-nghi-trien-khai-mo-hinh-phoi-hop-quan-ly-giao-duc-giup-do-nguoi-co.aspx", "UBND Ủy ban nhân dân phường Lam Hạ tỉnh Hà Nam")</f>
        <v>UBND Ủy ban nhân dân phường Lam Hạ tỉnh Hà Nam</v>
      </c>
      <c r="C709" t="str">
        <v>https://phuly.hanam.gov.vn/Pages/ubnd-phuong-lam-ha-thanh-pho-phu-ly-to-chuc-hoi-nghi-trien-khai-mo-hinh-phoi-hop-quan-ly-giao-duc-giup-do-nguoi-co.aspx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9709</v>
      </c>
      <c r="B710" t="str">
        <v>Công an xã Phù Vân tỉnh Hà Nam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9710</v>
      </c>
      <c r="B711" t="str">
        <f>HYPERLINK("https://phuly.hanam.gov.vn/Pages/hdnd-xa-phu-van-to-chuc-ky-hop-thu-nhat-hdnd-xa-khoa-xxvi-nhiem-ky-2021-2026.aspx", "UBND Ủy ban nhân dân xã Phù Vân tỉnh Hà Nam")</f>
        <v>UBND Ủy ban nhân dân xã Phù Vân tỉnh Hà Nam</v>
      </c>
      <c r="C711" t="str">
        <v>https://phuly.hanam.gov.vn/Pages/hdnd-xa-phu-van-to-chuc-ky-hop-thu-nhat-hdnd-xa-khoa-xxvi-nhiem-ky-2021-2026.aspx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9711</v>
      </c>
      <c r="B712" t="str">
        <v>Công an phường Liêm Chính tỉnh Hà Nam</v>
      </c>
      <c r="C712" t="str">
        <v>-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9712</v>
      </c>
      <c r="B713" t="str">
        <f>HYPERLINK("https://congan.hanam.gov.vn/index.php/vi/news/tin-hoat-dong/uy-ban-nhan-dan-phuong-liem-chinh-thanh-pho-phu-ly-trien-khai-xay-dung-mo-hinh-phuong-khong-co-hoat-dong-tin-dung-den-853.html", "UBND Ủy ban nhân dân phường Liêm Chính tỉnh Hà Nam")</f>
        <v>UBND Ủy ban nhân dân phường Liêm Chính tỉnh Hà Nam</v>
      </c>
      <c r="C713" t="str">
        <v>https://congan.hanam.gov.vn/index.php/vi/news/tin-hoat-dong/uy-ban-nhan-dan-phuong-liem-chinh-thanh-pho-phu-ly-trien-khai-xay-dung-mo-hinh-phuong-khong-co-hoat-dong-tin-dung-den-853.html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9713</v>
      </c>
      <c r="B714" t="str">
        <f>HYPERLINK("https://www.facebook.com/doanthanhnienconganhanam/", "Công an xã Liêm Chung tỉnh Hà Nam")</f>
        <v>Công an xã Liêm Chung tỉnh Hà Nam</v>
      </c>
      <c r="C714" t="str">
        <v>https://www.facebook.com/doanthanhnienconganhanam/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9714</v>
      </c>
      <c r="B715" t="str">
        <f>HYPERLINK("https://phuly.hanam.gov.vn/Pages/hdnd-xa-liem-chung-to-chuc-ky-hop-thu-nhat-khoa-xix-nhiem-ky-2021-2026.aspx", "UBND Ủy ban nhân dân xã Liêm Chung tỉnh Hà Nam")</f>
        <v>UBND Ủy ban nhân dân xã Liêm Chung tỉnh Hà Nam</v>
      </c>
      <c r="C715" t="str">
        <v>https://phuly.hanam.gov.vn/Pages/hdnd-xa-liem-chung-to-chuc-ky-hop-thu-nhat-khoa-xix-nhiem-ky-2021-2026.aspx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9715</v>
      </c>
      <c r="B716" t="str">
        <f>HYPERLINK("https://www.facebook.com/p/C%C3%B4ng-an-ph%C6%B0%E1%BB%9Dng-Ch%C3%A2u-S%C6%A1n-100081799500667/?locale=zh_HK", "Công an phường Thanh Châu tỉnh Hà Nam")</f>
        <v>Công an phường Thanh Châu tỉnh Hà Nam</v>
      </c>
      <c r="C716" t="str">
        <v>https://www.facebook.com/p/C%C3%B4ng-an-ph%C6%B0%E1%BB%9Dng-Ch%C3%A2u-S%C6%A1n-100081799500667/?locale=zh_HK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9716</v>
      </c>
      <c r="B717" t="str">
        <f>HYPERLINK("https://phuly.hanam.gov.vn/Pages/cac-xa-phuong175562080.aspx", "UBND Ủy ban nhân dân phường Thanh Châu tỉnh Hà Nam")</f>
        <v>UBND Ủy ban nhân dân phường Thanh Châu tỉnh Hà Nam</v>
      </c>
      <c r="C717" t="str">
        <v>https://phuly.hanam.gov.vn/Pages/cac-xa-phuong175562080.aspx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9717</v>
      </c>
      <c r="B718" t="str">
        <f>HYPERLINK("https://www.facebook.com/p/C%C3%B4ng-an-ph%C6%B0%E1%BB%9Dng-Ch%C3%A2u-S%C6%A1n-100081799500667/", "Công an phường Châu Sơn tỉnh Hà Nam")</f>
        <v>Công an phường Châu Sơn tỉnh Hà Nam</v>
      </c>
      <c r="C718" t="str">
        <v>https://www.facebook.com/p/C%C3%B4ng-an-ph%C6%B0%E1%BB%9Dng-Ch%C3%A2u-S%C6%A1n-100081799500667/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9718</v>
      </c>
      <c r="B719" t="str">
        <f>HYPERLINK("https://phuly.hanam.gov.vn/Pages/ky-hop-thu-nhat-hoi-dong-nhan-dan-phuong-chau-son-khoa-xviii-nhiem-ky-2021-2026.aspx", "UBND Ủy ban nhân dân phường Châu Sơn tỉnh Hà Nam")</f>
        <v>UBND Ủy ban nhân dân phường Châu Sơn tỉnh Hà Nam</v>
      </c>
      <c r="C719" t="str">
        <v>https://phuly.hanam.gov.vn/Pages/ky-hop-thu-nhat-hoi-dong-nhan-dan-phuong-chau-son-khoa-xviii-nhiem-ky-2021-2026.aspx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9719</v>
      </c>
      <c r="B720" t="str">
        <f>HYPERLINK("https://www.facebook.com/people/C%C3%B4ng-an-x%C3%A3-TI%C3%8AN-T%C3%82N/100082973810090/", "Công an xã Tiên Tân tỉnh Hà Nam")</f>
        <v>Công an xã Tiên Tân tỉnh Hà Nam</v>
      </c>
      <c r="C720" t="str">
        <v>https://www.facebook.com/people/C%C3%B4ng-an-x%C3%A3-TI%C3%8AN-T%C3%82N/100082973810090/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9720</v>
      </c>
      <c r="B721" t="str">
        <f>HYPERLINK("https://phuly.hanam.gov.vn/Pages/dai-hoi-dai-bieu-dang-bo-xa-tien-tan-lan-thu-xxvii-nhiem-ky-2020-2025.aspx", "UBND Ủy ban nhân dân xã Tiên Tân tỉnh Hà Nam")</f>
        <v>UBND Ủy ban nhân dân xã Tiên Tân tỉnh Hà Nam</v>
      </c>
      <c r="C721" t="str">
        <v>https://phuly.hanam.gov.vn/Pages/dai-hoi-dai-bieu-dang-bo-xa-tien-tan-lan-thu-xxvii-nhiem-ky-2020-2025.aspx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9721</v>
      </c>
      <c r="B722" t="str">
        <f>HYPERLINK("https://www.facebook.com/doanthanhnienconganhanam/", "Công an xã Tiên Hiệp tỉnh Hà Nam")</f>
        <v>Công an xã Tiên Hiệp tỉnh Hà Nam</v>
      </c>
      <c r="C722" t="str">
        <v>https://www.facebook.com/doanthanhnienconganhanam/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9722</v>
      </c>
      <c r="B723" t="str">
        <f>HYPERLINK("https://hanam.gov.vn/Pages/chu-tich-ubnd-tinh-doi-thoai-voi-nhan-dan-xa-tien-hiep-thanh-pho-phu-ly-ve-cong-tac-giai-phong-mat-bang-khu-do-thi-thoi.aspx", "UBND Ủy ban nhân dân xã Tiên Hiệp tỉnh Hà Nam")</f>
        <v>UBND Ủy ban nhân dân xã Tiên Hiệp tỉnh Hà Nam</v>
      </c>
      <c r="C723" t="str">
        <v>https://hanam.gov.vn/Pages/chu-tich-ubnd-tinh-doi-thoai-voi-nhan-dan-xa-tien-hiep-thanh-pho-phu-ly-ve-cong-tac-giai-phong-mat-bang-khu-do-thi-thoi.aspx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9723</v>
      </c>
      <c r="B724" t="str">
        <f>HYPERLINK("https://www.facebook.com/p/C%C3%B4ng-an-x%C3%A3-ti%C3%AAn-h%E1%BA%A3i-100075866299583/", "Công an xã Tiên Hải tỉnh Hà Nam")</f>
        <v>Công an xã Tiên Hải tỉnh Hà Nam</v>
      </c>
      <c r="C724" t="str">
        <v>https://www.facebook.com/p/C%C3%B4ng-an-x%C3%A3-ti%C3%AAn-h%E1%BA%A3i-100075866299583/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9724</v>
      </c>
      <c r="B725" t="str">
        <f>HYPERLINK("https://phuly.hanam.gov.vn/Pages/xa-tien-hai-tp-phu-ly-to-chuc-le-cong-bo-xa-tien-hai-dat-chuan-ntm-nang-cao-nam-2023-va-ra-mat-luc-luong-tham-gia-bao-v.aspx", "UBND Ủy ban nhân dân xã Tiên Hải tỉnh Hà Nam")</f>
        <v>UBND Ủy ban nhân dân xã Tiên Hải tỉnh Hà Nam</v>
      </c>
      <c r="C725" t="str">
        <v>https://phuly.hanam.gov.vn/Pages/xa-tien-hai-tp-phu-ly-to-chuc-le-cong-bo-xa-tien-hai-dat-chuan-ntm-nang-cao-nam-2023-va-ra-mat-luc-luong-tham-gia-bao-v.aspx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9725</v>
      </c>
      <c r="B726" t="str">
        <f>HYPERLINK("https://www.facebook.com/doanthanhnienconganhanam/", "Công an xã Kim Bình tỉnh Hà Nam")</f>
        <v>Công an xã Kim Bình tỉnh Hà Nam</v>
      </c>
      <c r="C726" t="str">
        <v>https://www.facebook.com/doanthanhnienconganhanam/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9726</v>
      </c>
      <c r="B727" t="str">
        <f>HYPERLINK("https://phuly.hanam.gov.vn/Pages/ky-hop-thu-nhat-hdnd-xa-kim-binh-khoa-xv-nhiem-ky-2021-2026.aspx", "UBND Ủy ban nhân dân xã Kim Bình tỉnh Hà Nam")</f>
        <v>UBND Ủy ban nhân dân xã Kim Bình tỉnh Hà Nam</v>
      </c>
      <c r="C727" t="str">
        <v>https://phuly.hanam.gov.vn/Pages/ky-hop-thu-nhat-hdnd-xa-kim-binh-khoa-xv-nhiem-ky-2021-2026.aspx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9727</v>
      </c>
      <c r="B728" t="str">
        <f>HYPERLINK("https://www.facebook.com/doanthanhnienconganhanam/", "Công an xã Liêm Tuyền tỉnh Hà Nam")</f>
        <v>Công an xã Liêm Tuyền tỉnh Hà Nam</v>
      </c>
      <c r="C728" t="str">
        <v>https://www.facebook.com/doanthanhnienconganhanam/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9728</v>
      </c>
      <c r="B729" t="str">
        <f>HYPERLINK("https://phuly.hanam.gov.vn/Pages/hdnd-xa-liem-tuyen-khoa-xix-nhiem-ky-2021-2026-to-chuc-ky-hop-thu-7-ky-hop-chuyen-de.aspx", "UBND Ủy ban nhân dân xã Liêm Tuyền tỉnh Hà Nam")</f>
        <v>UBND Ủy ban nhân dân xã Liêm Tuyền tỉnh Hà Nam</v>
      </c>
      <c r="C729" t="str">
        <v>https://phuly.hanam.gov.vn/Pages/hdnd-xa-liem-tuyen-khoa-xix-nhiem-ky-2021-2026-to-chuc-ky-hop-thu-7-ky-hop-chuyen-de.aspx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9729</v>
      </c>
      <c r="B730" t="str">
        <v>Công an xã Liêm Tiết tỉnh Hà Nam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9730</v>
      </c>
      <c r="B731" t="str">
        <f>HYPERLINK("https://phuly.hanam.gov.vn/Pages/dang-uy-hdnd-ubnd-ubmttq-xa-liem-tiet-long-trong-to-chuc-le-cong-bo-quyet-dinh-cua-ubnd-tinh-ha-nam-cong-nhan-xa-dat.aspx", "UBND Ủy ban nhân dân xã Liêm Tiết tỉnh Hà Nam")</f>
        <v>UBND Ủy ban nhân dân xã Liêm Tiết tỉnh Hà Nam</v>
      </c>
      <c r="C731" t="str">
        <v>https://phuly.hanam.gov.vn/Pages/dang-uy-hdnd-ubnd-ubmttq-xa-liem-tiet-long-trong-to-chuc-le-cong-bo-quyet-dinh-cua-ubnd-tinh-ha-nam-cong-nhan-xa-dat.aspx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9731</v>
      </c>
      <c r="B732" t="str">
        <f>HYPERLINK("https://www.facebook.com/groups/392818678834051/permalink/998850618230851/", "Công an phường Thanh Tuyền tỉnh Hà Nam")</f>
        <v>Công an phường Thanh Tuyền tỉnh Hà Nam</v>
      </c>
      <c r="C732" t="str">
        <v>https://www.facebook.com/groups/392818678834051/permalink/998850618230851/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9732</v>
      </c>
      <c r="B733" t="str">
        <f>HYPERLINK("https://congan.hanam.gov.vn/index.php/vi/news/tin-hoat-dong/phuong-thanh-tuyen-tp-phu-ly-to-chuc-ngay-hoi-toan-dan-bao-ve-an-ninh-to-quoc-nam-2024-2726.html", "UBND Ủy ban nhân dân phường Thanh Tuyền tỉnh Hà Nam")</f>
        <v>UBND Ủy ban nhân dân phường Thanh Tuyền tỉnh Hà Nam</v>
      </c>
      <c r="C733" t="str">
        <v>https://congan.hanam.gov.vn/index.php/vi/news/tin-hoat-dong/phuong-thanh-tuyen-tp-phu-ly-to-chuc-ngay-hoi-toan-dan-bao-ve-an-ninh-to-quoc-nam-2024-2726.html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9733</v>
      </c>
      <c r="B734" t="str">
        <f>HYPERLINK("https://www.facebook.com/XaDinhXa.PhuLy.HaNam/?locale=vi_VN", "Công an xã Đinh Xá tỉnh Hà Nam")</f>
        <v>Công an xã Đinh Xá tỉnh Hà Nam</v>
      </c>
      <c r="C734" t="str">
        <v>https://www.facebook.com/XaDinhXa.PhuLy.HaNam/?locale=vi_VN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9734</v>
      </c>
      <c r="B735" t="str">
        <f>HYPERLINK("https://phuly.hanam.gov.vn/Pages/dang-uy---hdnd--ubnd-xa-dinh-xa-xa-liem-chung-va-phuong-thanh-chau-gap-mat-mung-thanh-nien-len-duong-bao-ve-to-quoc.aspx", "UBND Ủy ban nhân dân xã Đinh Xá tỉnh Hà Nam")</f>
        <v>UBND Ủy ban nhân dân xã Đinh Xá tỉnh Hà Nam</v>
      </c>
      <c r="C735" t="str">
        <v>https://phuly.hanam.gov.vn/Pages/dang-uy---hdnd--ubnd-xa-dinh-xa-xa-liem-chung-va-phuong-thanh-chau-gap-mat-mung-thanh-nien-len-duong-bao-ve-to-quoc.aspx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9735</v>
      </c>
      <c r="B736" t="str">
        <f>HYPERLINK("https://www.facebook.com/doanthanhnienconganhanam/", "Công an xã Trịnh Xá tỉnh Hà Nam")</f>
        <v>Công an xã Trịnh Xá tỉnh Hà Nam</v>
      </c>
      <c r="C736" t="str">
        <v>https://www.facebook.com/doanthanhnienconganhanam/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9736</v>
      </c>
      <c r="B737" t="str">
        <f>HYPERLINK("https://phuly.hanam.gov.vn/Pages/dang-uy--hdnd--ubnd--ub-mttq-xa-trinh-xa-thanh-pho-phu-ly-to-chuc-le-don-nhan-va-an-tang-hai-cot-liet-sy-chu-phuc-thien.aspx", "UBND Ủy ban nhân dân xã Trịnh Xá tỉnh Hà Nam")</f>
        <v>UBND Ủy ban nhân dân xã Trịnh Xá tỉnh Hà Nam</v>
      </c>
      <c r="C737" t="str">
        <v>https://phuly.hanam.gov.vn/Pages/dang-uy--hdnd--ubnd--ub-mttq-xa-trinh-xa-thanh-pho-phu-ly-to-chuc-le-don-nhan-va-an-tang-hai-cot-liet-sy-chu-phuc-thien.aspx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9737</v>
      </c>
      <c r="B738" t="str">
        <f>HYPERLINK("https://www.facebook.com/p/C%C3%B4ng-an-ph%C6%B0%E1%BB%9Dng-%C4%90%E1%BB%93ng-V%C4%83n-100077179269092/", "Công an thị trấn Đồng Văn tỉnh Hà Nam")</f>
        <v>Công an thị trấn Đồng Văn tỉnh Hà Nam</v>
      </c>
      <c r="C738" t="str">
        <v>https://www.facebook.com/p/C%C3%B4ng-an-ph%C6%B0%E1%BB%9Dng-%C4%90%E1%BB%93ng-V%C4%83n-100077179269092/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9738</v>
      </c>
      <c r="B739" t="str">
        <f>HYPERLINK("https://hanam.gov.vn/", "UBND Ủy ban nhân dân thị trấn Đồng Văn tỉnh Hà Nam")</f>
        <v>UBND Ủy ban nhân dân thị trấn Đồng Văn tỉnh Hà Nam</v>
      </c>
      <c r="C739" t="str">
        <v>https://hanam.gov.vn/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9739</v>
      </c>
      <c r="B740" t="str">
        <f>HYPERLINK("https://www.facebook.com/p/C%C3%B4ng-an-ph%C6%B0%E1%BB%9Dng-Ho%C3%A0-M%E1%BA%A1c-100078748161662/", "Công an thị trấn Hòa Mạc tỉnh Hà Nam")</f>
        <v>Công an thị trấn Hòa Mạc tỉnh Hà Nam</v>
      </c>
      <c r="C740" t="str">
        <v>https://www.facebook.com/p/C%C3%B4ng-an-ph%C6%B0%E1%BB%9Dng-Ho%C3%A0-M%E1%BA%A1c-100078748161662/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9740</v>
      </c>
      <c r="B741" t="str">
        <f>HYPERLINK("https://www.duytien.gov.vn/", "UBND Ủy ban nhân dân thị trấn Hòa Mạc tỉnh Hà Nam")</f>
        <v>UBND Ủy ban nhân dân thị trấn Hòa Mạc tỉnh Hà Nam</v>
      </c>
      <c r="C741" t="str">
        <v>https://www.duytien.gov.vn/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9741</v>
      </c>
      <c r="B742" t="str">
        <v>Công an xã Mộc Bắc tỉnh Hà Nam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9742</v>
      </c>
      <c r="B743" t="str">
        <f>HYPERLINK("https://duytien.hanam.gov.vn/Pages/danh-sach-so-dien-thoai-cua-lanh-dao-cac-xa-thi-tran-tren-dia-ban-huyen-duy-tien.aspx", "UBND Ủy ban nhân dân xã Mộc Bắc tỉnh Hà Nam")</f>
        <v>UBND Ủy ban nhân dân xã Mộc Bắc tỉnh Hà Nam</v>
      </c>
      <c r="C743" t="str">
        <v>https://duytien.hanam.gov.vn/Pages/danh-sach-so-dien-thoai-cua-lanh-dao-cac-xa-thi-tran-tren-dia-ban-huyen-duy-tien.aspx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9743</v>
      </c>
      <c r="B744" t="str">
        <f>HYPERLINK("https://www.facebook.com/thehanh78/", "Công an xã Châu Giang tỉnh Hà Nam")</f>
        <v>Công an xã Châu Giang tỉnh Hà Nam</v>
      </c>
      <c r="C744" t="str">
        <v>https://www.facebook.com/thehanh78/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9744</v>
      </c>
      <c r="B745" t="str">
        <f>HYPERLINK("https://duytien.hanam.gov.vn/Pages/danh-ba-thu-dien-tu-638035252698929969.aspx", "UBND Ủy ban nhân dân xã Châu Giang tỉnh Hà Nam")</f>
        <v>UBND Ủy ban nhân dân xã Châu Giang tỉnh Hà Nam</v>
      </c>
      <c r="C745" t="str">
        <v>https://duytien.hanam.gov.vn/Pages/danh-ba-thu-dien-tu-638035252698929969.aspx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9745</v>
      </c>
      <c r="B746" t="str">
        <f>HYPERLINK("https://www.facebook.com/p/C%C3%B4ng-an-ph%C6%B0%E1%BB%9Dng-B%E1%BA%A1ch-Th%C6%B0%E1%BB%A3ng-100081711753886/", "Công an xã Bạch Thượng tỉnh Hà Nam")</f>
        <v>Công an xã Bạch Thượng tỉnh Hà Nam</v>
      </c>
      <c r="C746" t="str">
        <v>https://www.facebook.com/p/C%C3%B4ng-an-ph%C6%B0%E1%BB%9Dng-B%E1%BA%A1ch-Th%C6%B0%E1%BB%A3ng-100081711753886/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9746</v>
      </c>
      <c r="B747" t="str">
        <f>HYPERLINK("https://duytien.hanam.gov.vn/Pages/ubnd-phuong-bach-thuong-thi-xa-duy-tien-trien-khai-xay-dung-mo-hinh-nha-tro-khu-cong-nhan-tam-tru-tu-quan-dam-bao-an.aspx", "UBND Ủy ban nhân dân xã Bạch Thượng tỉnh Hà Nam")</f>
        <v>UBND Ủy ban nhân dân xã Bạch Thượng tỉnh Hà Nam</v>
      </c>
      <c r="C747" t="str">
        <v>https://duytien.hanam.gov.vn/Pages/ubnd-phuong-bach-thuong-thi-xa-duy-tien-trien-khai-xay-dung-mo-hinh-nha-tro-khu-cong-nhan-tam-tru-tu-quan-dam-bao-an.aspx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9747</v>
      </c>
      <c r="B748" t="str">
        <f>HYPERLINK("https://www.facebook.com/doanthanhnienconganhanam/", "Công an xã Duy Minh tỉnh Hà Nam")</f>
        <v>Công an xã Duy Minh tỉnh Hà Nam</v>
      </c>
      <c r="C748" t="str">
        <v>https://www.facebook.com/doanthanhnienconganhanam/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9748</v>
      </c>
      <c r="B749" t="str">
        <f>HYPERLINK("https://duytien.hanam.gov.vn/Pages/thong-tin-nguoi-cung-cap-thong-tin-cho-bao-chi-cua-thi-xa-duy-tien.aspx", "UBND Ủy ban nhân dân xã Duy Minh tỉnh Hà Nam")</f>
        <v>UBND Ủy ban nhân dân xã Duy Minh tỉnh Hà Nam</v>
      </c>
      <c r="C749" t="str">
        <v>https://duytien.hanam.gov.vn/Pages/thong-tin-nguoi-cung-cap-thong-tin-cho-bao-chi-cua-thi-xa-duy-tien.aspx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9749</v>
      </c>
      <c r="B750" t="str">
        <v>Công an xã Mộc Nam tỉnh Hà Nam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9750</v>
      </c>
      <c r="B751" t="str">
        <f>HYPERLINK("https://duytien.hanam.gov.vn/Pages/xa-moc-nam-tong-ket-phong-trao-thi-dua-yeu-nuoc-va-don-bang-cong-nhan-dat-chuan-ntm-kieu-mau.aspx", "UBND Ủy ban nhân dân xã Mộc Nam tỉnh Hà Nam")</f>
        <v>UBND Ủy ban nhân dân xã Mộc Nam tỉnh Hà Nam</v>
      </c>
      <c r="C751" t="str">
        <v>https://duytien.hanam.gov.vn/Pages/xa-moc-nam-tong-ket-phong-trao-thi-dua-yeu-nuoc-va-don-bang-cong-nhan-dat-chuan-ntm-kieu-mau.aspx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9751</v>
      </c>
      <c r="B752" t="str">
        <v>Công an xã Duy Hải tỉnh Hà Nam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9752</v>
      </c>
      <c r="B753" t="str">
        <f>HYPERLINK("https://duytien.hanam.gov.vn/Pages/danh-sach-so-dien-thoai-cua-lanh-dao-cac-xa-thi-tran-tren-dia-ban-huyen-duy-tien.aspx", "UBND Ủy ban nhân dân xã Duy Hải tỉnh Hà Nam")</f>
        <v>UBND Ủy ban nhân dân xã Duy Hải tỉnh Hà Nam</v>
      </c>
      <c r="C753" t="str">
        <v>https://duytien.hanam.gov.vn/Pages/danh-sach-so-dien-thoai-cua-lanh-dao-cac-xa-thi-tran-tren-dia-ban-huyen-duy-tien.aspx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9753</v>
      </c>
      <c r="B754" t="str">
        <f>HYPERLINK("https://www.facebook.com/p/C%C3%B4ng-an-x%C3%A3-Chuy%C3%AAn-Ngo%E1%BA%A1i-100077123795093/", "Công an xã Chuyên Ngoại tỉnh Hà Nam")</f>
        <v>Công an xã Chuyên Ngoại tỉnh Hà Nam</v>
      </c>
      <c r="C754" t="str">
        <v>https://www.facebook.com/p/C%C3%B4ng-an-x%C3%A3-Chuy%C3%AAn-Ngo%E1%BA%A1i-100077123795093/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9754</v>
      </c>
      <c r="B755" t="str">
        <f>HYPERLINK("https://duytien.hanam.gov.vn/Pages/danh-sach-so-dien-thoai-cua-lanh-dao-cac-xa-thi-tran-tren-dia-ban-huyen-duy-tien.aspx", "UBND Ủy ban nhân dân xã Chuyên Ngoại tỉnh Hà Nam")</f>
        <v>UBND Ủy ban nhân dân xã Chuyên Ngoại tỉnh Hà Nam</v>
      </c>
      <c r="C755" t="str">
        <v>https://duytien.hanam.gov.vn/Pages/danh-sach-so-dien-thoai-cua-lanh-dao-cac-xa-thi-tran-tren-dia-ban-huyen-duy-tien.aspx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9755</v>
      </c>
      <c r="B756" t="str">
        <f>HYPERLINK("https://www.facebook.com/doanthanhnienconganhanam/", "Công an xã Yên Bắc tỉnh Hà Nam")</f>
        <v>Công an xã Yên Bắc tỉnh Hà Nam</v>
      </c>
      <c r="C756" t="str">
        <v>https://www.facebook.com/doanthanhnienconganhanam/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9756</v>
      </c>
      <c r="B757" t="str">
        <f>HYPERLINK("https://duytien.hanam.gov.vn/Pages/danh-sach-so-dien-thoai-cua-lanh-dao-cac-xa-thi-tran-tren-dia-ban-huyen-duy-tien.aspx", "UBND Ủy ban nhân dân xã Yên Bắc tỉnh Hà Nam")</f>
        <v>UBND Ủy ban nhân dân xã Yên Bắc tỉnh Hà Nam</v>
      </c>
      <c r="C757" t="str">
        <v>https://duytien.hanam.gov.vn/Pages/danh-sach-so-dien-thoai-cua-lanh-dao-cac-xa-thi-tran-tren-dia-ban-huyen-duy-tien.aspx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9757</v>
      </c>
      <c r="B758" t="str">
        <f>HYPERLINK("https://www.facebook.com/p/C%C3%B4ng-an-x%C3%A3-Tr%C3%A1c-V%C4%83n-100083218424501/", "Công an xã Trác Văn tỉnh Hà Nam")</f>
        <v>Công an xã Trác Văn tỉnh Hà Nam</v>
      </c>
      <c r="C758" t="str">
        <v>https://www.facebook.com/p/C%C3%B4ng-an-x%C3%A3-Tr%C3%A1c-V%C4%83n-100083218424501/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9758</v>
      </c>
      <c r="B759" t="str">
        <f>HYPERLINK("https://duytien.hanam.gov.vn/Pages/danh-sach-so-dien-thoai-cua-lanh-dao-cac-xa-thi-tran-tren-dia-ban-huyen-duy-tien.aspx", "UBND Ủy ban nhân dân xã Trác Văn tỉnh Hà Nam")</f>
        <v>UBND Ủy ban nhân dân xã Trác Văn tỉnh Hà Nam</v>
      </c>
      <c r="C759" t="str">
        <v>https://duytien.hanam.gov.vn/Pages/danh-sach-so-dien-thoai-cua-lanh-dao-cac-xa-thi-tran-tren-dia-ban-huyen-duy-tien.aspx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9759</v>
      </c>
      <c r="B760" t="str">
        <f>HYPERLINK("https://www.facebook.com/doanthanhnienconganhanam/", "Công an xã Tiên Nội tỉnh Hà Nam")</f>
        <v>Công an xã Tiên Nội tỉnh Hà Nam</v>
      </c>
      <c r="C760" t="str">
        <v>https://www.facebook.com/doanthanhnienconganhanam/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9760</v>
      </c>
      <c r="B761" t="str">
        <f>HYPERLINK("https://duytien.hanam.gov.vn/Pages/danh-sach-so-dien-thoai-cua-lanh-dao-cac-xa-thi-tran-tren-dia-ban-huyen-duy-tien.aspx", "UBND Ủy ban nhân dân xã Tiên Nội tỉnh Hà Nam")</f>
        <v>UBND Ủy ban nhân dân xã Tiên Nội tỉnh Hà Nam</v>
      </c>
      <c r="C761" t="str">
        <v>https://duytien.hanam.gov.vn/Pages/danh-sach-so-dien-thoai-cua-lanh-dao-cac-xa-thi-tran-tren-dia-ban-huyen-duy-tien.aspx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9761</v>
      </c>
      <c r="B762" t="str">
        <f>HYPERLINK("https://www.facebook.com/doanthanhnienconganhanam/", "Công an xã Hoàng Đông tỉnh Hà Nam")</f>
        <v>Công an xã Hoàng Đông tỉnh Hà Nam</v>
      </c>
      <c r="C762" t="str">
        <v>https://www.facebook.com/doanthanhnienconganhanam/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9762</v>
      </c>
      <c r="B763" t="str">
        <f>HYPERLINK("https://duytien.hanam.gov.vn/Pages/danh-sach-so-dien-thoai-cua-lanh-dao-cac-xa-thi-tran-tren-dia-ban-huyen-duy-tien.aspx", "UBND Ủy ban nhân dân xã Hoàng Đông tỉnh Hà Nam")</f>
        <v>UBND Ủy ban nhân dân xã Hoàng Đông tỉnh Hà Nam</v>
      </c>
      <c r="C763" t="str">
        <v>https://duytien.hanam.gov.vn/Pages/danh-sach-so-dien-thoai-cua-lanh-dao-cac-xa-thi-tran-tren-dia-ban-huyen-duy-tien.aspx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9763</v>
      </c>
      <c r="B764" t="str">
        <f>HYPERLINK("https://www.facebook.com/doanthanhnienconganhanam/", "Công an xã Yên Nam tỉnh Hà Nam")</f>
        <v>Công an xã Yên Nam tỉnh Hà Nam</v>
      </c>
      <c r="C764" t="str">
        <v>https://www.facebook.com/doanthanhnienconganhanam/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9764</v>
      </c>
      <c r="B765" t="str">
        <f>HYPERLINK("https://hanam.gov.vn/Pages/Uy-ban-nhan-dan-tinh-Ha-Nam2060707545.aspx", "UBND Ủy ban nhân dân xã Yên Nam tỉnh Hà Nam")</f>
        <v>UBND Ủy ban nhân dân xã Yên Nam tỉnh Hà Nam</v>
      </c>
      <c r="C765" t="str">
        <v>https://hanam.gov.vn/Pages/Uy-ban-nhan-dan-tinh-Ha-Nam2060707545.aspx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9765</v>
      </c>
      <c r="B766" t="str">
        <f>HYPERLINK("https://www.facebook.com/doanthanhnienconganhanam/", "Công an xã Tiên Ngoại tỉnh Hà Nam")</f>
        <v>Công an xã Tiên Ngoại tỉnh Hà Nam</v>
      </c>
      <c r="C766" t="str">
        <v>https://www.facebook.com/doanthanhnienconganhanam/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9766</v>
      </c>
      <c r="B767" t="str">
        <f>HYPERLINK("https://hanam.gov.vn/Pages/dai-tuong-nguyen-tan-cuong-du-ngay-hoi-dai-doan-ket-toan-dan-toc-tai-thon-trung-lieu-xa-tien-ngoai.aspx", "UBND Ủy ban nhân dân xã Tiên Ngoại tỉnh Hà Nam")</f>
        <v>UBND Ủy ban nhân dân xã Tiên Ngoại tỉnh Hà Nam</v>
      </c>
      <c r="C767" t="str">
        <v>https://hanam.gov.vn/Pages/dai-tuong-nguyen-tan-cuong-du-ngay-hoi-dai-doan-ket-toan-dan-toc-tai-thon-trung-lieu-xa-tien-ngoai.aspx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9767</v>
      </c>
      <c r="B768" t="str">
        <f>HYPERLINK("https://www.facebook.com/doanthanhnienconganhanam/", "Công an xã Đọi Sơn tỉnh Hà Nam")</f>
        <v>Công an xã Đọi Sơn tỉnh Hà Nam</v>
      </c>
      <c r="C768" t="str">
        <v>https://www.facebook.com/doanthanhnienconganhanam/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9768</v>
      </c>
      <c r="B769" t="str">
        <f>HYPERLINK("https://sonha.quangngai.gov.vn/", "UBND Ủy ban nhân dân xã Đọi Sơn tỉnh Hà Nam")</f>
        <v>UBND Ủy ban nhân dân xã Đọi Sơn tỉnh Hà Nam</v>
      </c>
      <c r="C769" t="str">
        <v>https://sonha.quangngai.gov.vn/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9769</v>
      </c>
      <c r="B770" t="str">
        <v>Công an xã Châu Sơn tỉnh Hà Nam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9770</v>
      </c>
      <c r="B771" t="str">
        <f>HYPERLINK("https://bavi.hanoi.gov.vn/uy-ban-nhan-dan-xa-thi-tran/-/asset_publisher/BXvxOA8eYieu/content/xa-chau-son", "UBND Ủy ban nhân dân xã Châu Sơn tỉnh Hà Nam")</f>
        <v>UBND Ủy ban nhân dân xã Châu Sơn tỉnh Hà Nam</v>
      </c>
      <c r="C771" t="str">
        <v>https://bavi.hanoi.gov.vn/uy-ban-nhan-dan-xa-thi-tran/-/asset_publisher/BXvxOA8eYieu/content/xa-chau-son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9771</v>
      </c>
      <c r="B772" t="str">
        <f>HYPERLINK("https://www.facebook.com/doanthanhnienconganhanam/", "Công an xã Tiền Phong tỉnh Hà Nam")</f>
        <v>Công an xã Tiền Phong tỉnh Hà Nam</v>
      </c>
      <c r="C772" t="str">
        <v>https://www.facebook.com/doanthanhnienconganhanam/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9772</v>
      </c>
      <c r="B773" t="str">
        <f>HYPERLINK("https://www.quangninh.gov.vn/donvi/TXQuangYen/Trang/ChiTietBVGioiThieu.aspx?bvid=212", "UBND Ủy ban nhân dân xã Tiền Phong tỉnh Hà Nam")</f>
        <v>UBND Ủy ban nhân dân xã Tiền Phong tỉnh Hà Nam</v>
      </c>
      <c r="C773" t="str">
        <v>https://www.quangninh.gov.vn/donvi/TXQuangYen/Trang/ChiTietBVGioiThieu.aspx?bvid=212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9773</v>
      </c>
      <c r="B774" t="str">
        <f>HYPERLINK("https://www.facebook.com/cattqkbhn/", "Công an thị trấn Quế tỉnh Hà Nam")</f>
        <v>Công an thị trấn Quế tỉnh Hà Nam</v>
      </c>
      <c r="C774" t="str">
        <v>https://www.facebook.com/cattqkbhn/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9774</v>
      </c>
      <c r="B775" t="str">
        <f>HYPERLINK("https://kimbang.hanam.gov.vn/", "UBND Ủy ban nhân dân thị trấn Quế tỉnh Hà Nam")</f>
        <v>UBND Ủy ban nhân dân thị trấn Quế tỉnh Hà Nam</v>
      </c>
      <c r="C775" t="str">
        <v>https://kimbang.hanam.gov.vn/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9775</v>
      </c>
      <c r="B776" t="str">
        <f>HYPERLINK("https://www.facebook.com/doanthanhnienconganhanam/", "Công an xã Đại Cương tỉnh Hà Nam")</f>
        <v>Công an xã Đại Cương tỉnh Hà Nam</v>
      </c>
      <c r="C776" t="str">
        <v>https://www.facebook.com/doanthanhnienconganhanam/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9776</v>
      </c>
      <c r="B777" t="str">
        <f>HYPERLINK("https://kimbang.hanam.gov.vn/Pages/danh-sach-bi-thu-chu-tich-cac-xa-thi-tran.aspx", "UBND Ủy ban nhân dân xã Đại Cương tỉnh Hà Nam")</f>
        <v>UBND Ủy ban nhân dân xã Đại Cương tỉnh Hà Nam</v>
      </c>
      <c r="C777" t="str">
        <v>https://kimbang.hanam.gov.vn/Pages/danh-sach-bi-thu-chu-tich-cac-xa-thi-tran.aspx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9777</v>
      </c>
      <c r="B778" t="str">
        <v>Công an xã Lê Hồ tỉnh Hà Nam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9778</v>
      </c>
      <c r="B779" t="str">
        <f>HYPERLINK("https://kimbang.hanam.gov.vn/Pages/xa-le-ho-to-chuc-doi-thoai-giua-nguoi-dung-dau-cap-uy-dang-chinh-quyen-voi-can-bo-doan-vien-hoi-vien-va-nhan-dan-dia.aspx", "UBND Ủy ban nhân dân xã Lê Hồ tỉnh Hà Nam")</f>
        <v>UBND Ủy ban nhân dân xã Lê Hồ tỉnh Hà Nam</v>
      </c>
      <c r="C779" t="str">
        <v>https://kimbang.hanam.gov.vn/Pages/xa-le-ho-to-chuc-doi-thoai-giua-nguoi-dung-dau-cap-uy-dang-chinh-quyen-voi-can-bo-doan-vien-hoi-vien-va-nhan-dan-dia.aspx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9779</v>
      </c>
      <c r="B780" t="str">
        <f>HYPERLINK("https://www.facebook.com/p/C%C3%B4ng-An-x%C3%A3-T%C6%B0%E1%BB%A3ng-L%C4%A9nh-100071815184607/", "Công an xã Tượng Lĩnh tỉnh Hà Nam")</f>
        <v>Công an xã Tượng Lĩnh tỉnh Hà Nam</v>
      </c>
      <c r="C780" t="str">
        <v>https://www.facebook.com/p/C%C3%B4ng-An-x%C3%A3-T%C6%B0%E1%BB%A3ng-L%C4%A9nh-100071815184607/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9780</v>
      </c>
      <c r="B781" t="str">
        <f>HYPERLINK("https://moc.gov.vn/en/news/61742/uy-quyen-tham-dinh-thiet-ke-co-so--thiet-ke-ban-ve-thi-cong-du-an-san-golf-36-ho-va-khu-phu-tro-tai-xa-tuong-linh--huyen-kim-bang--tinh-ha-nam.aspx", "UBND Ủy ban nhân dân xã Tượng Lĩnh tỉnh Hà Nam")</f>
        <v>UBND Ủy ban nhân dân xã Tượng Lĩnh tỉnh Hà Nam</v>
      </c>
      <c r="C781" t="str">
        <v>https://moc.gov.vn/en/news/61742/uy-quyen-tham-dinh-thiet-ke-co-so--thiet-ke-ban-ve-thi-cong-du-an-san-golf-36-ho-va-khu-phu-tro-tai-xa-tuong-linh--huyen-kim-bang--tinh-ha-nam.aspx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9781</v>
      </c>
      <c r="B782" t="str">
        <f>HYPERLINK("https://www.facebook.com/doanthanhnienconganhanam/", "Công an xã Nhật Tựu tỉnh Hà Nam")</f>
        <v>Công an xã Nhật Tựu tỉnh Hà Nam</v>
      </c>
      <c r="C782" t="str">
        <v>https://www.facebook.com/doanthanhnienconganhanam/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9782</v>
      </c>
      <c r="B783" t="str">
        <f>HYPERLINK("https://kimbang.hanam.gov.vn/Pages/danh-sach-bi-thu-chu-tich-cac-xa-thi-tran.aspx", "UBND Ủy ban nhân dân xã Nhật Tựu tỉnh Hà Nam")</f>
        <v>UBND Ủy ban nhân dân xã Nhật Tựu tỉnh Hà Nam</v>
      </c>
      <c r="C783" t="str">
        <v>https://kimbang.hanam.gov.vn/Pages/danh-sach-bi-thu-chu-tich-cac-xa-thi-tran.aspx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9783</v>
      </c>
      <c r="B784" t="str">
        <f>HYPERLINK("https://www.facebook.com/congankimbang/", "Công an xã Nhật Tân tỉnh Hà Nam")</f>
        <v>Công an xã Nhật Tân tỉnh Hà Nam</v>
      </c>
      <c r="C784" t="str">
        <v>https://www.facebook.com/congankimbang/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9784</v>
      </c>
      <c r="B785" t="str">
        <f>HYPERLINK("https://sxd.hanam.gov.vn/Pages/hoi-nghi-tham-dinh-quy-hoach-chi-tiet-ty-le-1500-du-an-dau-tu-xay-dung-khu-dan-cu-nong-thon-moi-tai-xa-nhat-tan-dong-h.aspx", "UBND Ủy ban nhân dân xã Nhật Tân tỉnh Hà Nam")</f>
        <v>UBND Ủy ban nhân dân xã Nhật Tân tỉnh Hà Nam</v>
      </c>
      <c r="C785" t="str">
        <v>https://sxd.hanam.gov.vn/Pages/hoi-nghi-tham-dinh-quy-hoach-chi-tiet-ty-le-1500-du-an-dau-tu-xay-dung-khu-dan-cu-nong-thon-moi-tai-xa-nhat-tan-dong-h.aspx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9785</v>
      </c>
      <c r="B786" t="str">
        <f>HYPERLINK("https://www.facebook.com/p/C%C3%B4ng-an-x%C3%A3-%C4%90%E1%BB%93ng-Ho%C3%A1-100072175101945/", "Công an xã Đồng Hóa tỉnh Hà Nam")</f>
        <v>Công an xã Đồng Hóa tỉnh Hà Nam</v>
      </c>
      <c r="C786" t="str">
        <v>https://www.facebook.com/p/C%C3%B4ng-an-x%C3%A3-%C4%90%E1%BB%93ng-Ho%C3%A1-100072175101945/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9786</v>
      </c>
      <c r="B787" t="str">
        <f>HYPERLINK("https://hanam.gov.vn/", "UBND Ủy ban nhân dân xã Đồng Hóa tỉnh Hà Nam")</f>
        <v>UBND Ủy ban nhân dân xã Đồng Hóa tỉnh Hà Nam</v>
      </c>
      <c r="C787" t="str">
        <v>https://hanam.gov.vn/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9787</v>
      </c>
      <c r="B788" t="str">
        <f>HYPERLINK("https://www.facebook.com/p/Tu%E1%BB%95i-Tr%E1%BA%BB-C%C3%B4ng-An-Qu%E1%BA%ADn-T%C3%A2y-H%E1%BB%93-100080140217978/", "Công an xã Hoàng Tây tỉnh Hà Nam")</f>
        <v>Công an xã Hoàng Tây tỉnh Hà Nam</v>
      </c>
      <c r="C788" t="str">
        <v>https://www.facebook.com/p/Tu%E1%BB%95i-Tr%E1%BA%BB-C%C3%B4ng-An-Qu%E1%BA%ADn-T%C3%A2y-H%E1%BB%93-100080140217978/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9788</v>
      </c>
      <c r="B789" t="str">
        <v>UBND Ủy ban nhân dân xã Hoàng Tây tỉnh Hà Nam</v>
      </c>
      <c r="C789" t="str">
        <v>-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9789</v>
      </c>
      <c r="B790" t="str">
        <v>Công an xã Tân Sơn tỉnh Hà Nam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9790</v>
      </c>
      <c r="B791" t="str">
        <v>UBND Ủy ban nhân dân xã Tân Sơn tỉnh Hà Nam</v>
      </c>
      <c r="C791" t="str">
        <v>-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9791</v>
      </c>
      <c r="B792" t="str">
        <v>Công an xã Thụy Lôi tỉnh Hà Nam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9792</v>
      </c>
      <c r="B793" t="str">
        <v>UBND Ủy ban nhân dân xã Thụy Lôi tỉnh Hà Nam</v>
      </c>
      <c r="C793" t="str">
        <v>-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9793</v>
      </c>
      <c r="B794" t="str">
        <v>Công an xã Văn Xá tỉnh Hà Nam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9794</v>
      </c>
      <c r="B795" t="str">
        <f>HYPERLINK("https://kimbang.hanam.gov.vn/Pages/thong-bao-to-chuc-dau-gia-quyen-su-dung-dat-tai-xa-van-xa-huyen-kim-bang.aspx", "UBND Ủy ban nhân dân xã Văn Xá tỉnh Hà Nam")</f>
        <v>UBND Ủy ban nhân dân xã Văn Xá tỉnh Hà Nam</v>
      </c>
      <c r="C795" t="str">
        <v>https://kimbang.hanam.gov.vn/Pages/thong-bao-to-chuc-dau-gia-quyen-su-dung-dat-tai-xa-van-xa-huyen-kim-bang.aspx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9795</v>
      </c>
      <c r="B796" t="str">
        <f>HYPERLINK("https://www.facebook.com/conganhanamonline/videos/c%C3%B4ng-an-x%C3%A3-kh%E1%BA%A3-phong-huy%E1%BB%87n-kim-b%E1%BA%A3ng-v%E1%BA%ADn-%C4%91%E1%BB%99ng-%C4%91%E1%BB%91i-t%C6%B0%E1%BB%A3ng-tr%E1%BB%99m-c%E1%BA%AFp-t%C3%A0i-s%E1%BA%A3n-ra-%C4%91%E1%BA%A7u-t/1029462307535483/", "Công an xã Khả Phong tỉnh Hà Nam")</f>
        <v>Công an xã Khả Phong tỉnh Hà Nam</v>
      </c>
      <c r="C796" t="str">
        <v>https://www.facebook.com/conganhanamonline/videos/c%C3%B4ng-an-x%C3%A3-kh%E1%BA%A3-phong-huy%E1%BB%87n-kim-b%E1%BA%A3ng-v%E1%BA%ADn-%C4%91%E1%BB%99ng-%C4%91%E1%BB%91i-t%C6%B0%E1%BB%A3ng-tr%E1%BB%99m-c%E1%BA%AFp-t%C3%A0i-s%E1%BA%A3n-ra-%C4%91%E1%BA%A7u-t/1029462307535483/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9796</v>
      </c>
      <c r="B797" t="str">
        <f>HYPERLINK("https://kimbang.hanam.gov.vn/Pages/danh-sach-bi-thu-chu-tich-cac-xa-thi-tran.aspx", "UBND Ủy ban nhân dân xã Khả Phong tỉnh Hà Nam")</f>
        <v>UBND Ủy ban nhân dân xã Khả Phong tỉnh Hà Nam</v>
      </c>
      <c r="C797" t="str">
        <v>https://kimbang.hanam.gov.vn/Pages/danh-sach-bi-thu-chu-tich-cac-xa-thi-tran.aspx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9797</v>
      </c>
      <c r="B798" t="str">
        <f>HYPERLINK("https://www.facebook.com/p/Tr%C6%B0%E1%BB%9Dng-THCS-x%C3%A3-Ng%E1%BB%8Dc-S%C6%A1n-huy%E1%BB%87n-Kim-B%E1%BA%A3ng-t%E1%BB%89nh-H%C3%A0-Nam-100088943296324/?locale=sr_RS", "Công an xã Ngọc Sơn tỉnh Hà Nam")</f>
        <v>Công an xã Ngọc Sơn tỉnh Hà Nam</v>
      </c>
      <c r="C798" t="str">
        <v>https://www.facebook.com/p/Tr%C6%B0%E1%BB%9Dng-THCS-x%C3%A3-Ng%E1%BB%8Dc-S%C6%A1n-huy%E1%BB%87n-Kim-B%E1%BA%A3ng-t%E1%BB%89nh-H%C3%A0-Nam-100088943296324/?locale=sr_RS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9798</v>
      </c>
      <c r="B799" t="str">
        <f>HYPERLINK("https://stp.hanam.gov.vn/Pages/thong-bao-to-chuc-dau-gia-quyen-su-dung-dat-tai-xa-ngoc-son-huyen-kim-bang-637251157078117161.aspx", "UBND Ủy ban nhân dân xã Ngọc Sơn tỉnh Hà Nam")</f>
        <v>UBND Ủy ban nhân dân xã Ngọc Sơn tỉnh Hà Nam</v>
      </c>
      <c r="C799" t="str">
        <v>https://stp.hanam.gov.vn/Pages/thong-bao-to-chuc-dau-gia-quyen-su-dung-dat-tai-xa-ngoc-son-huyen-kim-bang-637251157078117161.aspx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9799</v>
      </c>
      <c r="B800" t="str">
        <f>HYPERLINK("https://www.facebook.com/conganBaTri/", "Công an thị trấn Ba Sao tỉnh Hà Nam")</f>
        <v>Công an thị trấn Ba Sao tỉnh Hà Nam</v>
      </c>
      <c r="C800" t="str">
        <v>https://www.facebook.com/conganBaTri/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9800</v>
      </c>
      <c r="B801" t="str">
        <f>HYPERLINK("https://kimbang.hanam.gov.vn/", "UBND Ủy ban nhân dân thị trấn Ba Sao tỉnh Hà Nam")</f>
        <v>UBND Ủy ban nhân dân thị trấn Ba Sao tỉnh Hà Nam</v>
      </c>
      <c r="C801" t="str">
        <v>https://kimbang.hanam.gov.vn/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9801</v>
      </c>
      <c r="B802" t="str">
        <v>Công an xã Liên Sơn tỉnh Hà Nam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9802</v>
      </c>
      <c r="B803" t="str">
        <f>HYPERLINK("https://kimbang.hanam.gov.vn/Pages/danh-sach-bi-thu-chu-tich-cac-xa-thi-tran.aspx", "UBND Ủy ban nhân dân xã Liên Sơn tỉnh Hà Nam")</f>
        <v>UBND Ủy ban nhân dân xã Liên Sơn tỉnh Hà Nam</v>
      </c>
      <c r="C803" t="str">
        <v>https://kimbang.hanam.gov.vn/Pages/danh-sach-bi-thu-chu-tich-cac-xa-thi-tran.aspx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9803</v>
      </c>
      <c r="B804" t="str">
        <f>HYPERLINK("https://www.facebook.com/p/Tu%E1%BB%95i-tr%E1%BA%BB-C%C3%B4ng-an-th%E1%BB%8B-x%C3%A3-S%C6%A1n-T%C3%A2y-100040884909606/", "Công an xã Thi Sơn tỉnh Hà Nam")</f>
        <v>Công an xã Thi Sơn tỉnh Hà Nam</v>
      </c>
      <c r="C804" t="str">
        <v>https://www.facebook.com/p/Tu%E1%BB%95i-tr%E1%BA%BB-C%C3%B4ng-an-th%E1%BB%8B-x%C3%A3-S%C6%A1n-T%C3%A2y-100040884909606/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9804</v>
      </c>
      <c r="B805" t="str">
        <f>HYPERLINK("https://kimbang.hanam.gov.vn/Pages/danh-sach-bi-thu-chu-tich-cac-xa-thi-tran.aspx", "UBND Ủy ban nhân dân xã Thi Sơn tỉnh Hà Nam")</f>
        <v>UBND Ủy ban nhân dân xã Thi Sơn tỉnh Hà Nam</v>
      </c>
      <c r="C805" t="str">
        <v>https://kimbang.hanam.gov.vn/Pages/danh-sach-bi-thu-chu-tich-cac-xa-thi-tran.aspx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9805</v>
      </c>
      <c r="B806" t="str">
        <f>HYPERLINK("https://www.facebook.com/108244704614635", "Công an xã Thanh Sơn tỉnh Hà Nam")</f>
        <v>Công an xã Thanh Sơn tỉnh Hà Nam</v>
      </c>
      <c r="C806" t="str">
        <v>https://www.facebook.com/108244704614635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9806</v>
      </c>
      <c r="B807" t="str">
        <f>HYPERLINK("https://congan.hanam.gov.vn/index.php/vi/news/tin-hoat-dong/tung-bung-ngay-hoi-toan-dan-bao-ve-antq-tai-xa-thanh-son-huyen-kim-bang-ha-nam-2848.html", "UBND Ủy ban nhân dân xã Thanh Sơn tỉnh Hà Nam")</f>
        <v>UBND Ủy ban nhân dân xã Thanh Sơn tỉnh Hà Nam</v>
      </c>
      <c r="C807" t="str">
        <v>https://congan.hanam.gov.vn/index.php/vi/news/tin-hoat-dong/tung-bung-ngay-hoi-toan-dan-bao-ve-antq-tai-xa-thanh-son-huyen-kim-bang-ha-nam-2848.html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9807</v>
      </c>
      <c r="B808" t="str">
        <f>HYPERLINK("https://www.facebook.com/p/C%C3%B4ng-an-th%E1%BB%8B-tr%E1%BA%A5n-Ki%E1%BB%87n-Kh%C3%AA-100083128217402/", "Công an thị trấn Kiện Khê tỉnh Hà Nam")</f>
        <v>Công an thị trấn Kiện Khê tỉnh Hà Nam</v>
      </c>
      <c r="C808" t="str">
        <v>https://www.facebook.com/p/C%C3%B4ng-an-th%E1%BB%8B-tr%E1%BA%A5n-Ki%E1%BB%87n-Kh%C3%AA-100083128217402/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9808</v>
      </c>
      <c r="B809" t="str">
        <f>HYPERLINK("https://thanhliem.hanam.gov.vn/", "UBND Ủy ban nhân dân thị trấn Kiện Khê tỉnh Hà Nam")</f>
        <v>UBND Ủy ban nhân dân thị trấn Kiện Khê tỉnh Hà Nam</v>
      </c>
      <c r="C809" t="str">
        <v>https://thanhliem.hanam.gov.vn/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9809</v>
      </c>
      <c r="B810" t="str">
        <v>Công an xã Liêm Phong tỉnh Hà Nam</v>
      </c>
      <c r="C810" t="str">
        <v>-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9810</v>
      </c>
      <c r="B811" t="str">
        <f>HYPERLINK("https://thanhliem.hanam.gov.vn/", "UBND Ủy ban nhân dân xã Liêm Phong tỉnh Hà Nam")</f>
        <v>UBND Ủy ban nhân dân xã Liêm Phong tỉnh Hà Nam</v>
      </c>
      <c r="C811" t="str">
        <v>https://thanhliem.hanam.gov.vn/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9811</v>
      </c>
      <c r="B812" t="str">
        <f>HYPERLINK("https://www.facebook.com/doanthanhnienconganhanam/", "Công an xã Thanh Hà tỉnh Hà Nam")</f>
        <v>Công an xã Thanh Hà tỉnh Hà Nam</v>
      </c>
      <c r="C812" t="str">
        <v>https://www.facebook.com/doanthanhnienconganhanam/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9812</v>
      </c>
      <c r="B813" t="str">
        <f>HYPERLINK("https://hanam.gov.vn/", "UBND Ủy ban nhân dân xã Thanh Hà tỉnh Hà Nam")</f>
        <v>UBND Ủy ban nhân dân xã Thanh Hà tỉnh Hà Nam</v>
      </c>
      <c r="C813" t="str">
        <v>https://hanam.gov.vn/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9813</v>
      </c>
      <c r="B814" t="str">
        <f>HYPERLINK("https://www.facebook.com/ubndxaliemcan/", "Công an xã Liêm Cần tỉnh Hà Nam")</f>
        <v>Công an xã Liêm Cần tỉnh Hà Nam</v>
      </c>
      <c r="C814" t="str">
        <v>https://www.facebook.com/ubndxaliemcan/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9814</v>
      </c>
      <c r="B815" t="str">
        <f>HYPERLINK("https://thanhliem.hanam.gov.vn/", "UBND Ủy ban nhân dân xã Liêm Cần tỉnh Hà Nam")</f>
        <v>UBND Ủy ban nhân dân xã Liêm Cần tỉnh Hà Nam</v>
      </c>
      <c r="C815" t="str">
        <v>https://thanhliem.hanam.gov.vn/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9815</v>
      </c>
      <c r="B816" t="str">
        <f>HYPERLINK("https://www.facebook.com/p/C%C3%B4ng-an-x%C3%A3-Thanh-B%C3%ACnh-Th%E1%BB%8Bnh-huy%E1%BB%87n-%C4%90%E1%BB%A9c-Th%E1%BB%8D-t%E1%BB%89nh-H%C3%A0-T%C4%A9nh-100064085291262/", "Công an xã Thanh Bình tỉnh Hà Nam")</f>
        <v>Công an xã Thanh Bình tỉnh Hà Nam</v>
      </c>
      <c r="C816" t="str">
        <v>https://www.facebook.com/p/C%C3%B4ng-an-x%C3%A3-Thanh-B%C3%ACnh-Th%E1%BB%8Bnh-huy%E1%BB%87n-%C4%90%E1%BB%A9c-Th%E1%BB%8D-t%E1%BB%89nh-H%C3%A0-T%C4%A9nh-100064085291262/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9816</v>
      </c>
      <c r="B817" t="str">
        <f>HYPERLINK("https://hanam.gov.vn/", "UBND Ủy ban nhân dân xã Thanh Bình tỉnh Hà Nam")</f>
        <v>UBND Ủy ban nhân dân xã Thanh Bình tỉnh Hà Nam</v>
      </c>
      <c r="C817" t="str">
        <v>https://hanam.gov.vn/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9817</v>
      </c>
      <c r="B818" t="str">
        <f>HYPERLINK("https://www.facebook.com/ubndxaliemthuan/?locale=hi_IN", "Công an xã Liêm Thuận tỉnh Hà Nam")</f>
        <v>Công an xã Liêm Thuận tỉnh Hà Nam</v>
      </c>
      <c r="C818" t="str">
        <v>https://www.facebook.com/ubndxaliemthuan/?locale=hi_IN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9818</v>
      </c>
      <c r="B819" t="str">
        <f>HYPERLINK("https://thanhliem.hanam.gov.vn/", "UBND Ủy ban nhân dân xã Liêm Thuận tỉnh Hà Nam")</f>
        <v>UBND Ủy ban nhân dân xã Liêm Thuận tỉnh Hà Nam</v>
      </c>
      <c r="C819" t="str">
        <v>https://thanhliem.hanam.gov.vn/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9819</v>
      </c>
      <c r="B820" t="str">
        <v>Công an xã Thanh Thủy tỉnh Hà Nam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9820</v>
      </c>
      <c r="B821" t="str">
        <f>HYPERLINK("https://thanhliem.hanam.gov.vn/Pages/xa-thanh-thuy-hoi-dong-nhan-dan-xa-thanh-thuy-to-chuc-ky-hop-thu-tam-hoi-dong-nhan-dan-xa-khoa-23-nhiem-ky-2021-2026.aspx", "UBND Ủy ban nhân dân xã Thanh Thủy tỉnh Hà Nam")</f>
        <v>UBND Ủy ban nhân dân xã Thanh Thủy tỉnh Hà Nam</v>
      </c>
      <c r="C821" t="str">
        <v>https://thanhliem.hanam.gov.vn/Pages/xa-thanh-thuy-hoi-dong-nhan-dan-xa-thanh-thuy-to-chuc-ky-hop-thu-tam-hoi-dong-nhan-dan-xa-khoa-23-nhiem-ky-2021-2026.aspx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9821</v>
      </c>
      <c r="B822" t="str">
        <f>HYPERLINK("https://www.facebook.com/doanthanhnienconganhanam/", "Công an xã Thanh Phong tỉnh Hà Nam")</f>
        <v>Công an xã Thanh Phong tỉnh Hà Nam</v>
      </c>
      <c r="C822" t="str">
        <v>https://www.facebook.com/doanthanhnienconganhanam/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9822</v>
      </c>
      <c r="B823" t="str">
        <f>HYPERLINK("https://hanam.gov.vn/qna/Pages/ChiTietCauHoi.aspx?qid=264&amp;listQnAId=0f6320e6-562a-4faa-8ad5-e5e9d9a08538&amp;all=False", "UBND Ủy ban nhân dân xã Thanh Phong tỉnh Hà Nam")</f>
        <v>UBND Ủy ban nhân dân xã Thanh Phong tỉnh Hà Nam</v>
      </c>
      <c r="C823" t="str">
        <v>https://hanam.gov.vn/qna/Pages/ChiTietCauHoi.aspx?qid=264&amp;listQnAId=0f6320e6-562a-4faa-8ad5-e5e9d9a08538&amp;all=False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9823</v>
      </c>
      <c r="B824" t="str">
        <f>HYPERLINK("https://www.facebook.com/doanthanhnienconganhanam/", "Công an xã Thanh Lưu tỉnh Hà Nam")</f>
        <v>Công an xã Thanh Lưu tỉnh Hà Nam</v>
      </c>
      <c r="C824" t="str">
        <v>https://www.facebook.com/doanthanhnienconganhanam/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9824</v>
      </c>
      <c r="B825" t="str">
        <f>HYPERLINK("https://stp.hanam.gov.vn/Pages/NewsGroups.aspx?cid=22ceefd3-136e-4d86-89d5-e763cf32503a", "UBND Ủy ban nhân dân xã Thanh Lưu tỉnh Hà Nam")</f>
        <v>UBND Ủy ban nhân dân xã Thanh Lưu tỉnh Hà Nam</v>
      </c>
      <c r="C825" t="str">
        <v>https://stp.hanam.gov.vn/Pages/NewsGroups.aspx?cid=22ceefd3-136e-4d86-89d5-e763cf32503a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9825</v>
      </c>
      <c r="B826" t="str">
        <v>Công an xã Thanh Tân tỉnh Hà Nam</v>
      </c>
      <c r="C826" t="str">
        <v>-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9826</v>
      </c>
      <c r="B827" t="str">
        <f>HYPERLINK("https://thanhliem.hanam.gov.vn/", "UBND Ủy ban nhân dân xã Thanh Tân tỉnh Hà Nam")</f>
        <v>UBND Ủy ban nhân dân xã Thanh Tân tỉnh Hà Nam</v>
      </c>
      <c r="C827" t="str">
        <v>https://thanhliem.hanam.gov.vn/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9827</v>
      </c>
      <c r="B828" t="str">
        <f>HYPERLINK("https://www.facebook.com/doanthanhnienconganhanam/", "Công an xã Liêm Túc tỉnh Hà Nam")</f>
        <v>Công an xã Liêm Túc tỉnh Hà Nam</v>
      </c>
      <c r="C828" t="str">
        <v>https://www.facebook.com/doanthanhnienconganhanam/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9828</v>
      </c>
      <c r="B829" t="str">
        <f>HYPERLINK("https://thanhliem.hanam.gov.vn/", "UBND Ủy ban nhân dân xã Liêm Túc tỉnh Hà Nam")</f>
        <v>UBND Ủy ban nhân dân xã Liêm Túc tỉnh Hà Nam</v>
      </c>
      <c r="C829" t="str">
        <v>https://thanhliem.hanam.gov.vn/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9829</v>
      </c>
      <c r="B830" t="str">
        <v>Công an xã Liêm Sơn tỉnh Hà Nam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9830</v>
      </c>
      <c r="B831" t="str">
        <f>HYPERLINK("https://thanhliem.hanam.gov.vn/Pages/ubnd-xa-liem-son-trien-khai-thong-bao-gan-dia-chi-so.aspx", "UBND Ủy ban nhân dân xã Liêm Sơn tỉnh Hà Nam")</f>
        <v>UBND Ủy ban nhân dân xã Liêm Sơn tỉnh Hà Nam</v>
      </c>
      <c r="C831" t="str">
        <v>https://thanhliem.hanam.gov.vn/Pages/ubnd-xa-liem-son-trien-khai-thong-bao-gan-dia-chi-so.aspx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9831</v>
      </c>
      <c r="B832" t="str">
        <f>HYPERLINK("https://www.facebook.com/doanthanhnienconganhanam/", "Công an xã Thanh Hương tỉnh Hà Nam")</f>
        <v>Công an xã Thanh Hương tỉnh Hà Nam</v>
      </c>
      <c r="C832" t="str">
        <v>https://www.facebook.com/doanthanhnienconganhanam/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9832</v>
      </c>
      <c r="B833" t="str">
        <f>HYPERLINK("https://hanam.gov.vn/Pages/lanh-dao-tinh-du-ngay-hoi-dai-doan-ket-toan-dan-toc-tai-thon-nguyen-phu-xa-thanh-huong.aspx", "UBND Ủy ban nhân dân xã Thanh Hương tỉnh Hà Nam")</f>
        <v>UBND Ủy ban nhân dân xã Thanh Hương tỉnh Hà Nam</v>
      </c>
      <c r="C833" t="str">
        <v>https://hanam.gov.vn/Pages/lanh-dao-tinh-du-ngay-hoi-dai-doan-ket-toan-dan-toc-tai-thon-nguyen-phu-xa-thanh-huong.aspx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9833</v>
      </c>
      <c r="B834" t="str">
        <f>HYPERLINK("https://www.facebook.com/doanthanhnienconganhanam/", "Công an xã Thanh Nghị tỉnh Hà Nam")</f>
        <v>Công an xã Thanh Nghị tỉnh Hà Nam</v>
      </c>
      <c r="C834" t="str">
        <v>https://www.facebook.com/doanthanhnienconganhanam/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9834</v>
      </c>
      <c r="B835" t="str">
        <f>HYPERLINK("https://ttt.hanam.gov.vn/Pages/vu-viec-cua-ong-nguyen-van-toan-dia-chi-thon-kenh-xa-thanh-nghi-huyen-thanh-liem-tinh-ha-nam.aspx", "UBND Ủy ban nhân dân xã Thanh Nghị tỉnh Hà Nam")</f>
        <v>UBND Ủy ban nhân dân xã Thanh Nghị tỉnh Hà Nam</v>
      </c>
      <c r="C835" t="str">
        <v>https://ttt.hanam.gov.vn/Pages/vu-viec-cua-ong-nguyen-van-toan-dia-chi-thon-kenh-xa-thanh-nghi-huyen-thanh-liem-tinh-ha-nam.aspx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9835</v>
      </c>
      <c r="B836" t="str">
        <f>HYPERLINK("https://www.facebook.com/doanthanhnienconganhanam/", "Công an xã Thanh Tâm tỉnh Hà Nam")</f>
        <v>Công an xã Thanh Tâm tỉnh Hà Nam</v>
      </c>
      <c r="C836" t="str">
        <v>https://www.facebook.com/doanthanhnienconganhanam/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9836</v>
      </c>
      <c r="B837" t="str">
        <f>HYPERLINK("https://thanhliem.hanam.gov.vn/Pages/xa-thanh-tam-dang-uy-ubnd-xa-to-chuc-hoi-nghi-doi-thoai-giua-nguoi-dung-dau-cap-uy-chinh-quyen-voi-nhan-dan-tren-dia.aspx", "UBND Ủy ban nhân dân xã Thanh Tâm tỉnh Hà Nam")</f>
        <v>UBND Ủy ban nhân dân xã Thanh Tâm tỉnh Hà Nam</v>
      </c>
      <c r="C837" t="str">
        <v>https://thanhliem.hanam.gov.vn/Pages/xa-thanh-tam-dang-uy-ubnd-xa-to-chuc-hoi-nghi-doi-thoai-giua-nguoi-dung-dau-cap-uy-chinh-quyen-voi-nhan-dan-tren-dia.aspx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9837</v>
      </c>
      <c r="B838" t="str">
        <f>HYPERLINK("https://www.facebook.com/doanthanhnienconganhanam/", "Công an xã Thanh Nguyên tỉnh Hà Nam")</f>
        <v>Công an xã Thanh Nguyên tỉnh Hà Nam</v>
      </c>
      <c r="C838" t="str">
        <v>https://www.facebook.com/doanthanhnienconganhanam/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9838</v>
      </c>
      <c r="B839" t="str">
        <f>HYPERLINK("https://thanhliem.hanam.gov.vn/Pages/xa-thanh-nguyen-thuc-hien-dot-cao-diem-tich-hop-thu-nhan-ho-so-dinh-danh-xac-thuc-dien-tu-kich-hoat-tai-khoan-dien-tu.aspx", "UBND Ủy ban nhân dân xã Thanh Nguyên tỉnh Hà Nam")</f>
        <v>UBND Ủy ban nhân dân xã Thanh Nguyên tỉnh Hà Nam</v>
      </c>
      <c r="C839" t="str">
        <v>https://thanhliem.hanam.gov.vn/Pages/xa-thanh-nguyen-thuc-hien-dot-cao-diem-tich-hop-thu-nhan-ho-so-dinh-danh-xac-thuc-dien-tu-kich-hoat-tai-khoan-dien-tu.aspx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9839</v>
      </c>
      <c r="B840" t="str">
        <f>HYPERLINK("https://www.facebook.com/doanthanhnienconganhanam/", "Công an xã Thanh Hải tỉnh Hà Nam")</f>
        <v>Công an xã Thanh Hải tỉnh Hà Nam</v>
      </c>
      <c r="C840" t="str">
        <v>https://www.facebook.com/doanthanhnienconganhanam/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9840</v>
      </c>
      <c r="B841" t="str">
        <f>HYPERLINK("https://thanhhai.thanhliem.hanam.gov.vn/", "UBND Ủy ban nhân dân xã Thanh Hải tỉnh Hà Nam")</f>
        <v>UBND Ủy ban nhân dân xã Thanh Hải tỉnh Hà Nam</v>
      </c>
      <c r="C841" t="str">
        <v>https://thanhhai.thanhliem.hanam.gov.vn/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9841</v>
      </c>
      <c r="B842" t="str">
        <v>Công an thị trấn Bình Mỹ tỉnh Hà Nam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9842</v>
      </c>
      <c r="B843" t="str">
        <f>HYPERLINK("https://binhluc.hanam.gov.vn/Pages/Danh-sach-Lanh-%C4%91ao-cac-xa--thi-tran799272708.aspx", "UBND Ủy ban nhân dân thị trấn Bình Mỹ tỉnh Hà Nam")</f>
        <v>UBND Ủy ban nhân dân thị trấn Bình Mỹ tỉnh Hà Nam</v>
      </c>
      <c r="C843" t="str">
        <v>https://binhluc.hanam.gov.vn/Pages/Danh-sach-Lanh-%C4%91ao-cac-xa--thi-tran799272708.aspx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9843</v>
      </c>
      <c r="B844" t="str">
        <f>HYPERLINK("https://www.facebook.com/doanthanhnienconganhanam/", "Công an xã Bình Nghĩa tỉnh Hà Nam")</f>
        <v>Công an xã Bình Nghĩa tỉnh Hà Nam</v>
      </c>
      <c r="C844" t="str">
        <v>https://www.facebook.com/doanthanhnienconganhanam/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9844</v>
      </c>
      <c r="B845" t="str">
        <f>HYPERLINK("https://binhluc.hanam.gov.vn/Pages/Danh-sach-Lanh-%C4%91ao-cac-xa--thi-tran799272708.aspx", "UBND Ủy ban nhân dân xã Bình Nghĩa tỉnh Hà Nam")</f>
        <v>UBND Ủy ban nhân dân xã Bình Nghĩa tỉnh Hà Nam</v>
      </c>
      <c r="C845" t="str">
        <v>https://binhluc.hanam.gov.vn/Pages/Danh-sach-Lanh-%C4%91ao-cac-xa--thi-tran799272708.aspx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9845</v>
      </c>
      <c r="B846" t="str">
        <f>HYPERLINK("https://www.facebook.com/tuoitreconganhuyenvanquan/", "Công an xã Tràng An tỉnh Hà Nam")</f>
        <v>Công an xã Tràng An tỉnh Hà Nam</v>
      </c>
      <c r="C846" t="str">
        <v>https://www.facebook.com/tuoitreconganhuyenvanquan/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9846</v>
      </c>
      <c r="B847" t="str">
        <f>HYPERLINK("https://trangan.binhluc.hanam.gov.vn/vi/co-cau-to-chuc/vieworg/Uy-ban-nhan-dan-xa-Trang-An-25/", "UBND Ủy ban nhân dân xã Tràng An tỉnh Hà Nam")</f>
        <v>UBND Ủy ban nhân dân xã Tràng An tỉnh Hà Nam</v>
      </c>
      <c r="C847" t="str">
        <v>https://trangan.binhluc.hanam.gov.vn/vi/co-cau-to-chuc/vieworg/Uy-ban-nhan-dan-xa-Trang-An-25/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9847</v>
      </c>
      <c r="B848" t="str">
        <f>HYPERLINK("https://www.facebook.com/doanthanhnienconganhanam/", "Công an xã Đồng Du tỉnh Hà Nam")</f>
        <v>Công an xã Đồng Du tỉnh Hà Nam</v>
      </c>
      <c r="C848" t="str">
        <v>https://www.facebook.com/doanthanhnienconganhanam/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9848</v>
      </c>
      <c r="B849" t="str">
        <f>HYPERLINK("https://hanam.gov.vn/", "UBND Ủy ban nhân dân xã Đồng Du tỉnh Hà Nam")</f>
        <v>UBND Ủy ban nhân dân xã Đồng Du tỉnh Hà Nam</v>
      </c>
      <c r="C849" t="str">
        <v>https://hanam.gov.vn/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9849</v>
      </c>
      <c r="B850" t="str">
        <v>Công an xã Ngọc Lũ tỉnh Hà Nam</v>
      </c>
      <c r="C850" t="str">
        <v>-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9850</v>
      </c>
      <c r="B851" t="str">
        <f>HYPERLINK("https://binhluc.hanam.gov.vn/Pages/Danh-sach-Lanh-%C4%91ao-cac-xa--thi-tran799272708.aspx", "UBND Ủy ban nhân dân xã Ngọc Lũ tỉnh Hà Nam")</f>
        <v>UBND Ủy ban nhân dân xã Ngọc Lũ tỉnh Hà Nam</v>
      </c>
      <c r="C851" t="str">
        <v>https://binhluc.hanam.gov.vn/Pages/Danh-sach-Lanh-%C4%91ao-cac-xa--thi-tran799272708.aspx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9851</v>
      </c>
      <c r="B852" t="str">
        <v>Công an xã Hưng Công tỉnh Hà Nam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9852</v>
      </c>
      <c r="B853" t="str">
        <f>HYPERLINK("https://ttt.hanam.gov.vn/Pages/vu-viec-cua-cong-dan-o-thon-doi-5-xa-hung-cong-huyen-binh-luc.aspx", "UBND Ủy ban nhân dân xã Hưng Công tỉnh Hà Nam")</f>
        <v>UBND Ủy ban nhân dân xã Hưng Công tỉnh Hà Nam</v>
      </c>
      <c r="C853" t="str">
        <v>https://ttt.hanam.gov.vn/Pages/vu-viec-cua-cong-dan-o-thon-doi-5-xa-hung-cong-huyen-binh-luc.aspx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9853</v>
      </c>
      <c r="B854" t="str">
        <f>HYPERLINK("https://www.facebook.com/doanthanhnienconganhanam/", "Công an xã Đồn Xá tỉnh Hà Nam")</f>
        <v>Công an xã Đồn Xá tỉnh Hà Nam</v>
      </c>
      <c r="C854" t="str">
        <v>https://www.facebook.com/doanthanhnienconganhanam/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9854</v>
      </c>
      <c r="B855" t="str">
        <f>HYPERLINK("https://binhluc.hanam.gov.vn/Pages/Danh-sach-Lanh-%C4%91ao-cac-xa--thi-tran799272708.aspx", "UBND Ủy ban nhân dân xã Đồn Xá tỉnh Hà Nam")</f>
        <v>UBND Ủy ban nhân dân xã Đồn Xá tỉnh Hà Nam</v>
      </c>
      <c r="C855" t="str">
        <v>https://binhluc.hanam.gov.vn/Pages/Danh-sach-Lanh-%C4%91ao-cac-xa--thi-tran799272708.aspx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9855</v>
      </c>
      <c r="B856" t="str">
        <f>HYPERLINK("https://www.facebook.com/conganhanamonline/?locale=vi_VN", "Công an xã An Ninh tỉnh Hà Nam")</f>
        <v>Công an xã An Ninh tỉnh Hà Nam</v>
      </c>
      <c r="C856" t="str">
        <v>https://www.facebook.com/conganhanamonline/?locale=vi_VN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9856</v>
      </c>
      <c r="B857" t="str">
        <f>HYPERLINK("https://lamdong.gov.vn/sites/cattien/ubnd-huyen/xa-thitran/SitePages/xa-nam-ninh.aspx", "UBND Ủy ban nhân dân xã An Ninh tỉnh Hà Nam")</f>
        <v>UBND Ủy ban nhân dân xã An Ninh tỉnh Hà Nam</v>
      </c>
      <c r="C857" t="str">
        <v>https://lamdong.gov.vn/sites/cattien/ubnd-huyen/xa-thitran/SitePages/xa-nam-ninh.aspx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9857</v>
      </c>
      <c r="B858" t="str">
        <f>HYPERLINK("https://www.facebook.com/doanthanhnienconganhanam/", "Công an xã Bồ Đề tỉnh Hà Nam")</f>
        <v>Công an xã Bồ Đề tỉnh Hà Nam</v>
      </c>
      <c r="C858" t="str">
        <v>https://www.facebook.com/doanthanhnienconganhanam/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9858</v>
      </c>
      <c r="B859" t="str">
        <f>HYPERLINK("https://binhluc.hanam.gov.vn/Pages/Danh-sach-Lanh-%C4%91ao-cac-xa--thi-tran799272708.aspx", "UBND Ủy ban nhân dân xã Bồ Đề tỉnh Hà Nam")</f>
        <v>UBND Ủy ban nhân dân xã Bồ Đề tỉnh Hà Nam</v>
      </c>
      <c r="C859" t="str">
        <v>https://binhluc.hanam.gov.vn/Pages/Danh-sach-Lanh-%C4%91ao-cac-xa--thi-tran799272708.aspx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9859</v>
      </c>
      <c r="B860" t="str">
        <v>Công an xã Bối Cầu tỉnh Hà Nam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9860</v>
      </c>
      <c r="B861" t="str">
        <f>HYPERLINK("https://stp.hanam.gov.vn/Pages/thong-bao-dau-gia-tai-san-638611622189098600.aspx", "UBND Ủy ban nhân dân xã Bối Cầu tỉnh Hà Nam")</f>
        <v>UBND Ủy ban nhân dân xã Bối Cầu tỉnh Hà Nam</v>
      </c>
      <c r="C861" t="str">
        <v>https://stp.hanam.gov.vn/Pages/thong-bao-dau-gia-tai-san-638611622189098600.aspx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9861</v>
      </c>
      <c r="B862" t="str">
        <f>HYPERLINK("https://www.facebook.com/p/C%C3%B4ng-an-x%C3%A3-Nh%C3%A2n-M%E1%BB%B9-huy%E1%BB%87n-L%C3%BD-Nh%C3%A2n-t%E1%BB%89nh-H%C3%A0-Nam-100069107072102/", "Công an xã An Mỹ tỉnh Hà Nam")</f>
        <v>Công an xã An Mỹ tỉnh Hà Nam</v>
      </c>
      <c r="C862" t="str">
        <v>https://www.facebook.com/p/C%C3%B4ng-an-x%C3%A3-Nh%C3%A2n-M%E1%BB%B9-huy%E1%BB%87n-L%C3%BD-Nh%C3%A2n-t%E1%BB%89nh-H%C3%A0-Nam-100069107072102/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9862</v>
      </c>
      <c r="B863" t="str">
        <f>HYPERLINK("https://myha.namdinh.gov.vn/", "UBND Ủy ban nhân dân xã An Mỹ tỉnh Hà Nam")</f>
        <v>UBND Ủy ban nhân dân xã An Mỹ tỉnh Hà Nam</v>
      </c>
      <c r="C863" t="str">
        <v>https://myha.namdinh.gov.vn/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9863</v>
      </c>
      <c r="B864" t="str">
        <v>Công an xã An Nội tỉnh Hà Nam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9864</v>
      </c>
      <c r="B865" t="str">
        <v>UBND Ủy ban nhân dân xã An Nội tỉnh Hà Nam</v>
      </c>
      <c r="C865" t="str">
        <v>-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9865</v>
      </c>
      <c r="B866" t="str">
        <v>Công an xã Vũ Bản tỉnh Hà Nam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9866</v>
      </c>
      <c r="B867" t="str">
        <f>HYPERLINK("https://hanam.gov.vn/Pages/Uy-ban-nhan-dan-tinh-Ha-Nam2060707545.aspx", "UBND Ủy ban nhân dân xã Vũ Bản tỉnh Hà Nam")</f>
        <v>UBND Ủy ban nhân dân xã Vũ Bản tỉnh Hà Nam</v>
      </c>
      <c r="C867" t="str">
        <v>https://hanam.gov.vn/Pages/Uy-ban-nhan-dan-tinh-Ha-Nam2060707545.aspx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9867</v>
      </c>
      <c r="B868" t="str">
        <f>HYPERLINK("https://www.facebook.com/doanthanhnienconganhanam/", "Công an xã Trung Lương tỉnh Hà Nam")</f>
        <v>Công an xã Trung Lương tỉnh Hà Nam</v>
      </c>
      <c r="C868" t="str">
        <v>https://www.facebook.com/doanthanhnienconganhanam/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9868</v>
      </c>
      <c r="B869" t="str">
        <f>HYPERLINK("https://binhluc.hanam.gov.vn/PublishingImages/Pages/10-22-2024/17-00-10/TB%20778.pdf", "UBND Ủy ban nhân dân xã Trung Lương tỉnh Hà Nam")</f>
        <v>UBND Ủy ban nhân dân xã Trung Lương tỉnh Hà Nam</v>
      </c>
      <c r="C869" t="str">
        <v>https://binhluc.hanam.gov.vn/PublishingImages/Pages/10-22-2024/17-00-10/TB%20778.pdf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9869</v>
      </c>
      <c r="B870" t="str">
        <f>HYPERLINK("https://www.facebook.com/p/Tu%E1%BB%95i-Tr%E1%BA%BB-C%C3%B4ng-An-Huy%E1%BB%87n-Ch%C6%B0%C6%A1ng-M%E1%BB%B9-100028578047777/", "Công an xã Mỹ Thọ tỉnh Hà Nam")</f>
        <v>Công an xã Mỹ Thọ tỉnh Hà Nam</v>
      </c>
      <c r="C870" t="str">
        <v>https://www.facebook.com/p/Tu%E1%BB%95i-Tr%E1%BA%BB-C%C3%B4ng-An-Huy%E1%BB%87n-Ch%C6%B0%C6%A1ng-M%E1%BB%B9-100028578047777/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9870</v>
      </c>
      <c r="B871" t="str">
        <f>HYPERLINK("https://hanam.gov.vn/Pages/dong-chi-bi-thu-tinh-uy-le-thi-thuy-tiep-cong-dan-dinh-ky-thang-92024.aspx", "UBND Ủy ban nhân dân xã Mỹ Thọ tỉnh Hà Nam")</f>
        <v>UBND Ủy ban nhân dân xã Mỹ Thọ tỉnh Hà Nam</v>
      </c>
      <c r="C871" t="str">
        <v>https://hanam.gov.vn/Pages/dong-chi-bi-thu-tinh-uy-le-thi-thuy-tiep-cong-dan-dinh-ky-thang-92024.aspx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9871</v>
      </c>
      <c r="B872" t="str">
        <f>HYPERLINK("https://www.facebook.com/doanthanhnienconganhanam/", "Công an xã An Đổ tỉnh Hà Nam")</f>
        <v>Công an xã An Đổ tỉnh Hà Nam</v>
      </c>
      <c r="C872" t="str">
        <v>https://www.facebook.com/doanthanhnienconganhanam/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9872</v>
      </c>
      <c r="B873" t="str">
        <f>HYPERLINK("https://hanam.gov.vn/", "UBND Ủy ban nhân dân xã An Đổ tỉnh Hà Nam")</f>
        <v>UBND Ủy ban nhân dân xã An Đổ tỉnh Hà Nam</v>
      </c>
      <c r="C873" t="str">
        <v>https://hanam.gov.vn/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9873</v>
      </c>
      <c r="B874" t="str">
        <f>HYPERLINK("https://www.facebook.com/tuoitrecongansonla/", "Công an xã La Sơn tỉnh Hà Nam")</f>
        <v>Công an xã La Sơn tỉnh Hà Nam</v>
      </c>
      <c r="C874" t="str">
        <v>https://www.facebook.com/tuoitrecongansonla/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9874</v>
      </c>
      <c r="B875" t="str">
        <f>HYPERLINK("https://www.duytien.gov.vn/", "UBND Ủy ban nhân dân xã La Sơn tỉnh Hà Nam")</f>
        <v>UBND Ủy ban nhân dân xã La Sơn tỉnh Hà Nam</v>
      </c>
      <c r="C875" t="str">
        <v>https://www.duytien.gov.vn/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9875</v>
      </c>
      <c r="B876" t="str">
        <f>HYPERLINK("https://www.facebook.com/doanthanhnienconganhanam/", "Công an xã Tiêu Động tỉnh Hà Nam")</f>
        <v>Công an xã Tiêu Động tỉnh Hà Nam</v>
      </c>
      <c r="C876" t="str">
        <v>https://www.facebook.com/doanthanhnienconganhanam/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9876</v>
      </c>
      <c r="B877" t="str">
        <f>HYPERLINK("https://hanam.gov.vn/", "UBND Ủy ban nhân dân xã Tiêu Động tỉnh Hà Nam")</f>
        <v>UBND Ủy ban nhân dân xã Tiêu Động tỉnh Hà Nam</v>
      </c>
      <c r="C877" t="str">
        <v>https://hanam.gov.vn/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9877</v>
      </c>
      <c r="B878" t="str">
        <f>HYPERLINK("https://www.facebook.com/DoanThanhnienCongantinhLaoCai/", "Công an xã An Lão tỉnh Hà Nam")</f>
        <v>Công an xã An Lão tỉnh Hà Nam</v>
      </c>
      <c r="C878" t="str">
        <v>https://www.facebook.com/DoanThanhnienCongantinhLaoCai/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9878</v>
      </c>
      <c r="B879" t="str">
        <f>HYPERLINK("https://hanam.gov.vn/", "UBND Ủy ban nhân dân xã An Lão tỉnh Hà Nam")</f>
        <v>UBND Ủy ban nhân dân xã An Lão tỉnh Hà Nam</v>
      </c>
      <c r="C879" t="str">
        <v>https://hanam.gov.vn/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9879</v>
      </c>
      <c r="B880" t="str">
        <f>HYPERLINK("https://www.facebook.com/1577623109097413", "Công an thị trấn Vĩnh Trụ tỉnh Hà Nam")</f>
        <v>Công an thị trấn Vĩnh Trụ tỉnh Hà Nam</v>
      </c>
      <c r="C880" t="str">
        <v>https://www.facebook.com/1577623109097413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9880</v>
      </c>
      <c r="B881" t="str">
        <f>HYPERLINK("https://lynhan.hanam.gov.vn/Pages/Thong-tin-ve-lanh-%C4%91ao-xa--thi-tran792346957.aspx", "UBND Ủy ban nhân dân thị trấn Vĩnh Trụ tỉnh Hà Nam")</f>
        <v>UBND Ủy ban nhân dân thị trấn Vĩnh Trụ tỉnh Hà Nam</v>
      </c>
      <c r="C881" t="str">
        <v>https://lynhan.hanam.gov.vn/Pages/Thong-tin-ve-lanh-%C4%91ao-xa--thi-tran792346957.aspx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9881</v>
      </c>
      <c r="B882" t="str">
        <f>HYPERLINK("https://www.facebook.com/p/C%C3%B4ng-an-x%C3%A3-H%E1%BB%A3p-L%C3%BD-L%C3%BD-Nh%C3%A2n-H%C3%A0-Nam-100083353921858/", "Công an xã Hợp Lý tỉnh Hà Nam")</f>
        <v>Công an xã Hợp Lý tỉnh Hà Nam</v>
      </c>
      <c r="C882" t="str">
        <v>https://www.facebook.com/p/C%C3%B4ng-an-x%C3%A3-H%E1%BB%A3p-L%C3%BD-L%C3%BD-Nh%C3%A2n-H%C3%A0-Nam-100083353921858/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9882</v>
      </c>
      <c r="B883" t="str">
        <f>HYPERLINK("https://hanam.gov.vn/", "UBND Ủy ban nhân dân xã Hợp Lý tỉnh Hà Nam")</f>
        <v>UBND Ủy ban nhân dân xã Hợp Lý tỉnh Hà Nam</v>
      </c>
      <c r="C883" t="str">
        <v>https://hanam.gov.vn/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9883</v>
      </c>
      <c r="B884" t="str">
        <f>HYPERLINK("https://www.facebook.com/conganhanamonline/videos/x%C3%A3-nguy%C3%AAn-l%C3%BD-l%C3%BD-nh%C3%A2n-t%E1%BB%95-ch%E1%BB%A9c-h%E1%BB%99i-ngh%E1%BB%8B-ng%C3%A0y-h%E1%BB%99i-to%C3%A0n-d%C3%A2n-b%E1%BA%A3o-v%E1%BB%87-antq/319120519289319/", "Công an xã Nguyên Lý tỉnh Hà Nam")</f>
        <v>Công an xã Nguyên Lý tỉnh Hà Nam</v>
      </c>
      <c r="C884" t="str">
        <v>https://www.facebook.com/conganhanamonline/videos/x%C3%A3-nguy%C3%AAn-l%C3%BD-l%C3%BD-nh%C3%A2n-t%E1%BB%95-ch%E1%BB%A9c-h%E1%BB%99i-ngh%E1%BB%8B-ng%C3%A0y-h%E1%BB%99i-to%C3%A0n-d%C3%A2n-b%E1%BA%A3o-v%E1%BB%87-antq/319120519289319/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9884</v>
      </c>
      <c r="B885" t="str">
        <f>HYPERLINK("https://lynhan.hanam.gov.vn/Pages/Thong-tin-ve-lanh-%C4%91ao-xa--thi-tran792346957.aspx", "UBND Ủy ban nhân dân xã Nguyên Lý tỉnh Hà Nam")</f>
        <v>UBND Ủy ban nhân dân xã Nguyên Lý tỉnh Hà Nam</v>
      </c>
      <c r="C885" t="str">
        <v>https://lynhan.hanam.gov.vn/Pages/Thong-tin-ve-lanh-%C4%91ao-xa--thi-tran792346957.aspx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9885</v>
      </c>
      <c r="B886" t="str">
        <f>HYPERLINK("https://www.facebook.com/p/C%C3%B4ng-an-x%C3%A3-Ch%C3%ADnh-L%C3%BD-L%C3%BD-Nh%C3%A2n-H%C3%A0-Nam-100083445454609/", "Công an xã Chính Lý tỉnh Hà Nam")</f>
        <v>Công an xã Chính Lý tỉnh Hà Nam</v>
      </c>
      <c r="C886" t="str">
        <v>https://www.facebook.com/p/C%C3%B4ng-an-x%C3%A3-Ch%C3%ADnh-L%C3%BD-L%C3%BD-Nh%C3%A2n-H%C3%A0-Nam-100083445454609/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9886</v>
      </c>
      <c r="B887" t="str">
        <f>HYPERLINK("https://hanam.gov.vn/Pages/Uy-ban-nhan-dan-tinh-Ha-Nam2060707545.aspx", "UBND Ủy ban nhân dân xã Chính Lý tỉnh Hà Nam")</f>
        <v>UBND Ủy ban nhân dân xã Chính Lý tỉnh Hà Nam</v>
      </c>
      <c r="C887" t="str">
        <v>https://hanam.gov.vn/Pages/Uy-ban-nhan-dan-tinh-Ha-Nam2060707545.aspx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9887</v>
      </c>
      <c r="B888" t="str">
        <f>HYPERLINK("https://www.facebook.com/p/C%C3%B4ng-an-x%C3%A3-Ch%C3%A2n-L%C3%BD-huy%E1%BB%87n-L%C3%BD-Nh%C3%A2n-T%E1%BB%89nh-H%C3%A0-Nam-100079501745675/", "Công an xã Chân Lý tỉnh Hà Nam")</f>
        <v>Công an xã Chân Lý tỉnh Hà Nam</v>
      </c>
      <c r="C888" t="str">
        <v>https://www.facebook.com/p/C%C3%B4ng-an-x%C3%A3-Ch%C3%A2n-L%C3%BD-huy%E1%BB%87n-L%C3%BD-Nh%C3%A2n-T%E1%BB%89nh-H%C3%A0-Nam-100079501745675/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9888</v>
      </c>
      <c r="B889" t="str">
        <f>HYPERLINK("https://lynhan.hanam.gov.vn/Pages/Thong-tin-ve-lanh-%C4%91ao-xa--thi-tran792346957.aspx", "UBND Ủy ban nhân dân xã Chân Lý tỉnh Hà Nam")</f>
        <v>UBND Ủy ban nhân dân xã Chân Lý tỉnh Hà Nam</v>
      </c>
      <c r="C889" t="str">
        <v>https://lynhan.hanam.gov.vn/Pages/Thong-tin-ve-lanh-%C4%91ao-xa--thi-tran792346957.aspx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9889</v>
      </c>
      <c r="B890" t="str">
        <f>HYPERLINK("https://www.facebook.com/CONGANXADAOLY/", "Công an xã Đạo Lý tỉnh Hà Nam")</f>
        <v>Công an xã Đạo Lý tỉnh Hà Nam</v>
      </c>
      <c r="C890" t="str">
        <v>https://www.facebook.com/CONGANXADAOLY/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9890</v>
      </c>
      <c r="B891" t="str">
        <f>HYPERLINK("https://lynhan.hanam.gov.vn/Pages/Thong-tin-ve-lanh-%C4%91ao-xa--thi-tran792346957.aspx", "UBND Ủy ban nhân dân xã Đạo Lý tỉnh Hà Nam")</f>
        <v>UBND Ủy ban nhân dân xã Đạo Lý tỉnh Hà Nam</v>
      </c>
      <c r="C891" t="str">
        <v>https://lynhan.hanam.gov.vn/Pages/Thong-tin-ve-lanh-%C4%91ao-xa--thi-tran792346957.aspx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9891</v>
      </c>
      <c r="B892" t="str">
        <f>HYPERLINK("https://www.facebook.com/p/C%C3%B4ng-an-x%C3%A3-C%C3%B4ng-Ly%CC%81-100063489934939/", "Công an xã Công Lý tỉnh Hà Nam")</f>
        <v>Công an xã Công Lý tỉnh Hà Nam</v>
      </c>
      <c r="C892" t="str">
        <v>https://www.facebook.com/p/C%C3%B4ng-an-x%C3%A3-C%C3%B4ng-Ly%CC%81-100063489934939/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9892</v>
      </c>
      <c r="B893" t="str">
        <f>HYPERLINK("https://lynhan.hanam.gov.vn/Pages/ubnd-xa-cong-ly-huyen-ly-nhan-trien-khai-xay-dung-mo-hinh-xa-khong-co-hoat-dong-tin-dung-den.aspx", "UBND Ủy ban nhân dân xã Công Lý tỉnh Hà Nam")</f>
        <v>UBND Ủy ban nhân dân xã Công Lý tỉnh Hà Nam</v>
      </c>
      <c r="C893" t="str">
        <v>https://lynhan.hanam.gov.vn/Pages/ubnd-xa-cong-ly-huyen-ly-nhan-trien-khai-xay-dung-mo-hinh-xa-khong-co-hoat-dong-tin-dung-den.aspx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9893</v>
      </c>
      <c r="B894" t="str">
        <v>Công an xã Văn Lý tỉnh Hà Nam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9894</v>
      </c>
      <c r="B895" t="str">
        <f>HYPERLINK("https://lynhan.hanam.gov.vn/Pages/Thong-tin-ve-lanh-%C4%91ao-xa--thi-tran792346957.aspx", "UBND Ủy ban nhân dân xã Văn Lý tỉnh Hà Nam")</f>
        <v>UBND Ủy ban nhân dân xã Văn Lý tỉnh Hà Nam</v>
      </c>
      <c r="C895" t="str">
        <v>https://lynhan.hanam.gov.vn/Pages/Thong-tin-ve-lanh-%C4%91ao-xa--thi-tran792346957.aspx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9895</v>
      </c>
      <c r="B896" t="str">
        <f>HYPERLINK("https://www.facebook.com/p/C%C3%B4ng-an-x%C3%A3-B%E1%BA%AFc-L%C3%BD-L%C3%BD-Nh%C3%A2n-100081335332049/?locale=tr_TR", "Công an xã Bắc Lý tỉnh Hà Nam")</f>
        <v>Công an xã Bắc Lý tỉnh Hà Nam</v>
      </c>
      <c r="C896" t="str">
        <v>https://www.facebook.com/p/C%C3%B4ng-an-x%C3%A3-B%E1%BA%AFc-L%C3%BD-L%C3%BD-Nh%C3%A2n-100081335332049/?locale=tr_TR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9896</v>
      </c>
      <c r="B897" t="str">
        <f>HYPERLINK("https://lynhan.hanam.gov.vn/Pages/Thong-tin-ve-lanh-%C4%91ao-xa--thi-tran792346957.aspx", "UBND Ủy ban nhân dân xã Bắc Lý tỉnh Hà Nam")</f>
        <v>UBND Ủy ban nhân dân xã Bắc Lý tỉnh Hà Nam</v>
      </c>
      <c r="C897" t="str">
        <v>https://lynhan.hanam.gov.vn/Pages/Thong-tin-ve-lanh-%C4%91ao-xa--thi-tran792346957.aspx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9897</v>
      </c>
      <c r="B898" t="str">
        <v>Công an xã Đức Lý tỉnh Hà Nam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9898</v>
      </c>
      <c r="B899" t="str">
        <f>HYPERLINK("https://lynhan.hanam.gov.vn/Pages/thong-bao-ve-viec-tuyen-dung-vien-chuc-nganh-giao-duc-huyen-ly-nhan-nam-2024.aspx", "UBND Ủy ban nhân dân xã Đức Lý tỉnh Hà Nam")</f>
        <v>UBND Ủy ban nhân dân xã Đức Lý tỉnh Hà Nam</v>
      </c>
      <c r="C899" t="str">
        <v>https://lynhan.hanam.gov.vn/Pages/thong-bao-ve-viec-tuyen-dung-vien-chuc-nganh-giao-duc-huyen-ly-nhan-nam-2024.aspx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9899</v>
      </c>
      <c r="B900" t="str">
        <f>HYPERLINK("https://www.facebook.com/doanthanhnienconganhanam/", "Công an xã Nhân Đạo tỉnh Hà Nam")</f>
        <v>Công an xã Nhân Đạo tỉnh Hà Nam</v>
      </c>
      <c r="C900" t="str">
        <v>https://www.facebook.com/doanthanhnienconganhanam/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9900</v>
      </c>
      <c r="B901" t="str">
        <f>HYPERLINK("https://lynhan.hanam.gov.vn/Pages/thong-bao-to-chuc-dau-gia-quyen-su-dung-dat-tai-xa-nhan-dao-huyen-ly-nhan.aspx", "UBND Ủy ban nhân dân xã Nhân Đạo tỉnh Hà Nam")</f>
        <v>UBND Ủy ban nhân dân xã Nhân Đạo tỉnh Hà Nam</v>
      </c>
      <c r="C901" t="str">
        <v>https://lynhan.hanam.gov.vn/Pages/thong-bao-to-chuc-dau-gia-quyen-su-dung-dat-tai-xa-nhan-dao-huyen-ly-nhan.aspx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9901</v>
      </c>
      <c r="B902" t="str">
        <f>HYPERLINK("https://www.facebook.com/doanthanhnienconganhanam/", "Công an xã Đồng Lý tỉnh Hà Nam")</f>
        <v>Công an xã Đồng Lý tỉnh Hà Nam</v>
      </c>
      <c r="C902" t="str">
        <v>https://www.facebook.com/doanthanhnienconganhanam/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9902</v>
      </c>
      <c r="B903" t="str">
        <f>HYPERLINK("https://hanam.gov.vn/", "UBND Ủy ban nhân dân xã Đồng Lý tỉnh Hà Nam")</f>
        <v>UBND Ủy ban nhân dân xã Đồng Lý tỉnh Hà Nam</v>
      </c>
      <c r="C903" t="str">
        <v>https://hanam.gov.vn/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9903</v>
      </c>
      <c r="B904" t="str">
        <f>HYPERLINK("https://www.facebook.com/p/C%C3%B4ng-an-x%C3%A3-Nh%C3%A2n-Th%E1%BB%8Bnh-huy%E1%BB%87n-L%C3%BD-Nh%C3%A2n-t%E1%BB%89nh-H%C3%A0-Nam-100083255233203/", "Công an xã Nhân Thịnh tỉnh Hà Nam")</f>
        <v>Công an xã Nhân Thịnh tỉnh Hà Nam</v>
      </c>
      <c r="C904" t="str">
        <v>https://www.facebook.com/p/C%C3%B4ng-an-x%C3%A3-Nh%C3%A2n-Th%E1%BB%8Bnh-huy%E1%BB%87n-L%C3%BD-Nh%C3%A2n-t%E1%BB%89nh-H%C3%A0-Nam-100083255233203/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9904</v>
      </c>
      <c r="B905" t="str">
        <f>HYPERLINK("https://lynhan.hanam.gov.vn/Pages/Thong-tin-ve-lanh-%C4%91ao-xa--thi-tran792346957.aspx", "UBND Ủy ban nhân dân xã Nhân Thịnh tỉnh Hà Nam")</f>
        <v>UBND Ủy ban nhân dân xã Nhân Thịnh tỉnh Hà Nam</v>
      </c>
      <c r="C905" t="str">
        <v>https://lynhan.hanam.gov.vn/Pages/Thong-tin-ve-lanh-%C4%91ao-xa--thi-tran792346957.aspx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9905</v>
      </c>
      <c r="B906" t="str">
        <f>HYPERLINK("https://www.facebook.com/doanthanhnienconganhanam/", "Công an xã Nhân Hưng tỉnh Hà Nam")</f>
        <v>Công an xã Nhân Hưng tỉnh Hà Nam</v>
      </c>
      <c r="C906" t="str">
        <v>https://www.facebook.com/doanthanhnienconganhanam/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9906</v>
      </c>
      <c r="B907" t="str">
        <f>HYPERLINK("https://lynhan.hanam.gov.vn/Pages/Thong-tin-ve-lanh-%C4%91ao-xa--thi-tran792346957.aspx", "UBND Ủy ban nhân dân xã Nhân Hưng tỉnh Hà Nam")</f>
        <v>UBND Ủy ban nhân dân xã Nhân Hưng tỉnh Hà Nam</v>
      </c>
      <c r="C907" t="str">
        <v>https://lynhan.hanam.gov.vn/Pages/Thong-tin-ve-lanh-%C4%91ao-xa--thi-tran792346957.aspx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9907</v>
      </c>
      <c r="B908" t="str">
        <f>HYPERLINK("https://www.facebook.com/doanthanhnienconganhanam/", "Công an xã Nhân Khang tỉnh Hà Nam")</f>
        <v>Công an xã Nhân Khang tỉnh Hà Nam</v>
      </c>
      <c r="C908" t="str">
        <v>https://www.facebook.com/doanthanhnienconganhanam/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9908</v>
      </c>
      <c r="B909" t="str">
        <f>HYPERLINK("https://lynhan.hanam.gov.vn/Pages/Thong-tin-ve-lanh-%C4%91ao-xa--thi-tran792346957.aspx", "UBND Ủy ban nhân dân xã Nhân Khang tỉnh Hà Nam")</f>
        <v>UBND Ủy ban nhân dân xã Nhân Khang tỉnh Hà Nam</v>
      </c>
      <c r="C909" t="str">
        <v>https://lynhan.hanam.gov.vn/Pages/Thong-tin-ve-lanh-%C4%91ao-xa--thi-tran792346957.aspx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9909</v>
      </c>
      <c r="B910" t="str">
        <f>HYPERLINK("https://www.facebook.com/p/C%C3%B4ng-an-x%C3%A3-Nh%C3%A2n-M%E1%BB%B9-huy%E1%BB%87n-L%C3%BD-Nh%C3%A2n-t%E1%BB%89nh-H%C3%A0-Nam-100069107072102/", "Công an xã Nhân Mỹ tỉnh Hà Nam")</f>
        <v>Công an xã Nhân Mỹ tỉnh Hà Nam</v>
      </c>
      <c r="C910" t="str">
        <v>https://www.facebook.com/p/C%C3%B4ng-an-x%C3%A3-Nh%C3%A2n-M%E1%BB%B9-huy%E1%BB%87n-L%C3%BD-Nh%C3%A2n-t%E1%BB%89nh-H%C3%A0-Nam-100069107072102/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9910</v>
      </c>
      <c r="B911" t="str">
        <f>HYPERLINK("https://lynhan.hanam.gov.vn/Pages/Thong-tin-ve-lanh-%C4%91ao-xa--thi-tran792346957.aspx", "UBND Ủy ban nhân dân xã Nhân Mỹ tỉnh Hà Nam")</f>
        <v>UBND Ủy ban nhân dân xã Nhân Mỹ tỉnh Hà Nam</v>
      </c>
      <c r="C911" t="str">
        <v>https://lynhan.hanam.gov.vn/Pages/Thong-tin-ve-lanh-%C4%91ao-xa--thi-tran792346957.aspx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9911</v>
      </c>
      <c r="B912" t="str">
        <f>HYPERLINK("https://www.facebook.com/doanthanhnienconganhanam/", "Công an xã Nhân Nghĩa tỉnh Hà Nam")</f>
        <v>Công an xã Nhân Nghĩa tỉnh Hà Nam</v>
      </c>
      <c r="C912" t="str">
        <v>https://www.facebook.com/doanthanhnienconganhanam/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9912</v>
      </c>
      <c r="B913" t="str">
        <f>HYPERLINK("https://lynhan.hanam.gov.vn/Pages/Thong-tin-ve-lanh-%C4%91ao-xa--thi-tran792346957.aspx", "UBND Ủy ban nhân dân xã Nhân Nghĩa tỉnh Hà Nam")</f>
        <v>UBND Ủy ban nhân dân xã Nhân Nghĩa tỉnh Hà Nam</v>
      </c>
      <c r="C913" t="str">
        <v>https://lynhan.hanam.gov.vn/Pages/Thong-tin-ve-lanh-%C4%91ao-xa--thi-tran792346957.aspx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9913</v>
      </c>
      <c r="B914" t="str">
        <f>HYPERLINK("https://www.facebook.com/p/C%C3%B4ng-an-x%C3%A3-Ch%C3%ADnh-L%C3%BD-L%C3%BD-Nh%C3%A2n-H%C3%A0-Nam-100083445454609/", "Công an xã Nhân Chính tỉnh Hà Nam")</f>
        <v>Công an xã Nhân Chính tỉnh Hà Nam</v>
      </c>
      <c r="C914" t="str">
        <v>https://www.facebook.com/p/C%C3%B4ng-an-x%C3%A3-Ch%C3%ADnh-L%C3%BD-L%C3%BD-Nh%C3%A2n-H%C3%A0-Nam-100083445454609/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9914</v>
      </c>
      <c r="B915" t="str">
        <f>HYPERLINK("https://lynhan.hanam.gov.vn/Pages/Thong-tin-ve-lanh-%C4%91ao-xa--thi-tran792346957.aspx", "UBND Ủy ban nhân dân xã Nhân Chính tỉnh Hà Nam")</f>
        <v>UBND Ủy ban nhân dân xã Nhân Chính tỉnh Hà Nam</v>
      </c>
      <c r="C915" t="str">
        <v>https://lynhan.hanam.gov.vn/Pages/Thong-tin-ve-lanh-%C4%91ao-xa--thi-tran792346957.aspx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9915</v>
      </c>
      <c r="B916" t="str">
        <f>HYPERLINK("https://www.facebook.com/vuquoctri1981/", "Công an xã Nhân Bình tỉnh Hà Nam")</f>
        <v>Công an xã Nhân Bình tỉnh Hà Nam</v>
      </c>
      <c r="C916" t="str">
        <v>https://www.facebook.com/vuquoctri1981/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9916</v>
      </c>
      <c r="B917" t="str">
        <f>HYPERLINK("https://lynhan.hanam.gov.vn/Pages/Thong-tin-ve-lanh-%C4%91ao-xa--thi-tran792346957.aspx", "UBND Ủy ban nhân dân xã Nhân Bình tỉnh Hà Nam")</f>
        <v>UBND Ủy ban nhân dân xã Nhân Bình tỉnh Hà Nam</v>
      </c>
      <c r="C917" t="str">
        <v>https://lynhan.hanam.gov.vn/Pages/Thong-tin-ve-lanh-%C4%91ao-xa--thi-tran792346957.aspx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9917</v>
      </c>
      <c r="B918" t="str">
        <f>HYPERLINK("https://www.facebook.com/doanthanhnienconganhanam/", "Công an xã Phú Phúc tỉnh Hà Nam")</f>
        <v>Công an xã Phú Phúc tỉnh Hà Nam</v>
      </c>
      <c r="C918" t="str">
        <v>https://www.facebook.com/doanthanhnienconganhanam/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9918</v>
      </c>
      <c r="B919" t="str">
        <f>HYPERLINK("https://cdcsnd1.bocongan.gov.vn/home/hoat-dong-nha-truong/le-tong-ket-cong-tac-thuc-te-chinh-tri-xa-hoi-cho-can-bo-12667", "UBND Ủy ban nhân dân xã Phú Phúc tỉnh Hà Nam")</f>
        <v>UBND Ủy ban nhân dân xã Phú Phúc tỉnh Hà Nam</v>
      </c>
      <c r="C919" t="str">
        <v>https://cdcsnd1.bocongan.gov.vn/home/hoat-dong-nha-truong/le-tong-ket-cong-tac-thuc-te-chinh-tri-xa-hoi-cho-can-bo-12667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9919</v>
      </c>
      <c r="B920" t="str">
        <f>HYPERLINK("https://www.facebook.com/caxuankhelynhanhanam/", "Công an xã Xuân Khê tỉnh Hà Nam")</f>
        <v>Công an xã Xuân Khê tỉnh Hà Nam</v>
      </c>
      <c r="C920" t="str">
        <v>https://www.facebook.com/caxuankhelynhanhanam/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9920</v>
      </c>
      <c r="B921" t="str">
        <f>HYPERLINK("https://lynhan.hanam.gov.vn/Pages/Thong-tin-ve-lanh-%C4%91ao-xa--thi-tran792346957.aspx", "UBND Ủy ban nhân dân xã Xuân Khê tỉnh Hà Nam")</f>
        <v>UBND Ủy ban nhân dân xã Xuân Khê tỉnh Hà Nam</v>
      </c>
      <c r="C921" t="str">
        <v>https://lynhan.hanam.gov.vn/Pages/Thong-tin-ve-lanh-%C4%91ao-xa--thi-tran792346957.aspx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9921</v>
      </c>
      <c r="B922" t="str">
        <f>HYPERLINK("https://www.facebook.com/p/C%C3%B4ng-an-x%C3%A3-Ti%E1%BA%BFn-Th%E1%BA%AFng-L%C3%BD-Nh%C3%A2n-H%C3%A0-Nam-100082075132355/", "Công an xã Tiến Thắng tỉnh Hà Nam")</f>
        <v>Công an xã Tiến Thắng tỉnh Hà Nam</v>
      </c>
      <c r="C922" t="str">
        <v>https://www.facebook.com/p/C%C3%B4ng-an-x%C3%A3-Ti%E1%BA%BFn-Th%E1%BA%AFng-L%C3%BD-Nh%C3%A2n-H%C3%A0-Nam-100082075132355/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9922</v>
      </c>
      <c r="B923" t="str">
        <f>HYPERLINK("https://lynhan.hanam.gov.vn/Pages/Thong-tin-ve-lanh-%C4%91ao-xa--thi-tran792346957.aspx", "UBND Ủy ban nhân dân xã Tiến Thắng tỉnh Hà Nam")</f>
        <v>UBND Ủy ban nhân dân xã Tiến Thắng tỉnh Hà Nam</v>
      </c>
      <c r="C923" t="str">
        <v>https://lynhan.hanam.gov.vn/Pages/Thong-tin-ve-lanh-%C4%91ao-xa--thi-tran792346957.aspx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9923</v>
      </c>
      <c r="B924" t="str">
        <f>HYPERLINK("https://www.facebook.com/p/C%C3%B4ng-an-x%C3%A3-Ho%C3%A0-H%E1%BA%ADu-L%C3%BD-Nh%C3%A2n-H%C3%A0-Nam-100083069663577/", "Công an xã Hòa Hậu tỉnh Hà Nam")</f>
        <v>Công an xã Hòa Hậu tỉnh Hà Nam</v>
      </c>
      <c r="C924" t="str">
        <v>https://www.facebook.com/p/C%C3%B4ng-an-x%C3%A3-Ho%C3%A0-H%E1%BA%ADu-L%C3%BD-Nh%C3%A2n-H%C3%A0-Nam-100083069663577/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9924</v>
      </c>
      <c r="B925" t="str">
        <f>HYPERLINK("https://lynhan.hanam.gov.vn/Pages/Thong-tin-ve-lanh-%C4%91ao-xa--thi-tran792346957.aspx", "UBND Ủy ban nhân dân xã Hòa Hậu tỉnh Hà Nam")</f>
        <v>UBND Ủy ban nhân dân xã Hòa Hậu tỉnh Hà Nam</v>
      </c>
      <c r="C925" t="str">
        <v>https://lynhan.hanam.gov.vn/Pages/Thong-tin-ve-lanh-%C4%91ao-xa--thi-tran792346957.aspx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9925</v>
      </c>
      <c r="B926" t="str">
        <v>Công an phường Hạ Long tỉnh Nam Định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9926</v>
      </c>
      <c r="B927" t="str">
        <f>HYPERLINK("https://dichvucong.namdinh.gov.vn/portaldvc/KenhTin/dich-vu-cong-truc-tuyen.aspx?_dv=A90C944D-AB9B-5699-5157-0CA45321FA2E", "UBND Ủy ban nhân dân phường Hạ Long tỉnh Nam Định")</f>
        <v>UBND Ủy ban nhân dân phường Hạ Long tỉnh Nam Định</v>
      </c>
      <c r="C927" t="str">
        <v>https://dichvucong.namdinh.gov.vn/portaldvc/KenhTin/dich-vu-cong-truc-tuyen.aspx?_dv=A90C944D-AB9B-5699-5157-0CA45321FA2E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9927</v>
      </c>
      <c r="B928" t="str">
        <f>HYPERLINK("https://www.facebook.com/UBNDphuongTranTeXuong/?locale=vi_VN", "Công an phường Trần Tế Xương tỉnh Nam Định")</f>
        <v>Công an phường Trần Tế Xương tỉnh Nam Định</v>
      </c>
      <c r="C928" t="str">
        <v>https://www.facebook.com/UBNDphuongTranTeXuong/?locale=vi_VN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9928</v>
      </c>
      <c r="B929" t="str">
        <f>HYPERLINK("https://dichvucong.namdinh.gov.vn/portaldvc/KenhTin/dich-vu-cong-truc-tuyen.aspx?_dv=6B453A4C-5371-49A6-8364-14BE075C76F0", "UBND Ủy ban nhân dân phường Trần Tế Xương tỉnh Nam Định")</f>
        <v>UBND Ủy ban nhân dân phường Trần Tế Xương tỉnh Nam Định</v>
      </c>
      <c r="C929" t="str">
        <v>https://dichvucong.namdinh.gov.vn/portaldvc/KenhTin/dich-vu-cong-truc-tuyen.aspx?_dv=6B453A4C-5371-49A6-8364-14BE075C76F0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9929</v>
      </c>
      <c r="B930" t="str">
        <v>Công an phường Vị Hoàng tỉnh Nam Định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9930</v>
      </c>
      <c r="B931" t="str">
        <f>HYPERLINK("https://dichvucong.namdinh.gov.vn/portaldvc/KenhTin/dich-vu-cong-truc-tuyen.aspx?_dv=FF816CA2-5134-FA77-02C1-91AC34F0579F", "UBND Ủy ban nhân dân phường Vị Hoàng tỉnh Nam Định")</f>
        <v>UBND Ủy ban nhân dân phường Vị Hoàng tỉnh Nam Định</v>
      </c>
      <c r="C931" t="str">
        <v>https://dichvucong.namdinh.gov.vn/portaldvc/KenhTin/dich-vu-cong-truc-tuyen.aspx?_dv=FF816CA2-5134-FA77-02C1-91AC34F0579F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9931</v>
      </c>
      <c r="B932" t="str">
        <f>HYPERLINK("https://www.facebook.com/p/C%C3%B4ng-an-ph%C6%B0%E1%BB%9Dng-V%E1%BB%8B-Xuy%C3%AAn-TP-Nam-%C4%90%E1%BB%8Bnh-100071150336437/", "Công an phường Vị Xuyên tỉnh Nam Định")</f>
        <v>Công an phường Vị Xuyên tỉnh Nam Định</v>
      </c>
      <c r="C932" t="str">
        <v>https://www.facebook.com/p/C%C3%B4ng-an-ph%C6%B0%E1%BB%9Dng-V%E1%BB%8B-Xuy%C3%AAn-TP-Nam-%C4%90%E1%BB%8Bnh-100071150336437/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9932</v>
      </c>
      <c r="B933" t="str">
        <f>HYPERLINK("https://dichvucong.namdinh.gov.vn/portaldvc/KenhTin/dich-vu-cong-truc-tuyen.aspx?_dv=C4FEB819-8168-68FA-9404-A04DD8EDD9F4", "UBND Ủy ban nhân dân phường Vị Xuyên tỉnh Nam Định")</f>
        <v>UBND Ủy ban nhân dân phường Vị Xuyên tỉnh Nam Định</v>
      </c>
      <c r="C933" t="str">
        <v>https://dichvucong.namdinh.gov.vn/portaldvc/KenhTin/dich-vu-cong-truc-tuyen.aspx?_dv=C4FEB819-8168-68FA-9404-A04DD8EDD9F4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9933</v>
      </c>
      <c r="B934" t="str">
        <v>Công an phường Quang Trung tỉnh Nam Định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9934</v>
      </c>
      <c r="B935" t="str">
        <f>HYPERLINK("https://dichvucong.namdinh.gov.vn/portaldvc/KenhTin/dich-vu-cong-truc-tuyen.aspx?_dv=DF4850ED-1515-B7E6-4C22-92D618504C50", "UBND Ủy ban nhân dân phường Quang Trung tỉnh Nam Định")</f>
        <v>UBND Ủy ban nhân dân phường Quang Trung tỉnh Nam Định</v>
      </c>
      <c r="C935" t="str">
        <v>https://dichvucong.namdinh.gov.vn/portaldvc/KenhTin/dich-vu-cong-truc-tuyen.aspx?_dv=DF4850ED-1515-B7E6-4C22-92D618504C50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9935</v>
      </c>
      <c r="B936" t="str">
        <f>HYPERLINK("https://www.facebook.com/p/C%C3%B4ng-an-ph%C6%B0%E1%BB%9Dng-C%E1%BB%ADa-B%E1%BA%AFc-TP-Nam-%C4%90%E1%BB%8Bnh-100064886926843/", "Công an phường Cửa Bắc tỉnh Nam Định")</f>
        <v>Công an phường Cửa Bắc tỉnh Nam Định</v>
      </c>
      <c r="C936" t="str">
        <v>https://www.facebook.com/p/C%C3%B4ng-an-ph%C6%B0%E1%BB%9Dng-C%E1%BB%ADa-B%E1%BA%AFc-TP-Nam-%C4%90%E1%BB%8Bnh-100064886926843/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9936</v>
      </c>
      <c r="B937" t="str">
        <f>HYPERLINK("https://dichvucong.namdinh.gov.vn/portaldvc/KenhTin/dich-vu-cong-truc-tuyen.aspx?_dv=90401729-80E1-FD68-8976-EEBCC8017794", "UBND Ủy ban nhân dân phường Cửa Bắc tỉnh Nam Định")</f>
        <v>UBND Ủy ban nhân dân phường Cửa Bắc tỉnh Nam Định</v>
      </c>
      <c r="C937" t="str">
        <v>https://dichvucong.namdinh.gov.vn/portaldvc/KenhTin/dich-vu-cong-truc-tuyen.aspx?_dv=90401729-80E1-FD68-8976-EEBCC8017794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9937</v>
      </c>
      <c r="B938" t="str">
        <f>HYPERLINK("https://www.facebook.com/p/C%C3%B4ng-An-Ph%C6%B0%E1%BB%9Dng-Nguy%E1%BB%85n-Du-Tp-Nam-%C4%90%E1%BB%8Bnh-100072241009035/", "Công an phường Nguyễn Du tỉnh Nam Định")</f>
        <v>Công an phường Nguyễn Du tỉnh Nam Định</v>
      </c>
      <c r="C938" t="str">
        <v>https://www.facebook.com/p/C%C3%B4ng-An-Ph%C6%B0%E1%BB%9Dng-Nguy%E1%BB%85n-Du-Tp-Nam-%C4%90%E1%BB%8Bnh-100072241009035/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9938</v>
      </c>
      <c r="B939" t="str">
        <f>HYPERLINK("https://dichvucong.namdinh.gov.vn/portaldvc/KenhTin/dich-vu-cong-truc-tuyen.aspx?_dv=326DD278-DF95-3ABC-9BB3-5FCE85F8D01A", "UBND Ủy ban nhân dân phường Nguyễn Du tỉnh Nam Định")</f>
        <v>UBND Ủy ban nhân dân phường Nguyễn Du tỉnh Nam Định</v>
      </c>
      <c r="C939" t="str">
        <v>https://dichvucong.namdinh.gov.vn/portaldvc/KenhTin/dich-vu-cong-truc-tuyen.aspx?_dv=326DD278-DF95-3ABC-9BB3-5FCE85F8D01A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9939</v>
      </c>
      <c r="B940" t="str">
        <f>HYPERLINK("https://www.facebook.com/p/%C4%90%E1%BA%A3ng-%E1%BB%A7y-H%C4%90ND-UBND-Ph%C6%B0%E1%BB%9Dng-B%C3%A0-Tri%E1%BB%87u-Nam-%C4%90%E1%BB%8Bnh-100081994219790/", "Công an phường Bà Triệu tỉnh Nam Định")</f>
        <v>Công an phường Bà Triệu tỉnh Nam Định</v>
      </c>
      <c r="C940" t="str">
        <v>https://www.facebook.com/p/%C4%90%E1%BA%A3ng-%E1%BB%A7y-H%C4%90ND-UBND-Ph%C6%B0%E1%BB%9Dng-B%C3%A0-Tri%E1%BB%87u-Nam-%C4%90%E1%BB%8Bnh-100081994219790/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9940</v>
      </c>
      <c r="B941" t="str">
        <f>HYPERLINK("https://dichvucong.namdinh.gov.vn/portaldvc/KenhTin/dich-vu-cong-truc-tuyen.aspx?_dv=624FEE64-783D-3867-D0E4-A562B85F112C", "UBND Ủy ban nhân dân phường Bà Triệu tỉnh Nam Định")</f>
        <v>UBND Ủy ban nhân dân phường Bà Triệu tỉnh Nam Định</v>
      </c>
      <c r="C941" t="str">
        <v>https://dichvucong.namdinh.gov.vn/portaldvc/KenhTin/dich-vu-cong-truc-tuyen.aspx?_dv=624FEE64-783D-3867-D0E4-A562B85F112C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9941</v>
      </c>
      <c r="B942" t="str">
        <v>Công an phường Trường Thi tỉnh Nam Định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9942</v>
      </c>
      <c r="B943" t="str">
        <f>HYPERLINK("https://dichvucong.namdinh.gov.vn/portaldvc/KenhTin/dich-vu-cong-truc-tuyen.aspx?_dv=E5175862-479C-F7B5-5DC2-2ED2D479CD8E", "UBND Ủy ban nhân dân phường Trường Thi tỉnh Nam Định")</f>
        <v>UBND Ủy ban nhân dân phường Trường Thi tỉnh Nam Định</v>
      </c>
      <c r="C943" t="str">
        <v>https://dichvucong.namdinh.gov.vn/portaldvc/KenhTin/dich-vu-cong-truc-tuyen.aspx?_dv=E5175862-479C-F7B5-5DC2-2ED2D479CD8E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9943</v>
      </c>
      <c r="B944" t="str">
        <v>Công an phường Phan Đình Phùng tỉnh Nam Định</v>
      </c>
      <c r="C944" t="str">
        <v>-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9944</v>
      </c>
      <c r="B945" t="str">
        <f>HYPERLINK("https://hcc.namdinh.gov.vn/portaldvc/KenhTin/dich-vu-cong-truc-tuyen.aspx?_dv=20342527-4469-C599-EB08-9B6EBD0EC40C", "UBND Ủy ban nhân dân phường Phan Đình Phùng tỉnh Nam Định")</f>
        <v>UBND Ủy ban nhân dân phường Phan Đình Phùng tỉnh Nam Định</v>
      </c>
      <c r="C945" t="str">
        <v>https://hcc.namdinh.gov.vn/portaldvc/KenhTin/dich-vu-cong-truc-tuyen.aspx?_dv=20342527-4469-C599-EB08-9B6EBD0EC40C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9945</v>
      </c>
      <c r="B946" t="str">
        <f>HYPERLINK("https://www.facebook.com/p/UBND-ph%C6%B0%E1%BB%9Dng-Ng%C3%B4-Quy%E1%BB%81n-TP-Nam-%C4%90%E1%BB%8Bnh-100083396921984/", "Công an phường Ngô Quyền tỉnh Nam Định")</f>
        <v>Công an phường Ngô Quyền tỉnh Nam Định</v>
      </c>
      <c r="C946" t="str">
        <v>https://www.facebook.com/p/UBND-ph%C6%B0%E1%BB%9Dng-Ng%C3%B4-Quy%E1%BB%81n-TP-Nam-%C4%90%E1%BB%8Bnh-100083396921984/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9946</v>
      </c>
      <c r="B947" t="str">
        <f>HYPERLINK("https://dichvucong.namdinh.gov.vn/portaldvc/KenhTin/dich-vu-cong-truc-tuyen.aspx?_dv=DB9C9D0B-0D5B-3460-84F1-1387085176D9", "UBND Ủy ban nhân dân phường Ngô Quyền tỉnh Nam Định")</f>
        <v>UBND Ủy ban nhân dân phường Ngô Quyền tỉnh Nam Định</v>
      </c>
      <c r="C947" t="str">
        <v>https://dichvucong.namdinh.gov.vn/portaldvc/KenhTin/dich-vu-cong-truc-tuyen.aspx?_dv=DB9C9D0B-0D5B-3460-84F1-1387085176D9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9947</v>
      </c>
      <c r="B948" t="str">
        <f>HYPERLINK("https://www.facebook.com/p/Tin-t%E1%BB%A9c-ph%C6%B0%E1%BB%9Dng-Tr%E1%BA%A7n-H%C6%B0ng-%C4%90%E1%BA%A1o-TP-Nam-%C4%90%E1%BB%8Bnh-100071437721305/?locale=hi_IN", "Công an phường Trần Hưng Đạo tỉnh Nam Định")</f>
        <v>Công an phường Trần Hưng Đạo tỉnh Nam Định</v>
      </c>
      <c r="C948" t="str">
        <v>https://www.facebook.com/p/Tin-t%E1%BB%A9c-ph%C6%B0%E1%BB%9Dng-Tr%E1%BA%A7n-H%C6%B0ng-%C4%90%E1%BA%A1o-TP-Nam-%C4%90%E1%BB%8Bnh-100071437721305/?locale=hi_IN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9948</v>
      </c>
      <c r="B949" t="str">
        <f>HYPERLINK("https://dichvucong.namdinh.gov.vn/portaldvc/KenhTin/dich-vu-cong-truc-tuyen.aspx?_dv=D0FD2A44-7D1D-6331-DBCD-292E2547FD8C", "UBND Ủy ban nhân dân phường Trần Hưng Đạo tỉnh Nam Định")</f>
        <v>UBND Ủy ban nhân dân phường Trần Hưng Đạo tỉnh Nam Định</v>
      </c>
      <c r="C949" t="str">
        <v>https://dichvucong.namdinh.gov.vn/portaldvc/KenhTin/dich-vu-cong-truc-tuyen.aspx?_dv=D0FD2A44-7D1D-6331-DBCD-292E2547FD8C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9949</v>
      </c>
      <c r="B950" t="str">
        <v>Công an phường Trần Đăng Ninh tỉnh Nam Định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9950</v>
      </c>
      <c r="B951" t="str">
        <f>HYPERLINK("https://dichvucong.namdinh.gov.vn/portaldvc/KenhTin/dich-vu-cong-truc-tuyen.aspx?_dv=12DE7E79-4DC7-C795-1996-20FCCE687D20", "UBND Ủy ban nhân dân phường Trần Đăng Ninh tỉnh Nam Định")</f>
        <v>UBND Ủy ban nhân dân phường Trần Đăng Ninh tỉnh Nam Định</v>
      </c>
      <c r="C951" t="str">
        <v>https://dichvucong.namdinh.gov.vn/portaldvc/KenhTin/dich-vu-cong-truc-tuyen.aspx?_dv=12DE7E79-4DC7-C795-1996-20FCCE687D20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9951</v>
      </c>
      <c r="B952" t="str">
        <f>HYPERLINK("https://www.facebook.com/UbndPhuongNangTinh/?locale=vi_VN", "Công an phường Năng Tĩnh tỉnh Nam Định")</f>
        <v>Công an phường Năng Tĩnh tỉnh Nam Định</v>
      </c>
      <c r="C952" t="str">
        <v>https://www.facebook.com/UbndPhuongNangTinh/?locale=vi_VN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9952</v>
      </c>
      <c r="B953" t="str">
        <f>HYPERLINK("https://dichvucong.namdinh.gov.vn/portaldvc/KenhTin/dich-vu-cong-truc-tuyen.aspx?_dv=A0072BE6-4BB2-AE06-5ECA-6E26C51304FA", "UBND Ủy ban nhân dân phường Năng Tĩnh tỉnh Nam Định")</f>
        <v>UBND Ủy ban nhân dân phường Năng Tĩnh tỉnh Nam Định</v>
      </c>
      <c r="C953" t="str">
        <v>https://dichvucong.namdinh.gov.vn/portaldvc/KenhTin/dich-vu-cong-truc-tuyen.aspx?_dv=A0072BE6-4BB2-AE06-5ECA-6E26C51304FA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9953</v>
      </c>
      <c r="B954" t="str">
        <f>HYPERLINK("https://www.facebook.com/p/C%C3%B4ng-an-ph%C6%B0%E1%BB%9Dng-V%C4%83n-Mi%E1%BA%BFu-TP-Nam-%C4%90%E1%BB%8Bnh-100063556363214/", "Công an phường Văn Miếu tỉnh Nam Định")</f>
        <v>Công an phường Văn Miếu tỉnh Nam Định</v>
      </c>
      <c r="C954" t="str">
        <v>https://www.facebook.com/p/C%C3%B4ng-an-ph%C6%B0%E1%BB%9Dng-V%C4%83n-Mi%E1%BA%BFu-TP-Nam-%C4%90%E1%BB%8Bnh-100063556363214/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9954</v>
      </c>
      <c r="B955" t="str">
        <f>HYPERLINK("https://dichvucong.namdinh.gov.vn/portaldvc/KenhTin/dich-vu-cong-truc-tuyen.aspx?_dv=EBAD3BA1-812D-3AA1-0CDD-48C27EAE5F5D", "UBND Ủy ban nhân dân phường Văn Miếu tỉnh Nam Định")</f>
        <v>UBND Ủy ban nhân dân phường Văn Miếu tỉnh Nam Định</v>
      </c>
      <c r="C955" t="str">
        <v>https://dichvucong.namdinh.gov.vn/portaldvc/KenhTin/dich-vu-cong-truc-tuyen.aspx?_dv=EBAD3BA1-812D-3AA1-0CDD-48C27EAE5F5D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9955</v>
      </c>
      <c r="B956" t="str">
        <f>HYPERLINK("https://www.facebook.com/tranquangkhai.namdinh113/", "Công an phường Trần Quang Khải tỉnh Nam Định")</f>
        <v>Công an phường Trần Quang Khải tỉnh Nam Định</v>
      </c>
      <c r="C956" t="str">
        <v>https://www.facebook.com/tranquangkhai.namdinh113/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9956</v>
      </c>
      <c r="B957" t="str">
        <f>HYPERLINK("https://dichvucong.namdinh.gov.vn/portaldvc/KenhTin/dich-vu-cong-truc-tuyen.aspx?_dv=937B4F73-DA3B-5977-58D7-7A533CD398DB", "UBND Ủy ban nhân dân phường Trần Quang Khải tỉnh Nam Định")</f>
        <v>UBND Ủy ban nhân dân phường Trần Quang Khải tỉnh Nam Định</v>
      </c>
      <c r="C957" t="str">
        <v>https://dichvucong.namdinh.gov.vn/portaldvc/KenhTin/dich-vu-cong-truc-tuyen.aspx?_dv=937B4F73-DA3B-5977-58D7-7A533CD398DB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9957</v>
      </c>
      <c r="B958" t="str">
        <v>Công an phường Thống Nhất tỉnh Nam Định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9958</v>
      </c>
      <c r="B959" t="str">
        <f>HYPERLINK("https://dichvucong.namdinh.gov.vn/portaldvc/KenhTin/dich-vu-cong-truc-tuyen.aspx?_dv=B8EDAEFA-3D37-C39D-A6DD-6D65DD202C7E", "UBND Ủy ban nhân dân phường Thống Nhất tỉnh Nam Định")</f>
        <v>UBND Ủy ban nhân dân phường Thống Nhất tỉnh Nam Định</v>
      </c>
      <c r="C959" t="str">
        <v>https://dichvucong.namdinh.gov.vn/portaldvc/KenhTin/dich-vu-cong-truc-tuyen.aspx?_dv=B8EDAEFA-3D37-C39D-A6DD-6D65DD202C7E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9959</v>
      </c>
      <c r="B960" t="str">
        <f>HYPERLINK("https://www.facebook.com/p/C%C3%B4ng-an-ph%C6%B0%E1%BB%9Dng-L%E1%BB%99c-H%E1%BA%A1-100071841109554/", "Công an phường Lộc Hạ tỉnh Nam Định")</f>
        <v>Công an phường Lộc Hạ tỉnh Nam Định</v>
      </c>
      <c r="C960" t="str">
        <v>https://www.facebook.com/p/C%C3%B4ng-an-ph%C6%B0%E1%BB%9Dng-L%E1%BB%99c-H%E1%BA%A1-100071841109554/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9960</v>
      </c>
      <c r="B961" t="str">
        <f>HYPERLINK("https://dichvucong.namdinh.gov.vn/portaldvc/KenhTin/dich-vu-cong-truc-tuyen.aspx?_dv=CD0A1A48-FB79-D086-39C4-BF7B8B9A7C35", "UBND Ủy ban nhân dân phường Lộc Hạ tỉnh Nam Định")</f>
        <v>UBND Ủy ban nhân dân phường Lộc Hạ tỉnh Nam Định</v>
      </c>
      <c r="C961" t="str">
        <v>https://dichvucong.namdinh.gov.vn/portaldvc/KenhTin/dich-vu-cong-truc-tuyen.aspx?_dv=CD0A1A48-FB79-D086-39C4-BF7B8B9A7C35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9961</v>
      </c>
      <c r="B962" t="str">
        <v>Công an phường Lộc Vượng tỉnh Nam Định</v>
      </c>
      <c r="C962" t="str">
        <v>-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9962</v>
      </c>
      <c r="B963" t="str">
        <f>HYPERLINK("https://dichvucong.namdinh.gov.vn/portaldvc/KenhTin/dich-vu-cong-truc-tuyen.aspx?_dv=F6FF406E-29A0-2B9D-A9A1-325B886E3F40", "UBND Ủy ban nhân dân phường Lộc Vượng tỉnh Nam Định")</f>
        <v>UBND Ủy ban nhân dân phường Lộc Vượng tỉnh Nam Định</v>
      </c>
      <c r="C963" t="str">
        <v>https://dichvucong.namdinh.gov.vn/portaldvc/KenhTin/dich-vu-cong-truc-tuyen.aspx?_dv=F6FF406E-29A0-2B9D-A9A1-325B886E3F40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9963</v>
      </c>
      <c r="B964" t="str">
        <f>HYPERLINK("https://www.facebook.com/tieuhoccuanam/", "Công an phường Cửa Nam tỉnh Nam Định")</f>
        <v>Công an phường Cửa Nam tỉnh Nam Định</v>
      </c>
      <c r="C964" t="str">
        <v>https://www.facebook.com/tieuhoccuanam/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9964</v>
      </c>
      <c r="B965" t="str">
        <f>HYPERLINK("https://dichvucong.namdinh.gov.vn/portaldvc/KenhTin/dich-vu-cong-truc-tuyen.aspx?_dv=52ACAC4B-4898-D2EA-F61E-274935F8584A", "UBND Ủy ban nhân dân phường Cửa Nam tỉnh Nam Định")</f>
        <v>UBND Ủy ban nhân dân phường Cửa Nam tỉnh Nam Định</v>
      </c>
      <c r="C965" t="str">
        <v>https://dichvucong.namdinh.gov.vn/portaldvc/KenhTin/dich-vu-cong-truc-tuyen.aspx?_dv=52ACAC4B-4898-D2EA-F61E-274935F8584A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9965</v>
      </c>
      <c r="B966" t="str">
        <v>Công an xã Lộc Hòa tỉnh Nam Định</v>
      </c>
      <c r="C966" t="str">
        <v>-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9966</v>
      </c>
      <c r="B967" t="str">
        <f>HYPERLINK("https://dichvucong.namdinh.gov.vn/portaldvc/KenhTin/dich-vu-cong-truc-tuyen.aspx?_dv=48D65326-9E9A-6C6D-443E-29F9D2676B41", "UBND Ủy ban nhân dân xã Lộc Hòa tỉnh Nam Định")</f>
        <v>UBND Ủy ban nhân dân xã Lộc Hòa tỉnh Nam Định</v>
      </c>
      <c r="C967" t="str">
        <v>https://dichvucong.namdinh.gov.vn/portaldvc/KenhTin/dich-vu-cong-truc-tuyen.aspx?_dv=48D65326-9E9A-6C6D-443E-29F9D2676B41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9967</v>
      </c>
      <c r="B968" t="str">
        <f>HYPERLINK("https://www.facebook.com/p/C%C3%B4ng-an-x%C3%A3-Nam-Phong-100066445731366/", "Công an xã Nam Phong tỉnh Nam Định")</f>
        <v>Công an xã Nam Phong tỉnh Nam Định</v>
      </c>
      <c r="C968" t="str">
        <v>https://www.facebook.com/p/C%C3%B4ng-an-x%C3%A3-Nam-Phong-100066445731366/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9968</v>
      </c>
      <c r="B969" t="str">
        <f>HYPERLINK("https://dichvucong.namdinh.gov.vn/portaldvc/KenhTin/dich-vu-cong-truc-tuyen.aspx?_dv=3961F610-C2A7-DD74-E67E-31926DE20501", "UBND Ủy ban nhân dân xã Nam Phong tỉnh Nam Định")</f>
        <v>UBND Ủy ban nhân dân xã Nam Phong tỉnh Nam Định</v>
      </c>
      <c r="C969" t="str">
        <v>https://dichvucong.namdinh.gov.vn/portaldvc/KenhTin/dich-vu-cong-truc-tuyen.aspx?_dv=3961F610-C2A7-DD74-E67E-31926DE20501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9969</v>
      </c>
      <c r="B970" t="str">
        <f>HYPERLINK("https://www.facebook.com/p/C%C3%B4ng-an-ph%C6%B0%E1%BB%9Dng-M%E1%BB%B9-X%C3%A1-100078679735204/", "Công an xã Mỹ Xá tỉnh Nam Định")</f>
        <v>Công an xã Mỹ Xá tỉnh Nam Định</v>
      </c>
      <c r="C970" t="str">
        <v>https://www.facebook.com/p/C%C3%B4ng-an-ph%C6%B0%E1%BB%9Dng-M%E1%BB%B9-X%C3%A1-100078679735204/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9970</v>
      </c>
      <c r="B971" t="str">
        <f>HYPERLINK("https://dichvucong.namdinh.gov.vn/portaldvc/KenhTin/dich-vu-cong-truc-tuyen.aspx?_dv=1984F7D5-4A64-D74D-3DCE-48AFB432B5AF", "UBND Ủy ban nhân dân xã Mỹ Xá tỉnh Nam Định")</f>
        <v>UBND Ủy ban nhân dân xã Mỹ Xá tỉnh Nam Định</v>
      </c>
      <c r="C971" t="str">
        <v>https://dichvucong.namdinh.gov.vn/portaldvc/KenhTin/dich-vu-cong-truc-tuyen.aspx?_dv=1984F7D5-4A64-D74D-3DCE-48AFB432B5AF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9971</v>
      </c>
      <c r="B972" t="str">
        <f>HYPERLINK("https://www.facebook.com/p/Tu%E1%BB%95i-tr%E1%BA%BB-C%C3%B4ng-an-huy%E1%BB%87n-L%E1%BB%99c-B%C3%ACnh-100063492099584/", "Công an xã Lộc An tỉnh Nam Định")</f>
        <v>Công an xã Lộc An tỉnh Nam Định</v>
      </c>
      <c r="C972" t="str">
        <v>https://www.facebook.com/p/Tu%E1%BB%95i-tr%E1%BA%BB-C%C3%B4ng-an-huy%E1%BB%87n-L%E1%BB%99c-B%C3%ACnh-100063492099584/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9972</v>
      </c>
      <c r="B973" t="str">
        <f>HYPERLINK("https://dichvucong.namdinh.gov.vn/portaldvc/KenhTin/dich-vu-cong-truc-tuyen.aspx?_dv=512C29E7-1BC8-A295-50F3-78BA888B2DA3", "UBND Ủy ban nhân dân xã Lộc An tỉnh Nam Định")</f>
        <v>UBND Ủy ban nhân dân xã Lộc An tỉnh Nam Định</v>
      </c>
      <c r="C973" t="str">
        <v>https://dichvucong.namdinh.gov.vn/portaldvc/KenhTin/dich-vu-cong-truc-tuyen.aspx?_dv=512C29E7-1BC8-A295-50F3-78BA888B2DA3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9973</v>
      </c>
      <c r="B974" t="str">
        <f>HYPERLINK("https://www.facebook.com/groups/ubnd.xa.nam.van/", "Công an xã Nam Vân tỉnh Nam Định")</f>
        <v>Công an xã Nam Vân tỉnh Nam Định</v>
      </c>
      <c r="C974" t="str">
        <v>https://www.facebook.com/groups/ubnd.xa.nam.van/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9974</v>
      </c>
      <c r="B975" t="str">
        <f>HYPERLINK("https://dichvucong.namdinh.gov.vn/portaldvc/KenhTin/dich-vu-cong-truc-tuyen.aspx?_dv=B841FF74-89B4-82E4-79FF-BCCB8B9BDF0E", "UBND Ủy ban nhân dân xã Nam Vân tỉnh Nam Định")</f>
        <v>UBND Ủy ban nhân dân xã Nam Vân tỉnh Nam Định</v>
      </c>
      <c r="C975" t="str">
        <v>https://dichvucong.namdinh.gov.vn/portaldvc/KenhTin/dich-vu-cong-truc-tuyen.aspx?_dv=B841FF74-89B4-82E4-79FF-BCCB8B9BDF0E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9975</v>
      </c>
      <c r="B976" t="str">
        <v>Công an thị trấn Mỹ Lộc tỉnh Nam Định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9976</v>
      </c>
      <c r="B977" t="str">
        <f>HYPERLINK("https://myloc.namdinh.gov.vn/", "UBND Ủy ban nhân dân thị trấn Mỹ Lộc tỉnh Nam Định")</f>
        <v>UBND Ủy ban nhân dân thị trấn Mỹ Lộc tỉnh Nam Định</v>
      </c>
      <c r="C977" t="str">
        <v>https://myloc.namdinh.gov.vn/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9977</v>
      </c>
      <c r="B978" t="str">
        <v>Công an xã Mỹ Hà tỉnh Nam Định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9978</v>
      </c>
      <c r="B979" t="str">
        <f>HYPERLINK("https://myha.namdinh.gov.vn/", "UBND Ủy ban nhân dân xã Mỹ Hà tỉnh Nam Định")</f>
        <v>UBND Ủy ban nhân dân xã Mỹ Hà tỉnh Nam Định</v>
      </c>
      <c r="C979" t="str">
        <v>https://myha.namdinh.gov.vn/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9979</v>
      </c>
      <c r="B980" t="str">
        <f>HYPERLINK("https://www.facebook.com/p/X%C3%A3-M%E1%BB%B9-Ti%E1%BA%BFn-Huy%E1%BB%87n-M%E1%BB%B9-L%E1%BB%99c-T%E1%BB%89nh-Nam-%C4%90%E1%BB%8Bnh-100063655686407/", "Công an xã Mỹ Tiến tỉnh Nam Định")</f>
        <v>Công an xã Mỹ Tiến tỉnh Nam Định</v>
      </c>
      <c r="C980" t="str">
        <v>https://www.facebook.com/p/X%C3%A3-M%E1%BB%B9-Ti%E1%BA%BFn-Huy%E1%BB%87n-M%E1%BB%B9-L%E1%BB%99c-T%E1%BB%89nh-Nam-%C4%90%E1%BB%8Bnh-100063655686407/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9980</v>
      </c>
      <c r="B981" t="str">
        <f>HYPERLINK("https://myloc.namdinh.gov.vn/", "UBND Ủy ban nhân dân xã Mỹ Tiến tỉnh Nam Định")</f>
        <v>UBND Ủy ban nhân dân xã Mỹ Tiến tỉnh Nam Định</v>
      </c>
      <c r="C981" t="str">
        <v>https://myloc.namdinh.gov.vn/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9981</v>
      </c>
      <c r="B982" t="str">
        <v>Công an xã Mỹ Thắng tỉnh Nam Định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9982</v>
      </c>
      <c r="B983" t="str">
        <v>UBND Ủy ban nhân dân xã Mỹ Thắng tỉnh Nam Định</v>
      </c>
      <c r="C983" t="str">
        <v>-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9983</v>
      </c>
      <c r="B984" t="str">
        <f>HYPERLINK("https://www.facebook.com/p/C%C3%B4ng-an-X%C3%A3-M%E1%BB%B9-Ph%C3%BAc-Huy%E1%BB%87n-M%E1%BB%B9-L%E1%BB%99c-T%E1%BB%89nh-Nam-%C4%90%E1%BB%8Bnh-100075952150469/?locale=vi_VN", "Công an xã Mỹ Trung tỉnh Nam Định")</f>
        <v>Công an xã Mỹ Trung tỉnh Nam Định</v>
      </c>
      <c r="C984" t="str">
        <v>https://www.facebook.com/p/C%C3%B4ng-an-X%C3%A3-M%E1%BB%B9-Ph%C3%BAc-Huy%E1%BB%87n-M%E1%BB%B9-L%E1%BB%99c-T%E1%BB%89nh-Nam-%C4%90%E1%BB%8Bnh-100075952150469/?locale=vi_VN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9984</v>
      </c>
      <c r="B985" t="str">
        <f>HYPERLINK("https://dichvucong.namdinh.gov.vn/portaldvc/KenhTin/dich-vu-cong-truc-tuyen.aspx?_dv=D07E43AF-AAB8-18D8-01CA-24DC89019F0D", "UBND Ủy ban nhân dân xã Mỹ Trung tỉnh Nam Định")</f>
        <v>UBND Ủy ban nhân dân xã Mỹ Trung tỉnh Nam Định</v>
      </c>
      <c r="C985" t="str">
        <v>https://dichvucong.namdinh.gov.vn/portaldvc/KenhTin/dich-vu-cong-truc-tuyen.aspx?_dv=D07E43AF-AAB8-18D8-01CA-24DC89019F0D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9985</v>
      </c>
      <c r="B986" t="str">
        <v>Công an xã Mỹ Tân tỉnh Nam Định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9986</v>
      </c>
      <c r="B987" t="str">
        <f>HYPERLINK("https://mytan.namdinh.gov.vn/uy-ban-nhan-dan/ubnd-xa-my-tan-285150", "UBND Ủy ban nhân dân xã Mỹ Tân tỉnh Nam Định")</f>
        <v>UBND Ủy ban nhân dân xã Mỹ Tân tỉnh Nam Định</v>
      </c>
      <c r="C987" t="str">
        <v>https://mytan.namdinh.gov.vn/uy-ban-nhan-dan/ubnd-xa-my-tan-285150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9987</v>
      </c>
      <c r="B988" t="str">
        <f>HYPERLINK("https://www.facebook.com/p/C%C3%B4ng-an-X%C3%A3-M%E1%BB%B9-Ph%C3%BAc-Huy%E1%BB%87n-M%E1%BB%B9-L%E1%BB%99c-T%E1%BB%89nh-Nam-%C4%90%E1%BB%8Bnh-100075952150469/", "Công an xã Mỹ Phúc tỉnh Nam Định")</f>
        <v>Công an xã Mỹ Phúc tỉnh Nam Định</v>
      </c>
      <c r="C988" t="str">
        <v>https://www.facebook.com/p/C%C3%B4ng-an-X%C3%A3-M%E1%BB%B9-Ph%C3%BAc-Huy%E1%BB%87n-M%E1%BB%B9-L%E1%BB%99c-T%E1%BB%89nh-Nam-%C4%90%E1%BB%8Bnh-100075952150469/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9988</v>
      </c>
      <c r="B989" t="str">
        <f>HYPERLINK("https://dichvucong.namdinh.gov.vn/portaldvc/KenhTin/dich-vu-cong-truc-tuyen.aspx?_dv=D07E43AF-AAB8-18D8-01CA-24DC89019F0D", "UBND Ủy ban nhân dân xã Mỹ Phúc tỉnh Nam Định")</f>
        <v>UBND Ủy ban nhân dân xã Mỹ Phúc tỉnh Nam Định</v>
      </c>
      <c r="C989" t="str">
        <v>https://dichvucong.namdinh.gov.vn/portaldvc/KenhTin/dich-vu-cong-truc-tuyen.aspx?_dv=D07E43AF-AAB8-18D8-01CA-24DC89019F0D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9989</v>
      </c>
      <c r="B990" t="str">
        <f>HYPERLINK("https://www.facebook.com/groups/529004977981923/", "Công an xã Mỹ Hưng tỉnh Nam Định")</f>
        <v>Công an xã Mỹ Hưng tỉnh Nam Định</v>
      </c>
      <c r="C990" t="str">
        <v>https://www.facebook.com/groups/529004977981923/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9990</v>
      </c>
      <c r="B991" t="str">
        <f>HYPERLINK("https://dichvucong.namdinh.gov.vn/portaldvc/KenhTin/dich-vu-cong-truc-tuyen.aspx?_dv=AA6B0CCE-0A40-6D33-DC58-8349A4E30660", "UBND Ủy ban nhân dân xã Mỹ Hưng tỉnh Nam Định")</f>
        <v>UBND Ủy ban nhân dân xã Mỹ Hưng tỉnh Nam Định</v>
      </c>
      <c r="C991" t="str">
        <v>https://dichvucong.namdinh.gov.vn/portaldvc/KenhTin/dich-vu-cong-truc-tuyen.aspx?_dv=AA6B0CCE-0A40-6D33-DC58-8349A4E30660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9991</v>
      </c>
      <c r="B992" t="str">
        <v>Công an xã Mỹ Thuận tỉnh Nam Định</v>
      </c>
      <c r="C992" t="str">
        <v>-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9992</v>
      </c>
      <c r="B993" t="str">
        <f>HYPERLINK("https://dichvucong.namdinh.gov.vn/portaldvc/KenhTin/dich-vu-cong-truc-tuyen.aspx?_dv=1984F7D5-4A64-D74D-3DCE-48AFB432B5AF", "UBND Ủy ban nhân dân xã Mỹ Thuận tỉnh Nam Định")</f>
        <v>UBND Ủy ban nhân dân xã Mỹ Thuận tỉnh Nam Định</v>
      </c>
      <c r="C993" t="str">
        <v>https://dichvucong.namdinh.gov.vn/portaldvc/KenhTin/dich-vu-cong-truc-tuyen.aspx?_dv=1984F7D5-4A64-D74D-3DCE-48AFB432B5AF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9993</v>
      </c>
      <c r="B994" t="str">
        <f>HYPERLINK("https://www.facebook.com/mythinh.myloc.namdinh/?locale=vi_VN", "Công an xã Mỹ Thịnh tỉnh Nam Định")</f>
        <v>Công an xã Mỹ Thịnh tỉnh Nam Định</v>
      </c>
      <c r="C994" t="str">
        <v>https://www.facebook.com/mythinh.myloc.namdinh/?locale=vi_VN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9994</v>
      </c>
      <c r="B995" t="str">
        <f>HYPERLINK("https://dichvucong.namdinh.gov.vn/portaldvc/KenhTin/dich-vu-cong-truc-tuyen.aspx?_dv=2E213B7D-C659-BFC8-0D82-107F0212B626", "UBND Ủy ban nhân dân xã Mỹ Thịnh tỉnh Nam Định")</f>
        <v>UBND Ủy ban nhân dân xã Mỹ Thịnh tỉnh Nam Định</v>
      </c>
      <c r="C995" t="str">
        <v>https://dichvucong.namdinh.gov.vn/portaldvc/KenhTin/dich-vu-cong-truc-tuyen.aspx?_dv=2E213B7D-C659-BFC8-0D82-107F0212B626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9995</v>
      </c>
      <c r="B996" t="str">
        <v>Công an xã Mỹ Thành tỉnh Nam Định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9996</v>
      </c>
      <c r="B997" t="str">
        <f>HYPERLINK("https://dichvucong.namdinh.gov.vn/portaldvc/KenhTin/dich-vu-cong-truc-tuyen.aspx?_dv=951C2878-765C-C04E-C270-B89B3A2D5869", "UBND Ủy ban nhân dân xã Mỹ Thành tỉnh Nam Định")</f>
        <v>UBND Ủy ban nhân dân xã Mỹ Thành tỉnh Nam Định</v>
      </c>
      <c r="C997" t="str">
        <v>https://dichvucong.namdinh.gov.vn/portaldvc/KenhTin/dich-vu-cong-truc-tuyen.aspx?_dv=951C2878-765C-C04E-C270-B89B3A2D5869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9997</v>
      </c>
      <c r="B998" t="str">
        <f>HYPERLINK("https://www.facebook.com/p/C%C3%B4ng-an-Th%E1%BB%8B-tr%E1%BA%A5n-G%C3%B4i-100060108394604/", "Công an thị trấn Gôi tỉnh Nam Định")</f>
        <v>Công an thị trấn Gôi tỉnh Nam Định</v>
      </c>
      <c r="C998" t="str">
        <v>https://www.facebook.com/p/C%C3%B4ng-an-Th%E1%BB%8B-tr%E1%BA%A5n-G%C3%B4i-100060108394604/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9998</v>
      </c>
      <c r="B999" t="str">
        <f>HYPERLINK("https://vuban.namdinh.gov.vn/", "UBND Ủy ban nhân dân thị trấn Gôi tỉnh Nam Định")</f>
        <v>UBND Ủy ban nhân dân thị trấn Gôi tỉnh Nam Định</v>
      </c>
      <c r="C999" t="str">
        <v>https://vuban.namdinh.gov.vn/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9999</v>
      </c>
      <c r="B1000" t="str">
        <v>Công an xã Minh Thuận tỉnh Nam Định</v>
      </c>
      <c r="C1000" t="str">
        <v>-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10000</v>
      </c>
      <c r="B1001" t="str">
        <v>UBND Ủy ban nhân dân xã Minh Thuận tỉnh Nam Định</v>
      </c>
      <c r="C1001" t="str">
        <v>-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