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11001</v>
      </c>
      <c r="B2" t="str">
        <v>Công an xã Cẩm Phong tỉnh Thanh Hóa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11002</v>
      </c>
      <c r="B3" t="str">
        <f>HYPERLINK("https://camphu.camthuy.thanhhoa.gov.vn/", "UBND Ủy ban nhân dân xã Cẩm Phong tỉnh Thanh Hóa")</f>
        <v>UBND Ủy ban nhân dân xã Cẩm Phong tỉnh Thanh Hóa</v>
      </c>
      <c r="C3" t="str">
        <v>https://camphu.camthuy.thanhhoa.gov.vn/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11003</v>
      </c>
      <c r="B4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4" t="str">
        <v>https://www.facebook.com/p/C%C3%B4ng-an-x%C3%A3-C%E1%BA%A9m-Ng%E1%BB%8Dc-C%E1%BA%A9m-Th%E1%BB%A7y-100063292445489/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11004</v>
      </c>
      <c r="B5" t="str">
        <f>HYPERLINK("https://camngoc.camthuy.thanhhoa.gov.vn/", "UBND Ủy ban nhân dân xã Cẩm Ngọc tỉnh Thanh Hóa")</f>
        <v>UBND Ủy ban nhân dân xã Cẩm Ngọc tỉnh Thanh Hóa</v>
      </c>
      <c r="C5" t="str">
        <v>https://camngoc.camthuy.thanhhoa.gov.vn/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11005</v>
      </c>
      <c r="B6" t="str">
        <f>HYPERLINK("https://www.facebook.com/p/C%C3%B4ng-an-x%C3%A3-C%E1%BA%A9m-Long-C%E1%BA%A9m-Th%E1%BB%A7y-100063570279651/", "Công an xã Cẩm Long tỉnh Thanh Hóa")</f>
        <v>Công an xã Cẩm Long tỉnh Thanh Hóa</v>
      </c>
      <c r="C6" t="str">
        <v>https://www.facebook.com/p/C%C3%B4ng-an-x%C3%A3-C%E1%BA%A9m-Long-C%E1%BA%A9m-Th%E1%BB%A7y-100063570279651/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11006</v>
      </c>
      <c r="B7" t="str">
        <f>HYPERLINK("https://camlong.camthuy.thanhhoa.gov.vn/", "UBND Ủy ban nhân dân xã Cẩm Long tỉnh Thanh Hóa")</f>
        <v>UBND Ủy ban nhân dân xã Cẩm Long tỉnh Thanh Hóa</v>
      </c>
      <c r="C7" t="str">
        <v>https://camlong.camthuy.thanhhoa.gov.vn/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11007</v>
      </c>
      <c r="B8" t="str">
        <f>HYPERLINK("https://www.facebook.com/p/C%C3%B4ng-an-x%C3%A3-C%E1%BA%A9m-Ng%E1%BB%8Dc-C%E1%BA%A9m-Th%E1%BB%A7y-100063292445489/", "Công an xã Cẩm Yên tỉnh Thanh Hóa")</f>
        <v>Công an xã Cẩm Yên tỉnh Thanh Hóa</v>
      </c>
      <c r="C8" t="str">
        <v>https://www.facebook.com/p/C%C3%B4ng-an-x%C3%A3-C%E1%BA%A9m-Ng%E1%BB%8Dc-C%E1%BA%A9m-Th%E1%BB%A7y-100063292445489/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11008</v>
      </c>
      <c r="B9" t="str">
        <f>HYPERLINK("https://camyen.camthuy.thanhhoa.gov.vn/", "UBND Ủy ban nhân dân xã Cẩm Yên tỉnh Thanh Hóa")</f>
        <v>UBND Ủy ban nhân dân xã Cẩm Yên tỉnh Thanh Hóa</v>
      </c>
      <c r="C9" t="str">
        <v>https://camyen.camthuy.thanhhoa.gov.vn/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11009</v>
      </c>
      <c r="B10" t="str">
        <f>HYPERLINK("https://www.facebook.com/p/C%C3%B4ng-an-x%C3%A3-C%E1%BA%A9m-T%C3%A2n-huy%E1%BB%87n-C%E1%BA%A9m-Thu%E1%BB%B7-t%E1%BB%89nh-Thanh-Ho%C3%A1-100063908508492/", "Công an xã Cẩm Tân tỉnh Thanh Hóa")</f>
        <v>Công an xã Cẩm Tân tỉnh Thanh Hóa</v>
      </c>
      <c r="C10" t="str">
        <v>https://www.facebook.com/p/C%C3%B4ng-an-x%C3%A3-C%E1%BA%A9m-T%C3%A2n-huy%E1%BB%87n-C%E1%BA%A9m-Thu%E1%BB%B7-t%E1%BB%89nh-Thanh-Ho%C3%A1-100063908508492/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11010</v>
      </c>
      <c r="B11" t="str">
        <f>HYPERLINK("https://camtan.camthuy.thanhhoa.gov.vn/", "UBND Ủy ban nhân dân xã Cẩm Tân tỉnh Thanh Hóa")</f>
        <v>UBND Ủy ban nhân dân xã Cẩm Tân tỉnh Thanh Hóa</v>
      </c>
      <c r="C11" t="str">
        <v>https://camtan.camthuy.thanhhoa.gov.vn/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11011</v>
      </c>
      <c r="B12" t="str">
        <f>HYPERLINK("https://www.facebook.com/congancamphu/", "Công an xã Cẩm Phú tỉnh Thanh Hóa")</f>
        <v>Công an xã Cẩm Phú tỉnh Thanh Hóa</v>
      </c>
      <c r="C12" t="str">
        <v>https://www.facebook.com/congancamphu/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11012</v>
      </c>
      <c r="B13" t="str">
        <f>HYPERLINK("https://camphu.camthuy.thanhhoa.gov.vn/", "UBND Ủy ban nhân dân xã Cẩm Phú tỉnh Thanh Hóa")</f>
        <v>UBND Ủy ban nhân dân xã Cẩm Phú tỉnh Thanh Hóa</v>
      </c>
      <c r="C13" t="str">
        <v>https://camphu.camthuy.thanhhoa.gov.vn/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11013</v>
      </c>
      <c r="B14" t="str">
        <f>HYPERLINK("https://www.facebook.com/congancamvan/", "Công an xã Cẩm Vân tỉnh Thanh Hóa")</f>
        <v>Công an xã Cẩm Vân tỉnh Thanh Hóa</v>
      </c>
      <c r="C14" t="str">
        <v>https://www.facebook.com/congancamvan/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11014</v>
      </c>
      <c r="B15" t="str">
        <f>HYPERLINK("https://camvan.camthuy.thanhhoa.gov.vn/web/danh-ba-co-quan-chuc-nang", "UBND Ủy ban nhân dân xã Cẩm Vân tỉnh Thanh Hóa")</f>
        <v>UBND Ủy ban nhân dân xã Cẩm Vân tỉnh Thanh Hóa</v>
      </c>
      <c r="C15" t="str">
        <v>https://camvan.camthuy.thanhhoa.gov.vn/web/danh-ba-co-quan-chuc-nang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11015</v>
      </c>
      <c r="B16" t="str">
        <f>HYPERLINK("https://www.facebook.com/Congankimtan/", "Công an thị trấn Kim Tân tỉnh Thanh Hóa")</f>
        <v>Công an thị trấn Kim Tân tỉnh Thanh Hóa</v>
      </c>
      <c r="C16" t="str">
        <v>https://www.facebook.com/Congankimtan/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11016</v>
      </c>
      <c r="B17" t="str">
        <f>HYPERLINK("https://kimtan.thachthanh.thanhhoa.gov.vn/lich-cong-tac", "UBND Ủy ban nhân dân thị trấn Kim Tân tỉnh Thanh Hóa")</f>
        <v>UBND Ủy ban nhân dân thị trấn Kim Tân tỉnh Thanh Hóa</v>
      </c>
      <c r="C17" t="str">
        <v>https://kimtan.thachthanh.thanhhoa.gov.vn/lich-cong-tac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11017</v>
      </c>
      <c r="B18" t="str">
        <v>Công an thị trấn Vân Du tỉnh Thanh Hóa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11018</v>
      </c>
      <c r="B19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19" t="str">
        <v>https://vandu.thachthanh.thanhhoa.gov.vn/van-ban-cua-xa/ke-hoach-chinh-trang-do-thi-tren-dia-ban-thi-tran-van-du-huyen-thach-thanh-giai-doan-2024-2025-191591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11019</v>
      </c>
      <c r="B20" t="str">
        <f>HYPERLINK("https://www.facebook.com/p/C%C3%B4ng-an-x%C3%A3-Th%C3%A0nh-T%C3%A2n-huy%E1%BB%87n-Th%E1%BA%A1ch-Th%C3%A0nh-t%E1%BB%89nh-Thanh-H%C3%B3a-100066669759630/", "Công an xã Thạch Tân tỉnh Thanh Hóa")</f>
        <v>Công an xã Thạch Tân tỉnh Thanh Hóa</v>
      </c>
      <c r="C20" t="str">
        <v>https://www.facebook.com/p/C%C3%B4ng-an-x%C3%A3-Th%C3%A0nh-T%C3%A2n-huy%E1%BB%87n-Th%E1%BA%A1ch-Th%C3%A0nh-t%E1%BB%89nh-Thanh-H%C3%B3a-100066669759630/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11020</v>
      </c>
      <c r="B21" t="str">
        <f>HYPERLINK("https://thachdinh.thachthanh.thanhhoa.gov.vn/", "UBND Ủy ban nhân dân xã Thạch Tân tỉnh Thanh Hóa")</f>
        <v>UBND Ủy ban nhân dân xã Thạch Tân tỉnh Thanh Hóa</v>
      </c>
      <c r="C21" t="str">
        <v>https://thachdinh.thachthanh.thanhhoa.gov.vn/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11021</v>
      </c>
      <c r="B22" t="str">
        <f>HYPERLINK("https://www.facebook.com/100030957087036", "Công an xã Thạch Lâm tỉnh Thanh Hóa")</f>
        <v>Công an xã Thạch Lâm tỉnh Thanh Hóa</v>
      </c>
      <c r="C22" t="str">
        <v>https://www.facebook.com/100030957087036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11022</v>
      </c>
      <c r="B23" t="str">
        <f>HYPERLINK("https://qppl.thanhhoa.gov.vn/vbpq_thanhhoa.nsf/10836407A6FA5CBC472585E4003A1A15/$file/DT-VBDTPT613258870-9-20201600072035779chanth14.09.2020_17h12p57_liemmx_14-09-2020-18-16-49_signed.pdf", "UBND Ủy ban nhân dân xã Thạch Lâm tỉnh Thanh Hóa")</f>
        <v>UBND Ủy ban nhân dân xã Thạch Lâm tỉnh Thanh Hóa</v>
      </c>
      <c r="C23" t="str">
        <v>https://qppl.thanhhoa.gov.vn/vbpq_thanhhoa.nsf/10836407A6FA5CBC472585E4003A1A15/$file/DT-VBDTPT613258870-9-20201600072035779chanth14.09.2020_17h12p57_liemmx_14-09-2020-18-16-49_signed.pdf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11023</v>
      </c>
      <c r="B24" t="str">
        <f>HYPERLINK("https://www.facebook.com/CAXQuangThach/", "Công an xã Thạch Quảng tỉnh Thanh Hóa")</f>
        <v>Công an xã Thạch Quảng tỉnh Thanh Hóa</v>
      </c>
      <c r="C24" t="str">
        <v>https://www.facebook.com/CAXQuangThach/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11024</v>
      </c>
      <c r="B25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25" t="str">
        <v>https://thachquang.thachthanh.thanhhoa.gov.vn/danh-ba-co-quan-chuc-nang/danh-ba-can-bo-xa-thach-quang-169544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11025</v>
      </c>
      <c r="B26" t="str">
        <v>Công an xã Thạch Tượng tỉnh Thanh Hóa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11026</v>
      </c>
      <c r="B27" t="str">
        <f>HYPERLINK("https://thachtuong.thachthanh.thanhhoa.gov.vn/xd-nong-thon-moi/nhan-dan-xa-thach-tuong-ra-quan-don-dep-ve-sinh-moi-truong-va-trong-hang-rao-xanh-169398", "UBND Ủy ban nhân dân xã Thạch Tượng tỉnh Thanh Hóa")</f>
        <v>UBND Ủy ban nhân dân xã Thạch Tượng tỉnh Thanh Hóa</v>
      </c>
      <c r="C27" t="str">
        <v>https://thachtuong.thachthanh.thanhhoa.gov.vn/xd-nong-thon-moi/nhan-dan-xa-thach-tuong-ra-quan-don-dep-ve-sinh-moi-truong-va-trong-hang-rao-xanh-169398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11027</v>
      </c>
      <c r="B28" t="str">
        <f>HYPERLINK("https://www.facebook.com/p/C%C3%B4ng-an-x%C3%A3-Th%E1%BA%A1ch-C%E1%BA%A9m-huy%E1%BB%87n-Th%E1%BA%A1ch-Th%C3%A0nh-t%E1%BB%89nh-Thanh-Ho%C3%A1-100066621591231/", "Công an xã Thạch Cẩm tỉnh Thanh Hóa")</f>
        <v>Công an xã Thạch Cẩm tỉnh Thanh Hóa</v>
      </c>
      <c r="C28" t="str">
        <v>https://www.facebook.com/p/C%C3%B4ng-an-x%C3%A3-Th%E1%BA%A1ch-C%E1%BA%A9m-huy%E1%BB%87n-Th%E1%BA%A1ch-Th%C3%A0nh-t%E1%BB%89nh-Thanh-Ho%C3%A1-100066621591231/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11028</v>
      </c>
      <c r="B29" t="str">
        <f>HYPERLINK("https://camthach.camthuy.thanhhoa.gov.vn/", "UBND Ủy ban nhân dân xã Thạch Cẩm tỉnh Thanh Hóa")</f>
        <v>UBND Ủy ban nhân dân xã Thạch Cẩm tỉnh Thanh Hóa</v>
      </c>
      <c r="C29" t="str">
        <v>https://camthach.camthuy.thanhhoa.gov.vn/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11029</v>
      </c>
      <c r="B30" t="str">
        <f>HYPERLINK("https://www.facebook.com/p/C%C3%B4ng-an-x%C3%A3-Th%E1%BA%A1ch-S%C6%A1n-Th%E1%BA%A1ch-H%C3%A0-H%C3%A0-T%C4%A9nh-100064831595465/", "Công an xã Thạch Sơn tỉnh Thanh Hóa")</f>
        <v>Công an xã Thạch Sơn tỉnh Thanh Hóa</v>
      </c>
      <c r="C30" t="str">
        <v>https://www.facebook.com/p/C%C3%B4ng-an-x%C3%A3-Th%E1%BA%A1ch-S%C6%A1n-Th%E1%BA%A1ch-H%C3%A0-H%C3%A0-T%C4%A9nh-100064831595465/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11030</v>
      </c>
      <c r="B31" t="str">
        <f>HYPERLINK("https://thachbinh.thachthanh.thanhhoa.gov.vn/", "UBND Ủy ban nhân dân xã Thạch Sơn tỉnh Thanh Hóa")</f>
        <v>UBND Ủy ban nhân dân xã Thạch Sơn tỉnh Thanh Hóa</v>
      </c>
      <c r="C31" t="str">
        <v>https://thachbinh.thachthanh.thanhhoa.gov.vn/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11031</v>
      </c>
      <c r="B32" t="str">
        <f>HYPERLINK("https://www.facebook.com/p/C%C3%B4ng-an-x%C3%A3-Th%E1%BA%A1ch-B%C3%ACnh-huy%E1%BB%87n-Th%E1%BA%A1ch-Th%C3%A0nh-t%E1%BB%89nh-Thanh-Ho%C3%A1-100068119171056/", "Công an xã Thạch Bình tỉnh Thanh Hóa")</f>
        <v>Công an xã Thạch Bình tỉnh Thanh Hóa</v>
      </c>
      <c r="C32" t="str">
        <v>https://www.facebook.com/p/C%C3%B4ng-an-x%C3%A3-Th%E1%BA%A1ch-B%C3%ACnh-huy%E1%BB%87n-Th%E1%BA%A1ch-Th%C3%A0nh-t%E1%BB%89nh-Thanh-Ho%C3%A1-100068119171056/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11032</v>
      </c>
      <c r="B33" t="str">
        <f>HYPERLINK("https://thachbinh.thachthanh.thanhhoa.gov.vn/", "UBND Ủy ban nhân dân xã Thạch Bình tỉnh Thanh Hóa")</f>
        <v>UBND Ủy ban nhân dân xã Thạch Bình tỉnh Thanh Hóa</v>
      </c>
      <c r="C33" t="str">
        <v>https://thachbinh.thachthanh.thanhhoa.gov.vn/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11033</v>
      </c>
      <c r="B34" t="str">
        <f>HYPERLINK("https://www.facebook.com/Conganthachdinh/", "Công an xã Thạch Định tỉnh Thanh Hóa")</f>
        <v>Công an xã Thạch Định tỉnh Thanh Hóa</v>
      </c>
      <c r="C34" t="str">
        <v>https://www.facebook.com/Conganthachdinh/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11034</v>
      </c>
      <c r="B35" t="str">
        <f>HYPERLINK("https://thachdinh.thachthanh.thanhhoa.gov.vn/", "UBND Ủy ban nhân dân xã Thạch Định tỉnh Thanh Hóa")</f>
        <v>UBND Ủy ban nhân dân xã Thạch Định tỉnh Thanh Hóa</v>
      </c>
      <c r="C35" t="str">
        <v>https://thachdinh.thachthanh.thanhhoa.gov.vn/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11035</v>
      </c>
      <c r="B36" t="str">
        <f>HYPERLINK("https://www.facebook.com/129231435672857", "Công an xã Thạch Đồng tỉnh Thanh Hóa")</f>
        <v>Công an xã Thạch Đồng tỉnh Thanh Hóa</v>
      </c>
      <c r="C36" t="str">
        <v>https://www.facebook.com/129231435672857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11036</v>
      </c>
      <c r="B37" t="str">
        <f>HYPERLINK("https://thachdong.thachthanh.thanhhoa.gov.vn/", "UBND Ủy ban nhân dân xã Thạch Đồng tỉnh Thanh Hóa")</f>
        <v>UBND Ủy ban nhân dân xã Thạch Đồng tỉnh Thanh Hóa</v>
      </c>
      <c r="C37" t="str">
        <v>https://thachdong.thachthanh.thanhhoa.gov.vn/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11037</v>
      </c>
      <c r="B38" t="str">
        <v>Công an xã Thạch Long tỉnh Thanh Hóa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11038</v>
      </c>
      <c r="B39" t="str">
        <f>HYPERLINK("http://thachlong.thachthanh.thanhhoa.gov.vn/pho-bien-tuyen-truyen", "UBND Ủy ban nhân dân xã Thạch Long tỉnh Thanh Hóa")</f>
        <v>UBND Ủy ban nhân dân xã Thạch Long tỉnh Thanh Hóa</v>
      </c>
      <c r="C39" t="str">
        <v>http://thachlong.thachthanh.thanhhoa.gov.vn/pho-bien-tuyen-truyen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11039</v>
      </c>
      <c r="B40" t="str">
        <f>HYPERLINK("https://www.facebook.com/p/Th%C3%B4ng-tin-%C4%91i%E1%BB%87n-t%E1%BB%AD-x%C3%A3-Th%C3%A0nh-M%E1%BB%B9-Th%E1%BA%A1ch-Th%C3%A0nh-Thanh-H%C3%B3a-100063552515922/", "Công an xã Thành Mỹ tỉnh Thanh Hóa")</f>
        <v>Công an xã Thành Mỹ tỉnh Thanh Hóa</v>
      </c>
      <c r="C40" t="str">
        <v>https://www.facebook.com/p/Th%C3%B4ng-tin-%C4%91i%E1%BB%87n-t%E1%BB%AD-x%C3%A3-Th%C3%A0nh-M%E1%BB%B9-Th%E1%BA%A1ch-Th%C3%A0nh-Thanh-H%C3%B3a-100063552515922/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11040</v>
      </c>
      <c r="B41" t="str">
        <f>HYPERLINK("https://thanhmy.thachthanh.thanhhoa.gov.vn/kinh-te-chinh-tri/hoi-dong-nhan-dan-xa-thanh-my-to-chuc-ky-hop-thu-12-khoa-xxi-nhiem-ky-2021-2026-168487", "UBND Ủy ban nhân dân xã Thành Mỹ tỉnh Thanh Hóa")</f>
        <v>UBND Ủy ban nhân dân xã Thành Mỹ tỉnh Thanh Hóa</v>
      </c>
      <c r="C41" t="str">
        <v>https://thanhmy.thachthanh.thanhhoa.gov.vn/kinh-te-chinh-tri/hoi-dong-nhan-dan-xa-thanh-my-to-chuc-ky-hop-thu-12-khoa-xxi-nhiem-ky-2021-2026-168487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11041</v>
      </c>
      <c r="B42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42" t="str">
        <v>https://www.facebook.com/p/C%C3%B4ng-an-x%C3%A3-Th%C3%A0nh-Y%C3%AAn-huy%E1%BB%87n-Th%E1%BA%A1ch-Th%C3%A0nh-100028768525191/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11042</v>
      </c>
      <c r="B43" t="str">
        <f>HYPERLINK("https://thanhson.quanhoa.thanhhoa.gov.vn/", "UBND Ủy ban nhân dân xã Thành Yên tỉnh Thanh Hóa")</f>
        <v>UBND Ủy ban nhân dân xã Thành Yên tỉnh Thanh Hóa</v>
      </c>
      <c r="C43" t="str">
        <v>https://thanhson.quanhoa.thanhhoa.gov.vn/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11043</v>
      </c>
      <c r="B44" t="str">
        <f>HYPERLINK("https://www.facebook.com/p/Tu%E1%BB%95i-tr%E1%BA%BB-C%C3%B4ng-an-Th%C3%A0nh-ph%E1%BB%91-V%C4%A9nh-Y%C3%AAn-100066497717181/", "Công an xã Thành Vinh tỉnh Thanh Hóa")</f>
        <v>Công an xã Thành Vinh tỉnh Thanh Hóa</v>
      </c>
      <c r="C44" t="str">
        <v>https://www.facebook.com/p/Tu%E1%BB%95i-tr%E1%BA%BB-C%C3%B4ng-an-Th%C3%A0nh-ph%E1%BB%91-V%C4%A9nh-Y%C3%AAn-100066497717181/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11044</v>
      </c>
      <c r="B45" t="str">
        <f>HYPERLINK("https://thanhvinh.thachthanh.thanhhoa.gov.vn/", "UBND Ủy ban nhân dân xã Thành Vinh tỉnh Thanh Hóa")</f>
        <v>UBND Ủy ban nhân dân xã Thành Vinh tỉnh Thanh Hóa</v>
      </c>
      <c r="C45" t="str">
        <v>https://thanhvinh.thachthanh.thanhhoa.gov.vn/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11045</v>
      </c>
      <c r="B46" t="str">
        <f>HYPERLINK("https://www.facebook.com/p/C%C3%B4ng-an-x%C3%A3-Th%C3%A0nh-Minh-huy%E1%BB%87n-Th%E1%BA%A1ch-Th%C3%A0nh-100064666785010/", "Công an xã Thành Minh tỉnh Thanh Hóa")</f>
        <v>Công an xã Thành Minh tỉnh Thanh Hóa</v>
      </c>
      <c r="C46" t="str">
        <v>https://www.facebook.com/p/C%C3%B4ng-an-x%C3%A3-Th%C3%A0nh-Minh-huy%E1%BB%87n-Th%E1%BA%A1ch-Th%C3%A0nh-100064666785010/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11046</v>
      </c>
      <c r="B47" t="str">
        <f>HYPERLINK("https://thanhminh.thachthanh.thanhhoa.gov.vn/chuc-nang-nhiem-vu", "UBND Ủy ban nhân dân xã Thành Minh tỉnh Thanh Hóa")</f>
        <v>UBND Ủy ban nhân dân xã Thành Minh tỉnh Thanh Hóa</v>
      </c>
      <c r="C47" t="str">
        <v>https://thanhminh.thachthanh.thanhhoa.gov.vn/chuc-nang-nhiem-vu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11047</v>
      </c>
      <c r="B48" t="str">
        <f>HYPERLINK("https://www.facebook.com/Tu%E1%BB%95i-tr%E1%BA%BB-C%C3%B4ng-an-TP-S%E1%BA%A7m-S%C6%A1n-100069346653553/?locale=vi_VN", "Công an xã Thành Công tỉnh Thanh Hóa")</f>
        <v>Công an xã Thành Công tỉnh Thanh Hóa</v>
      </c>
      <c r="C48" t="str">
        <v>https://www.facebook.com/Tu%E1%BB%95i-tr%E1%BA%BB-C%C3%B4ng-an-TP-S%E1%BA%A7m-S%C6%A1n-100069346653553/?locale=vi_VN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11048</v>
      </c>
      <c r="B49" t="str">
        <f>HYPERLINK("http://thanhcong.gocongtay.tiengiang.gov.vn/", "UBND Ủy ban nhân dân xã Thành Công tỉnh Thanh Hóa")</f>
        <v>UBND Ủy ban nhân dân xã Thành Công tỉnh Thanh Hóa</v>
      </c>
      <c r="C49" t="str">
        <v>http://thanhcong.gocongtay.tiengiang.gov.vn/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11049</v>
      </c>
      <c r="B50" t="str">
        <f>HYPERLINK("https://www.facebook.com/p/C%C3%B4ng-an-x%C3%A3-Th%C3%A0nh-T%C3%A2n-huy%E1%BB%87n-Th%E1%BA%A1ch-Th%C3%A0nh-t%E1%BB%89nh-Thanh-H%C3%B3a-100066669759630/", "Công an xã Thành Tân tỉnh Thanh Hóa")</f>
        <v>Công an xã Thành Tân tỉnh Thanh Hóa</v>
      </c>
      <c r="C50" t="str">
        <v>https://www.facebook.com/p/C%C3%B4ng-an-x%C3%A3-Th%C3%A0nh-T%C3%A2n-huy%E1%BB%87n-Th%E1%BA%A1ch-Th%C3%A0nh-t%E1%BB%89nh-Thanh-H%C3%B3a-100066669759630/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11050</v>
      </c>
      <c r="B51" t="str">
        <f>HYPERLINK("https://thanhson.quanhoa.thanhhoa.gov.vn/", "UBND Ủy ban nhân dân xã Thành Tân tỉnh Thanh Hóa")</f>
        <v>UBND Ủy ban nhân dân xã Thành Tân tỉnh Thanh Hóa</v>
      </c>
      <c r="C51" t="str">
        <v>https://thanhson.quanhoa.thanhhoa.gov.vn/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11051</v>
      </c>
      <c r="B52" t="str">
        <v>Công an xã Thành Trực tỉnh Thanh Hóa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11052</v>
      </c>
      <c r="B53" t="str">
        <f>HYPERLINK("https://qppl.thanhhoa.gov.vn/vbpq_thanhhoa.nsf/9EE67D4AFDE3CC1D472586DC00136062/$file/DT-VBDTPT718152435-5-20211621560934031_(trangnt)(21.05.2021_10h09p10)_signed.pdf", "UBND Ủy ban nhân dân xã Thành Trực tỉnh Thanh Hóa")</f>
        <v>UBND Ủy ban nhân dân xã Thành Trực tỉnh Thanh Hóa</v>
      </c>
      <c r="C53" t="str">
        <v>https://qppl.thanhhoa.gov.vn/vbpq_thanhhoa.nsf/9EE67D4AFDE3CC1D472586DC00136062/$file/DT-VBDTPT718152435-5-20211621560934031_(trangnt)(21.05.2021_10h09p10)_signed.pdf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11053</v>
      </c>
      <c r="B54" t="str">
        <v>Công an xã Thành Vân tỉnh Thanh Hóa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11054</v>
      </c>
      <c r="B55" t="str">
        <f>HYPERLINK("https://qppl.thanhhoa.gov.vn/vbpq_thanhhoa.nsf/AA9C0064F6C2BFC8472589C800071A9F/$file/DT-VBDTPT919220965-6-20231686013074052_(giangld)(07.06.2023_14h31p58)_signed.pdf", "UBND Ủy ban nhân dân xã Thành Vân tỉnh Thanh Hóa")</f>
        <v>UBND Ủy ban nhân dân xã Thành Vân tỉnh Thanh Hóa</v>
      </c>
      <c r="C55" t="str">
        <v>https://qppl.thanhhoa.gov.vn/vbpq_thanhhoa.nsf/AA9C0064F6C2BFC8472589C800071A9F/$file/DT-VBDTPT919220965-6-20231686013074052_(giangld)(07.06.2023_14h31p58)_signed.pdf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11055</v>
      </c>
      <c r="B56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56" t="str">
        <v>https://www.facebook.com/p/C%C3%B4ng-an-x%C3%A3-Th%C3%A0nh-T%C3%A2m-huy%E1%BB%87n-Th%E1%BA%A1ch-Th%C3%A0nh-t%E1%BB%89nh-Thanh-Ho%C3%A1-100063437396527/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11056</v>
      </c>
      <c r="B57" t="str">
        <f>HYPERLINK("https://thanhtam.thachthanh.thanhhoa.gov.vn/lich-su-hinh-thanh", "UBND Ủy ban nhân dân xã Thành Tâm tỉnh Thanh Hóa")</f>
        <v>UBND Ủy ban nhân dân xã Thành Tâm tỉnh Thanh Hóa</v>
      </c>
      <c r="C57" t="str">
        <v>https://thanhtam.thachthanh.thanhhoa.gov.vn/lich-su-hinh-thanh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11057</v>
      </c>
      <c r="B58" t="str">
        <f>HYPERLINK("https://www.facebook.com/p/C%C3%B4ng-an-x%C3%A3-Th%C3%A0nh-T%C3%A2m-huy%E1%BB%87n-Th%E1%BA%A1ch-Th%C3%A0nh-t%E1%BB%89nh-Thanh-Ho%C3%A1-100063437396527/", "Công an xã Thành An tỉnh Thanh Hóa")</f>
        <v>Công an xã Thành An tỉnh Thanh Hóa</v>
      </c>
      <c r="C58" t="str">
        <v>https://www.facebook.com/p/C%C3%B4ng-an-x%C3%A3-Th%C3%A0nh-T%C3%A2m-huy%E1%BB%87n-Th%E1%BA%A1ch-Th%C3%A0nh-t%E1%BB%89nh-Thanh-Ho%C3%A1-100063437396527/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11058</v>
      </c>
      <c r="B59" t="str">
        <f>HYPERLINK("https://thanhhung.thachthanh.thanhhoa.gov.vn/", "UBND Ủy ban nhân dân xã Thành An tỉnh Thanh Hóa")</f>
        <v>UBND Ủy ban nhân dân xã Thành An tỉnh Thanh Hóa</v>
      </c>
      <c r="C59" t="str">
        <v>https://thanhhung.thachthanh.thanhhoa.gov.vn/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11059</v>
      </c>
      <c r="B60" t="str">
        <f>HYPERLINK("https://www.facebook.com/caxthanhtho/", "Công an xã Thành Thọ tỉnh Thanh Hóa")</f>
        <v>Công an xã Thành Thọ tỉnh Thanh Hóa</v>
      </c>
      <c r="C60" t="str">
        <v>https://www.facebook.com/caxthanhtho/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11060</v>
      </c>
      <c r="B61" t="str">
        <f>HYPERLINK("https://lamson.thoxuan.thanhhoa.gov.vn/web/trang-chu/bo-may-hanh-chinh/uy-ban-nhan-dan-xa/thanh-vien-uy-ban-nhan-dan-va-cong-chuc-thi-tran-lam-son.html", "UBND Ủy ban nhân dân xã Thành Thọ tỉnh Thanh Hóa")</f>
        <v>UBND Ủy ban nhân dân xã Thành Thọ tỉnh Thanh Hóa</v>
      </c>
      <c r="C61" t="str">
        <v>https://lamson.thoxuan.thanhhoa.gov.vn/web/trang-chu/bo-may-hanh-chinh/uy-ban-nhan-dan-xa/thanh-vien-uy-ban-nhan-dan-va-cong-chuc-thi-tran-lam-son.html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11061</v>
      </c>
      <c r="B62" t="str">
        <v>Công an xã Thành Tiến tỉnh Thanh Hóa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11062</v>
      </c>
      <c r="B63" t="str">
        <f>HYPERLINK("https://thanhtien.thachthanh.thanhhoa.gov.vn/so-do-trang", "UBND Ủy ban nhân dân xã Thành Tiến tỉnh Thanh Hóa")</f>
        <v>UBND Ủy ban nhân dân xã Thành Tiến tỉnh Thanh Hóa</v>
      </c>
      <c r="C63" t="str">
        <v>https://thanhtien.thachthanh.thanhhoa.gov.vn/so-do-trang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11063</v>
      </c>
      <c r="B64" t="str">
        <f>HYPERLINK("https://www.facebook.com/p/C%C3%B4ng-an-x%C3%A3-Th%C3%A0nh-Long-100077574795124/", "Công an xã Thành Long tỉnh Thanh Hóa")</f>
        <v>Công an xã Thành Long tỉnh Thanh Hóa</v>
      </c>
      <c r="C64" t="str">
        <v>https://www.facebook.com/p/C%C3%B4ng-an-x%C3%A3-Th%C3%A0nh-Long-100077574795124/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11064</v>
      </c>
      <c r="B65" t="str">
        <f>HYPERLINK("https://thanhlong.thachthanh.thanhhoa.gov.vn/lich-su-hinh-thanh", "UBND Ủy ban nhân dân xã Thành Long tỉnh Thanh Hóa")</f>
        <v>UBND Ủy ban nhân dân xã Thành Long tỉnh Thanh Hóa</v>
      </c>
      <c r="C65" t="str">
        <v>https://thanhlong.thachthanh.thanhhoa.gov.vn/lich-su-hinh-thanh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11065</v>
      </c>
      <c r="B66" t="str">
        <v>Công an xã Thành Kim tỉnh Thanh Hóa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11066</v>
      </c>
      <c r="B67" t="str">
        <f>HYPERLINK("https://kimson.ninhbinh.gov.vn/gioi-thieu/xa-lai-thanh", "UBND Ủy ban nhân dân xã Thành Kim tỉnh Thanh Hóa")</f>
        <v>UBND Ủy ban nhân dân xã Thành Kim tỉnh Thanh Hóa</v>
      </c>
      <c r="C67" t="str">
        <v>https://kimson.ninhbinh.gov.vn/gioi-thieu/xa-lai-thanh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11067</v>
      </c>
      <c r="B68" t="str">
        <f>HYPERLINK("https://www.facebook.com/p/C%C3%B4ng-an-x%C3%A3-Th%C3%A0nh-H%C6%B0ng-100069839448537/", "Công an xã Thành Hưng tỉnh Thanh Hóa")</f>
        <v>Công an xã Thành Hưng tỉnh Thanh Hóa</v>
      </c>
      <c r="C68" t="str">
        <v>https://www.facebook.com/p/C%C3%B4ng-an-x%C3%A3-Th%C3%A0nh-H%C6%B0ng-100069839448537/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11068</v>
      </c>
      <c r="B69" t="str">
        <f>HYPERLINK("https://thanhhung.thachthanh.thanhhoa.gov.vn/", "UBND Ủy ban nhân dân xã Thành Hưng tỉnh Thanh Hóa")</f>
        <v>UBND Ủy ban nhân dân xã Thành Hưng tỉnh Thanh Hóa</v>
      </c>
      <c r="C69" t="str">
        <v>https://thanhhung.thachthanh.thanhhoa.gov.vn/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11069</v>
      </c>
      <c r="B70" t="str">
        <f>HYPERLINK("https://www.facebook.com/p/C%C3%B4ng-an-x%C3%A3-Ng%E1%BB%8Dc-Tr%E1%BA%A1o-huy%E1%BB%87n-Th%E1%BA%A1ch-Th%C3%A0nh-t%E1%BB%89nh-Thanh-H%C3%B3a-100064534969257/", "Công an xã Ngọc Trạo tỉnh Thanh Hóa")</f>
        <v>Công an xã Ngọc Trạo tỉnh Thanh Hóa</v>
      </c>
      <c r="C70" t="str">
        <v>https://www.facebook.com/p/C%C3%B4ng-an-x%C3%A3-Ng%E1%BB%8Dc-Tr%E1%BA%A1o-huy%E1%BB%87n-Th%E1%BA%A1ch-Th%C3%A0nh-t%E1%BB%89nh-Thanh-H%C3%B3a-100064534969257/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11070</v>
      </c>
      <c r="B71" t="str">
        <f>HYPERLINK("https://ngoctrao.bimson.thanhhoa.gov.vn/", "UBND Ủy ban nhân dân xã Ngọc Trạo tỉnh Thanh Hóa")</f>
        <v>UBND Ủy ban nhân dân xã Ngọc Trạo tỉnh Thanh Hóa</v>
      </c>
      <c r="C71" t="str">
        <v>https://ngoctrao.bimson.thanhhoa.gov.vn/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11071</v>
      </c>
      <c r="B72" t="str">
        <f>HYPERLINK("https://www.facebook.com/p/C%C3%B4ng-an-th%E1%BB%8B-tr%E1%BA%A5n-H%C3%A0-Trung-100072424748229/", "Công an thị trấn Hà Trung tỉnh Thanh Hóa")</f>
        <v>Công an thị trấn Hà Trung tỉnh Thanh Hóa</v>
      </c>
      <c r="C72" t="str">
        <v>https://www.facebook.com/p/C%C3%B4ng-an-th%E1%BB%8B-tr%E1%BA%A5n-H%C3%A0-Trung-100072424748229/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11072</v>
      </c>
      <c r="B73" t="str">
        <f>HYPERLINK("https://thitran.hatrung.thanhhoa.gov.vn/", "UBND Ủy ban nhân dân thị trấn Hà Trung tỉnh Thanh Hóa")</f>
        <v>UBND Ủy ban nhân dân thị trấn Hà Trung tỉnh Thanh Hóa</v>
      </c>
      <c r="C73" t="str">
        <v>https://thitran.hatrung.thanhhoa.gov.vn/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11073</v>
      </c>
      <c r="B74" t="str">
        <f>HYPERLINK("https://www.facebook.com/p/C%C3%B4ng-an-x%C3%A3-H%C3%A0-Long-huy%E1%BB%87n-H%C3%A0-Trung-t%E1%BB%89nh-Thanh-H%C3%B3a-100063841598729/", "Công an xã Hà Long tỉnh Thanh Hóa")</f>
        <v>Công an xã Hà Long tỉnh Thanh Hóa</v>
      </c>
      <c r="C74" t="str">
        <v>https://www.facebook.com/p/C%C3%B4ng-an-x%C3%A3-H%C3%A0-Long-huy%E1%BB%87n-H%C3%A0-Trung-t%E1%BB%89nh-Thanh-H%C3%B3a-100063841598729/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11074</v>
      </c>
      <c r="B75" t="str">
        <f>HYPERLINK("https://halong.hatrung.thanhhoa.gov.vn/", "UBND Ủy ban nhân dân xã Hà Long tỉnh Thanh Hóa")</f>
        <v>UBND Ủy ban nhân dân xã Hà Long tỉnh Thanh Hóa</v>
      </c>
      <c r="C75" t="str">
        <v>https://halong.hatrung.thanhhoa.gov.vn/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11075</v>
      </c>
      <c r="B76" t="str">
        <f>HYPERLINK("https://www.facebook.com/TuoitreConganVinhPhuc/", "Công an xã Hà Vinh tỉnh Thanh Hóa")</f>
        <v>Công an xã Hà Vinh tỉnh Thanh Hóa</v>
      </c>
      <c r="C76" t="str">
        <v>https://www.facebook.com/TuoitreConganVinhPhuc/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11076</v>
      </c>
      <c r="B77" t="str">
        <f>HYPERLINK("https://havinh.hatrung.thanhhoa.gov.vn/", "UBND Ủy ban nhân dân xã Hà Vinh tỉnh Thanh Hóa")</f>
        <v>UBND Ủy ban nhân dân xã Hà Vinh tỉnh Thanh Hóa</v>
      </c>
      <c r="C77" t="str">
        <v>https://havinh.hatrung.thanhhoa.gov.vn/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11077</v>
      </c>
      <c r="B78" t="str">
        <v>Công an xã Hà Bắc tỉnh Thanh Hóa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11078</v>
      </c>
      <c r="B79" t="str">
        <f>HYPERLINK("https://habac.hatrung.thanhhoa.gov.vn/", "UBND Ủy ban nhân dân xã Hà Bắc tỉnh Thanh Hóa")</f>
        <v>UBND Ủy ban nhân dân xã Hà Bắc tỉnh Thanh Hóa</v>
      </c>
      <c r="C79" t="str">
        <v>https://habac.hatrung.thanhhoa.gov.vn/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11079</v>
      </c>
      <c r="B80" t="str">
        <f>HYPERLINK("https://www.facebook.com/suctreQuangNinh/", "Công an xã Hà Vân tỉnh Thanh Hóa")</f>
        <v>Công an xã Hà Vân tỉnh Thanh Hóa</v>
      </c>
      <c r="C80" t="str">
        <v>https://www.facebook.com/suctreQuangNinh/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11080</v>
      </c>
      <c r="B81" t="str">
        <f>HYPERLINK("https://hoatgiang.hatrung.thanhhoa.gov.vn/web/danh-ba-co-quan-chuc-nang/danh-sach-so-dien-thoai-can-bo-xa-ha-van.html", "UBND Ủy ban nhân dân xã Hà Vân tỉnh Thanh Hóa")</f>
        <v>UBND Ủy ban nhân dân xã Hà Vân tỉnh Thanh Hóa</v>
      </c>
      <c r="C81" t="str">
        <v>https://hoatgiang.hatrung.thanhhoa.gov.vn/web/danh-ba-co-quan-chuc-nang/danh-sach-so-dien-thoai-can-bo-xa-ha-van.html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11081</v>
      </c>
      <c r="B82" t="str">
        <f>HYPERLINK("https://www.facebook.com/p/Tu%E1%BB%95i-tr%E1%BA%BB-C%C3%B4ng-an-Th%C3%A0nh-ph%E1%BB%91-V%C4%A9nh-Y%C3%AAn-100066497717181/", "Công an xã Hà Yên tỉnh Thanh Hóa")</f>
        <v>Công an xã Hà Yên tỉnh Thanh Hóa</v>
      </c>
      <c r="C82" t="str">
        <v>https://www.facebook.com/p/Tu%E1%BB%95i-tr%E1%BA%BB-C%C3%B4ng-an-Th%C3%A0nh-ph%E1%BB%91-V%C4%A9nh-Y%C3%AAn-100066497717181/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11082</v>
      </c>
      <c r="B83" t="str">
        <f>HYPERLINK("https://hahai.hatrung.thanhhoa.gov.vn/web/nhan-su.htm?cbxTochuc=605d5485-c96d-2042-2587-649d4329b35a", "UBND Ủy ban nhân dân xã Hà Yên tỉnh Thanh Hóa")</f>
        <v>UBND Ủy ban nhân dân xã Hà Yên tỉnh Thanh Hóa</v>
      </c>
      <c r="C83" t="str">
        <v>https://hahai.hatrung.thanhhoa.gov.vn/web/nhan-su.htm?cbxTochuc=605d5485-c96d-2042-2587-649d4329b35a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11083</v>
      </c>
      <c r="B84" t="str">
        <f>HYPERLINK("https://www.facebook.com/doanthanhnien.1956/", "Công an xã Hà Thanh tỉnh Thanh Hóa")</f>
        <v>Công an xã Hà Thanh tỉnh Thanh Hóa</v>
      </c>
      <c r="C84" t="str">
        <v>https://www.facebook.com/doanthanhnien.1956/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11084</v>
      </c>
      <c r="B85" t="str">
        <f>HYPERLINK("http://halong.hatrung.thanhhoa.gov.vn/web/danh-ba-co-quan-chuc-nang/danh-ba-can-bo-xa-ha-long.html", "UBND Ủy ban nhân dân xã Hà Thanh tỉnh Thanh Hóa")</f>
        <v>UBND Ủy ban nhân dân xã Hà Thanh tỉnh Thanh Hóa</v>
      </c>
      <c r="C85" t="str">
        <v>http://halong.hatrung.thanhhoa.gov.vn/web/danh-ba-co-quan-chuc-nang/danh-ba-can-bo-xa-ha-long.html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11085</v>
      </c>
      <c r="B86" t="str">
        <v>Công an xã Hà Giang tỉnh Thanh Hóa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11086</v>
      </c>
      <c r="B87" t="str">
        <f>HYPERLINK("https://hagiang.hatrung.thanhhoa.gov.vn/", "UBND Ủy ban nhân dân xã Hà Giang tỉnh Thanh Hóa")</f>
        <v>UBND Ủy ban nhân dân xã Hà Giang tỉnh Thanh Hóa</v>
      </c>
      <c r="C87" t="str">
        <v>https://hagiang.hatrung.thanhhoa.gov.vn/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11087</v>
      </c>
      <c r="B88" t="str">
        <v>Công an xã Hà Dương tỉnh Thanh Hóa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11088</v>
      </c>
      <c r="B89" t="str">
        <f>HYPERLINK("https://halong.hatrung.thanhhoa.gov.vn/", "UBND Ủy ban nhân dân xã Hà Dương tỉnh Thanh Hóa")</f>
        <v>UBND Ủy ban nhân dân xã Hà Dương tỉnh Thanh Hóa</v>
      </c>
      <c r="C89" t="str">
        <v>https://halong.hatrung.thanhhoa.gov.vn/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11089</v>
      </c>
      <c r="B90" t="str">
        <f>HYPERLINK("https://www.facebook.com/tuoitreconganquanhadong/", "Công an xã Hà Phú tỉnh Thanh Hóa")</f>
        <v>Công an xã Hà Phú tỉnh Thanh Hóa</v>
      </c>
      <c r="C90" t="str">
        <v>https://www.facebook.com/tuoitreconganquanhadong/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11090</v>
      </c>
      <c r="B91" t="str">
        <f>HYPERLINK("https://hangoc.hatrung.thanhhoa.gov.vn/", "UBND Ủy ban nhân dân xã Hà Phú tỉnh Thanh Hóa")</f>
        <v>UBND Ủy ban nhân dân xã Hà Phú tỉnh Thanh Hóa</v>
      </c>
      <c r="C91" t="str">
        <v>https://hangoc.hatrung.thanhhoa.gov.vn/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11091</v>
      </c>
      <c r="B92" t="str">
        <f>HYPERLINK("https://www.facebook.com/doanthanhnien.1956/", "Công an xã Hà Phong tỉnh Thanh Hóa")</f>
        <v>Công an xã Hà Phong tỉnh Thanh Hóa</v>
      </c>
      <c r="C92" t="str">
        <v>https://www.facebook.com/doanthanhnien.1956/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11092</v>
      </c>
      <c r="B93" t="str">
        <f>HYPERLINK("http://halong.hatrung.thanhhoa.gov.vn/web/danh-ba-co-quan-chuc-nang/danh-ba-can-bo-xa-ha-long.html", "UBND Ủy ban nhân dân xã Hà Phong tỉnh Thanh Hóa")</f>
        <v>UBND Ủy ban nhân dân xã Hà Phong tỉnh Thanh Hóa</v>
      </c>
      <c r="C93" t="str">
        <v>http://halong.hatrung.thanhhoa.gov.vn/web/danh-ba-co-quan-chuc-nang/danh-ba-can-bo-xa-ha-long.html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11093</v>
      </c>
      <c r="B94" t="str">
        <v>Công an xã Hà Ngọc tỉnh Thanh Hóa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11094</v>
      </c>
      <c r="B95" t="str">
        <f>HYPERLINK("https://hangoc.hatrung.thanhhoa.gov.vn/", "UBND Ủy ban nhân dân xã Hà Ngọc tỉnh Thanh Hóa")</f>
        <v>UBND Ủy ban nhân dân xã Hà Ngọc tỉnh Thanh Hóa</v>
      </c>
      <c r="C95" t="str">
        <v>https://hangoc.hatrung.thanhhoa.gov.vn/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11095</v>
      </c>
      <c r="B96" t="str">
        <f>HYPERLINK("https://www.facebook.com/p/Tu%E1%BB%95i-tr%E1%BA%BB-C%C3%B4ng-an-TP-S%E1%BA%A7m-S%C6%A1n-100069346653553/?locale=gn_PY", "Công an xã Hà Ninh tỉnh Thanh Hóa")</f>
        <v>Công an xã Hà Ninh tỉnh Thanh Hóa</v>
      </c>
      <c r="C96" t="str">
        <v>https://www.facebook.com/p/Tu%E1%BB%95i-tr%E1%BA%BB-C%C3%B4ng-an-TP-S%E1%BA%A7m-S%C6%A1n-100069346653553/?locale=gn_PY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11096</v>
      </c>
      <c r="B97" t="str">
        <f>HYPERLINK("https://habac.hatrung.thanhhoa.gov.vn/", "UBND Ủy ban nhân dân xã Hà Ninh tỉnh Thanh Hóa")</f>
        <v>UBND Ủy ban nhân dân xã Hà Ninh tỉnh Thanh Hóa</v>
      </c>
      <c r="C97" t="str">
        <v>https://habac.hatrung.thanhhoa.gov.vn/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11097</v>
      </c>
      <c r="B98" t="str">
        <f>HYPERLINK("https://www.facebook.com/p/Tu%E1%BB%95i-tr%E1%BA%BB-C%C3%B4ng-an-TP-S%E1%BA%A7m-S%C6%A1n-100069346653553/?locale=fr_FR", "Công an xã Hà Lâm tỉnh Thanh Hóa")</f>
        <v>Công an xã Hà Lâm tỉnh Thanh Hóa</v>
      </c>
      <c r="C98" t="str">
        <v>https://www.facebook.com/p/Tu%E1%BB%95i-tr%E1%BA%BB-C%C3%B4ng-an-TP-S%E1%BA%A7m-S%C6%A1n-100069346653553/?locale=fr_FR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11098</v>
      </c>
      <c r="B99" t="str">
        <f>HYPERLINK("https://lamdong.gov.vn/sites/dahuoai/gioithieu/ubnd/xa-thi-tran/xa-halam", "UBND Ủy ban nhân dân xã Hà Lâm tỉnh Thanh Hóa")</f>
        <v>UBND Ủy ban nhân dân xã Hà Lâm tỉnh Thanh Hóa</v>
      </c>
      <c r="C99" t="str">
        <v>https://lamdong.gov.vn/sites/dahuoai/gioithieu/ubnd/xa-thi-tran/xa-halam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11099</v>
      </c>
      <c r="B100" t="str">
        <v>Công an xã Hà Sơn tỉnh Thanh Hóa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11100</v>
      </c>
      <c r="B101" t="str">
        <f>HYPERLINK("https://hason.hatrung.thanhhoa.gov.vn/", "UBND Ủy ban nhân dân xã Hà Sơn tỉnh Thanh Hóa")</f>
        <v>UBND Ủy ban nhân dân xã Hà Sơn tỉnh Thanh Hóa</v>
      </c>
      <c r="C101" t="str">
        <v>https://hason.hatrung.thanhhoa.gov.vn/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11101</v>
      </c>
      <c r="B102" t="str">
        <f>HYPERLINK("https://www.facebook.com/p/C%C3%B4ng-an-x%C3%A3-H%C3%A0-L%C4%A9nh-100063855331149/", "Công an xã Hà Lĩnh tỉnh Thanh Hóa")</f>
        <v>Công an xã Hà Lĩnh tỉnh Thanh Hóa</v>
      </c>
      <c r="C102" t="str">
        <v>https://www.facebook.com/p/C%C3%B4ng-an-x%C3%A3-H%C3%A0-L%C4%A9nh-100063855331149/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11102</v>
      </c>
      <c r="B103" t="str">
        <f>HYPERLINK("https://halinh.hatrung.thanhhoa.gov.vn/web/trang-chu/tong-quan/chuc-nang-nhiem-vu", "UBND Ủy ban nhân dân xã Hà Lĩnh tỉnh Thanh Hóa")</f>
        <v>UBND Ủy ban nhân dân xã Hà Lĩnh tỉnh Thanh Hóa</v>
      </c>
      <c r="C103" t="str">
        <v>https://halinh.hatrung.thanhhoa.gov.vn/web/trang-chu/tong-quan/chuc-nang-nhiem-vu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11103</v>
      </c>
      <c r="B104" t="str">
        <f>HYPERLINK("https://www.facebook.com/tuoitreconganquanhadong/", "Công an xã Hà Đông tỉnh Thanh Hóa")</f>
        <v>Công an xã Hà Đông tỉnh Thanh Hóa</v>
      </c>
      <c r="C104" t="str">
        <v>https://www.facebook.com/tuoitreconganquanhadong/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11104</v>
      </c>
      <c r="B105" t="str">
        <f>HYPERLINK("https://hadong.hatrung.thanhhoa.gov.vn/", "UBND Ủy ban nhân dân xã Hà Đông tỉnh Thanh Hóa")</f>
        <v>UBND Ủy ban nhân dân xã Hà Đông tỉnh Thanh Hóa</v>
      </c>
      <c r="C105" t="str">
        <v>https://hadong.hatrung.thanhhoa.gov.vn/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11105</v>
      </c>
      <c r="B106" t="str">
        <v>Công an xã Hà Tân tỉnh Thanh Hóa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11106</v>
      </c>
      <c r="B107" t="str">
        <f>HYPERLINK("https://hatan.hatrung.thanhhoa.gov.vn/", "UBND Ủy ban nhân dân xã Hà Tân tỉnh Thanh Hóa")</f>
        <v>UBND Ủy ban nhân dân xã Hà Tân tỉnh Thanh Hóa</v>
      </c>
      <c r="C107" t="str">
        <v>https://hatan.hatrung.thanhhoa.gov.vn/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11107</v>
      </c>
      <c r="B108" t="str">
        <f>HYPERLINK("https://www.facebook.com/p/C%C3%B4ng-an-x%C3%A3-H%C3%A0-Ti%E1%BA%BFn-huy%E1%BB%87n-H%C3%A0-Trung-100064276472012/", "Công an xã Hà Tiến tỉnh Thanh Hóa")</f>
        <v>Công an xã Hà Tiến tỉnh Thanh Hóa</v>
      </c>
      <c r="C108" t="str">
        <v>https://www.facebook.com/p/C%C3%B4ng-an-x%C3%A3-H%C3%A0-Ti%E1%BA%BFn-huy%E1%BB%87n-H%C3%A0-Trung-100064276472012/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11108</v>
      </c>
      <c r="B109" t="str">
        <f>HYPERLINK("http://hatien.hatrung.thanhhoa.gov.vn/", "UBND Ủy ban nhân dân xã Hà Tiến tỉnh Thanh Hóa")</f>
        <v>UBND Ủy ban nhân dân xã Hà Tiến tỉnh Thanh Hóa</v>
      </c>
      <c r="C109" t="str">
        <v>http://hatien.hatrung.thanhhoa.gov.vn/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11109</v>
      </c>
      <c r="B110" t="str">
        <f>HYPERLINK("https://www.facebook.com/p/C%C3%B4ng-an-x%C3%A3-H%C3%A0-B%C3%ACnh-huy%E1%BB%87n-H%C3%A0-Trung-100063913611145/", "Công an xã Hà Bình tỉnh Thanh Hóa")</f>
        <v>Công an xã Hà Bình tỉnh Thanh Hóa</v>
      </c>
      <c r="C110" t="str">
        <v>https://www.facebook.com/p/C%C3%B4ng-an-x%C3%A3-H%C3%A0-B%C3%ACnh-huy%E1%BB%87n-H%C3%A0-Trung-100063913611145/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11110</v>
      </c>
      <c r="B111" t="str">
        <f>HYPERLINK("https://habinh.hatrung.thanhhoa.gov.vn/", "UBND Ủy ban nhân dân xã Hà Bình tỉnh Thanh Hóa")</f>
        <v>UBND Ủy ban nhân dân xã Hà Bình tỉnh Thanh Hóa</v>
      </c>
      <c r="C111" t="str">
        <v>https://habinh.hatrung.thanhhoa.gov.vn/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11111</v>
      </c>
      <c r="B112" t="str">
        <v>Công an xã Hà Lai tỉnh Thanh Hóa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11112</v>
      </c>
      <c r="B113" t="str">
        <f>HYPERLINK("https://halai.hatrung.thanhhoa.gov.vn/", "UBND Ủy ban nhân dân xã Hà Lai tỉnh Thanh Hóa")</f>
        <v>UBND Ủy ban nhân dân xã Hà Lai tỉnh Thanh Hóa</v>
      </c>
      <c r="C113" t="str">
        <v>https://halai.hatrung.thanhhoa.gov.vn/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11113</v>
      </c>
      <c r="B114" t="str">
        <f>HYPERLINK("https://www.facebook.com/p/C%C3%B4ng-an-x%C3%A3-H%C3%A0-ch%C3%A2u-huy%E1%BB%87n-H%C3%A0-Trung-t%E1%BB%89nh-Thanh-H%C3%B3a-100063740064710/", "Công an xã Hà Châu tỉnh Thanh Hóa")</f>
        <v>Công an xã Hà Châu tỉnh Thanh Hóa</v>
      </c>
      <c r="C114" t="str">
        <v>https://www.facebook.com/p/C%C3%B4ng-an-x%C3%A3-H%C3%A0-ch%C3%A2u-huy%E1%BB%87n-H%C3%A0-Trung-t%E1%BB%89nh-Thanh-H%C3%B3a-100063740064710/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11114</v>
      </c>
      <c r="B115" t="str">
        <f>HYPERLINK("https://hachau.hatrung.thanhhoa.gov.vn/", "UBND Ủy ban nhân dân xã Hà Châu tỉnh Thanh Hóa")</f>
        <v>UBND Ủy ban nhân dân xã Hà Châu tỉnh Thanh Hóa</v>
      </c>
      <c r="C115" t="str">
        <v>https://hachau.hatrung.thanhhoa.gov.vn/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11115</v>
      </c>
      <c r="B116" t="str">
        <v>Công an xã Hà Toại tỉnh Thanh Hóa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11116</v>
      </c>
      <c r="B117" t="str">
        <f>HYPERLINK("https://linhtoai.hatrung.thanhhoa.gov.vn/", "UBND Ủy ban nhân dân xã Hà Toại tỉnh Thanh Hóa")</f>
        <v>UBND Ủy ban nhân dân xã Hà Toại tỉnh Thanh Hóa</v>
      </c>
      <c r="C117" t="str">
        <v>https://linhtoai.hatrung.thanhhoa.gov.vn/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11117</v>
      </c>
      <c r="B118" t="str">
        <f>HYPERLINK("https://www.facebook.com/322827476213987", "Công an xã Hà Thái tỉnh Thanh Hóa")</f>
        <v>Công an xã Hà Thái tỉnh Thanh Hóa</v>
      </c>
      <c r="C118" t="str">
        <v>https://www.facebook.com/322827476213987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11118</v>
      </c>
      <c r="B119" t="str">
        <f>HYPERLINK("https://hathai.hatrung.thanhhoa.gov.vn/", "UBND Ủy ban nhân dân xã Hà Thái tỉnh Thanh Hóa")</f>
        <v>UBND Ủy ban nhân dân xã Hà Thái tỉnh Thanh Hóa</v>
      </c>
      <c r="C119" t="str">
        <v>https://hathai.hatrung.thanhhoa.gov.vn/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11119</v>
      </c>
      <c r="B120" t="str">
        <v>Công an xã Hà Hải tỉnh Thanh Hóa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11120</v>
      </c>
      <c r="B121" t="str">
        <f>HYPERLINK("https://hahai.hatrung.thanhhoa.gov.vn/", "UBND Ủy ban nhân dân xã Hà Hải tỉnh Thanh Hóa")</f>
        <v>UBND Ủy ban nhân dân xã Hà Hải tỉnh Thanh Hóa</v>
      </c>
      <c r="C121" t="str">
        <v>https://hahai.hatrung.thanhhoa.gov.vn/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11121</v>
      </c>
      <c r="B122" t="str">
        <f>HYPERLINK("https://www.facebook.com/cattvinhloc/", "Công an thị trấn Vĩnh Lộc tỉnh Thanh Hóa")</f>
        <v>Công an thị trấn Vĩnh Lộc tỉnh Thanh Hóa</v>
      </c>
      <c r="C122" t="str">
        <v>https://www.facebook.com/cattvinhloc/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11122</v>
      </c>
      <c r="B123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123" t="str">
        <v>https://thitran.vinhloc.thanhhoa.gov.vn/tin-tuc-su-kien/thi-tran-vinh-loc-khan-truong-ung-pho-voi-dieu-kien-thoi-tiet-mua-bao-179700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11123</v>
      </c>
      <c r="B124" t="str">
        <f>HYPERLINK("https://www.facebook.com/p/Tu%E1%BB%95i-tr%E1%BA%BB-C%C3%B4ng-an-Th%C3%A0nh-ph%E1%BB%91-V%C4%A9nh-Y%C3%AAn-100066497717181/?locale=cx_PH", "Công an xã Vĩnh Thành tỉnh Thanh Hóa")</f>
        <v>Công an xã Vĩnh Thành tỉnh Thanh Hóa</v>
      </c>
      <c r="C124" t="str">
        <v>https://www.facebook.com/p/Tu%E1%BB%95i-tr%E1%BA%BB-C%C3%B4ng-an-Th%C3%A0nh-ph%E1%BB%91-V%C4%A9nh-Y%C3%AAn-100066497717181/?locale=cx_PH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11124</v>
      </c>
      <c r="B125" t="str">
        <f>HYPERLINK("https://vinhthanh.chauthanh.angiang.gov.vn/", "UBND Ủy ban nhân dân xã Vĩnh Thành tỉnh Thanh Hóa")</f>
        <v>UBND Ủy ban nhân dân xã Vĩnh Thành tỉnh Thanh Hóa</v>
      </c>
      <c r="C125" t="str">
        <v>https://vinhthanh.chauthanh.angiang.gov.vn/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11125</v>
      </c>
      <c r="B126" t="str">
        <f>HYPERLINK("https://www.facebook.com/p/Tu%E1%BB%95i-tr%E1%BA%BB-C%C3%B4ng-an-Th%C3%A0nh-ph%E1%BB%91-V%C4%A9nh-Y%C3%AAn-100066497717181/?locale=nl_BE", "Công an xã Vĩnh Quang tỉnh Thanh Hóa")</f>
        <v>Công an xã Vĩnh Quang tỉnh Thanh Hóa</v>
      </c>
      <c r="C126" t="str">
        <v>https://www.facebook.com/p/Tu%E1%BB%95i-tr%E1%BA%BB-C%C3%B4ng-an-Th%C3%A0nh-ph%E1%BB%91-V%C4%A9nh-Y%C3%AAn-100066497717181/?locale=nl_BE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11126</v>
      </c>
      <c r="B127" t="str">
        <f>HYPERLINK("https://ubndtp.caobang.gov.vn/ubnd-xa-vinh-quang", "UBND Ủy ban nhân dân xã Vĩnh Quang tỉnh Thanh Hóa")</f>
        <v>UBND Ủy ban nhân dân xã Vĩnh Quang tỉnh Thanh Hóa</v>
      </c>
      <c r="C127" t="str">
        <v>https://ubndtp.caobang.gov.vn/ubnd-xa-vinh-quang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11127</v>
      </c>
      <c r="B128" t="str">
        <f>HYPERLINK("https://www.facebook.com/p/C%C3%B4ng-an-x%C3%A3-V%C4%A9nh-Y%C3%AAn-V%C4%A9nh-L%E1%BB%99c-Thanh-H%C3%B3a-100067649521775/", "Công an xã Vĩnh Yên tỉnh Thanh Hóa")</f>
        <v>Công an xã Vĩnh Yên tỉnh Thanh Hóa</v>
      </c>
      <c r="C128" t="str">
        <v>https://www.facebook.com/p/C%C3%B4ng-an-x%C3%A3-V%C4%A9nh-Y%C3%AAn-V%C4%A9nh-L%E1%BB%99c-Thanh-H%C3%B3a-100067649521775/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11128</v>
      </c>
      <c r="B129" t="str">
        <f>HYPERLINK("https://vinhyen.vinhloc.thanhhoa.gov.vn/lich-su-hinh-thanh", "UBND Ủy ban nhân dân xã Vĩnh Yên tỉnh Thanh Hóa")</f>
        <v>UBND Ủy ban nhân dân xã Vĩnh Yên tỉnh Thanh Hóa</v>
      </c>
      <c r="C129" t="str">
        <v>https://vinhyen.vinhloc.thanhhoa.gov.vn/lich-su-hinh-thanh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11129</v>
      </c>
      <c r="B130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130" t="str">
        <v>https://www.facebook.com/p/C%C3%B4ng-an-x%C3%A3-V%C4%A9nh-Ti%E1%BA%BFn-V%C4%A9nh-L%E1%BB%99c-Thanh-H%C3%B3a-100064720270993/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11130</v>
      </c>
      <c r="B131" t="str">
        <f>HYPERLINK("https://vinhtien.vinhloc.thanhhoa.gov.vn/pho-bien-tuyen-truyen", "UBND Ủy ban nhân dân xã Vĩnh Tiến tỉnh Thanh Hóa")</f>
        <v>UBND Ủy ban nhân dân xã Vĩnh Tiến tỉnh Thanh Hóa</v>
      </c>
      <c r="C131" t="str">
        <v>https://vinhtien.vinhloc.thanhhoa.gov.vn/pho-bien-tuyen-truyen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11131</v>
      </c>
      <c r="B132" t="str">
        <f>HYPERLINK("https://www.facebook.com/tuoitreconganvinhlong/", "Công an xã Vĩnh Long tỉnh Thanh Hóa")</f>
        <v>Công an xã Vĩnh Long tỉnh Thanh Hóa</v>
      </c>
      <c r="C132" t="str">
        <v>https://www.facebook.com/tuoitreconganvinhlong/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11132</v>
      </c>
      <c r="B133" t="str">
        <f>HYPERLINK("https://vinhlong.gov.vn/", "UBND Ủy ban nhân dân xã Vĩnh Long tỉnh Thanh Hóa")</f>
        <v>UBND Ủy ban nhân dân xã Vĩnh Long tỉnh Thanh Hóa</v>
      </c>
      <c r="C133" t="str">
        <v>https://vinhlong.gov.vn/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11133</v>
      </c>
      <c r="B134" t="str">
        <f>HYPERLINK("https://www.facebook.com/TuoitreConganVinhPhuc/", "Công an xã Vĩnh Phúc tỉnh Thanh Hóa")</f>
        <v>Công an xã Vĩnh Phúc tỉnh Thanh Hóa</v>
      </c>
      <c r="C134" t="str">
        <v>https://www.facebook.com/TuoitreConganVinhPhuc/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11134</v>
      </c>
      <c r="B135" t="str">
        <f>HYPERLINK("https://vinhphuc.vinhloc.thanhhoa.gov.vn/tin-kinh-te-chinh-tri/dieu-dong-cong-chuc-cap-xa-42632", "UBND Ủy ban nhân dân xã Vĩnh Phúc tỉnh Thanh Hóa")</f>
        <v>UBND Ủy ban nhân dân xã Vĩnh Phúc tỉnh Thanh Hóa</v>
      </c>
      <c r="C135" t="str">
        <v>https://vinhphuc.vinhloc.thanhhoa.gov.vn/tin-kinh-te-chinh-tri/dieu-dong-cong-chuc-cap-xa-42632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11135</v>
      </c>
      <c r="B136" t="str">
        <f>HYPERLINK("https://www.facebook.com/caxvinhhung/", "Công an xã Vĩnh Hưng tỉnh Thanh Hóa")</f>
        <v>Công an xã Vĩnh Hưng tỉnh Thanh Hóa</v>
      </c>
      <c r="C136" t="str">
        <v>https://www.facebook.com/caxvinhhung/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11136</v>
      </c>
      <c r="B137" t="str">
        <f>HYPERLINK("https://vinhhung.vinhloc.thanhhoa.gov.vn/", "UBND Ủy ban nhân dân xã Vĩnh Hưng tỉnh Thanh Hóa")</f>
        <v>UBND Ủy ban nhân dân xã Vĩnh Hưng tỉnh Thanh Hóa</v>
      </c>
      <c r="C137" t="str">
        <v>https://vinhhung.vinhloc.thanhhoa.gov.vn/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11137</v>
      </c>
      <c r="B138" t="str">
        <f>HYPERLINK("https://www.facebook.com/VinhminhVinhlocThanhhoa/?locale=vi_VN", "Công an xã Vĩnh Minh tỉnh Thanh Hóa")</f>
        <v>Công an xã Vĩnh Minh tỉnh Thanh Hóa</v>
      </c>
      <c r="C138" t="str">
        <v>https://www.facebook.com/VinhminhVinhlocThanhhoa/?locale=vi_VN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11138</v>
      </c>
      <c r="B139" t="str">
        <f>HYPERLINK("https://qppl.thanhhoa.gov.vn/vbpq_thanhhoa.nsf/9e6a1e4b64680bd247256801000a8614/EC9F58FCB921D72A47257D6A0038D985/$file/d3309.pdf", "UBND Ủy ban nhân dân xã Vĩnh Minh tỉnh Thanh Hóa")</f>
        <v>UBND Ủy ban nhân dân xã Vĩnh Minh tỉnh Thanh Hóa</v>
      </c>
      <c r="C139" t="str">
        <v>https://qppl.thanhhoa.gov.vn/vbpq_thanhhoa.nsf/9e6a1e4b64680bd247256801000a8614/EC9F58FCB921D72A47257D6A0038D985/$file/d3309.pdf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11139</v>
      </c>
      <c r="B140" t="str">
        <f>HYPERLINK("https://www.facebook.com/TuoitreConganVinhPhuc/", "Công an xã Vĩnh Khang tỉnh Thanh Hóa")</f>
        <v>Công an xã Vĩnh Khang tỉnh Thanh Hóa</v>
      </c>
      <c r="C140" t="str">
        <v>https://www.facebook.com/TuoitreConganVinhPhuc/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11140</v>
      </c>
      <c r="B141" t="str">
        <f>HYPERLINK("https://qppl.thanhhoa.gov.vn/vbpq_thanhhoa.nsf/A2E2BBF764937812472587100005F2EF/$file/DT-VBDTPT260686249-7-20211625654634593_tungdt_08-07-2021-15-39-03_signed.pdf", "UBND Ủy ban nhân dân xã Vĩnh Khang tỉnh Thanh Hóa")</f>
        <v>UBND Ủy ban nhân dân xã Vĩnh Khang tỉnh Thanh Hóa</v>
      </c>
      <c r="C141" t="str">
        <v>https://qppl.thanhhoa.gov.vn/vbpq_thanhhoa.nsf/A2E2BBF764937812472587100005F2EF/$file/DT-VBDTPT260686249-7-20211625654634593_tungdt_08-07-2021-15-39-03_signed.pdf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11141</v>
      </c>
      <c r="B142" t="str">
        <f>HYPERLINK("https://www.facebook.com/CAxVinhHoa/", "Công an xã Vĩnh Hòa tỉnh Thanh Hóa")</f>
        <v>Công an xã Vĩnh Hòa tỉnh Thanh Hóa</v>
      </c>
      <c r="C142" t="str">
        <v>https://www.facebook.com/CAxVinhHoa/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11142</v>
      </c>
      <c r="B143" t="str">
        <f>HYPERLINK("https://vinhhoa.vinhloc.thanhhoa.gov.vn/chuyen-doi-so", "UBND Ủy ban nhân dân xã Vĩnh Hòa tỉnh Thanh Hóa")</f>
        <v>UBND Ủy ban nhân dân xã Vĩnh Hòa tỉnh Thanh Hóa</v>
      </c>
      <c r="C143" t="str">
        <v>https://vinhhoa.vinhloc.thanhhoa.gov.vn/chuyen-doi-so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11143</v>
      </c>
      <c r="B144" t="str">
        <f>HYPERLINK("https://www.facebook.com/caxvinhhung/", "Công an xã Vĩnh Hùng tỉnh Thanh Hóa")</f>
        <v>Công an xã Vĩnh Hùng tỉnh Thanh Hóa</v>
      </c>
      <c r="C144" t="str">
        <v>https://www.facebook.com/caxvinhhung/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11144</v>
      </c>
      <c r="B145" t="str">
        <f>HYPERLINK("https://vinhhung.vinhloc.thanhhoa.gov.vn/", "UBND Ủy ban nhân dân xã Vĩnh Hùng tỉnh Thanh Hóa")</f>
        <v>UBND Ủy ban nhân dân xã Vĩnh Hùng tỉnh Thanh Hóa</v>
      </c>
      <c r="C145" t="str">
        <v>https://vinhhung.vinhloc.thanhhoa.gov.vn/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11145</v>
      </c>
      <c r="B146" t="str">
        <f>HYPERLINK("https://www.facebook.com/conganvinhloc/", "Công an xã Vĩnh Tân tỉnh Thanh Hóa")</f>
        <v>Công an xã Vĩnh Tân tỉnh Thanh Hóa</v>
      </c>
      <c r="C146" t="str">
        <v>https://www.facebook.com/conganvinhloc/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11146</v>
      </c>
      <c r="B147" t="str">
        <f>HYPERLINK("https://vinhcuu.dongnai.gov.vn/", "UBND Ủy ban nhân dân xã Vĩnh Tân tỉnh Thanh Hóa")</f>
        <v>UBND Ủy ban nhân dân xã Vĩnh Tân tỉnh Thanh Hóa</v>
      </c>
      <c r="C147" t="str">
        <v>https://vinhcuu.dongnai.gov.vn/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11147</v>
      </c>
      <c r="B148" t="str">
        <f>HYPERLINK("https://www.facebook.com/p/Tu%E1%BB%95i-tr%E1%BA%BB-C%C3%B4ng-an-Th%C3%A0nh-ph%E1%BB%91-V%C4%A9nh-Y%C3%AAn-100066497717181/?locale=cx_PH", "Công an xã Vĩnh Ninh tỉnh Thanh Hóa")</f>
        <v>Công an xã Vĩnh Ninh tỉnh Thanh Hóa</v>
      </c>
      <c r="C148" t="str">
        <v>https://www.facebook.com/p/Tu%E1%BB%95i-tr%E1%BA%BB-C%C3%B4ng-an-Th%C3%A0nh-ph%E1%BB%91-V%C4%A9nh-Y%C3%AAn-100066497717181/?locale=cx_PH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11148</v>
      </c>
      <c r="B149" t="str">
        <f>HYPERLINK("https://vinhninh.quangbinh.gov.vn/chi-tiet-tin/-/view-article/1/527411378804870351/1623813373427", "UBND Ủy ban nhân dân xã Vĩnh Ninh tỉnh Thanh Hóa")</f>
        <v>UBND Ủy ban nhân dân xã Vĩnh Ninh tỉnh Thanh Hóa</v>
      </c>
      <c r="C149" t="str">
        <v>https://vinhninh.quangbinh.gov.vn/chi-tiet-tin/-/view-article/1/527411378804870351/1623813373427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11149</v>
      </c>
      <c r="B150" t="str">
        <v>Công an xã Vĩnh Thịnh tỉnh Thanh Hóa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11150</v>
      </c>
      <c r="B151" t="str">
        <f>HYPERLINK("https://vinhtuong.vinhphuc.gov.vn/ct/cms/tintuc/Lists/CACXATHITRAN/View_Detail.aspx?ItemID=2", "UBND Ủy ban nhân dân xã Vĩnh Thịnh tỉnh Thanh Hóa")</f>
        <v>UBND Ủy ban nhân dân xã Vĩnh Thịnh tỉnh Thanh Hóa</v>
      </c>
      <c r="C151" t="str">
        <v>https://vinhtuong.vinhphuc.gov.vn/ct/cms/tintuc/Lists/CACXATHITRAN/View_Detail.aspx?ItemID=2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11151</v>
      </c>
      <c r="B152" t="str">
        <f>HYPERLINK("https://www.facebook.com/caxvinhan/", "Công an xã Vĩnh An tỉnh Thanh Hóa")</f>
        <v>Công an xã Vĩnh An tỉnh Thanh Hóa</v>
      </c>
      <c r="C152" t="str">
        <v>https://www.facebook.com/caxvinhan/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11152</v>
      </c>
      <c r="B153" t="str">
        <f>HYPERLINK("https://vinhhung.vinhloc.thanhhoa.gov.vn/", "UBND Ủy ban nhân dân xã Vĩnh An tỉnh Thanh Hóa")</f>
        <v>UBND Ủy ban nhân dân xã Vĩnh An tỉnh Thanh Hóa</v>
      </c>
      <c r="C153" t="str">
        <v>https://vinhhung.vinhloc.thanhhoa.gov.vn/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11153</v>
      </c>
      <c r="B154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154" t="str">
        <v>https://www.facebook.com/p/C%C3%B4ng-an-Th%E1%BB%8B-tr%E1%BA%A5n-Qu%C3%A1n-L%C3%A0o-huy%E1%BB%87n-Y%C3%AAn-%C4%90%E1%BB%8Bnh-t%E1%BB%89nh-Thanh-H%C3%B3a-100064238855289/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11154</v>
      </c>
      <c r="B155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155" t="str">
        <v>http://quanlao.yendinh.thanhhoa.gov.vn/portal/pages/Lanh-dao-thi-tran.aspx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11155</v>
      </c>
      <c r="B156" t="str">
        <f>HYPERLINK("https://www.facebook.com/p/C%C3%B4ng-an-th%E1%BB%8B-tr%E1%BA%A5n-Th%E1%BB%91ng-Nh%E1%BA%A5t-100057480398497/", "Công an thị trấn Thống Nhất tỉnh Thanh Hóa")</f>
        <v>Công an thị trấn Thống Nhất tỉnh Thanh Hóa</v>
      </c>
      <c r="C156" t="str">
        <v>https://www.facebook.com/p/C%C3%B4ng-an-th%E1%BB%8B-tr%E1%BA%A5n-Th%E1%BB%91ng-Nh%E1%BA%A5t-100057480398497/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11156</v>
      </c>
      <c r="B157" t="str">
        <f>HYPERLINK("https://thongnhat.dongnai.gov.vn/", "UBND Ủy ban nhân dân thị trấn Thống Nhất tỉnh Thanh Hóa")</f>
        <v>UBND Ủy ban nhân dân thị trấn Thống Nhất tỉnh Thanh Hóa</v>
      </c>
      <c r="C157" t="str">
        <v>https://thongnhat.dongnai.gov.vn/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11157</v>
      </c>
      <c r="B158" t="str">
        <f>HYPERLINK("https://www.facebook.com/p/Tu%E1%BB%95i-tr%E1%BA%BB-C%C3%B4ng-an-Th%C3%A0nh-ph%E1%BB%91-V%C4%A9nh-Y%C3%AAn-100066497717181/", "Công an xã Yên Phú tỉnh Thanh Hóa")</f>
        <v>Công an xã Yên Phú tỉnh Thanh Hóa</v>
      </c>
      <c r="C158" t="str">
        <v>https://www.facebook.com/p/Tu%E1%BB%95i-tr%E1%BA%BB-C%C3%B4ng-an-Th%C3%A0nh-ph%E1%BB%91-V%C4%A9nh-Y%C3%AAn-100066497717181/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11158</v>
      </c>
      <c r="B159" t="str">
        <f>HYPERLINK("http://quyloc.yendinh.thanhhoa.gov.vn/portal/pages/Lanh-dao-thi-tran.aspx", "UBND Ủy ban nhân dân xã Yên Phú tỉnh Thanh Hóa")</f>
        <v>UBND Ủy ban nhân dân xã Yên Phú tỉnh Thanh Hóa</v>
      </c>
      <c r="C159" t="str">
        <v>http://quyloc.yendinh.thanhhoa.gov.vn/portal/pages/Lanh-dao-thi-tran.aspx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11159</v>
      </c>
      <c r="B160" t="str">
        <f>HYPERLINK("https://www.facebook.com/conganyenlam/", "Công an xã Yên Lâm tỉnh Thanh Hóa")</f>
        <v>Công an xã Yên Lâm tỉnh Thanh Hóa</v>
      </c>
      <c r="C160" t="str">
        <v>https://www.facebook.com/conganyenlam/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11160</v>
      </c>
      <c r="B161" t="str">
        <f>HYPERLINK("https://yenlam.yenmo.ninhbinh.gov.vn/", "UBND Ủy ban nhân dân xã Yên Lâm tỉnh Thanh Hóa")</f>
        <v>UBND Ủy ban nhân dân xã Yên Lâm tỉnh Thanh Hóa</v>
      </c>
      <c r="C161" t="str">
        <v>https://yenlam.yenmo.ninhbinh.gov.vn/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11161</v>
      </c>
      <c r="B162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62" t="str">
        <v>https://www.facebook.com/p/C%C3%B4ng-An-x%C3%A3-Y%C3%AAn-T%C3%A2m-huy%E1%BB%87n-Y%C3%AAn-%C4%90%E1%BB%8Bnh-t%E1%BB%89nh-Thanh-Ho%C3%A1-100063620106081/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11162</v>
      </c>
      <c r="B163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63" t="str">
        <v>https://qppl.thanhhoa.gov.vn/vbpq_thanhhoa.nsf/9e6a1e4b64680bd247256801000a8614/B409C4A88893198C47257CC3001036D3/$file/tb46.PDF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11163</v>
      </c>
      <c r="B164" t="str">
        <v>Công an xã Yên Giang tỉnh Thanh Hóa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11164</v>
      </c>
      <c r="B165" t="str">
        <f>HYPERLINK("https://qppl.thanhhoa.gov.vn/vbpq_thanhhoa.nsf/374195AF664EE748472585CE0037BB0E/$file/DT-VBDTPT267475280-8-20201597914303791chanth20.08.2020_17h37p57_liemmx_22-08-2020-17-44-53_signed.pdf", "UBND Ủy ban nhân dân xã Yên Giang tỉnh Thanh Hóa")</f>
        <v>UBND Ủy ban nhân dân xã Yên Giang tỉnh Thanh Hóa</v>
      </c>
      <c r="C165" t="str">
        <v>https://qppl.thanhhoa.gov.vn/vbpq_thanhhoa.nsf/374195AF664EE748472585CE0037BB0E/$file/DT-VBDTPT267475280-8-20201597914303791chanth20.08.2020_17h37p57_liemmx_22-08-2020-17-44-53_signed.pdf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11165</v>
      </c>
      <c r="B166" t="str">
        <f>HYPERLINK("https://www.facebook.com/p/C%C3%B4ng-an-th%E1%BB%8B-tr%E1%BA%A5n-Qu%C3%BD-L%E1%BB%99c-100065315868981/", "Công an xã Quí Lộc tỉnh Thanh Hóa")</f>
        <v>Công an xã Quí Lộc tỉnh Thanh Hóa</v>
      </c>
      <c r="C166" t="str">
        <v>https://www.facebook.com/p/C%C3%B4ng-an-th%E1%BB%8B-tr%E1%BA%A5n-Qu%C3%BD-L%E1%BB%99c-100065315868981/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11166</v>
      </c>
      <c r="B167" t="str">
        <f>HYPERLINK("http://quyloc.yendinh.thanhhoa.gov.vn/portal/pages/Lanh-dao-thi-tran.aspx", "UBND Ủy ban nhân dân xã Quí Lộc tỉnh Thanh Hóa")</f>
        <v>UBND Ủy ban nhân dân xã Quí Lộc tỉnh Thanh Hóa</v>
      </c>
      <c r="C167" t="str">
        <v>http://quyloc.yendinh.thanhhoa.gov.vn/portal/pages/Lanh-dao-thi-tran.aspx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11167</v>
      </c>
      <c r="B168" t="str">
        <f>HYPERLINK("https://www.facebook.com/p/C%C3%B4ng-an-x%C3%A3-Y%C3%AAn-Th%E1%BB%8D-100066997327279/", "Công an xã Yên Thọ tỉnh Thanh Hóa")</f>
        <v>Công an xã Yên Thọ tỉnh Thanh Hóa</v>
      </c>
      <c r="C168" t="str">
        <v>https://www.facebook.com/p/C%C3%B4ng-an-x%C3%A3-Y%C3%AAn-Th%E1%BB%8D-100066997327279/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11168</v>
      </c>
      <c r="B169" t="str">
        <f>HYPERLINK("https://yentho.nhuthanh.thanhhoa.gov.vn/", "UBND Ủy ban nhân dân xã Yên Thọ tỉnh Thanh Hóa")</f>
        <v>UBND Ủy ban nhân dân xã Yên Thọ tỉnh Thanh Hóa</v>
      </c>
      <c r="C169" t="str">
        <v>https://yentho.nhuthanh.thanhhoa.gov.vn/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11169</v>
      </c>
      <c r="B170" t="str">
        <f>HYPERLINK("https://www.facebook.com/p/C%C3%B4ng-an-x%C3%A3-Y%C3%AAn-Trung-Y%C3%AAn-%C4%90%E1%BB%8Bnh-Thanh-Ho%C3%A1-100063904026428/", "Công an xã Yên Trung tỉnh Thanh Hóa")</f>
        <v>Công an xã Yên Trung tỉnh Thanh Hóa</v>
      </c>
      <c r="C170" t="str">
        <v>https://www.facebook.com/p/C%C3%B4ng-an-x%C3%A3-Y%C3%AAn-Trung-Y%C3%AAn-%C4%90%E1%BB%8Bnh-Thanh-Ho%C3%A1-100063904026428/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11170</v>
      </c>
      <c r="B171" t="str">
        <f>HYPERLINK("https://www.bacninh.gov.vn/web/ubnd-xa-yen-trung/uy-ban-nhan-dan", "UBND Ủy ban nhân dân xã Yên Trung tỉnh Thanh Hóa")</f>
        <v>UBND Ủy ban nhân dân xã Yên Trung tỉnh Thanh Hóa</v>
      </c>
      <c r="C171" t="str">
        <v>https://www.bacninh.gov.vn/web/ubnd-xa-yen-trung/uy-ban-nhan-dan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11171</v>
      </c>
      <c r="B172" t="str">
        <v>Công an xã Yên Trường tỉnh Thanh Hóa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11172</v>
      </c>
      <c r="B173" t="str">
        <f>HYPERLINK("https://yentruong.yendinh.thanhhoa.gov.vn/", "UBND Ủy ban nhân dân xã Yên Trường tỉnh Thanh Hóa")</f>
        <v>UBND Ủy ban nhân dân xã Yên Trường tỉnh Thanh Hóa</v>
      </c>
      <c r="C173" t="str">
        <v>https://yentruong.yendinh.thanhhoa.gov.vn/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11173</v>
      </c>
      <c r="B174" t="str">
        <f>HYPERLINK("https://www.facebook.com/p/Tu%E1%BB%95i-tr%E1%BA%BB-C%C3%B4ng-an-Ngh%C4%A9a-L%E1%BB%99-100081887170070/", "Công an xã Yên Bái tỉnh Thanh Hóa")</f>
        <v>Công an xã Yên Bái tỉnh Thanh Hóa</v>
      </c>
      <c r="C174" t="str">
        <v>https://www.facebook.com/p/Tu%E1%BB%95i-tr%E1%BA%BB-C%C3%B4ng-an-Ngh%C4%A9a-L%E1%BB%99-100081887170070/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11174</v>
      </c>
      <c r="B175" t="str">
        <f>HYPERLINK("https://www.yenbai.gov.vn/", "UBND Ủy ban nhân dân xã Yên Bái tỉnh Thanh Hóa")</f>
        <v>UBND Ủy ban nhân dân xã Yên Bái tỉnh Thanh Hóa</v>
      </c>
      <c r="C175" t="str">
        <v>https://www.yenbai.gov.vn/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11175</v>
      </c>
      <c r="B176" t="str">
        <f>HYPERLINK("https://www.facebook.com/p/C%C3%B4ng-an-x%C3%A3-Y%C3%AAn-Phong-100035319913903/", "Công an xã Yên Phong tỉnh Thanh Hóa")</f>
        <v>Công an xã Yên Phong tỉnh Thanh Hóa</v>
      </c>
      <c r="C176" t="str">
        <v>https://www.facebook.com/p/C%C3%B4ng-an-x%C3%A3-Y%C3%AAn-Phong-100035319913903/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11176</v>
      </c>
      <c r="B177" t="str">
        <f>HYPERLINK("https://yenphong.bacninh.gov.vn/", "UBND Ủy ban nhân dân xã Yên Phong tỉnh Thanh Hóa")</f>
        <v>UBND Ủy ban nhân dân xã Yên Phong tỉnh Thanh Hóa</v>
      </c>
      <c r="C177" t="str">
        <v>https://yenphong.bacninh.gov.vn/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11177</v>
      </c>
      <c r="B178" t="str">
        <f>HYPERLINK("https://www.facebook.com/Conganxayenthai123/", "Công an xã Yên Thái tỉnh Thanh Hóa")</f>
        <v>Công an xã Yên Thái tỉnh Thanh Hóa</v>
      </c>
      <c r="C178" t="str">
        <v>https://www.facebook.com/Conganxayenthai123/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11178</v>
      </c>
      <c r="B179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179" t="str">
        <v>https://qppl.thanhhoa.gov.vn/vbpq_thanhhoa.nsf/BC3DB1839DA003D6472587D70009C5D8/$file/DT-VBDTPT481831458-1-20221642757561107_tuandm_25-01-2022-17-46-43_signed.pdf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11179</v>
      </c>
      <c r="B180" t="str">
        <f>HYPERLINK("https://www.facebook.com/p/C%C3%B4ng-an-x%C3%A3-Y%C3%AAn-H%C3%B9ng-100064227934200/", "Công an xã Yên Hùng tỉnh Thanh Hóa")</f>
        <v>Công an xã Yên Hùng tỉnh Thanh Hóa</v>
      </c>
      <c r="C180" t="str">
        <v>https://www.facebook.com/p/C%C3%B4ng-an-x%C3%A3-Y%C3%AAn-H%C3%B9ng-100064227934200/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11180</v>
      </c>
      <c r="B181" t="str">
        <f>HYPERLINK("https://congbao.thanhhoa.gov.vn/congbao/congbao_th.nsf/BD10F7906189C06747258A270016B2A7/$file/qppl32.doc", "UBND Ủy ban nhân dân xã Yên Hùng tỉnh Thanh Hóa")</f>
        <v>UBND Ủy ban nhân dân xã Yên Hùng tỉnh Thanh Hóa</v>
      </c>
      <c r="C181" t="str">
        <v>https://congbao.thanhhoa.gov.vn/congbao/congbao_th.nsf/BD10F7906189C06747258A270016B2A7/$file/qppl32.doc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11181</v>
      </c>
      <c r="B182" t="str">
        <f>HYPERLINK("https://www.facebook.com/people/C%C3%B4ng-an-x%C3%A3-Y%C3%AAn-Th%E1%BB%8Bnh-Y%C3%AAn-%C4%90%E1%BB%8Bnh/100075416697714/?locale=da_DK", "Công an xã Yên Thịnh tỉnh Thanh Hóa")</f>
        <v>Công an xã Yên Thịnh tỉnh Thanh Hóa</v>
      </c>
      <c r="C182" t="str">
        <v>https://www.facebook.com/people/C%C3%B4ng-an-x%C3%A3-Y%C3%AAn-Th%E1%BB%8Bnh-Y%C3%AAn-%C4%90%E1%BB%8Bnh/100075416697714/?locale=da_DK</v>
      </c>
      <c r="D182" t="str">
        <v>-</v>
      </c>
      <c r="E182" t="str">
        <v/>
      </c>
      <c r="F182" t="str">
        <f>HYPERLINK("mailto:Conganyenthinh@gmail.com", "Conganyenthinh@gmail.com")</f>
        <v>Conganyenthinh@gmail.com</v>
      </c>
      <c r="G182" t="str">
        <v>Thôn 2 - xã Yên Thịnh - huyện Yên Định - tỉnh Thanh Hóa.</v>
      </c>
    </row>
    <row r="183">
      <c r="A183">
        <v>11182</v>
      </c>
      <c r="B183" t="str">
        <f>HYPERLINK("http://yenthinh.chodon.backan.gov.vn/", "UBND Ủy ban nhân dân xã Yên Thịnh tỉnh Thanh Hóa")</f>
        <v>UBND Ủy ban nhân dân xã Yên Thịnh tỉnh Thanh Hóa</v>
      </c>
      <c r="C183" t="str">
        <v>http://yenthinh.chodon.backan.gov.vn/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11183</v>
      </c>
      <c r="B184" t="str">
        <f>HYPERLINK("https://www.facebook.com/conganxayenninh123/?locale=vi_VN", "Công an xã Yên Ninh tỉnh Thanh Hóa")</f>
        <v>Công an xã Yên Ninh tỉnh Thanh Hóa</v>
      </c>
      <c r="C184" t="str">
        <v>https://www.facebook.com/conganxayenninh123/?locale=vi_VN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11184</v>
      </c>
      <c r="B185" t="str">
        <f>HYPERLINK("https://yenninh.phuluong.thainguyen.gov.vn/", "UBND Ủy ban nhân dân xã Yên Ninh tỉnh Thanh Hóa")</f>
        <v>UBND Ủy ban nhân dân xã Yên Ninh tỉnh Thanh Hóa</v>
      </c>
      <c r="C185" t="str">
        <v>https://yenninh.phuluong.thainguyen.gov.vn/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11185</v>
      </c>
      <c r="B186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186" t="str">
        <v>https://www.facebook.com/p/C%C3%B4ng-an-x%C3%A3-Y%C3%AAn-L%E1%BA%A1c-Y%C3%AAn-%C4%90%E1%BB%8Bnh-Thanh-Ho%C3%A1-100063880762008/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11186</v>
      </c>
      <c r="B187" t="str">
        <f>HYPERLINK("https://yenlac.nhuthanh.thanhhoa.gov.vn/", "UBND Ủy ban nhân dân xã Yên Lạc tỉnh Thanh Hóa")</f>
        <v>UBND Ủy ban nhân dân xã Yên Lạc tỉnh Thanh Hóa</v>
      </c>
      <c r="C187" t="str">
        <v>https://yenlac.nhuthanh.thanhhoa.gov.vn/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11187</v>
      </c>
      <c r="B188" t="str">
        <f>HYPERLINK("https://www.facebook.com/p/C%C3%B4ng-an-x%C3%A3-%C4%90%E1%BB%8Bnh-T%C4%83ng-100063687005676/?locale=pl_PL", "Công an xã Định Tăng tỉnh Thanh Hóa")</f>
        <v>Công an xã Định Tăng tỉnh Thanh Hóa</v>
      </c>
      <c r="C188" t="str">
        <v>https://www.facebook.com/p/C%C3%B4ng-an-x%C3%A3-%C4%90%E1%BB%8Bnh-T%C4%83ng-100063687005676/?locale=pl_PL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11188</v>
      </c>
      <c r="B189" t="str">
        <f>HYPERLINK("https://kimson.ninhbinh.gov.vn/gioi-thieu/xa-dinh-hoa", "UBND Ủy ban nhân dân xã Định Tăng tỉnh Thanh Hóa")</f>
        <v>UBND Ủy ban nhân dân xã Định Tăng tỉnh Thanh Hóa</v>
      </c>
      <c r="C189" t="str">
        <v>https://kimson.ninhbinh.gov.vn/gioi-thieu/xa-dinh-hoa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11189</v>
      </c>
      <c r="B190" t="str">
        <f>HYPERLINK("https://www.facebook.com/p/C%C3%B4ng-an-x%C3%A3-%C4%90%E1%BB%8Bnh-Ho%C3%A0-100049204906118/", "Công an xã Định Hòa tỉnh Thanh Hóa")</f>
        <v>Công an xã Định Hòa tỉnh Thanh Hóa</v>
      </c>
      <c r="C190" t="str">
        <v>https://www.facebook.com/p/C%C3%B4ng-an-x%C3%A3-%C4%90%E1%BB%8Bnh-Ho%C3%A0-100049204906118/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11190</v>
      </c>
      <c r="B191" t="str">
        <f>HYPERLINK("https://kimson.ninhbinh.gov.vn/gioi-thieu/xa-dinh-hoa", "UBND Ủy ban nhân dân xã Định Hòa tỉnh Thanh Hóa")</f>
        <v>UBND Ủy ban nhân dân xã Định Hòa tỉnh Thanh Hóa</v>
      </c>
      <c r="C191" t="str">
        <v>https://kimson.ninhbinh.gov.vn/gioi-thieu/xa-dinh-hoa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11191</v>
      </c>
      <c r="B192" t="str">
        <f>HYPERLINK("https://www.facebook.com/p/C%C3%B4ng-An-X%C3%A3-%C4%90%E1%BB%8Bnh-Th%C3%A0nh-100038890427275/", "Công an xã Định Thành tỉnh Thanh Hóa")</f>
        <v>Công an xã Định Thành tỉnh Thanh Hóa</v>
      </c>
      <c r="C192" t="str">
        <v>https://www.facebook.com/p/C%C3%B4ng-An-X%C3%A3-%C4%90%E1%BB%8Bnh-Th%C3%A0nh-100038890427275/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11192</v>
      </c>
      <c r="B193" t="str">
        <f>HYPERLINK("https://kimson.ninhbinh.gov.vn/gioi-thieu/xa-dinh-hoa", "UBND Ủy ban nhân dân xã Định Thành tỉnh Thanh Hóa")</f>
        <v>UBND Ủy ban nhân dân xã Định Thành tỉnh Thanh Hóa</v>
      </c>
      <c r="C193" t="str">
        <v>https://kimson.ninhbinh.gov.vn/gioi-thieu/xa-dinh-hoa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11193</v>
      </c>
      <c r="B194" t="str">
        <f>HYPERLINK("https://www.facebook.com/p/C%C3%B4ng-an-x%C3%A3-%C4%90%E1%BB%8Bnh-Li%C3%AAn-C%C3%B4ng-an-huy%E1%BB%87n-Y%C3%AAn-%C4%90%E1%BB%8Bnh-100066734235118/", "Công an xã Định Công tỉnh Thanh Hóa")</f>
        <v>Công an xã Định Công tỉnh Thanh Hóa</v>
      </c>
      <c r="C194" t="str">
        <v>https://www.facebook.com/p/C%C3%B4ng-an-x%C3%A3-%C4%90%E1%BB%8Bnh-Li%C3%AAn-C%C3%B4ng-an-huy%E1%BB%87n-Y%C3%AAn-%C4%90%E1%BB%8Bnh-100066734235118/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11194</v>
      </c>
      <c r="B195" t="str">
        <f>HYPERLINK("https://kimson.ninhbinh.gov.vn/gioi-thieu/xa-dinh-hoa", "UBND Ủy ban nhân dân xã Định Công tỉnh Thanh Hóa")</f>
        <v>UBND Ủy ban nhân dân xã Định Công tỉnh Thanh Hóa</v>
      </c>
      <c r="C195" t="str">
        <v>https://kimson.ninhbinh.gov.vn/gioi-thieu/xa-dinh-hoa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11195</v>
      </c>
      <c r="B196" t="str">
        <v>Công an xã Định Tân tỉnh Thanh Hóa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11196</v>
      </c>
      <c r="B197" t="str">
        <f>HYPERLINK("https://kimson.ninhbinh.gov.vn/gioi-thieu/xa-dinh-hoa", "UBND Ủy ban nhân dân xã Định Tân tỉnh Thanh Hóa")</f>
        <v>UBND Ủy ban nhân dân xã Định Tân tỉnh Thanh Hóa</v>
      </c>
      <c r="C197" t="str">
        <v>https://kimson.ninhbinh.gov.vn/gioi-thieu/xa-dinh-hoa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11197</v>
      </c>
      <c r="B198" t="str">
        <f>HYPERLINK("https://www.facebook.com/p/C%C3%B4ng-an-x%C3%A3-%C4%90%E1%BB%8Bnh-Ti%E1%BA%BFn-Y%C3%AAn-%C4%90%E1%BB%8Bnh-Thanh-Ho%C3%A1-100048174623428/", "Công an xã Định Tiến tỉnh Thanh Hóa")</f>
        <v>Công an xã Định Tiến tỉnh Thanh Hóa</v>
      </c>
      <c r="C198" t="str">
        <v>https://www.facebook.com/p/C%C3%B4ng-an-x%C3%A3-%C4%90%E1%BB%8Bnh-Ti%E1%BA%BFn-Y%C3%AAn-%C4%90%E1%BB%8Bnh-Thanh-Ho%C3%A1-100048174623428/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11198</v>
      </c>
      <c r="B199" t="str">
        <f>HYPERLINK("https://kimson.ninhbinh.gov.vn/gioi-thieu/xa-dinh-hoa", "UBND Ủy ban nhân dân xã Định Tiến tỉnh Thanh Hóa")</f>
        <v>UBND Ủy ban nhân dân xã Định Tiến tỉnh Thanh Hóa</v>
      </c>
      <c r="C199" t="str">
        <v>https://kimson.ninhbinh.gov.vn/gioi-thieu/xa-dinh-hoa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11199</v>
      </c>
      <c r="B200" t="str">
        <f>HYPERLINK("https://www.facebook.com/p/C%C3%B4ng-an-x%C3%A3-%C4%90%E1%BB%8Bnh-Long-huy%E1%BB%87n-Y%C3%AAn-%C4%90%E1%BB%8Bnh-t%E1%BB%89nh-Thanh-Ho%C3%A1-100057926112181/", "Công an xã Định Long tỉnh Thanh Hóa")</f>
        <v>Công an xã Định Long tỉnh Thanh Hóa</v>
      </c>
      <c r="C200" t="str">
        <v>https://www.facebook.com/p/C%C3%B4ng-an-x%C3%A3-%C4%90%E1%BB%8Bnh-Long-huy%E1%BB%87n-Y%C3%AAn-%C4%90%E1%BB%8Bnh-t%E1%BB%89nh-Thanh-Ho%C3%A1-100057926112181/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11200</v>
      </c>
      <c r="B201" t="str">
        <f>HYPERLINK("https://lamson.ngoclac.thanhhoa.gov.vn/uy-ban-mttq", "UBND Ủy ban nhân dân xã Định Long tỉnh Thanh Hóa")</f>
        <v>UBND Ủy ban nhân dân xã Định Long tỉnh Thanh Hóa</v>
      </c>
      <c r="C201" t="str">
        <v>https://lamson.ngoclac.thanhhoa.gov.vn/uy-ban-mttq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11201</v>
      </c>
      <c r="B202" t="str">
        <f>HYPERLINK("https://www.facebook.com/p/C%C3%B4ng-An-X%C3%A3-%C4%90%E1%BB%8Bnh-Th%C3%A0nh-100038890427275/", "Công an xã Định Liên tỉnh Thanh Hóa")</f>
        <v>Công an xã Định Liên tỉnh Thanh Hóa</v>
      </c>
      <c r="C202" t="str">
        <v>https://www.facebook.com/p/C%C3%B4ng-An-X%C3%A3-%C4%90%E1%BB%8Bnh-Th%C3%A0nh-100038890427275/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11202</v>
      </c>
      <c r="B203" t="str">
        <f>HYPERLINK("https://dinhhoa.thainguyen.gov.vn/", "UBND Ủy ban nhân dân xã Định Liên tỉnh Thanh Hóa")</f>
        <v>UBND Ủy ban nhân dân xã Định Liên tỉnh Thanh Hóa</v>
      </c>
      <c r="C203" t="str">
        <v>https://dinhhoa.thainguyen.gov.vn/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11203</v>
      </c>
      <c r="B204" t="str">
        <v>Công an xã Định Tường tỉnh Thanh Hóa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11204</v>
      </c>
      <c r="B205" t="str">
        <f>HYPERLINK("https://qppl.thanhhoa.gov.vn/vbpq_thanhhoa.nsf/str/29FF0C68A99E750F47257AC50005EB24/$file/d3995.pdf", "UBND Ủy ban nhân dân xã Định Tường tỉnh Thanh Hóa")</f>
        <v>UBND Ủy ban nhân dân xã Định Tường tỉnh Thanh Hóa</v>
      </c>
      <c r="C205" t="str">
        <v>https://qppl.thanhhoa.gov.vn/vbpq_thanhhoa.nsf/str/29FF0C68A99E750F47257AC50005EB24/$file/d3995.pdf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11205</v>
      </c>
      <c r="B206" t="str">
        <f>HYPERLINK("https://www.facebook.com/p/C%C3%B4ng-An-X%C3%A3-%C4%90%E1%BB%8Bnh-Th%C3%A0nh-100038890427275/", "Công an xã Định Hưng tỉnh Thanh Hóa")</f>
        <v>Công an xã Định Hưng tỉnh Thanh Hóa</v>
      </c>
      <c r="C206" t="str">
        <v>https://www.facebook.com/p/C%C3%B4ng-An-X%C3%A3-%C4%90%E1%BB%8Bnh-Th%C3%A0nh-100038890427275/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11206</v>
      </c>
      <c r="B207" t="str">
        <f>HYPERLINK("https://kimson.ninhbinh.gov.vn/gioi-thieu/xa-dinh-hoa", "UBND Ủy ban nhân dân xã Định Hưng tỉnh Thanh Hóa")</f>
        <v>UBND Ủy ban nhân dân xã Định Hưng tỉnh Thanh Hóa</v>
      </c>
      <c r="C207" t="str">
        <v>https://kimson.ninhbinh.gov.vn/gioi-thieu/xa-dinh-hoa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11207</v>
      </c>
      <c r="B208" t="str">
        <f>HYPERLINK("https://www.facebook.com/p/C%C3%B4ng-An-X%C3%A3-%C4%90%E1%BB%8Bnh-Th%C3%A0nh-100038890427275/", "Công an xã Định Hải tỉnh Thanh Hóa")</f>
        <v>Công an xã Định Hải tỉnh Thanh Hóa</v>
      </c>
      <c r="C208" t="str">
        <v>https://www.facebook.com/p/C%C3%B4ng-An-X%C3%A3-%C4%90%E1%BB%8Bnh-Th%C3%A0nh-100038890427275/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11208</v>
      </c>
      <c r="B209" t="str">
        <f>HYPERLINK("https://kimson.ninhbinh.gov.vn/gioi-thieu/xa-dinh-hoa", "UBND Ủy ban nhân dân xã Định Hải tỉnh Thanh Hóa")</f>
        <v>UBND Ủy ban nhân dân xã Định Hải tỉnh Thanh Hóa</v>
      </c>
      <c r="C209" t="str">
        <v>https://kimson.ninhbinh.gov.vn/gioi-thieu/xa-dinh-hoa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11209</v>
      </c>
      <c r="B210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210" t="str">
        <v>https://www.facebook.com/p/C%C3%B4ng-An-x%C3%A3-%C4%90%E1%BB%8Bnh-B%C3%ACnh-Y%C3%AAn-%C4%90%E1%BB%8Bnh-Thanh-Ho%C3%A1-100083486191339/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11210</v>
      </c>
      <c r="B211" t="str">
        <f>HYPERLINK("https://kimson.ninhbinh.gov.vn/gioi-thieu/xa-dinh-hoa", "UBND Ủy ban nhân dân xã Định Bình tỉnh Thanh Hóa")</f>
        <v>UBND Ủy ban nhân dân xã Định Bình tỉnh Thanh Hóa</v>
      </c>
      <c r="C211" t="str">
        <v>https://kimson.ninhbinh.gov.vn/gioi-thieu/xa-dinh-hoa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11211</v>
      </c>
      <c r="B212" t="str">
        <f>HYPERLINK("https://www.facebook.com/p/C%C3%B4ng-an-huy%E1%BB%87n-Th%E1%BB%8D-Xu%C3%A2n-100072365537592/?locale=vi_VN", "Công an thị trấn Thọ Xuân tỉnh Thanh Hóa")</f>
        <v>Công an thị trấn Thọ Xuân tỉnh Thanh Hóa</v>
      </c>
      <c r="C212" t="str">
        <v>https://www.facebook.com/p/C%C3%B4ng-an-huy%E1%BB%87n-Th%E1%BB%8D-Xu%C3%A2n-100072365537592/?locale=vi_VN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11212</v>
      </c>
      <c r="B213" t="str">
        <f>HYPERLINK("https://thoxuan.thanhhoa.gov.vn/", "UBND Ủy ban nhân dân thị trấn Thọ Xuân tỉnh Thanh Hóa")</f>
        <v>UBND Ủy ban nhân dân thị trấn Thọ Xuân tỉnh Thanh Hóa</v>
      </c>
      <c r="C213" t="str">
        <v>https://thoxuan.thanhhoa.gov.vn/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11213</v>
      </c>
      <c r="B214" t="str">
        <f>HYPERLINK("https://www.facebook.com/reel/833168932233682/", "Công an thị trấn Lam Sơn tỉnh Thanh Hóa")</f>
        <v>Công an thị trấn Lam Sơn tỉnh Thanh Hóa</v>
      </c>
      <c r="C214" t="str">
        <v>https://www.facebook.com/reel/833168932233682/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11214</v>
      </c>
      <c r="B215" t="str">
        <f>HYPERLINK("https://lamson.thoxuan.thanhhoa.gov.vn/", "UBND Ủy ban nhân dân thị trấn Lam Sơn tỉnh Thanh Hóa")</f>
        <v>UBND Ủy ban nhân dân thị trấn Lam Sơn tỉnh Thanh Hóa</v>
      </c>
      <c r="C215" t="str">
        <v>https://lamson.thoxuan.thanhhoa.gov.vn/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11215</v>
      </c>
      <c r="B216" t="str">
        <f>HYPERLINK("https://www.facebook.com/congansaovang/", "Công an thị trấn Sao Vàng tỉnh Thanh Hóa")</f>
        <v>Công an thị trấn Sao Vàng tỉnh Thanh Hóa</v>
      </c>
      <c r="C216" t="str">
        <v>https://www.facebook.com/congansaovang/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11216</v>
      </c>
      <c r="B217" t="str">
        <f>HYPERLINK("https://saovang.thoxuan.thanhhoa.gov.vn/", "UBND Ủy ban nhân dân thị trấn Sao Vàng tỉnh Thanh Hóa")</f>
        <v>UBND Ủy ban nhân dân thị trấn Sao Vàng tỉnh Thanh Hóa</v>
      </c>
      <c r="C217" t="str">
        <v>https://saovang.thoxuan.thanhhoa.gov.vn/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11217</v>
      </c>
      <c r="B218" t="str">
        <v>Công an xã Xuân Khánh tỉnh Thanh Hóa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11218</v>
      </c>
      <c r="B219" t="str">
        <f>HYPERLINK("https://xuanhong.thoxuan.thanhhoa.gov.vn/web/trang-chu/bo-may-hanh-chinh/uy-ban-nhan-dan-xa", "UBND Ủy ban nhân dân xã Xuân Khánh tỉnh Thanh Hóa")</f>
        <v>UBND Ủy ban nhân dân xã Xuân Khánh tỉnh Thanh Hóa</v>
      </c>
      <c r="C219" t="str">
        <v>https://xuanhong.thoxuan.thanhhoa.gov.vn/web/trang-chu/bo-may-hanh-chinh/uy-ban-nhan-dan-xa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11219</v>
      </c>
      <c r="B220" t="str">
        <f>HYPERLINK("https://www.facebook.com/p/Tu%E1%BB%95i-tr%E1%BA%BB-C%C3%B4ng-an-huy%E1%BB%87n-Ph%C3%BAc-Th%E1%BB%8D-100066934373551/?locale=cy_GB", "Công an xã Thọ Nguyên tỉnh Thanh Hóa")</f>
        <v>Công an xã Thọ Nguyên tỉnh Thanh Hóa</v>
      </c>
      <c r="C220" t="str">
        <v>https://www.facebook.com/p/Tu%E1%BB%95i-tr%E1%BA%BB-C%C3%B4ng-an-huy%E1%BB%87n-Ph%C3%BAc-Th%E1%BB%8D-100066934373551/?locale=cy_GB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11220</v>
      </c>
      <c r="B221" t="str">
        <f>HYPERLINK("https://thocuong.trieuson.thanhhoa.gov.vn/", "UBND Ủy ban nhân dân xã Thọ Nguyên tỉnh Thanh Hóa")</f>
        <v>UBND Ủy ban nhân dân xã Thọ Nguyên tỉnh Thanh Hóa</v>
      </c>
      <c r="C221" t="str">
        <v>https://thocuong.trieuson.thanhhoa.gov.vn/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11221</v>
      </c>
      <c r="B222" t="str">
        <v>Công an xã Xuân Thành tỉnh Thanh Hóa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11222</v>
      </c>
      <c r="B223" t="str">
        <f>HYPERLINK("http://xuanthanh.nghixuan.hatinh.gov.vn/", "UBND Ủy ban nhân dân xã Xuân Thành tỉnh Thanh Hóa")</f>
        <v>UBND Ủy ban nhân dân xã Xuân Thành tỉnh Thanh Hóa</v>
      </c>
      <c r="C223" t="str">
        <v>http://xuanthanh.nghixuan.hatinh.gov.vn/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11223</v>
      </c>
      <c r="B224" t="str">
        <f>HYPERLINK("https://www.facebook.com/tuoitrecongansonla/", "Công an xã Hạnh Phúc tỉnh Thanh Hóa")</f>
        <v>Công an xã Hạnh Phúc tỉnh Thanh Hóa</v>
      </c>
      <c r="C224" t="str">
        <v>https://www.facebook.com/tuoitrecongansonla/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11224</v>
      </c>
      <c r="B225" t="str">
        <f>HYPERLINK("https://qppl.thanhhoa.gov.vn/vbpq_thanhhoa.nsf/9EE67D4AFDE3CC1D472586DC00136062/$file/DT-VBDTPT718152435-5-20211621560934031_(trangnt)(21.05.2021_10h09p10)_signed.pdf", "UBND Ủy ban nhân dân xã Hạnh Phúc tỉnh Thanh Hóa")</f>
        <v>UBND Ủy ban nhân dân xã Hạnh Phúc tỉnh Thanh Hóa</v>
      </c>
      <c r="C225" t="str">
        <v>https://qppl.thanhhoa.gov.vn/vbpq_thanhhoa.nsf/9EE67D4AFDE3CC1D472586DC00136062/$file/DT-VBDTPT718152435-5-20211621560934031_(trangnt)(21.05.2021_10h09p10)_signed.pdf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11225</v>
      </c>
      <c r="B226" t="str">
        <f>HYPERLINK("https://www.facebook.com/p/Tu%E1%BB%95i-tr%E1%BA%BB-C%C3%B4ng-an-TP-S%E1%BA%A7m-S%C6%A1n-100069346653553/?locale=hi_IN", "Công an xã Bắc Lương tỉnh Thanh Hóa")</f>
        <v>Công an xã Bắc Lương tỉnh Thanh Hóa</v>
      </c>
      <c r="C226" t="str">
        <v>https://www.facebook.com/p/Tu%E1%BB%95i-tr%E1%BA%BB-C%C3%B4ng-an-TP-S%E1%BA%A7m-S%C6%A1n-100069346653553/?locale=hi_IN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11226</v>
      </c>
      <c r="B227" t="str">
        <f>HYPERLINK("https://bacluong.thoxuan.thanhhoa.gov.vn/", "UBND Ủy ban nhân dân xã Bắc Lương tỉnh Thanh Hóa")</f>
        <v>UBND Ủy ban nhân dân xã Bắc Lương tỉnh Thanh Hóa</v>
      </c>
      <c r="C227" t="str">
        <v>https://bacluong.thoxuan.thanhhoa.gov.vn/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11227</v>
      </c>
      <c r="B228" t="str">
        <f>HYPERLINK("https://www.facebook.com/tuoitrecongansonla/", "Công an xã Nam Giang tỉnh Thanh Hóa")</f>
        <v>Công an xã Nam Giang tỉnh Thanh Hóa</v>
      </c>
      <c r="C228" t="str">
        <v>https://www.facebook.com/tuoitrecongansonla/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11228</v>
      </c>
      <c r="B229" t="str">
        <f>HYPERLINK("https://namgiang.thoxuan.thanhhoa.gov.vn/", "UBND Ủy ban nhân dân xã Nam Giang tỉnh Thanh Hóa")</f>
        <v>UBND Ủy ban nhân dân xã Nam Giang tỉnh Thanh Hóa</v>
      </c>
      <c r="C229" t="str">
        <v>https://namgiang.thoxuan.thanhhoa.gov.vn/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11229</v>
      </c>
      <c r="B230" t="str">
        <v>Công an xã Xuân Phong tỉnh Thanh Hóa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11230</v>
      </c>
      <c r="B231" t="str">
        <f>HYPERLINK("https://xuanphong.thoxuan.thanhhoa.gov.vn/", "UBND Ủy ban nhân dân xã Xuân Phong tỉnh Thanh Hóa")</f>
        <v>UBND Ủy ban nhân dân xã Xuân Phong tỉnh Thanh Hóa</v>
      </c>
      <c r="C231" t="str">
        <v>https://xuanphong.thoxuan.thanhhoa.gov.vn/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11231</v>
      </c>
      <c r="B232" t="str">
        <f>HYPERLINK("https://www.facebook.com/p/Tu%E1%BB%95i-tr%E1%BA%BB-C%C3%B4ng-an-huy%E1%BB%87n-Ph%C3%BAc-Th%E1%BB%8D-100066934373551/?locale=cy_GB", "Công an xã Thọ Lộc tỉnh Thanh Hóa")</f>
        <v>Công an xã Thọ Lộc tỉnh Thanh Hóa</v>
      </c>
      <c r="C232" t="str">
        <v>https://www.facebook.com/p/Tu%E1%BB%95i-tr%E1%BA%BB-C%C3%B4ng-an-huy%E1%BB%87n-Ph%C3%BAc-Th%E1%BB%8D-100066934373551/?locale=cy_GB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11232</v>
      </c>
      <c r="B233" t="str">
        <f>HYPERLINK("https://tholoc.thoxuan.thanhhoa.gov.vn/", "UBND Ủy ban nhân dân xã Thọ Lộc tỉnh Thanh Hóa")</f>
        <v>UBND Ủy ban nhân dân xã Thọ Lộc tỉnh Thanh Hóa</v>
      </c>
      <c r="C233" t="str">
        <v>https://tholoc.thoxuan.thanhhoa.gov.vn/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11233</v>
      </c>
      <c r="B234" t="str">
        <v>Công an xã Xuân Trường tỉnh Thanh Hóa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11234</v>
      </c>
      <c r="B235" t="str">
        <f>HYPERLINK("https://xuantruong.thoxuan.thanhhoa.gov.vn/", "UBND Ủy ban nhân dân xã Xuân Trường tỉnh Thanh Hóa")</f>
        <v>UBND Ủy ban nhân dân xã Xuân Trường tỉnh Thanh Hóa</v>
      </c>
      <c r="C235" t="str">
        <v>https://xuantruong.thoxuan.thanhhoa.gov.vn/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11235</v>
      </c>
      <c r="B236" t="str">
        <f>HYPERLINK("https://www.facebook.com/conganxuanhoa.tx/", "Công an xã Xuân Hòa tỉnh Thanh Hóa")</f>
        <v>Công an xã Xuân Hòa tỉnh Thanh Hóa</v>
      </c>
      <c r="C236" t="str">
        <v>https://www.facebook.com/conganxuanhoa.tx/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11236</v>
      </c>
      <c r="B237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237" t="str">
        <v>https://xuanhoa.nhuxuan.thanhhoa.gov.vn/web/trang-chu/he-thong-chinh-tri/uy-ban-nhan-dan-xa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11237</v>
      </c>
      <c r="B238" t="str">
        <f>HYPERLINK("https://www.facebook.com/250567483120241", "Công an xã Thọ Hải tỉnh Thanh Hóa")</f>
        <v>Công an xã Thọ Hải tỉnh Thanh Hóa</v>
      </c>
      <c r="C238" t="str">
        <v>https://www.facebook.com/250567483120241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11238</v>
      </c>
      <c r="B239" t="str">
        <f>HYPERLINK("https://thohai.thoxuan.thanhhoa.gov.vn/", "UBND Ủy ban nhân dân xã Thọ Hải tỉnh Thanh Hóa")</f>
        <v>UBND Ủy ban nhân dân xã Thọ Hải tỉnh Thanh Hóa</v>
      </c>
      <c r="C239" t="str">
        <v>https://thohai.thoxuan.thanhhoa.gov.vn/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11239</v>
      </c>
      <c r="B240" t="str">
        <f>HYPERLINK("https://www.facebook.com/p/Tu%E1%BB%95i-Tr%E1%BA%BB-C%C3%B4ng-An-Qu%E1%BA%ADn-T%C3%A2y-H%E1%BB%93-100080140217978/", "Công an xã Tây Hồ tỉnh Thanh Hóa")</f>
        <v>Công an xã Tây Hồ tỉnh Thanh Hóa</v>
      </c>
      <c r="C240" t="str">
        <v>https://www.facebook.com/p/Tu%E1%BB%95i-Tr%E1%BA%BB-C%C3%B4ng-An-Qu%E1%BA%ADn-T%C3%A2y-H%E1%BB%93-100080140217978/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11240</v>
      </c>
      <c r="B241" t="str">
        <f>HYPERLINK("https://tayho.thoxuan.thanhhoa.gov.vn/", "UBND Ủy ban nhân dân xã Tây Hồ tỉnh Thanh Hóa")</f>
        <v>UBND Ủy ban nhân dân xã Tây Hồ tỉnh Thanh Hóa</v>
      </c>
      <c r="C241" t="str">
        <v>https://tayho.thoxuan.thanhhoa.gov.vn/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11241</v>
      </c>
      <c r="B242" t="str">
        <f>HYPERLINK("https://www.facebook.com/p/C%C3%B4ng-an-x%C3%A3-Xu%C3%A2n-Giang-100069958610694/", "Công an xã Xuân Giang tỉnh Thanh Hóa")</f>
        <v>Công an xã Xuân Giang tỉnh Thanh Hóa</v>
      </c>
      <c r="C242" t="str">
        <v>https://www.facebook.com/p/C%C3%B4ng-an-x%C3%A3-Xu%C3%A2n-Giang-100069958610694/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11242</v>
      </c>
      <c r="B243" t="str">
        <f>HYPERLINK("https://xuangiang.thoxuan.thanhhoa.gov.vn/", "UBND Ủy ban nhân dân xã Xuân Giang tỉnh Thanh Hóa")</f>
        <v>UBND Ủy ban nhân dân xã Xuân Giang tỉnh Thanh Hóa</v>
      </c>
      <c r="C243" t="str">
        <v>https://xuangiang.thoxuan.thanhhoa.gov.vn/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11243</v>
      </c>
      <c r="B244" t="str">
        <v>Công an xã Xuân Quang tỉnh Thanh Hóa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11244</v>
      </c>
      <c r="B245" t="str">
        <f>HYPERLINK("https://lamson.thoxuan.thanhhoa.gov.vn/web/trang-chu/bo-may-hanh-chinh/uy-ban-nhan-dan-xa/thanh-vien-uy-ban-nhan-dan-va-cong-chuc-thi-tran-lam-son.html", "UBND Ủy ban nhân dân xã Xuân Quang tỉnh Thanh Hóa")</f>
        <v>UBND Ủy ban nhân dân xã Xuân Quang tỉnh Thanh Hóa</v>
      </c>
      <c r="C245" t="str">
        <v>https://lamson.thoxuan.thanhhoa.gov.vn/web/trang-chu/bo-may-hanh-chinh/uy-ban-nhan-dan-xa/thanh-vien-uy-ban-nhan-dan-va-cong-chuc-thi-tran-lam-son.html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11245</v>
      </c>
      <c r="B246" t="str">
        <v>Công an xã Xuân Sơn tỉnh Thanh Hóa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11246</v>
      </c>
      <c r="B247" t="str">
        <f>HYPERLINK("https://xuanson.chauduc.baria-vungtau.gov.vn/", "UBND Ủy ban nhân dân xã Xuân Sơn tỉnh Thanh Hóa")</f>
        <v>UBND Ủy ban nhân dân xã Xuân Sơn tỉnh Thanh Hóa</v>
      </c>
      <c r="C247" t="str">
        <v>https://xuanson.chauduc.baria-vungtau.gov.vn/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11247</v>
      </c>
      <c r="B248" t="str">
        <f>HYPERLINK("https://www.facebook.com/p/Tu%E1%BB%95i-tr%E1%BA%BB-C%C3%B4ng-an-TP-S%E1%BA%A7m-S%C6%A1n-100069346653553/?locale=fr_FR", "Công an xã Xuân Hưng tỉnh Thanh Hóa")</f>
        <v>Công an xã Xuân Hưng tỉnh Thanh Hóa</v>
      </c>
      <c r="C248" t="str">
        <v>https://www.facebook.com/p/Tu%E1%BB%95i-tr%E1%BA%BB-C%C3%B4ng-an-TP-S%E1%BA%A7m-S%C6%A1n-100069346653553/?locale=fr_FR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11248</v>
      </c>
      <c r="B249" t="str">
        <f>HYPERLINK("https://xuanhung.thoxuan.thanhhoa.gov.vn/web/trang-chu/bo-may-hanh-chinh/uy-ban-nhan-dan-xa/co-cau-to-chuc-ubnd-xa-xuan-hung.html", "UBND Ủy ban nhân dân xã Xuân Hưng tỉnh Thanh Hóa")</f>
        <v>UBND Ủy ban nhân dân xã Xuân Hưng tỉnh Thanh Hóa</v>
      </c>
      <c r="C249" t="str">
        <v>https://xuanhung.thoxuan.thanhhoa.gov.vn/web/trang-chu/bo-may-hanh-chinh/uy-ban-nhan-dan-xa/co-cau-to-chuc-ubnd-xa-xuan-hung.html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11249</v>
      </c>
      <c r="B250" t="str">
        <v>Công an xã Thọ Diên tỉnh Thanh Hóa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11250</v>
      </c>
      <c r="B251" t="str">
        <f>HYPERLINK("https://thodien.thoxuan.thanhhoa.gov.vn/", "UBND Ủy ban nhân dân xã Thọ Diên tỉnh Thanh Hóa")</f>
        <v>UBND Ủy ban nhân dân xã Thọ Diên tỉnh Thanh Hóa</v>
      </c>
      <c r="C251" t="str">
        <v>https://thodien.thoxuan.thanhhoa.gov.vn/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11251</v>
      </c>
      <c r="B252" t="str">
        <f>HYPERLINK("https://www.facebook.com/p/C%C3%B4ng-an-x%C3%A3-Th%E1%BB%8D-L%C3%A2m-100063567933349/", "Công an xã Thọ Lâm tỉnh Thanh Hóa")</f>
        <v>Công an xã Thọ Lâm tỉnh Thanh Hóa</v>
      </c>
      <c r="C252" t="str">
        <v>https://www.facebook.com/p/C%C3%B4ng-an-x%C3%A3-Th%E1%BB%8D-L%C3%A2m-100063567933349/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11252</v>
      </c>
      <c r="B253" t="str">
        <f>HYPERLINK("https://tholam.thoxuan.thanhhoa.gov.vn/", "UBND Ủy ban nhân dân xã Thọ Lâm tỉnh Thanh Hóa")</f>
        <v>UBND Ủy ban nhân dân xã Thọ Lâm tỉnh Thanh Hóa</v>
      </c>
      <c r="C253" t="str">
        <v>https://tholam.thoxuan.thanhhoa.gov.vn/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11253</v>
      </c>
      <c r="B254" t="str">
        <f>HYPERLINK("https://www.facebook.com/p/C%C3%B4ng-an-x%C3%A3-Th%E1%BB%8D-X%C6%B0%C6%A1ng-huy%E1%BB%87n-Th%E1%BB%8D-Xu%C3%A2n-100068965967346/", "Công an xã Thọ Xương tỉnh Thanh Hóa")</f>
        <v>Công an xã Thọ Xương tỉnh Thanh Hóa</v>
      </c>
      <c r="C254" t="str">
        <v>https://www.facebook.com/p/C%C3%B4ng-an-x%C3%A3-Th%E1%BB%8D-X%C6%B0%C6%A1ng-huy%E1%BB%87n-Th%E1%BB%8D-Xu%C3%A2n-100068965967346/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11254</v>
      </c>
      <c r="B255" t="str">
        <f>HYPERLINK("https://thoxuong.thoxuan.thanhhoa.gov.vn/", "UBND Ủy ban nhân dân xã Thọ Xương tỉnh Thanh Hóa")</f>
        <v>UBND Ủy ban nhân dân xã Thọ Xương tỉnh Thanh Hóa</v>
      </c>
      <c r="C255" t="str">
        <v>https://thoxuong.thoxuan.thanhhoa.gov.vn/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11255</v>
      </c>
      <c r="B256" t="str">
        <v>Công an xã Xuân Bái tỉnh Thanh Hóa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11256</v>
      </c>
      <c r="B257" t="str">
        <f>HYPERLINK("https://xuanbai.thoxuan.thanhhoa.gov.vn/", "UBND Ủy ban nhân dân xã Xuân Bái tỉnh Thanh Hóa")</f>
        <v>UBND Ủy ban nhân dân xã Xuân Bái tỉnh Thanh Hóa</v>
      </c>
      <c r="C257" t="str">
        <v>https://xuanbai.thoxuan.thanhhoa.gov.vn/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11257</v>
      </c>
      <c r="B258" t="str">
        <f>HYPERLINK("https://www.facebook.com/xuanphu000/", "Công an xã Xuân Phú tỉnh Thanh Hóa")</f>
        <v>Công an xã Xuân Phú tỉnh Thanh Hóa</v>
      </c>
      <c r="C258" t="str">
        <v>https://www.facebook.com/xuanphu000/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11258</v>
      </c>
      <c r="B259" t="str">
        <f>HYPERLINK("https://xuanphu.thoxuan.thanhhoa.gov.vn/", "UBND Ủy ban nhân dân xã Xuân Phú tỉnh Thanh Hóa")</f>
        <v>UBND Ủy ban nhân dân xã Xuân Phú tỉnh Thanh Hóa</v>
      </c>
      <c r="C259" t="str">
        <v>https://xuanphu.thoxuan.thanhhoa.gov.vn/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11259</v>
      </c>
      <c r="B260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260" t="str">
        <v>https://www.facebook.com/p/C%C3%B4ng-an-x%C3%A3-Xu%C3%A2n-Th%E1%BA%AFng-huy%E1%BB%87n-Th%C6%B0%E1%BB%9Dng-Xu%C3%A2n-100063495044863/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11260</v>
      </c>
      <c r="B261" t="str">
        <f>HYPERLINK("https://xuanthang.thuongxuan.thanhhoa.gov.vn/", "UBND Ủy ban nhân dân xã Xuân Thắng tỉnh Thanh Hóa")</f>
        <v>UBND Ủy ban nhân dân xã Xuân Thắng tỉnh Thanh Hóa</v>
      </c>
      <c r="C261" t="str">
        <v>https://xuanthang.thuongxuan.thanhhoa.gov.vn/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11261</v>
      </c>
      <c r="B262" t="str">
        <f>HYPERLINK("https://www.facebook.com/p/Tu%E1%BB%95i-tr%E1%BA%BB-C%C3%B4ng-an-TP-S%E1%BA%A7m-S%C6%A1n-100069346653553/?locale=fr_FR", "Công an xã Xuân Lam tỉnh Thanh Hóa")</f>
        <v>Công an xã Xuân Lam tỉnh Thanh Hóa</v>
      </c>
      <c r="C262" t="str">
        <v>https://www.facebook.com/p/Tu%E1%BB%95i-tr%E1%BA%BB-C%C3%B4ng-an-TP-S%E1%BA%A7m-S%C6%A1n-100069346653553/?locale=fr_FR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11262</v>
      </c>
      <c r="B263" t="str">
        <f>HYPERLINK("https://lamson.thoxuan.thanhhoa.gov.vn/web/trang-chu/bo-may-hanh-chinh/uy-ban-nhan-dan-xa/thanh-vien-uy-ban-nhan-dan-va-cong-chuc-thi-tran-lam-son.html", "UBND Ủy ban nhân dân xã Xuân Lam tỉnh Thanh Hóa")</f>
        <v>UBND Ủy ban nhân dân xã Xuân Lam tỉnh Thanh Hóa</v>
      </c>
      <c r="C263" t="str">
        <v>https://lamson.thoxuan.thanhhoa.gov.vn/web/trang-chu/bo-may-hanh-chinh/uy-ban-nhan-dan-xa/thanh-vien-uy-ban-nhan-dan-va-cong-chuc-thi-tran-lam-son.html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11263</v>
      </c>
      <c r="B264" t="str">
        <f>HYPERLINK("https://www.facebook.com/tuoitreconganthuathienhue/", "Công an xã Xuân Thiên tỉnh Thanh Hóa")</f>
        <v>Công an xã Xuân Thiên tỉnh Thanh Hóa</v>
      </c>
      <c r="C264" t="str">
        <v>https://www.facebook.com/tuoitreconganthuathienhue/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11264</v>
      </c>
      <c r="B265" t="str">
        <f>HYPERLINK("https://xuanthien.thoxuan.thanhhoa.gov.vn/", "UBND Ủy ban nhân dân xã Xuân Thiên tỉnh Thanh Hóa")</f>
        <v>UBND Ủy ban nhân dân xã Xuân Thiên tỉnh Thanh Hóa</v>
      </c>
      <c r="C265" t="str">
        <v>https://xuanthien.thoxuan.thanhhoa.gov.vn/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11265</v>
      </c>
      <c r="B266" t="str">
        <v>Công an xã Thọ Minh tỉnh Thanh Hóa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11266</v>
      </c>
      <c r="B267" t="str">
        <f>HYPERLINK("https://thocuong.trieuson.thanhhoa.gov.vn/", "UBND Ủy ban nhân dân xã Thọ Minh tỉnh Thanh Hóa")</f>
        <v>UBND Ủy ban nhân dân xã Thọ Minh tỉnh Thanh Hóa</v>
      </c>
      <c r="C267" t="str">
        <v>https://thocuong.trieuson.thanhhoa.gov.vn/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11267</v>
      </c>
      <c r="B268" t="str">
        <v>Công an xã Xuân Châu tỉnh Thanh Hóa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11268</v>
      </c>
      <c r="B269" t="str">
        <f>HYPERLINK("https://lamson.thoxuan.thanhhoa.gov.vn/web/trang-chu/bo-may-hanh-chinh/uy-ban-nhan-dan-xa/thanh-vien-uy-ban-nhan-dan-va-cong-chuc-thi-tran-lam-son.html", "UBND Ủy ban nhân dân xã Xuân Châu tỉnh Thanh Hóa")</f>
        <v>UBND Ủy ban nhân dân xã Xuân Châu tỉnh Thanh Hóa</v>
      </c>
      <c r="C269" t="str">
        <v>https://lamson.thoxuan.thanhhoa.gov.vn/web/trang-chu/bo-may-hanh-chinh/uy-ban-nhan-dan-xa/thanh-vien-uy-ban-nhan-dan-va-cong-chuc-thi-tran-lam-son.html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11269</v>
      </c>
      <c r="B270" t="str">
        <f>HYPERLINK("https://www.facebook.com/p/Tu%E1%BB%95i-tr%E1%BA%BB-C%C3%B4ng-an-huy%E1%BB%87n-Ph%C3%BAc-Th%E1%BB%8D-100066934373551/?locale=cy_GB", "Công an xã Thọ Lập tỉnh Thanh Hóa")</f>
        <v>Công an xã Thọ Lập tỉnh Thanh Hóa</v>
      </c>
      <c r="C270" t="str">
        <v>https://www.facebook.com/p/Tu%E1%BB%95i-tr%E1%BA%BB-C%C3%B4ng-an-huy%E1%BB%87n-Ph%C3%BAc-Th%E1%BB%8D-100066934373551/?locale=cy_GB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11270</v>
      </c>
      <c r="B271" t="str">
        <f>HYPERLINK("http://tholap.thoxuan.thanhhoa.gov.vn/web/trang-chu/bo-may-hanh-chinh/uy-ban-nhan-dan-xa", "UBND Ủy ban nhân dân xã Thọ Lập tỉnh Thanh Hóa")</f>
        <v>UBND Ủy ban nhân dân xã Thọ Lập tỉnh Thanh Hóa</v>
      </c>
      <c r="C271" t="str">
        <v>http://tholap.thoxuan.thanhhoa.gov.vn/web/trang-chu/bo-may-hanh-chinh/uy-ban-nhan-dan-xa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11271</v>
      </c>
      <c r="B272" t="str">
        <f>HYPERLINK("https://www.facebook.com/conganxaquangphu/", "Công an xã Quảng Phú tỉnh Thanh Hóa")</f>
        <v>Công an xã Quảng Phú tỉnh Thanh Hóa</v>
      </c>
      <c r="C272" t="str">
        <v>https://www.facebook.com/conganxaquangphu/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11272</v>
      </c>
      <c r="B273" t="str">
        <f>HYPERLINK("https://quangphu.thoxuan.thanhhoa.gov.vn/", "UBND Ủy ban nhân dân xã Quảng Phú tỉnh Thanh Hóa")</f>
        <v>UBND Ủy ban nhân dân xã Quảng Phú tỉnh Thanh Hóa</v>
      </c>
      <c r="C273" t="str">
        <v>https://quangphu.thoxuan.thanhhoa.gov.vn/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11273</v>
      </c>
      <c r="B274" t="str">
        <v>Công an xã Xuân Tín tỉnh Thanh Hóa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11274</v>
      </c>
      <c r="B275" t="str">
        <f>HYPERLINK("https://xuantin.thoxuan.thanhhoa.gov.vn/", "UBND Ủy ban nhân dân xã Xuân Tín tỉnh Thanh Hóa")</f>
        <v>UBND Ủy ban nhân dân xã Xuân Tín tỉnh Thanh Hóa</v>
      </c>
      <c r="C275" t="str">
        <v>https://xuantin.thoxuan.thanhhoa.gov.vn/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11275</v>
      </c>
      <c r="B276" t="str">
        <v>Công an xã Phú Yên tỉnh Thanh Hóa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11276</v>
      </c>
      <c r="B277" t="str">
        <f>HYPERLINK("https://phuxuan.thoxuan.thanhhoa.gov.vn/web/trang-chu/tong-quan/vi-tri-dia-ly", "UBND Ủy ban nhân dân xã Phú Yên tỉnh Thanh Hóa")</f>
        <v>UBND Ủy ban nhân dân xã Phú Yên tỉnh Thanh Hóa</v>
      </c>
      <c r="C277" t="str">
        <v>https://phuxuan.thoxuan.thanhhoa.gov.vn/web/trang-chu/tong-quan/vi-tri-dia-ly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11277</v>
      </c>
      <c r="B278" t="str">
        <f>HYPERLINK("https://www.facebook.com/p/Tu%E1%BB%95i-tr%E1%BA%BB-C%C3%B4ng-an-Th%C3%A0nh-ph%E1%BB%91-V%C4%A9nh-Y%C3%AAn-100066497717181/", "Công an xã Xuân Yên tỉnh Thanh Hóa")</f>
        <v>Công an xã Xuân Yên tỉnh Thanh Hóa</v>
      </c>
      <c r="C278" t="str">
        <v>https://www.facebook.com/p/Tu%E1%BB%95i-tr%E1%BA%BB-C%C3%B4ng-an-Th%C3%A0nh-ph%E1%BB%91-V%C4%A9nh-Y%C3%AAn-100066497717181/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11278</v>
      </c>
      <c r="B279" t="str">
        <f>HYPERLINK("https://xuanyen.nghixuan.hatinh.gov.vn/", "UBND Ủy ban nhân dân xã Xuân Yên tỉnh Thanh Hóa")</f>
        <v>UBND Ủy ban nhân dân xã Xuân Yên tỉnh Thanh Hóa</v>
      </c>
      <c r="C279" t="str">
        <v>https://xuanyen.nghixuan.hatinh.gov.vn/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11279</v>
      </c>
      <c r="B280" t="str">
        <f>HYPERLINK("https://www.facebook.com/p/C%C3%B4ng-an-x%C3%A3-Xu%C3%A2n-Lai-Th%E1%BB%8D-Xu%C3%A2n-100064785799423/", "Công an xã Xuân Lai tỉnh Thanh Hóa")</f>
        <v>Công an xã Xuân Lai tỉnh Thanh Hóa</v>
      </c>
      <c r="C280" t="str">
        <v>https://www.facebook.com/p/C%C3%B4ng-an-x%C3%A3-Xu%C3%A2n-Lai-Th%E1%BB%8D-Xu%C3%A2n-100064785799423/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11280</v>
      </c>
      <c r="B281" t="str">
        <f>HYPERLINK("https://xuanlai.thoxuan.thanhhoa.gov.vn/", "UBND Ủy ban nhân dân xã Xuân Lai tỉnh Thanh Hóa")</f>
        <v>UBND Ủy ban nhân dân xã Xuân Lai tỉnh Thanh Hóa</v>
      </c>
      <c r="C281" t="str">
        <v>https://xuanlai.thoxuan.thanhhoa.gov.vn/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11281</v>
      </c>
      <c r="B282" t="str">
        <f>HYPERLINK("https://www.facebook.com/p/C%C3%B4ng-an-x%C3%A3-Xu%C3%A2n-L%E1%BA%ADp-100033418363231/", "Công an xã Xuân Lập tỉnh Thanh Hóa")</f>
        <v>Công an xã Xuân Lập tỉnh Thanh Hóa</v>
      </c>
      <c r="C282" t="str">
        <v>https://www.facebook.com/p/C%C3%B4ng-an-x%C3%A3-Xu%C3%A2n-L%E1%BA%ADp-100033418363231/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11282</v>
      </c>
      <c r="B283" t="str">
        <f>HYPERLINK("https://xuanlap.thoxuan.thanhhoa.gov.vn/", "UBND Ủy ban nhân dân xã Xuân Lập tỉnh Thanh Hóa")</f>
        <v>UBND Ủy ban nhân dân xã Xuân Lập tỉnh Thanh Hóa</v>
      </c>
      <c r="C283" t="str">
        <v>https://xuanlap.thoxuan.thanhhoa.gov.vn/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11283</v>
      </c>
      <c r="B284" t="str">
        <v>Công an xã Thọ Thắng tỉnh Thanh Hóa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11284</v>
      </c>
      <c r="B285" t="str">
        <f>HYPERLINK("https://thocuong.trieuson.thanhhoa.gov.vn/", "UBND Ủy ban nhân dân xã Thọ Thắng tỉnh Thanh Hóa")</f>
        <v>UBND Ủy ban nhân dân xã Thọ Thắng tỉnh Thanh Hóa</v>
      </c>
      <c r="C285" t="str">
        <v>https://thocuong.trieuson.thanhhoa.gov.vn/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11285</v>
      </c>
      <c r="B286" t="str">
        <f>HYPERLINK("https://www.facebook.com/p/C%C3%B4ng-an-x%C3%A3-Xu%C3%A2n-Minh-Th%E1%BB%8D-Xu%C3%A2n-100068097211386/", "Công an xã Xuân Minh tỉnh Thanh Hóa")</f>
        <v>Công an xã Xuân Minh tỉnh Thanh Hóa</v>
      </c>
      <c r="C286" t="str">
        <v>https://www.facebook.com/p/C%C3%B4ng-an-x%C3%A3-Xu%C3%A2n-Minh-Th%E1%BB%8D-Xu%C3%A2n-100068097211386/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11286</v>
      </c>
      <c r="B287" t="str">
        <f>HYPERLINK("https://xuanminh.thoxuan.thanhhoa.gov.vn/", "UBND Ủy ban nhân dân xã Xuân Minh tỉnh Thanh Hóa")</f>
        <v>UBND Ủy ban nhân dân xã Xuân Minh tỉnh Thanh Hóa</v>
      </c>
      <c r="C287" t="str">
        <v>https://xuanminh.thoxuan.thanhhoa.gov.vn/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11287</v>
      </c>
      <c r="B288" t="str">
        <f>HYPERLINK("https://www.facebook.com/p/C%C3%B4ng-an-X%C3%A3-Xu%C3%A2n-T%C3%A2n-Xu%C3%A2n-Tr%C6%B0%E1%BB%9Dng-Nam-%C4%90%E1%BB%8Bnh-100081772332944/", "Công an xã Xuân Tân tỉnh Thanh Hóa")</f>
        <v>Công an xã Xuân Tân tỉnh Thanh Hóa</v>
      </c>
      <c r="C288" t="str">
        <v>https://www.facebook.com/p/C%C3%B4ng-an-X%C3%A3-Xu%C3%A2n-T%C3%A2n-Xu%C3%A2n-Tr%C6%B0%E1%BB%9Dng-Nam-%C4%90%E1%BB%8Bnh-100081772332944/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11288</v>
      </c>
      <c r="B289" t="str">
        <f>HYPERLINK("https://truongxuan.thoxuan.thanhhoa.gov.vn/web/trang-chu/tong-quan/lich-su-hinh-thanh/qua-trinh-thanh-lap-xa-moi-xa-truong-xuan-huyen-tho-xuan.html", "UBND Ủy ban nhân dân xã Xuân Tân tỉnh Thanh Hóa")</f>
        <v>UBND Ủy ban nhân dân xã Xuân Tân tỉnh Thanh Hóa</v>
      </c>
      <c r="C289" t="str">
        <v>https://truongxuan.thoxuan.thanhhoa.gov.vn/web/trang-chu/tong-quan/lich-su-hinh-thanh/qua-trinh-thanh-lap-xa-moi-xa-truong-xuan-huyen-tho-xuan.html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11289</v>
      </c>
      <c r="B290" t="str">
        <f>HYPERLINK("https://www.facebook.com/179252427306306", "Công an xã Xuân Vinh tỉnh Thanh Hóa")</f>
        <v>Công an xã Xuân Vinh tỉnh Thanh Hóa</v>
      </c>
      <c r="C290" t="str">
        <v>https://www.facebook.com/179252427306306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11290</v>
      </c>
      <c r="B291" t="str">
        <f>HYPERLINK("https://xuanvinh-xuantruong.namdinh.gov.vn/uy-ban-nhan-dan", "UBND Ủy ban nhân dân xã Xuân Vinh tỉnh Thanh Hóa")</f>
        <v>UBND Ủy ban nhân dân xã Xuân Vinh tỉnh Thanh Hóa</v>
      </c>
      <c r="C291" t="str">
        <v>https://xuanvinh-xuantruong.namdinh.gov.vn/uy-ban-nhan-dan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11291</v>
      </c>
      <c r="B292" t="str">
        <f>HYPERLINK("https://www.facebook.com/p/Tu%E1%BB%95i-tr%E1%BA%BB-C%C3%B4ng-an-huy%E1%BB%87n-Ph%C3%BAc-Th%E1%BB%8D-100066934373551/?locale=cy_GB", "Công an xã Thọ Trường tỉnh Thanh Hóa")</f>
        <v>Công an xã Thọ Trường tỉnh Thanh Hóa</v>
      </c>
      <c r="C292" t="str">
        <v>https://www.facebook.com/p/Tu%E1%BB%95i-tr%E1%BA%BB-C%C3%B4ng-an-huy%E1%BB%87n-Ph%C3%BAc-Th%E1%BB%8D-100066934373551/?locale=cy_GB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11292</v>
      </c>
      <c r="B293" t="str">
        <f>HYPERLINK("https://thocuong.trieuson.thanhhoa.gov.vn/", "UBND Ủy ban nhân dân xã Thọ Trường tỉnh Thanh Hóa")</f>
        <v>UBND Ủy ban nhân dân xã Thọ Trường tỉnh Thanh Hóa</v>
      </c>
      <c r="C293" t="str">
        <v>https://thocuong.trieuson.thanhhoa.gov.vn/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11293</v>
      </c>
      <c r="B294" t="str">
        <f>HYPERLINK("https://www.facebook.com/conganhuyenthuongxuan/?locale=vi_VN", "Công an thị trấn Thường Xuân tỉnh Thanh Hóa")</f>
        <v>Công an thị trấn Thường Xuân tỉnh Thanh Hóa</v>
      </c>
      <c r="C294" t="str">
        <v>https://www.facebook.com/conganhuyenthuongxuan/?locale=vi_VN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11294</v>
      </c>
      <c r="B295" t="str">
        <f>HYPERLINK("http://thuongxuan.gov.vn/", "UBND Ủy ban nhân dân thị trấn Thường Xuân tỉnh Thanh Hóa")</f>
        <v>UBND Ủy ban nhân dân thị trấn Thường Xuân tỉnh Thanh Hóa</v>
      </c>
      <c r="C295" t="str">
        <v>http://thuongxuan.gov.vn/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11295</v>
      </c>
      <c r="B296" t="str">
        <f>HYPERLINK("https://www.facebook.com/p/Tu%E1%BB%95i-tr%E1%BA%BB-C%C3%B4ng-an-TP-S%E1%BA%A7m-S%C6%A1n-100069346653553/?locale=te_IN", "Công an xã Bát Mọt tỉnh Thanh Hóa")</f>
        <v>Công an xã Bát Mọt tỉnh Thanh Hóa</v>
      </c>
      <c r="C296" t="str">
        <v>https://www.facebook.com/p/Tu%E1%BB%95i-tr%E1%BA%BB-C%C3%B4ng-an-TP-S%E1%BA%A7m-S%C6%A1n-100069346653553/?locale=te_IN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11296</v>
      </c>
      <c r="B297" t="str">
        <f>HYPERLINK("https://batmot.thuongxuan.thanhhoa.gov.vn/", "UBND Ủy ban nhân dân xã Bát Mọt tỉnh Thanh Hóa")</f>
        <v>UBND Ủy ban nhân dân xã Bát Mọt tỉnh Thanh Hóa</v>
      </c>
      <c r="C297" t="str">
        <v>https://batmot.thuongxuan.thanhhoa.gov.vn/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11297</v>
      </c>
      <c r="B298" t="str">
        <f>HYPERLINK("https://www.facebook.com/people/C%C3%B4ng-an-x%C3%A3-Y%C3%AAn-Nh%C3%A2n-huy%E1%BB%87n-Th%C6%B0%E1%BB%9Dng-Xu%C3%A2n/100063663376333/", "Công an xã Yên Nhân tỉnh Thanh Hóa")</f>
        <v>Công an xã Yên Nhân tỉnh Thanh Hóa</v>
      </c>
      <c r="C298" t="str">
        <v>https://www.facebook.com/people/C%C3%B4ng-an-x%C3%A3-Y%C3%AAn-Nh%C3%A2n-huy%E1%BB%87n-Th%C6%B0%E1%BB%9Dng-Xu%C3%A2n/100063663376333/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11298</v>
      </c>
      <c r="B299" t="str">
        <f>HYPERLINK("https://yennhan.thuongxuan.thanhhoa.gov.vn/uy-ban-nhan-dan-xa", "UBND Ủy ban nhân dân xã Yên Nhân tỉnh Thanh Hóa")</f>
        <v>UBND Ủy ban nhân dân xã Yên Nhân tỉnh Thanh Hóa</v>
      </c>
      <c r="C299" t="str">
        <v>https://yennhan.thuongxuan.thanhhoa.gov.vn/uy-ban-nhan-dan-xa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11299</v>
      </c>
      <c r="B300" t="str">
        <f>HYPERLINK("https://www.facebook.com/p/C%C3%B4ng-an-x%C3%A3-Xu%C3%A2n-L%E1%BA%B9-huy%E1%BB%87n-Th%C6%B0%E1%BB%9Dng-Xu%C3%A2n-100069546632976/", "Công an xã Xuân Lẹ tỉnh Thanh Hóa")</f>
        <v>Công an xã Xuân Lẹ tỉnh Thanh Hóa</v>
      </c>
      <c r="C300" t="str">
        <v>https://www.facebook.com/p/C%C3%B4ng-an-x%C3%A3-Xu%C3%A2n-L%E1%BA%B9-huy%E1%BB%87n-Th%C6%B0%E1%BB%9Dng-Xu%C3%A2n-100069546632976/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11300</v>
      </c>
      <c r="B301" t="str">
        <f>HYPERLINK("https://xuanle.thuongxuan.thanhhoa.gov.vn/uy-ban-nhan-dan-xa", "UBND Ủy ban nhân dân xã Xuân Lẹ tỉnh Thanh Hóa")</f>
        <v>UBND Ủy ban nhân dân xã Xuân Lẹ tỉnh Thanh Hóa</v>
      </c>
      <c r="C301" t="str">
        <v>https://xuanle.thuongxuan.thanhhoa.gov.vn/uy-ban-nhan-dan-xa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11301</v>
      </c>
      <c r="B302" t="str">
        <v>Công an xã Vạn Xuân tỉnh Thanh Hóa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11302</v>
      </c>
      <c r="B303" t="str">
        <f>HYPERLINK("https://qppl.thanhhoa.gov.vn/vbpq_thanhhoa.nsf/9e6a1e4b64680bd247256801000a8614/EC9F58FCB921D72A47257D6A0038D985/$file/d3309.pdf", "UBND Ủy ban nhân dân xã Vạn Xuân tỉnh Thanh Hóa")</f>
        <v>UBND Ủy ban nhân dân xã Vạn Xuân tỉnh Thanh Hóa</v>
      </c>
      <c r="C303" t="str">
        <v>https://qppl.thanhhoa.gov.vn/vbpq_thanhhoa.nsf/9e6a1e4b64680bd247256801000a8614/EC9F58FCB921D72A47257D6A0038D985/$file/d3309.pdf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11303</v>
      </c>
      <c r="B304" t="str">
        <f>HYPERLINK("https://www.facebook.com/conganxaluongson/?locale=vi_VN", "Công an xã Lương Sơn tỉnh Thanh Hóa")</f>
        <v>Công an xã Lương Sơn tỉnh Thanh Hóa</v>
      </c>
      <c r="C304" t="str">
        <v>https://www.facebook.com/conganxaluongson/?locale=vi_VN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11304</v>
      </c>
      <c r="B305" t="str">
        <f>HYPERLINK("https://luongson.hoabinh.gov.vn/", "UBND Ủy ban nhân dân xã Lương Sơn tỉnh Thanh Hóa")</f>
        <v>UBND Ủy ban nhân dân xã Lương Sơn tỉnh Thanh Hóa</v>
      </c>
      <c r="C305" t="str">
        <v>https://luongson.hoabinh.gov.vn/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11305</v>
      </c>
      <c r="B306" t="str">
        <f>HYPERLINK("https://www.facebook.com/p/C%C3%B4ng-an-x%C3%A3-Xu%C3%A2n-Cao-huy%E1%BB%87n-Th%C6%B0%E1%BB%9Dng-Xu%C3%A2n-100063915498685/", "Công an xã Xuân Cao tỉnh Thanh Hóa")</f>
        <v>Công an xã Xuân Cao tỉnh Thanh Hóa</v>
      </c>
      <c r="C306" t="str">
        <v>https://www.facebook.com/p/C%C3%B4ng-an-x%C3%A3-Xu%C3%A2n-Cao-huy%E1%BB%87n-Th%C6%B0%E1%BB%9Dng-Xu%C3%A2n-100063915498685/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11306</v>
      </c>
      <c r="B307" t="str">
        <f>HYPERLINK("https://xuanbai.thoxuan.thanhhoa.gov.vn/", "UBND Ủy ban nhân dân xã Xuân Cao tỉnh Thanh Hóa")</f>
        <v>UBND Ủy ban nhân dân xã Xuân Cao tỉnh Thanh Hóa</v>
      </c>
      <c r="C307" t="str">
        <v>https://xuanbai.thoxuan.thanhhoa.gov.vn/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11307</v>
      </c>
      <c r="B308" t="str">
        <f>HYPERLINK("https://www.facebook.com/p/C%C3%B4ng-an-x%C3%A3-Lu%E1%BA%ADn-Th%C3%A0nh-huy%E1%BB%87n-Th%C6%B0%E1%BB%9Dng-Xu%C3%A2n-100066510351846/", "Công an xã Luận Thành tỉnh Thanh Hóa")</f>
        <v>Công an xã Luận Thành tỉnh Thanh Hóa</v>
      </c>
      <c r="C308" t="str">
        <v>https://www.facebook.com/p/C%C3%B4ng-an-x%C3%A3-Lu%E1%BA%ADn-Th%C3%A0nh-huy%E1%BB%87n-Th%C6%B0%E1%BB%9Dng-Xu%C3%A2n-100066510351846/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11308</v>
      </c>
      <c r="B309" t="str">
        <f>HYPERLINK("https://qppl.thanhhoa.gov.vn/vbpq_thanhhoa.nsf/F4FE8D54710DD4AC4725862300154661/$file/DT-VBDTPT106267902-11-20201605237578616dinhquanghung13.11.2020_17h57p59_quyenpd_14-11-2020-21-39-25_signed.pdf", "UBND Ủy ban nhân dân xã Luận Thành tỉnh Thanh Hóa")</f>
        <v>UBND Ủy ban nhân dân xã Luận Thành tỉnh Thanh Hóa</v>
      </c>
      <c r="C309" t="str">
        <v>https://qppl.thanhhoa.gov.vn/vbpq_thanhhoa.nsf/F4FE8D54710DD4AC4725862300154661/$file/DT-VBDTPT106267902-11-20201605237578616dinhquanghung13.11.2020_17h57p59_quyenpd_14-11-2020-21-39-25_signed.pdf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11309</v>
      </c>
      <c r="B310" t="str">
        <f>HYPERLINK("https://www.facebook.com/100068886502970", "Công an xã Luận Khê tỉnh Thanh Hóa")</f>
        <v>Công an xã Luận Khê tỉnh Thanh Hóa</v>
      </c>
      <c r="C310" t="str">
        <v>https://www.facebook.com/100068886502970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11310</v>
      </c>
      <c r="B311" t="str">
        <f>HYPERLINK("https://luankhe.thuongxuan.thanhhoa.gov.vn/uy-ban-nhan-dan-xa/mung-tho-cac-cu-cao-nien-nam-2024-187968", "UBND Ủy ban nhân dân xã Luận Khê tỉnh Thanh Hóa")</f>
        <v>UBND Ủy ban nhân dân xã Luận Khê tỉnh Thanh Hóa</v>
      </c>
      <c r="C311" t="str">
        <v>https://luankhe.thuongxuan.thanhhoa.gov.vn/uy-ban-nhan-dan-xa/mung-tho-cac-cu-cao-nien-nam-2024-187968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11311</v>
      </c>
      <c r="B312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312" t="str">
        <v>https://www.facebook.com/p/C%C3%B4ng-an-x%C3%A3-Xu%C3%A2n-Th%E1%BA%AFng-huy%E1%BB%87n-Th%C6%B0%E1%BB%9Dng-Xu%C3%A2n-100063495044863/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11312</v>
      </c>
      <c r="B313" t="str">
        <f>HYPERLINK("https://xuanthang.thuongxuan.thanhhoa.gov.vn/", "UBND Ủy ban nhân dân xã Xuân Thắng tỉnh Thanh Hóa")</f>
        <v>UBND Ủy ban nhân dân xã Xuân Thắng tỉnh Thanh Hóa</v>
      </c>
      <c r="C313" t="str">
        <v>https://xuanthang.thuongxuan.thanhhoa.gov.vn/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11313</v>
      </c>
      <c r="B314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314" t="str">
        <v>https://www.facebook.com/p/C%C3%B4ng-an-x%C3%A3-Xu%C3%A2n-L%E1%BB%99c-huy%E1%BB%87n-Tri%E1%BB%87u-S%C6%A1n-t%E1%BB%89nh-Thanh-Ho%C3%A1-100063831919293/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11314</v>
      </c>
      <c r="B315" t="str">
        <f>HYPERLINK("https://xuanloc.dongnai.gov.vn/Pages/gioithieu.aspx?CatID=132", "UBND Ủy ban nhân dân xã Xuân Lộc tỉnh Thanh Hóa")</f>
        <v>UBND Ủy ban nhân dân xã Xuân Lộc tỉnh Thanh Hóa</v>
      </c>
      <c r="C315" t="str">
        <v>https://xuanloc.dongnai.gov.vn/Pages/gioithieu.aspx?CatID=132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11315</v>
      </c>
      <c r="B316" t="str">
        <v>Công an xã Xuân Cẩm tỉnh Thanh Hóa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11316</v>
      </c>
      <c r="B317" t="str">
        <f>HYPERLINK("https://xuancam.hiephoa.bacgiang.gov.vn/", "UBND Ủy ban nhân dân xã Xuân Cẩm tỉnh Thanh Hóa")</f>
        <v>UBND Ủy ban nhân dân xã Xuân Cẩm tỉnh Thanh Hóa</v>
      </c>
      <c r="C317" t="str">
        <v>https://xuancam.hiephoa.bacgiang.gov.vn/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11317</v>
      </c>
      <c r="B318" t="str">
        <f>HYPERLINK("https://www.facebook.com/p/C%C3%B4ng-An-X%C3%A3-Xu%C3%A2n-D%C6%B0%C6%A1ng-100090510335585/", "Công an xã Xuân Dương tỉnh Thanh Hóa")</f>
        <v>Công an xã Xuân Dương tỉnh Thanh Hóa</v>
      </c>
      <c r="C318" t="str">
        <v>https://www.facebook.com/p/C%C3%B4ng-An-X%C3%A3-Xu%C3%A2n-D%C6%B0%C6%A1ng-100090510335585/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11318</v>
      </c>
      <c r="B319" t="str">
        <f>HYPERLINK("https://xuanduong.thuongxuan.thanhhoa.gov.vn/uy-ban-nhan-dan-xa", "UBND Ủy ban nhân dân xã Xuân Dương tỉnh Thanh Hóa")</f>
        <v>UBND Ủy ban nhân dân xã Xuân Dương tỉnh Thanh Hóa</v>
      </c>
      <c r="C319" t="str">
        <v>https://xuanduong.thuongxuan.thanhhoa.gov.vn/uy-ban-nhan-dan-xa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11319</v>
      </c>
      <c r="B320" t="str">
        <f>HYPERLINK("https://www.facebook.com/conganxathothanh/", "Công an xã Thọ Thanh tỉnh Thanh Hóa")</f>
        <v>Công an xã Thọ Thanh tỉnh Thanh Hóa</v>
      </c>
      <c r="C320" t="str">
        <v>https://www.facebook.com/conganxathothanh/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11320</v>
      </c>
      <c r="B321" t="str">
        <f>HYPERLINK("https://thocuong.trieuson.thanhhoa.gov.vn/", "UBND Ủy ban nhân dân xã Thọ Thanh tỉnh Thanh Hóa")</f>
        <v>UBND Ủy ban nhân dân xã Thọ Thanh tỉnh Thanh Hóa</v>
      </c>
      <c r="C321" t="str">
        <v>https://thocuong.trieuson.thanhhoa.gov.vn/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11321</v>
      </c>
      <c r="B322" t="str">
        <f>HYPERLINK("https://www.facebook.com/p/C%C3%B4ng-an-x%C3%A3-Ng%E1%BB%8Dc-Ph%E1%BB%A5ng-huy%E1%BB%87n-Th%C6%B0%E1%BB%9Dng-Xu%C3%A2n-100063456131250/", "Công an xã Ngọc Phụng tỉnh Thanh Hóa")</f>
        <v>Công an xã Ngọc Phụng tỉnh Thanh Hóa</v>
      </c>
      <c r="C322" t="str">
        <v>https://www.facebook.com/p/C%C3%B4ng-an-x%C3%A3-Ng%E1%BB%8Dc-Ph%E1%BB%A5ng-huy%E1%BB%87n-Th%C6%B0%E1%BB%9Dng-Xu%C3%A2n-100063456131250/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11322</v>
      </c>
      <c r="B323" t="str">
        <f>HYPERLINK("http://ngocphung.thuongxuan.gov.vn/web/van-ban-phap-quy.htm", "UBND Ủy ban nhân dân xã Ngọc Phụng tỉnh Thanh Hóa")</f>
        <v>UBND Ủy ban nhân dân xã Ngọc Phụng tỉnh Thanh Hóa</v>
      </c>
      <c r="C323" t="str">
        <v>http://ngocphung.thuongxuan.gov.vn/web/van-ban-phap-quy.htm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11323</v>
      </c>
      <c r="B324" t="str">
        <f>HYPERLINK("https://www.facebook.com/p/Tu%E1%BB%95i-tr%E1%BA%BB-C%C3%B4ng-an-TP-S%E1%BA%A7m-S%C6%A1n-100069346653553/?locale=fr_FR", "Công an xã Xuân Chinh tỉnh Thanh Hóa")</f>
        <v>Công an xã Xuân Chinh tỉnh Thanh Hóa</v>
      </c>
      <c r="C324" t="str">
        <v>https://www.facebook.com/p/Tu%E1%BB%95i-tr%E1%BA%BB-C%C3%B4ng-an-TP-S%E1%BA%A7m-S%C6%A1n-100069346653553/?locale=fr_FR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11324</v>
      </c>
      <c r="B325" t="str">
        <f>HYPERLINK("https://xuansinh.thoxuan.thanhhoa.gov.vn/web/trang-chu/bo-may-hanh-chinh/bo-may-hanh-chinh-uy-ban-nhan-dan-xa-xuan-sinh.html", "UBND Ủy ban nhân dân xã Xuân Chinh tỉnh Thanh Hóa")</f>
        <v>UBND Ủy ban nhân dân xã Xuân Chinh tỉnh Thanh Hóa</v>
      </c>
      <c r="C325" t="str">
        <v>https://xuansinh.thoxuan.thanhhoa.gov.vn/web/trang-chu/bo-may-hanh-chinh/bo-may-hanh-chinh-uy-ban-nhan-dan-xa-xuan-sinh.html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11325</v>
      </c>
      <c r="B326" t="str">
        <f>HYPERLINK("https://www.facebook.com/conganxatanthanh/", "Công an xã Tân Thành tỉnh Thanh Hóa")</f>
        <v>Công an xã Tân Thành tỉnh Thanh Hóa</v>
      </c>
      <c r="C326" t="str">
        <v>https://www.facebook.com/conganxatanthanh/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11326</v>
      </c>
      <c r="B327" t="str">
        <f>HYPERLINK("https://tanchau.tayninh.gov.vn/vi/page/Uy-ban-nhan-dan-xa-Tan-Thanh.html", "UBND Ủy ban nhân dân xã Tân Thành tỉnh Thanh Hóa")</f>
        <v>UBND Ủy ban nhân dân xã Tân Thành tỉnh Thanh Hóa</v>
      </c>
      <c r="C327" t="str">
        <v>https://tanchau.tayninh.gov.vn/vi/page/Uy-ban-nhan-dan-xa-Tan-Thanh.html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11327</v>
      </c>
      <c r="B328" t="str">
        <f>HYPERLINK("https://www.facebook.com/ConganTrieuSonOfficial/", "Công an thị trấn Triệu Sơn tỉnh Thanh Hóa")</f>
        <v>Công an thị trấn Triệu Sơn tỉnh Thanh Hóa</v>
      </c>
      <c r="C328" t="str">
        <v>https://www.facebook.com/ConganTrieuSonOfficial/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11328</v>
      </c>
      <c r="B329" t="str">
        <f>HYPERLINK("http://trieuson.gov.vn/", "UBND Ủy ban nhân dân thị trấn Triệu Sơn tỉnh Thanh Hóa")</f>
        <v>UBND Ủy ban nhân dân thị trấn Triệu Sơn tỉnh Thanh Hóa</v>
      </c>
      <c r="C329" t="str">
        <v>http://trieuson.gov.vn/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11329</v>
      </c>
      <c r="B330" t="str">
        <f>HYPERLINK("https://www.facebook.com/p/C%C3%B4ng-an-xa%CC%83-Tho%CC%A3-S%C6%A1n-Tri%C3%AA%CC%A3u-S%C6%A1n-Thanh-Ho%CC%81a-100059758874236/", "Công an xã Thọ Sơn tỉnh Thanh Hóa")</f>
        <v>Công an xã Thọ Sơn tỉnh Thanh Hóa</v>
      </c>
      <c r="C330" t="str">
        <v>https://www.facebook.com/p/C%C3%B4ng-an-xa%CC%83-Tho%CC%A3-S%C6%A1n-Tri%C3%AA%CC%A3u-S%C6%A1n-Thanh-Ho%CC%81a-100059758874236/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11330</v>
      </c>
      <c r="B331" t="str">
        <f>HYPERLINK("https://thocuong.trieuson.thanhhoa.gov.vn/", "UBND Ủy ban nhân dân xã Thọ Sơn tỉnh Thanh Hóa")</f>
        <v>UBND Ủy ban nhân dân xã Thọ Sơn tỉnh Thanh Hóa</v>
      </c>
      <c r="C331" t="str">
        <v>https://thocuong.trieuson.thanhhoa.gov.vn/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11331</v>
      </c>
      <c r="B332" t="str">
        <v>Công an xã Thọ Bình tỉnh Thanh Hóa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11332</v>
      </c>
      <c r="B333" t="str">
        <f>HYPERLINK("https://thocuong.trieuson.thanhhoa.gov.vn/", "UBND Ủy ban nhân dân xã Thọ Bình tỉnh Thanh Hóa")</f>
        <v>UBND Ủy ban nhân dân xã Thọ Bình tỉnh Thanh Hóa</v>
      </c>
      <c r="C333" t="str">
        <v>https://thocuong.trieuson.thanhhoa.gov.vn/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11333</v>
      </c>
      <c r="B334" t="str">
        <f>HYPERLINK("https://www.facebook.com/p/C%C3%B4ng-an-x%C3%A3-Th%E1%BB%8D-Ti%E1%BA%BFn-huy%E1%BB%87n-Tri%E1%BB%87u-S%C6%A1n-t%E1%BB%89nh-Thanh-H%C3%B3a-100065385013084/", "Công an xã Thọ Tiến tỉnh Thanh Hóa")</f>
        <v>Công an xã Thọ Tiến tỉnh Thanh Hóa</v>
      </c>
      <c r="C334" t="str">
        <v>https://www.facebook.com/p/C%C3%B4ng-an-x%C3%A3-Th%E1%BB%8D-Ti%E1%BA%BFn-huy%E1%BB%87n-Tri%E1%BB%87u-S%C6%A1n-t%E1%BB%89nh-Thanh-H%C3%B3a-100065385013084/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11334</v>
      </c>
      <c r="B335" t="str">
        <f>HYPERLINK("https://thotien.trieuson.thanhhoa.gov.vn/", "UBND Ủy ban nhân dân xã Thọ Tiến tỉnh Thanh Hóa")</f>
        <v>UBND Ủy ban nhân dân xã Thọ Tiến tỉnh Thanh Hóa</v>
      </c>
      <c r="C335" t="str">
        <v>https://thotien.trieuson.thanhhoa.gov.vn/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11335</v>
      </c>
      <c r="B336" t="str">
        <f>HYPERLINK("https://www.facebook.com/cahoply/", "Công an xã Hợp Lý tỉnh Thanh Hóa")</f>
        <v>Công an xã Hợp Lý tỉnh Thanh Hóa</v>
      </c>
      <c r="C336" t="str">
        <v>https://www.facebook.com/cahoply/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11336</v>
      </c>
      <c r="B337" t="str">
        <f>HYPERLINK("https://hopthang.trieuson.thanhhoa.gov.vn/", "UBND Ủy ban nhân dân xã Hợp Lý tỉnh Thanh Hóa")</f>
        <v>UBND Ủy ban nhân dân xã Hợp Lý tỉnh Thanh Hóa</v>
      </c>
      <c r="C337" t="str">
        <v>https://hopthang.trieuson.thanhhoa.gov.vn/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11337</v>
      </c>
      <c r="B338" t="str">
        <f>HYPERLINK("https://www.facebook.com/ConganxaHopTien/", "Công an xã Hợp Tiến tỉnh Thanh Hóa")</f>
        <v>Công an xã Hợp Tiến tỉnh Thanh Hóa</v>
      </c>
      <c r="C338" t="str">
        <v>https://www.facebook.com/ConganxaHopTien/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11338</v>
      </c>
      <c r="B339" t="str">
        <f>HYPERLINK("https://hoptien.trieuson.thanhhoa.gov.vn/thu-hut-dau-tu", "UBND Ủy ban nhân dân xã Hợp Tiến tỉnh Thanh Hóa")</f>
        <v>UBND Ủy ban nhân dân xã Hợp Tiến tỉnh Thanh Hóa</v>
      </c>
      <c r="C339" t="str">
        <v>https://hoptien.trieuson.thanhhoa.gov.vn/thu-hut-dau-tu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11339</v>
      </c>
      <c r="B340" t="str">
        <f>HYPERLINK("https://www.facebook.com/conganxahopthanh/", "Công an xã Hợp Thành tỉnh Thanh Hóa")</f>
        <v>Công an xã Hợp Thành tỉnh Thanh Hóa</v>
      </c>
      <c r="C340" t="str">
        <v>https://www.facebook.com/conganxahopthanh/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11340</v>
      </c>
      <c r="B341" t="str">
        <f>HYPERLINK("https://xahopthanh.hoabinh.gov.vn/", "UBND Ủy ban nhân dân xã Hợp Thành tỉnh Thanh Hóa")</f>
        <v>UBND Ủy ban nhân dân xã Hợp Thành tỉnh Thanh Hóa</v>
      </c>
      <c r="C341" t="str">
        <v>https://xahopthanh.hoabinh.gov.vn/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11341</v>
      </c>
      <c r="B342" t="str">
        <f>HYPERLINK("https://www.facebook.com/p/C%C3%B4ng-an-x%C3%A3-Tri%E1%BB%87u-Th%C3%A0nh-Tri%E1%BB%87u-S%C6%A1n-Thanh-H%C3%B3a-100077070416786/", "Công an xã Triệu Thành tỉnh Thanh Hóa")</f>
        <v>Công an xã Triệu Thành tỉnh Thanh Hóa</v>
      </c>
      <c r="C342" t="str">
        <v>https://www.facebook.com/p/C%C3%B4ng-an-x%C3%A3-Tri%E1%BB%87u-Th%C3%A0nh-Tri%E1%BB%87u-S%C6%A1n-Thanh-H%C3%B3a-100077070416786/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11342</v>
      </c>
      <c r="B343" t="str">
        <f>HYPERLINK("https://trieuthanh.trieuson.thanhhoa.gov.vn/chuyen-doi-so", "UBND Ủy ban nhân dân xã Triệu Thành tỉnh Thanh Hóa")</f>
        <v>UBND Ủy ban nhân dân xã Triệu Thành tỉnh Thanh Hóa</v>
      </c>
      <c r="C343" t="str">
        <v>https://trieuthanh.trieuson.thanhhoa.gov.vn/chuyen-doi-so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11343</v>
      </c>
      <c r="B344" t="str">
        <f>HYPERLINK("https://www.facebook.com/p/C%C3%B4ng-an-x%C3%A3-H%E1%BB%A3p-Th%E1%BA%AFng-huy%E1%BB%87n-Tri%E1%BB%87u-S%C6%A1n-100068836615707/", "Công an xã Hợp Thắng tỉnh Thanh Hóa")</f>
        <v>Công an xã Hợp Thắng tỉnh Thanh Hóa</v>
      </c>
      <c r="C344" t="str">
        <v>https://www.facebook.com/p/C%C3%B4ng-an-x%C3%A3-H%E1%BB%A3p-Th%E1%BA%AFng-huy%E1%BB%87n-Tri%E1%BB%87u-S%C6%A1n-100068836615707/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11344</v>
      </c>
      <c r="B345" t="str">
        <f>HYPERLINK("https://hopthang.trieuson.thanhhoa.gov.vn/", "UBND Ủy ban nhân dân xã Hợp Thắng tỉnh Thanh Hóa")</f>
        <v>UBND Ủy ban nhân dân xã Hợp Thắng tỉnh Thanh Hóa</v>
      </c>
      <c r="C345" t="str">
        <v>https://hopthang.trieuson.thanhhoa.gov.vn/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11345</v>
      </c>
      <c r="B346" t="str">
        <f>HYPERLINK("https://www.facebook.com/p/C%C3%B4ng-an-x%C3%A3-Minh-S%C6%A1n-huy%E1%BB%87n-Ng%E1%BB%8Dc-L%E1%BA%B7c-t%E1%BB%89nh-Thanh-Ho%C3%A1-100069324514973/", "Công an xã Minh Sơn tỉnh Thanh Hóa")</f>
        <v>Công an xã Minh Sơn tỉnh Thanh Hóa</v>
      </c>
      <c r="C346" t="str">
        <v>https://www.facebook.com/p/C%C3%B4ng-an-x%C3%A3-Minh-S%C6%A1n-huy%E1%BB%87n-Ng%E1%BB%8Dc-L%E1%BA%B7c-t%E1%BB%89nh-Thanh-Ho%C3%A1-100069324514973/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11346</v>
      </c>
      <c r="B347" t="str">
        <f>HYPERLINK("https://minhson.trieuson.thanhhoa.gov.vn/hoi-dong-nhan-dan", "UBND Ủy ban nhân dân xã Minh Sơn tỉnh Thanh Hóa")</f>
        <v>UBND Ủy ban nhân dân xã Minh Sơn tỉnh Thanh Hóa</v>
      </c>
      <c r="C347" t="str">
        <v>https://minhson.trieuson.thanhhoa.gov.vn/hoi-dong-nhan-dan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11347</v>
      </c>
      <c r="B348" t="str">
        <f>HYPERLINK("https://www.facebook.com/CAX.MinhKhoi/", "Công an xã Minh Dân tỉnh Thanh Hóa")</f>
        <v>Công an xã Minh Dân tỉnh Thanh Hóa</v>
      </c>
      <c r="C348" t="str">
        <v>https://www.facebook.com/CAX.MinhKhoi/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11348</v>
      </c>
      <c r="B349" t="str">
        <f>HYPERLINK("https://minhhoa.quangbinh.gov.vn/", "UBND Ủy ban nhân dân xã Minh Dân tỉnh Thanh Hóa")</f>
        <v>UBND Ủy ban nhân dân xã Minh Dân tỉnh Thanh Hóa</v>
      </c>
      <c r="C349" t="str">
        <v>https://minhhoa.quangbinh.gov.vn/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11349</v>
      </c>
      <c r="B350" t="str">
        <v>Công an xã Minh Châu tỉnh Thanh Hóa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11350</v>
      </c>
      <c r="B351" t="str">
        <f>HYPERLINK("https://www.quangninh.gov.vn/donvi/xaminhchau/Trang/Default.aspx", "UBND Ủy ban nhân dân xã Minh Châu tỉnh Thanh Hóa")</f>
        <v>UBND Ủy ban nhân dân xã Minh Châu tỉnh Thanh Hóa</v>
      </c>
      <c r="C351" t="str">
        <v>https://www.quangninh.gov.vn/donvi/xaminhchau/Trang/Default.aspx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11351</v>
      </c>
      <c r="B352" t="str">
        <f>HYPERLINK("https://www.facebook.com/conganxadanluc.trieuson.thanhhoa/", "Công an xã Dân Lực tỉnh Thanh Hóa")</f>
        <v>Công an xã Dân Lực tỉnh Thanh Hóa</v>
      </c>
      <c r="C352" t="str">
        <v>https://www.facebook.com/conganxadanluc.trieuson.thanhhoa/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11352</v>
      </c>
      <c r="B353" t="str">
        <f>HYPERLINK("https://danluc.trieuson.thanhhoa.gov.vn/chinh-sach-thu-hut-dau-tu", "UBND Ủy ban nhân dân xã Dân Lực tỉnh Thanh Hóa")</f>
        <v>UBND Ủy ban nhân dân xã Dân Lực tỉnh Thanh Hóa</v>
      </c>
      <c r="C353" t="str">
        <v>https://danluc.trieuson.thanhhoa.gov.vn/chinh-sach-thu-hut-dau-tu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11353</v>
      </c>
      <c r="B354" t="str">
        <f>HYPERLINK("https://www.facebook.com/conganxadanluc.trieuson.thanhhoa/", "Công an xã Dân Lý tỉnh Thanh Hóa")</f>
        <v>Công an xã Dân Lý tỉnh Thanh Hóa</v>
      </c>
      <c r="C354" t="str">
        <v>https://www.facebook.com/conganxadanluc.trieuson.thanhhoa/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11354</v>
      </c>
      <c r="B355" t="str">
        <f>HYPERLINK("https://danly.trieuson.thanhhoa.gov.vn/uy-ban-nhan-dan-xa", "UBND Ủy ban nhân dân xã Dân Lý tỉnh Thanh Hóa")</f>
        <v>UBND Ủy ban nhân dân xã Dân Lý tỉnh Thanh Hóa</v>
      </c>
      <c r="C355" t="str">
        <v>https://danly.trieuson.thanhhoa.gov.vn/uy-ban-nhan-dan-xa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11355</v>
      </c>
      <c r="B356" t="str">
        <f>HYPERLINK("https://www.facebook.com/p/C%C3%B4ng-an-x%C3%A3-D%C3%A2n-Quy%E1%BB%81n-huy%E1%BB%87n-Tri%E1%BB%87u-S%C6%A1n-T%E1%BB%89nh-Thanh-H%C3%B3a-100077714374997/", "Công an xã Dân Quyền tỉnh Thanh Hóa")</f>
        <v>Công an xã Dân Quyền tỉnh Thanh Hóa</v>
      </c>
      <c r="C356" t="str">
        <v>https://www.facebook.com/p/C%C3%B4ng-an-x%C3%A3-D%C3%A2n-Quy%E1%BB%81n-huy%E1%BB%87n-Tri%E1%BB%87u-S%C6%A1n-T%E1%BB%89nh-Thanh-H%C3%B3a-100077714374997/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11356</v>
      </c>
      <c r="B357" t="str">
        <f>HYPERLINK("https://danquyen.trieuson.thanhhoa.gov.vn/van-hoa-xa-hoi", "UBND Ủy ban nhân dân xã Dân Quyền tỉnh Thanh Hóa")</f>
        <v>UBND Ủy ban nhân dân xã Dân Quyền tỉnh Thanh Hóa</v>
      </c>
      <c r="C357" t="str">
        <v>https://danquyen.trieuson.thanhhoa.gov.vn/van-hoa-xa-hoi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11357</v>
      </c>
      <c r="B358" t="str">
        <v>Công an xã An Nông tỉnh Thanh Hóa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11358</v>
      </c>
      <c r="B359" t="str">
        <f>HYPERLINK("https://thanhhoa.longan.gov.vn/", "UBND Ủy ban nhân dân xã An Nông tỉnh Thanh Hóa")</f>
        <v>UBND Ủy ban nhân dân xã An Nông tỉnh Thanh Hóa</v>
      </c>
      <c r="C359" t="str">
        <v>https://thanhhoa.longan.gov.vn/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11359</v>
      </c>
      <c r="B360" t="str">
        <f>HYPERLINK("https://www.facebook.com/conganvanson/", "Công an xã Văn Sơn tỉnh Thanh Hóa")</f>
        <v>Công an xã Văn Sơn tỉnh Thanh Hóa</v>
      </c>
      <c r="C360" t="str">
        <v>https://www.facebook.com/conganvanson/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11360</v>
      </c>
      <c r="B361" t="str">
        <f>HYPERLINK("https://xavanson.hoabinh.gov.vn/", "UBND Ủy ban nhân dân xã Văn Sơn tỉnh Thanh Hóa")</f>
        <v>UBND Ủy ban nhân dân xã Văn Sơn tỉnh Thanh Hóa</v>
      </c>
      <c r="C361" t="str">
        <v>https://xavanson.hoabinh.gov.vn/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11361</v>
      </c>
      <c r="B362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362" t="str">
        <v>https://www.facebook.com/p/C%C3%B4ng-an-x%C3%A3-Th%C3%A1i-H%C3%B2a-huy%E1%BB%87n-Tri%E1%BB%87u-S%C6%A1n-t%E1%BB%89nh-Thanh-H%C3%B3a-100063557649899/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11362</v>
      </c>
      <c r="B363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363" t="str">
        <v>http://thaihoa.trieuson.thanhhoa.gov.vn/he-thong-chinh-tri/nhan-su-ubnd-xa-thai-hoa-84430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11363</v>
      </c>
      <c r="B364" t="str">
        <v>Công an xã Tân Ninh tỉnh Thanh Hóa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11364</v>
      </c>
      <c r="B365" t="str">
        <f>HYPERLINK("https://tanchau.tayninh.gov.vn/vi/page/Uy-ban-nhan-dan-xa-Tan-Thanh.html", "UBND Ủy ban nhân dân xã Tân Ninh tỉnh Thanh Hóa")</f>
        <v>UBND Ủy ban nhân dân xã Tân Ninh tỉnh Thanh Hóa</v>
      </c>
      <c r="C365" t="str">
        <v>https://tanchau.tayninh.gov.vn/vi/page/Uy-ban-nhan-dan-xa-Tan-Thanh.html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11365</v>
      </c>
      <c r="B366" t="str">
        <f>HYPERLINK("https://www.facebook.com/p/C%C3%B4ng-an-x%C3%A3-%C4%90%E1%BB%93ng-L%E1%BB%A3i-CAH-Tri%E1%BB%87u-S%C6%A1n-Thanh-H%C3%B3a-100082496505583/", "Công an xã Đồng Lợi tỉnh Thanh Hóa")</f>
        <v>Công an xã Đồng Lợi tỉnh Thanh Hóa</v>
      </c>
      <c r="C366" t="str">
        <v>https://www.facebook.com/p/C%C3%B4ng-an-x%C3%A3-%C4%90%E1%BB%93ng-L%E1%BB%A3i-CAH-Tri%E1%BB%87u-S%C6%A1n-Thanh-H%C3%B3a-100082496505583/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11366</v>
      </c>
      <c r="B367" t="str">
        <f>HYPERLINK("https://dongloi.trieuson.thanhhoa.gov.vn/chuc-nang-quyen-han", "UBND Ủy ban nhân dân xã Đồng Lợi tỉnh Thanh Hóa")</f>
        <v>UBND Ủy ban nhân dân xã Đồng Lợi tỉnh Thanh Hóa</v>
      </c>
      <c r="C367" t="str">
        <v>https://dongloi.trieuson.thanhhoa.gov.vn/chuc-nang-quyen-han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11367</v>
      </c>
      <c r="B368" t="str">
        <f>HYPERLINK("https://www.facebook.com/CaxDongTien.TS/", "Công an xã Đồng Tiến tỉnh Thanh Hóa")</f>
        <v>Công an xã Đồng Tiến tỉnh Thanh Hóa</v>
      </c>
      <c r="C368" t="str">
        <v>https://www.facebook.com/CaxDongTien.TS/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11368</v>
      </c>
      <c r="B369" t="str">
        <f>HYPERLINK("https://dongtien.trieuson.thanhhoa.gov.vn/thong-tin-du-an", "UBND Ủy ban nhân dân xã Đồng Tiến tỉnh Thanh Hóa")</f>
        <v>UBND Ủy ban nhân dân xã Đồng Tiến tỉnh Thanh Hóa</v>
      </c>
      <c r="C369" t="str">
        <v>https://dongtien.trieuson.thanhhoa.gov.vn/thong-tin-du-an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11369</v>
      </c>
      <c r="B370" t="str">
        <f>HYPERLINK("https://www.facebook.com/conganxadongthangtrieuson/", "Công an xã Đồng Thắng tỉnh Thanh Hóa")</f>
        <v>Công an xã Đồng Thắng tỉnh Thanh Hóa</v>
      </c>
      <c r="C370" t="str">
        <v>https://www.facebook.com/conganxadongthangtrieuson/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11370</v>
      </c>
      <c r="B371" t="str">
        <f>HYPERLINK("https://dongthang.trieuson.thanhhoa.gov.vn/trang-chu", "UBND Ủy ban nhân dân xã Đồng Thắng tỉnh Thanh Hóa")</f>
        <v>UBND Ủy ban nhân dân xã Đồng Thắng tỉnh Thanh Hóa</v>
      </c>
      <c r="C371" t="str">
        <v>https://dongthang.trieuson.thanhhoa.gov.vn/trang-chu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11371</v>
      </c>
      <c r="B372" t="str">
        <f>HYPERLINK("https://www.facebook.com/p/C%C3%B4ng-an-x%C3%A3-Ti%E1%BA%BFn-N%C3%B4ng-100081636183886/", "Công an xã Tiến Nông tỉnh Thanh Hóa")</f>
        <v>Công an xã Tiến Nông tỉnh Thanh Hóa</v>
      </c>
      <c r="C372" t="str">
        <v>https://www.facebook.com/p/C%C3%B4ng-an-x%C3%A3-Ti%E1%BA%BFn-N%C3%B4ng-100081636183886/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11372</v>
      </c>
      <c r="B373" t="str">
        <f>HYPERLINK("https://tiennong.trieuson.thanhhoa.gov.vn/tin-kinh-te-chinh-tri", "UBND Ủy ban nhân dân xã Tiến Nông tỉnh Thanh Hóa")</f>
        <v>UBND Ủy ban nhân dân xã Tiến Nông tỉnh Thanh Hóa</v>
      </c>
      <c r="C373" t="str">
        <v>https://tiennong.trieuson.thanhhoa.gov.vn/tin-kinh-te-chinh-tri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11373</v>
      </c>
      <c r="B374" t="str">
        <v>Công an xã Khuyến Nông tỉnh Thanh Hóa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11374</v>
      </c>
      <c r="B375" t="str">
        <f>HYPERLINK("https://khuyennong.trieuson.thanhhoa.gov.vn/thu-hut-dau-tu", "UBND Ủy ban nhân dân xã Khuyến Nông tỉnh Thanh Hóa")</f>
        <v>UBND Ủy ban nhân dân xã Khuyến Nông tỉnh Thanh Hóa</v>
      </c>
      <c r="C375" t="str">
        <v>https://khuyennong.trieuson.thanhhoa.gov.vn/thu-hut-dau-tu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11375</v>
      </c>
      <c r="B376" t="str">
        <f>HYPERLINK("https://www.facebook.com/p/C%C3%B4ng-an-x%C3%A3-Xu%C3%A2n-Th%E1%BB%8Bnh-huy%E1%BB%87n-Tri%E1%BB%87u-S%C6%A1n-t%E1%BB%89nh-Thanh-H%C3%B3a-100063900770557/", "Công an xã Xuân Thịnh tỉnh Thanh Hóa")</f>
        <v>Công an xã Xuân Thịnh tỉnh Thanh Hóa</v>
      </c>
      <c r="C376" t="str">
        <v>https://www.facebook.com/p/C%C3%B4ng-an-x%C3%A3-Xu%C3%A2n-Th%E1%BB%8Bnh-huy%E1%BB%87n-Tri%E1%BB%87u-S%C6%A1n-t%E1%BB%89nh-Thanh-H%C3%B3a-100063900770557/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11376</v>
      </c>
      <c r="B377" t="str">
        <f>HYPERLINK("https://xuanthinh.trieuson.thanhhoa.gov.vn/lich-su-hinh-thanh", "UBND Ủy ban nhân dân xã Xuân Thịnh tỉnh Thanh Hóa")</f>
        <v>UBND Ủy ban nhân dân xã Xuân Thịnh tỉnh Thanh Hóa</v>
      </c>
      <c r="C377" t="str">
        <v>https://xuanthinh.trieuson.thanhhoa.gov.vn/lich-su-hinh-thanh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11377</v>
      </c>
      <c r="B378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378" t="str">
        <v>https://www.facebook.com/p/C%C3%B4ng-an-x%C3%A3-Xu%C3%A2n-L%E1%BB%99c-huy%E1%BB%87n-Tri%E1%BB%87u-S%C6%A1n-t%E1%BB%89nh-Thanh-Ho%C3%A1-100063831919293/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11378</v>
      </c>
      <c r="B379" t="str">
        <f>HYPERLINK("https://xuanloc.dongnai.gov.vn/Pages/gioithieu.aspx?CatID=132", "UBND Ủy ban nhân dân xã Xuân Lộc tỉnh Thanh Hóa")</f>
        <v>UBND Ủy ban nhân dân xã Xuân Lộc tỉnh Thanh Hóa</v>
      </c>
      <c r="C379" t="str">
        <v>https://xuanloc.dongnai.gov.vn/Pages/gioithieu.aspx?CatID=132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11379</v>
      </c>
      <c r="B380" t="str">
        <f>HYPERLINK("https://www.facebook.com/p/C%C3%B4ng-an-x%C3%A3-Th%E1%BB%8D-D%C3%A2n-Tri%E1%BB%87u-S%C6%A1n-100070992282111/", "Công an xã Thọ Dân tỉnh Thanh Hóa")</f>
        <v>Công an xã Thọ Dân tỉnh Thanh Hóa</v>
      </c>
      <c r="C380" t="str">
        <v>https://www.facebook.com/p/C%C3%B4ng-an-x%C3%A3-Th%E1%BB%8D-D%C3%A2n-Tri%E1%BB%87u-S%C6%A1n-100070992282111/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11380</v>
      </c>
      <c r="B381" t="str">
        <f>HYPERLINK("https://thocuong.trieuson.thanhhoa.gov.vn/", "UBND Ủy ban nhân dân xã Thọ Dân tỉnh Thanh Hóa")</f>
        <v>UBND Ủy ban nhân dân xã Thọ Dân tỉnh Thanh Hóa</v>
      </c>
      <c r="C381" t="str">
        <v>https://thocuong.trieuson.thanhhoa.gov.vn/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11381</v>
      </c>
      <c r="B382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382" t="str">
        <v>https://www.facebook.com/p/C%C3%B4ng-an-x%C3%A3-Xu%C3%A2n-Th%E1%BB%8D-huy%E1%BB%87n-Tri%E1%BB%87u-S%C6%A1n-t%E1%BB%89nh-Thanh-Ho%C3%A1-100063498731518/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11382</v>
      </c>
      <c r="B383" t="str">
        <f>HYPERLINK("https://thoxuan.thanhhoa.gov.vn/", "UBND Ủy ban nhân dân xã Xuân Thọ tỉnh Thanh Hóa")</f>
        <v>UBND Ủy ban nhân dân xã Xuân Thọ tỉnh Thanh Hóa</v>
      </c>
      <c r="C383" t="str">
        <v>https://thoxuan.thanhhoa.gov.vn/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11383</v>
      </c>
      <c r="B384" t="str">
        <v>Công an xã Thọ Tân tỉnh Thanh Hóa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11384</v>
      </c>
      <c r="B385" t="str">
        <f>HYPERLINK("https://thocuong.trieuson.thanhhoa.gov.vn/", "UBND Ủy ban nhân dân xã Thọ Tân tỉnh Thanh Hóa")</f>
        <v>UBND Ủy ban nhân dân xã Thọ Tân tỉnh Thanh Hóa</v>
      </c>
      <c r="C385" t="str">
        <v>https://thocuong.trieuson.thanhhoa.gov.vn/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11385</v>
      </c>
      <c r="B386" t="str">
        <f>HYPERLINK("https://www.facebook.com/conganxathongoc/", "Công an xã Thọ Ngọc tỉnh Thanh Hóa")</f>
        <v>Công an xã Thọ Ngọc tỉnh Thanh Hóa</v>
      </c>
      <c r="C386" t="str">
        <v>https://www.facebook.com/conganxathongoc/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11386</v>
      </c>
      <c r="B387" t="str">
        <f>HYPERLINK("https://thocuong.trieuson.thanhhoa.gov.vn/", "UBND Ủy ban nhân dân xã Thọ Ngọc tỉnh Thanh Hóa")</f>
        <v>UBND Ủy ban nhân dân xã Thọ Ngọc tỉnh Thanh Hóa</v>
      </c>
      <c r="C387" t="str">
        <v>https://thocuong.trieuson.thanhhoa.gov.vn/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11387</v>
      </c>
      <c r="B388" t="str">
        <v>Công an xã Thọ Cường tỉnh Thanh Hóa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11388</v>
      </c>
      <c r="B389" t="str">
        <f>HYPERLINK("https://thocuong.trieuson.thanhhoa.gov.vn/", "UBND Ủy ban nhân dân xã Thọ Cường tỉnh Thanh Hóa")</f>
        <v>UBND Ủy ban nhân dân xã Thọ Cường tỉnh Thanh Hóa</v>
      </c>
      <c r="C389" t="str">
        <v>https://thocuong.trieuson.thanhhoa.gov.vn/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11389</v>
      </c>
      <c r="B390" t="str">
        <f>HYPERLINK("https://www.facebook.com/p/C%C3%B4ng-an-x%C3%A3-Th%E1%BB%8D-Ph%C3%BA-huy%E1%BB%87n-Tri%E1%BB%87u-S%C6%A1n-t%E1%BB%89nh-Thanh-Ho%C3%A1-100064306231613/", "Công an xã Thọ Phú tỉnh Thanh Hóa")</f>
        <v>Công an xã Thọ Phú tỉnh Thanh Hóa</v>
      </c>
      <c r="C390" t="str">
        <v>https://www.facebook.com/p/C%C3%B4ng-an-x%C3%A3-Th%E1%BB%8D-Ph%C3%BA-huy%E1%BB%87n-Tri%E1%BB%87u-S%C6%A1n-t%E1%BB%89nh-Thanh-Ho%C3%A1-100064306231613/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11390</v>
      </c>
      <c r="B391" t="str">
        <f>HYPERLINK("https://thocuong.trieuson.thanhhoa.gov.vn/", "UBND Ủy ban nhân dân xã Thọ Phú tỉnh Thanh Hóa")</f>
        <v>UBND Ủy ban nhân dân xã Thọ Phú tỉnh Thanh Hóa</v>
      </c>
      <c r="C391" t="str">
        <v>https://thocuong.trieuson.thanhhoa.gov.vn/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11391</v>
      </c>
      <c r="B392" t="str">
        <f>HYPERLINK("https://www.facebook.com/250567483120241", "Công an xã Thọ Vực tỉnh Thanh Hóa")</f>
        <v>Công an xã Thọ Vực tỉnh Thanh Hóa</v>
      </c>
      <c r="C392" t="str">
        <v>https://www.facebook.com/250567483120241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11392</v>
      </c>
      <c r="B393" t="str">
        <f>HYPERLINK("https://thocuong.trieuson.thanhhoa.gov.vn/", "UBND Ủy ban nhân dân xã Thọ Vực tỉnh Thanh Hóa")</f>
        <v>UBND Ủy ban nhân dân xã Thọ Vực tỉnh Thanh Hóa</v>
      </c>
      <c r="C393" t="str">
        <v>https://thocuong.trieuson.thanhhoa.gov.vn/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11393</v>
      </c>
      <c r="B394" t="str">
        <f>HYPERLINK("https://www.facebook.com/conganxathothe/", "Công an xã Thọ Thế tỉnh Thanh Hóa")</f>
        <v>Công an xã Thọ Thế tỉnh Thanh Hóa</v>
      </c>
      <c r="C394" t="str">
        <v>https://www.facebook.com/conganxathothe/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11394</v>
      </c>
      <c r="B395" t="str">
        <f>HYPERLINK("https://thocuong.trieuson.thanhhoa.gov.vn/", "UBND Ủy ban nhân dân xã Thọ Thế tỉnh Thanh Hóa")</f>
        <v>UBND Ủy ban nhân dân xã Thọ Thế tỉnh Thanh Hóa</v>
      </c>
      <c r="C395" t="str">
        <v>https://thocuong.trieuson.thanhhoa.gov.vn/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11395</v>
      </c>
      <c r="B396" t="str">
        <f>HYPERLINK("https://www.facebook.com/p/C%C3%B4ng-an-x%C3%A3-N%C3%B4ng-Tr%C6%B0%E1%BB%9Dng-huy%E1%BB%87n-Tri%E1%BB%87u-S%C6%A1n-t%E1%BB%89nh-Thanh-H%C3%B3a-100064381230535/", "Công an xã Nông Trường tỉnh Thanh Hóa")</f>
        <v>Công an xã Nông Trường tỉnh Thanh Hóa</v>
      </c>
      <c r="C396" t="str">
        <v>https://www.facebook.com/p/C%C3%B4ng-an-x%C3%A3-N%C3%B4ng-Tr%C6%B0%E1%BB%9Dng-huy%E1%BB%87n-Tri%E1%BB%87u-S%C6%A1n-t%E1%BB%89nh-Thanh-H%C3%B3a-100064381230535/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11396</v>
      </c>
      <c r="B397" t="str">
        <f>HYPERLINK("https://nongtruong.trieuson.thanhhoa.gov.vn/lien-he", "UBND Ủy ban nhân dân xã Nông Trường tỉnh Thanh Hóa")</f>
        <v>UBND Ủy ban nhân dân xã Nông Trường tỉnh Thanh Hóa</v>
      </c>
      <c r="C397" t="str">
        <v>https://nongtruong.trieuson.thanhhoa.gov.vn/lien-he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11397</v>
      </c>
      <c r="B398" t="str">
        <f>HYPERLINK("https://www.facebook.com/people/C%C3%B4ng-an-x%C3%A3-B%C3%ACnh-S%C6%A1n-Tri%E1%BB%87u-S%C6%A1n-Thanh-H%C3%B3a/100080083041901/", "Công an xã Bình Sơn tỉnh Thanh Hóa")</f>
        <v>Công an xã Bình Sơn tỉnh Thanh Hóa</v>
      </c>
      <c r="C398" t="str">
        <v>https://www.facebook.com/people/C%C3%B4ng-an-x%C3%A3-B%C3%ACnh-S%C6%A1n-Tri%E1%BB%87u-S%C6%A1n-Thanh-H%C3%B3a/100080083041901/</v>
      </c>
      <c r="D398" t="str">
        <v>-</v>
      </c>
      <c r="E398" t="str">
        <v>0869549351</v>
      </c>
      <c r="F398" t="str">
        <v>-</v>
      </c>
      <c r="G398" t="str">
        <v>Thôn Thoi, xã Bình Sơn, huyện Triệu Sơn, tỉnh Thanh Hóa</v>
      </c>
    </row>
    <row r="399">
      <c r="A399">
        <v>11398</v>
      </c>
      <c r="B399" t="str">
        <f>HYPERLINK("https://binhson.trieuson.thanhhoa.gov.vn/uy-ban-nhan-dan", "UBND Ủy ban nhân dân xã Bình Sơn tỉnh Thanh Hóa")</f>
        <v>UBND Ủy ban nhân dân xã Bình Sơn tỉnh Thanh Hóa</v>
      </c>
      <c r="C399" t="str">
        <v>https://binhson.trieuson.thanhhoa.gov.vn/uy-ban-nhan-dan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11399</v>
      </c>
      <c r="B400" t="str">
        <f>HYPERLINK("https://www.facebook.com/reel/833168932233682/", "Công an thị trấn Vạn Hà tỉnh Thanh Hóa")</f>
        <v>Công an thị trấn Vạn Hà tỉnh Thanh Hóa</v>
      </c>
      <c r="C400" t="str">
        <v>https://www.facebook.com/reel/833168932233682/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11400</v>
      </c>
      <c r="B401" t="str">
        <f>HYPERLINK("https://vietyen.bacgiang.gov.vn/xuat-ban-thong-tin/-/asset_publisher/vYGFBWdWN3jE/content/van-ha", "UBND Ủy ban nhân dân thị trấn Vạn Hà tỉnh Thanh Hóa")</f>
        <v>UBND Ủy ban nhân dân thị trấn Vạn Hà tỉnh Thanh Hóa</v>
      </c>
      <c r="C401" t="str">
        <v>https://vietyen.bacgiang.gov.vn/xuat-ban-thong-tin/-/asset_publisher/vYGFBWdWN3jE/content/van-ha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11401</v>
      </c>
      <c r="B402" t="str">
        <f>HYPERLINK("https://www.facebook.com/UBNDXThieuNgoc/", "Công an xã Thiệu Ngọc tỉnh Thanh Hóa")</f>
        <v>Công an xã Thiệu Ngọc tỉnh Thanh Hóa</v>
      </c>
      <c r="C402" t="str">
        <v>https://www.facebook.com/UBNDXThieuNgoc/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11402</v>
      </c>
      <c r="B403" t="str">
        <f>HYPERLINK("https://qppl.thanhhoa.gov.vn/vbpq_thanhhoa.nsf/D6D5A1481A9323BA47258588003A8037/$file/DT-VBDTPT589259415-6-20201591954237917_quyennd_13-06-2020-07-51-19_signed.pdf", "UBND Ủy ban nhân dân xã Thiệu Ngọc tỉnh Thanh Hóa")</f>
        <v>UBND Ủy ban nhân dân xã Thiệu Ngọc tỉnh Thanh Hóa</v>
      </c>
      <c r="C403" t="str">
        <v>https://qppl.thanhhoa.gov.vn/vbpq_thanhhoa.nsf/D6D5A1481A9323BA47258588003A8037/$file/DT-VBDTPT589259415-6-20201591954237917_quyennd_13-06-2020-07-51-19_signed.pdf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11403</v>
      </c>
      <c r="B404" t="str">
        <f>HYPERLINK("https://www.facebook.com/p/C%C3%B4ng-an-x%C3%A3-Thi%E1%BB%87u-V%C5%A9-100063506954355/", "Công an xã Thiệu Vũ tỉnh Thanh Hóa")</f>
        <v>Công an xã Thiệu Vũ tỉnh Thanh Hóa</v>
      </c>
      <c r="C404" t="str">
        <v>https://www.facebook.com/p/C%C3%B4ng-an-x%C3%A3-Thi%E1%BB%87u-V%C5%A9-100063506954355/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11404</v>
      </c>
      <c r="B405" t="str">
        <f>HYPERLINK("http://thieuvu.thieuhoa.thanhhoa.gov.vn/web/trang-chu/tin-tuc-su-kien/tin-kinh-te-chinh-tri", "UBND Ủy ban nhân dân xã Thiệu Vũ tỉnh Thanh Hóa")</f>
        <v>UBND Ủy ban nhân dân xã Thiệu Vũ tỉnh Thanh Hóa</v>
      </c>
      <c r="C405" t="str">
        <v>http://thieuvu.thieuhoa.thanhhoa.gov.vn/web/trang-chu/tin-tuc-su-kien/tin-kinh-te-chinh-tri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11405</v>
      </c>
      <c r="B406" t="str">
        <f>HYPERLINK("https://www.facebook.com/Conganxathieuphucvinhandanphucvu/", "Công an xã Thiệu Phúc tỉnh Thanh Hóa")</f>
        <v>Công an xã Thiệu Phúc tỉnh Thanh Hóa</v>
      </c>
      <c r="C406" t="str">
        <v>https://www.facebook.com/Conganxathieuphucvinhandanphucvu/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11406</v>
      </c>
      <c r="B407" t="str">
        <f>HYPERLINK("https://thieuphuc.thieuhoa.thanhhoa.gov.vn/uy-ban-nhan-dan-xa", "UBND Ủy ban nhân dân xã Thiệu Phúc tỉnh Thanh Hóa")</f>
        <v>UBND Ủy ban nhân dân xã Thiệu Phúc tỉnh Thanh Hóa</v>
      </c>
      <c r="C407" t="str">
        <v>https://thieuphuc.thieuhoa.thanhhoa.gov.vn/uy-ban-nhan-dan-xa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11407</v>
      </c>
      <c r="B408" t="str">
        <v>Công an xã Thiệu Tiến tỉnh Thanh Hóa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11408</v>
      </c>
      <c r="B409" t="str">
        <f>HYPERLINK("http://thieutien.thieuhoa.thanhhoa.gov.vn/web/trang-chu/he-thong-chinh-tri/uy-ban-nhan-dan-xa/hinh-anh-ve-cong-so-xa-thieu-tien.html", "UBND Ủy ban nhân dân xã Thiệu Tiến tỉnh Thanh Hóa")</f>
        <v>UBND Ủy ban nhân dân xã Thiệu Tiến tỉnh Thanh Hóa</v>
      </c>
      <c r="C409" t="str">
        <v>http://thieutien.thieuhoa.thanhhoa.gov.vn/web/trang-chu/he-thong-chinh-tri/uy-ban-nhan-dan-xa/hinh-anh-ve-cong-so-xa-thieu-tien.html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11409</v>
      </c>
      <c r="B410" t="str">
        <f>HYPERLINK("https://www.facebook.com/Conganxathieuphucvinhandanphucvu/", "Công an xã Thiệu Công tỉnh Thanh Hóa")</f>
        <v>Công an xã Thiệu Công tỉnh Thanh Hóa</v>
      </c>
      <c r="C410" t="str">
        <v>https://www.facebook.com/Conganxathieuphucvinhandanphucvu/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11410</v>
      </c>
      <c r="B411" t="str">
        <f>HYPERLINK("http://thieuvan.thieuhoa.thanhhoa.gov.vn/", "UBND Ủy ban nhân dân xã Thiệu Công tỉnh Thanh Hóa")</f>
        <v>UBND Ủy ban nhân dân xã Thiệu Công tỉnh Thanh Hóa</v>
      </c>
      <c r="C411" t="str">
        <v>http://thieuvan.thieuhoa.thanhhoa.gov.vn/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11411</v>
      </c>
      <c r="B412" t="str">
        <f>HYPERLINK("https://www.facebook.com/Conganxathieuphucvinhandanphucvu/", "Công an xã Thiệu Phú tỉnh Thanh Hóa")</f>
        <v>Công an xã Thiệu Phú tỉnh Thanh Hóa</v>
      </c>
      <c r="C412" t="str">
        <v>https://www.facebook.com/Conganxathieuphucvinhandanphucvu/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11412</v>
      </c>
      <c r="B413" t="str">
        <f>HYPERLINK("https://thieuhop.thieuhoa.thanhhoa.gov.vn/?call=file.download&amp;file_id=636757523", "UBND Ủy ban nhân dân xã Thiệu Phú tỉnh Thanh Hóa")</f>
        <v>UBND Ủy ban nhân dân xã Thiệu Phú tỉnh Thanh Hóa</v>
      </c>
      <c r="C413" t="str">
        <v>https://thieuhop.thieuhoa.thanhhoa.gov.vn/?call=file.download&amp;file_id=636757523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11413</v>
      </c>
      <c r="B414" t="str">
        <f>HYPERLINK("https://www.facebook.com/p/C%C3%B4ng-an-x%C3%A3-Thi%E1%BB%87u-Long-100080680838162/", "Công an xã Thiệu Long tỉnh Thanh Hóa")</f>
        <v>Công an xã Thiệu Long tỉnh Thanh Hóa</v>
      </c>
      <c r="C414" t="str">
        <v>https://www.facebook.com/p/C%C3%B4ng-an-x%C3%A3-Thi%E1%BB%87u-Long-100080680838162/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11414</v>
      </c>
      <c r="B415" t="str">
        <f>HYPERLINK("http://thieuvan.thieuhoa.thanhhoa.gov.vn/", "UBND Ủy ban nhân dân xã Thiệu Long tỉnh Thanh Hóa")</f>
        <v>UBND Ủy ban nhân dân xã Thiệu Long tỉnh Thanh Hóa</v>
      </c>
      <c r="C415" t="str">
        <v>http://thieuvan.thieuhoa.thanhhoa.gov.vn/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11415</v>
      </c>
      <c r="B416" t="str">
        <f>HYPERLINK("https://www.facebook.com/p/C%C3%B4ng-An-X%C3%A3-Thi%E1%BB%87u-Giao-Thi%E1%BB%87u-H%C3%B3a-100068892525088/", "Công an xã Thiệu Giang tỉnh Thanh Hóa")</f>
        <v>Công an xã Thiệu Giang tỉnh Thanh Hóa</v>
      </c>
      <c r="C416" t="str">
        <v>https://www.facebook.com/p/C%C3%B4ng-An-X%C3%A3-Thi%E1%BB%87u-Giao-Thi%E1%BB%87u-H%C3%B3a-100068892525088/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11416</v>
      </c>
      <c r="B417" t="str">
        <f>HYPERLINK("https://thieuhop.thieuhoa.thanhhoa.gov.vn/?call=file.download&amp;file_id=636757523", "UBND Ủy ban nhân dân xã Thiệu Giang tỉnh Thanh Hóa")</f>
        <v>UBND Ủy ban nhân dân xã Thiệu Giang tỉnh Thanh Hóa</v>
      </c>
      <c r="C417" t="str">
        <v>https://thieuhop.thieuhoa.thanhhoa.gov.vn/?call=file.download&amp;file_id=636757523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11417</v>
      </c>
      <c r="B418" t="str">
        <f>HYPERLINK("https://www.facebook.com/p/C%C3%B4ng-an-x%C3%A3-Thi%E1%BB%87u-Duy-C%C3%B4ng-an-huy%E1%BB%87n-Thi%E1%BB%87u-H%C3%B3a-100066354145944/", "Công an xã Thiệu Duy tỉnh Thanh Hóa")</f>
        <v>Công an xã Thiệu Duy tỉnh Thanh Hóa</v>
      </c>
      <c r="C418" t="str">
        <v>https://www.facebook.com/p/C%C3%B4ng-an-x%C3%A3-Thi%E1%BB%87u-Duy-C%C3%B4ng-an-huy%E1%BB%87n-Thi%E1%BB%87u-H%C3%B3a-100066354145944/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11418</v>
      </c>
      <c r="B419" t="str">
        <f>HYPERLINK("https://thieuduy.thieuhoa.thanhhoa.gov.vn/web/trang-chu/he-thong-chinh-tri/uy-ban-nhan-dan-xa/thong-bao-khan-cua-chu-tich-ubnd-xa-thieu-duy-ve-viec-tang-cuong-cong-tac-phong-chong-dich-covid-19.html", "UBND Ủy ban nhân dân xã Thiệu Duy tỉnh Thanh Hóa")</f>
        <v>UBND Ủy ban nhân dân xã Thiệu Duy tỉnh Thanh Hóa</v>
      </c>
      <c r="C419" t="str">
        <v>https://thieuduy.thieuhoa.thanhhoa.gov.vn/web/trang-chu/he-thong-chinh-tri/uy-ban-nhan-dan-xa/thong-bao-khan-cua-chu-tich-ubnd-xa-thieu-duy-ve-viec-tang-cuong-cong-tac-phong-chong-dich-covid-19.html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11419</v>
      </c>
      <c r="B420" t="str">
        <f>HYPERLINK("https://www.facebook.com/p/C%C3%B4ng-An-X%C3%A3-Thi%E1%BB%87u-Nguy%C3%AAn-100063695132875/?locale=vi_VN", "Công an xã Thiệu Nguyên tỉnh Thanh Hóa")</f>
        <v>Công an xã Thiệu Nguyên tỉnh Thanh Hóa</v>
      </c>
      <c r="C420" t="str">
        <v>https://www.facebook.com/p/C%C3%B4ng-An-X%C3%A3-Thi%E1%BB%87u-Nguy%C3%AAn-100063695132875/?locale=vi_VN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11420</v>
      </c>
      <c r="B421" t="str">
        <f>HYPERLINK("https://qppl.thanhhoa.gov.vn/vbpq_thanhhoa.nsf/D6D5A1481A9323BA47258588003A8037/$file/DT-VBDTPT589259415-6-20201591954237917_quyennd_13-06-2020-07-51-19_signed.pdf", "UBND Ủy ban nhân dân xã Thiệu Nguyên tỉnh Thanh Hóa")</f>
        <v>UBND Ủy ban nhân dân xã Thiệu Nguyên tỉnh Thanh Hóa</v>
      </c>
      <c r="C421" t="str">
        <v>https://qppl.thanhhoa.gov.vn/vbpq_thanhhoa.nsf/D6D5A1481A9323BA47258588003A8037/$file/DT-VBDTPT589259415-6-20201591954237917_quyennd_13-06-2020-07-51-19_signed.pdf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11421</v>
      </c>
      <c r="B422" t="str">
        <f>HYPERLINK("https://www.facebook.com/p/C%C3%B4ng-an-x%C3%A3-Thi%E1%BB%87u-H%E1%BB%A3p-C%C3%B4ng-an-huy%E1%BB%87n-Thi%E1%BB%87u-H%C3%B3a-100063725033647/", "Công an xã Thiệu Hợp tỉnh Thanh Hóa")</f>
        <v>Công an xã Thiệu Hợp tỉnh Thanh Hóa</v>
      </c>
      <c r="C422" t="str">
        <v>https://www.facebook.com/p/C%C3%B4ng-an-x%C3%A3-Thi%E1%BB%87u-H%E1%BB%A3p-C%C3%B4ng-an-huy%E1%BB%87n-Thi%E1%BB%87u-H%C3%B3a-100063725033647/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11422</v>
      </c>
      <c r="B423" t="str">
        <f>HYPERLINK("https://thieuhop.thieuhoa.thanhhoa.gov.vn/?call=file.download&amp;file_id=636757523", "UBND Ủy ban nhân dân xã Thiệu Hợp tỉnh Thanh Hóa")</f>
        <v>UBND Ủy ban nhân dân xã Thiệu Hợp tỉnh Thanh Hóa</v>
      </c>
      <c r="C423" t="str">
        <v>https://thieuhop.thieuhoa.thanhhoa.gov.vn/?call=file.download&amp;file_id=636757523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11423</v>
      </c>
      <c r="B424" t="str">
        <v>Công an xã Thiệu Thịnh tỉnh Thanh Hóa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11424</v>
      </c>
      <c r="B425" t="str">
        <f>HYPERLINK("https://thieuhop.thieuhoa.thanhhoa.gov.vn/?call=file.download&amp;file_id=636757523", "UBND Ủy ban nhân dân xã Thiệu Thịnh tỉnh Thanh Hóa")</f>
        <v>UBND Ủy ban nhân dân xã Thiệu Thịnh tỉnh Thanh Hóa</v>
      </c>
      <c r="C425" t="str">
        <v>https://thieuhop.thieuhoa.thanhhoa.gov.vn/?call=file.download&amp;file_id=636757523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11425</v>
      </c>
      <c r="B426" t="str">
        <v>Công an xã Thiệu Quang tỉnh Thanh Hóa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11426</v>
      </c>
      <c r="B427" t="str">
        <f>HYPERLINK("http://thieuvan.thieuhoa.thanhhoa.gov.vn/", "UBND Ủy ban nhân dân xã Thiệu Quang tỉnh Thanh Hóa")</f>
        <v>UBND Ủy ban nhân dân xã Thiệu Quang tỉnh Thanh Hóa</v>
      </c>
      <c r="C427" t="str">
        <v>http://thieuvan.thieuhoa.thanhhoa.gov.vn/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11427</v>
      </c>
      <c r="B428" t="str">
        <f>HYPERLINK("https://www.facebook.com/p/C%C3%B4ng-an-x%C3%A3-Thi%E1%BB%87u-H%E1%BB%A3p-C%C3%B4ng-an-huy%E1%BB%87n-Thi%E1%BB%87u-H%C3%B3a-100063725033647/", "Công an xã Thiệu Thành tỉnh Thanh Hóa")</f>
        <v>Công an xã Thiệu Thành tỉnh Thanh Hóa</v>
      </c>
      <c r="C428" t="str">
        <v>https://www.facebook.com/p/C%C3%B4ng-an-x%C3%A3-Thi%E1%BB%87u-H%E1%BB%A3p-C%C3%B4ng-an-huy%E1%BB%87n-Thi%E1%BB%87u-H%C3%B3a-100063725033647/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11428</v>
      </c>
      <c r="B429" t="str">
        <f>HYPERLINK("https://thieuhop.thieuhoa.thanhhoa.gov.vn/?call=file.download&amp;file_id=636757523", "UBND Ủy ban nhân dân xã Thiệu Thành tỉnh Thanh Hóa")</f>
        <v>UBND Ủy ban nhân dân xã Thiệu Thành tỉnh Thanh Hóa</v>
      </c>
      <c r="C429" t="str">
        <v>https://thieuhop.thieuhoa.thanhhoa.gov.vn/?call=file.download&amp;file_id=636757523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11429</v>
      </c>
      <c r="B430" t="str">
        <f>HYPERLINK("https://www.facebook.com/thieutoan/", "Công an xã Thiệu Toán tỉnh Thanh Hóa")</f>
        <v>Công an xã Thiệu Toán tỉnh Thanh Hóa</v>
      </c>
      <c r="C430" t="str">
        <v>https://www.facebook.com/thieutoan/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11430</v>
      </c>
      <c r="B431" t="str">
        <f>HYPERLINK("https://thieuhop.thieuhoa.thanhhoa.gov.vn/?call=file.download&amp;file_id=636757523", "UBND Ủy ban nhân dân xã Thiệu Toán tỉnh Thanh Hóa")</f>
        <v>UBND Ủy ban nhân dân xã Thiệu Toán tỉnh Thanh Hóa</v>
      </c>
      <c r="C431" t="str">
        <v>https://thieuhop.thieuhoa.thanhhoa.gov.vn/?call=file.download&amp;file_id=636757523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11431</v>
      </c>
      <c r="B432" t="str">
        <f>HYPERLINK("https://www.facebook.com/Conganhuyenthieuhoa/", "Công an xã Thiệu Chính tỉnh Thanh Hóa")</f>
        <v>Công an xã Thiệu Chính tỉnh Thanh Hóa</v>
      </c>
      <c r="C432" t="str">
        <v>https://www.facebook.com/Conganhuyenthieuhoa/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11432</v>
      </c>
      <c r="B433" t="str">
        <f>HYPERLINK("https://thieuhop.thieuhoa.thanhhoa.gov.vn/?call=file.download&amp;file_id=636757523", "UBND Ủy ban nhân dân xã Thiệu Chính tỉnh Thanh Hóa")</f>
        <v>UBND Ủy ban nhân dân xã Thiệu Chính tỉnh Thanh Hóa</v>
      </c>
      <c r="C433" t="str">
        <v>https://thieuhop.thieuhoa.thanhhoa.gov.vn/?call=file.download&amp;file_id=636757523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11433</v>
      </c>
      <c r="B434" t="str">
        <f>HYPERLINK("https://www.facebook.com/Conganhuyenthieuhoa/", "Công an xã Thiệu Hòa tỉnh Thanh Hóa")</f>
        <v>Công an xã Thiệu Hòa tỉnh Thanh Hóa</v>
      </c>
      <c r="C434" t="str">
        <v>https://www.facebook.com/Conganhuyenthieuhoa/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11434</v>
      </c>
      <c r="B435" t="str">
        <f>HYPERLINK("http://thieuvan.thieuhoa.thanhhoa.gov.vn/", "UBND Ủy ban nhân dân xã Thiệu Hòa tỉnh Thanh Hóa")</f>
        <v>UBND Ủy ban nhân dân xã Thiệu Hòa tỉnh Thanh Hóa</v>
      </c>
      <c r="C435" t="str">
        <v>http://thieuvan.thieuhoa.thanhhoa.gov.vn/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11435</v>
      </c>
      <c r="B436" t="str">
        <v>Công an xã Thiệu Minh tỉnh Thanh Hóa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11436</v>
      </c>
      <c r="B437" t="str">
        <f>HYPERLINK("https://qppl.thanhhoa.gov.vn/vbpq_thanhhoa.nsf/All/668550997CC9E19747257B2B00112189/$file/d768.pdf", "UBND Ủy ban nhân dân xã Thiệu Minh tỉnh Thanh Hóa")</f>
        <v>UBND Ủy ban nhân dân xã Thiệu Minh tỉnh Thanh Hóa</v>
      </c>
      <c r="C437" t="str">
        <v>https://qppl.thanhhoa.gov.vn/vbpq_thanhhoa.nsf/All/668550997CC9E19747257B2B00112189/$file/d768.pdf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11437</v>
      </c>
      <c r="B438" t="str">
        <v>Công an xã Thiệu Tâm tỉnh Thanh Hóa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11438</v>
      </c>
      <c r="B439" t="str">
        <f>HYPERLINK("https://qppl.thanhhoa.gov.vn/vbpq_thanhhoa.nsf/D6D5A1481A9323BA47258588003A8037/$file/DT-VBDTPT589259415-6-20201591954237917_quyennd_13-06-2020-07-51-19_signed.pdf", "UBND Ủy ban nhân dân xã Thiệu Tâm tỉnh Thanh Hóa")</f>
        <v>UBND Ủy ban nhân dân xã Thiệu Tâm tỉnh Thanh Hóa</v>
      </c>
      <c r="C439" t="str">
        <v>https://qppl.thanhhoa.gov.vn/vbpq_thanhhoa.nsf/D6D5A1481A9323BA47258588003A8037/$file/DT-VBDTPT589259415-6-20201591954237917_quyennd_13-06-2020-07-51-19_signed.pdf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11439</v>
      </c>
      <c r="B440" t="str">
        <f>HYPERLINK("https://www.facebook.com/p/C%C3%B4ng-an-x%C3%A3-Thi%E1%BB%87u-Vi%C3%AAn-100064875136110/", "Công an xã Thiệu Viên tỉnh Thanh Hóa")</f>
        <v>Công an xã Thiệu Viên tỉnh Thanh Hóa</v>
      </c>
      <c r="C440" t="str">
        <v>https://www.facebook.com/p/C%C3%B4ng-an-x%C3%A3-Thi%E1%BB%87u-Vi%C3%AAn-100064875136110/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11440</v>
      </c>
      <c r="B441" t="str">
        <f>HYPERLINK("http://thieuvan.thieuhoa.thanhhoa.gov.vn/", "UBND Ủy ban nhân dân xã Thiệu Viên tỉnh Thanh Hóa")</f>
        <v>UBND Ủy ban nhân dân xã Thiệu Viên tỉnh Thanh Hóa</v>
      </c>
      <c r="C441" t="str">
        <v>http://thieuvan.thieuhoa.thanhhoa.gov.vn/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11441</v>
      </c>
      <c r="B442" t="str">
        <f>HYPERLINK("https://www.facebook.com/p/C%C3%B4ng-an-x%C3%A3-Thi%E1%BB%87u-D%C6%B0%C6%A1ng-100064542890354/", "Công an xã Thiệu Lý tỉnh Thanh Hóa")</f>
        <v>Công an xã Thiệu Lý tỉnh Thanh Hóa</v>
      </c>
      <c r="C442" t="str">
        <v>https://www.facebook.com/p/C%C3%B4ng-an-x%C3%A3-Thi%E1%BB%87u-D%C6%B0%C6%A1ng-100064542890354/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11442</v>
      </c>
      <c r="B443" t="str">
        <f>HYPERLINK("http://thieuvan.thieuhoa.thanhhoa.gov.vn/", "UBND Ủy ban nhân dân xã Thiệu Lý tỉnh Thanh Hóa")</f>
        <v>UBND Ủy ban nhân dân xã Thiệu Lý tỉnh Thanh Hóa</v>
      </c>
      <c r="C443" t="str">
        <v>http://thieuvan.thieuhoa.thanhhoa.gov.vn/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11443</v>
      </c>
      <c r="B444" t="str">
        <f>HYPERLINK("https://www.facebook.com/people/C%C3%B4ng-an-x%C3%A3-Thi%E1%BB%87u-V%E1%BA%ADn-Thi%E1%BB%87u-H%C3%B3a/100063774684071/", "Công an xã Thiệu Vận tỉnh Thanh Hóa")</f>
        <v>Công an xã Thiệu Vận tỉnh Thanh Hóa</v>
      </c>
      <c r="C444" t="str">
        <v>https://www.facebook.com/people/C%C3%B4ng-an-x%C3%A3-Thi%E1%BB%87u-V%E1%BA%ADn-Thi%E1%BB%87u-H%C3%B3a/100063774684071/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11444</v>
      </c>
      <c r="B445" t="str">
        <f>HYPERLINK("http://thieuvan.thieuhoa.thanhhoa.gov.vn/", "UBND Ủy ban nhân dân xã Thiệu Vận tỉnh Thanh Hóa")</f>
        <v>UBND Ủy ban nhân dân xã Thiệu Vận tỉnh Thanh Hóa</v>
      </c>
      <c r="C445" t="str">
        <v>http://thieuvan.thieuhoa.thanhhoa.gov.vn/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11445</v>
      </c>
      <c r="B446" t="str">
        <f>HYPERLINK("https://www.facebook.com/p/C%C3%B4ng-an-x%C3%A3-Thi%E1%BB%87u-Trung-huy%E1%BB%87n-Thi%E1%BB%87u-H%C3%B3a-100066278182722/", "Công an xã Thiệu Trung tỉnh Thanh Hóa")</f>
        <v>Công an xã Thiệu Trung tỉnh Thanh Hóa</v>
      </c>
      <c r="C446" t="str">
        <v>https://www.facebook.com/p/C%C3%B4ng-an-x%C3%A3-Thi%E1%BB%87u-Trung-huy%E1%BB%87n-Thi%E1%BB%87u-H%C3%B3a-100066278182722/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11446</v>
      </c>
      <c r="B447" t="str">
        <f>HYPERLINK("http://thieuvan.thieuhoa.thanhhoa.gov.vn/", "UBND Ủy ban nhân dân xã Thiệu Trung tỉnh Thanh Hóa")</f>
        <v>UBND Ủy ban nhân dân xã Thiệu Trung tỉnh Thanh Hóa</v>
      </c>
      <c r="C447" t="str">
        <v>http://thieuvan.thieuhoa.thanhhoa.gov.vn/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11447</v>
      </c>
      <c r="B448" t="str">
        <f>HYPERLINK("https://www.facebook.com/doanthanhnien.1956/?locale=vi_VN", "Công an xã Thiệu Đô tỉnh Thanh Hóa")</f>
        <v>Công an xã Thiệu Đô tỉnh Thanh Hóa</v>
      </c>
      <c r="C448" t="str">
        <v>https://www.facebook.com/doanthanhnien.1956/?locale=vi_VN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11448</v>
      </c>
      <c r="B449" t="str">
        <f>HYPERLINK("https://qppl.thanhhoa.gov.vn/vbpq_thanhhoa.nsf/AD6C1694E4EB5793472585BD00385B73/$file/DT-VBDTPT593973597-8-20201596770169424chanth07.08.2020_10h20p13_quyennd_07-08-2020-14-26-15_signed.pdf", "UBND Ủy ban nhân dân xã Thiệu Đô tỉnh Thanh Hóa")</f>
        <v>UBND Ủy ban nhân dân xã Thiệu Đô tỉnh Thanh Hóa</v>
      </c>
      <c r="C449" t="str">
        <v>https://qppl.thanhhoa.gov.vn/vbpq_thanhhoa.nsf/AD6C1694E4EB5793472585BD00385B73/$file/DT-VBDTPT593973597-8-20201596770169424chanth07.08.2020_10h20p13_quyennd_07-08-2020-14-26-15_signed.pdf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11449</v>
      </c>
      <c r="B450" t="str">
        <f>HYPERLINK("https://www.facebook.com/p/C%C3%B4ng-an-x%C3%A3-T%C3%A2n-Ch%C3%A2u-Thi%E1%BB%87u-H%C3%B3a-100063601854755/", "Công an xã Thiệu Châu tỉnh Thanh Hóa")</f>
        <v>Công an xã Thiệu Châu tỉnh Thanh Hóa</v>
      </c>
      <c r="C450" t="str">
        <v>https://www.facebook.com/p/C%C3%B4ng-an-x%C3%A3-T%C3%A2n-Ch%C3%A2u-Thi%E1%BB%87u-H%C3%B3a-100063601854755/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11450</v>
      </c>
      <c r="B451" t="str">
        <f>HYPERLINK("http://thieuvan.thieuhoa.thanhhoa.gov.vn/", "UBND Ủy ban nhân dân xã Thiệu Châu tỉnh Thanh Hóa")</f>
        <v>UBND Ủy ban nhân dân xã Thiệu Châu tỉnh Thanh Hóa</v>
      </c>
      <c r="C451" t="str">
        <v>http://thieuvan.thieuhoa.thanhhoa.gov.vn/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11451</v>
      </c>
      <c r="B452" t="str">
        <f>HYPERLINK("https://www.facebook.com/p/C%C3%B4ng-An-X%C3%A3-Thi%E1%BB%87u-Giao-Thi%E1%BB%87u-H%C3%B3a-100068892525088/", "Công an xã Thiệu Giao tỉnh Thanh Hóa")</f>
        <v>Công an xã Thiệu Giao tỉnh Thanh Hóa</v>
      </c>
      <c r="C452" t="str">
        <v>https://www.facebook.com/p/C%C3%B4ng-An-X%C3%A3-Thi%E1%BB%87u-Giao-Thi%E1%BB%87u-H%C3%B3a-100068892525088/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11452</v>
      </c>
      <c r="B453" t="str">
        <f>HYPERLINK("http://thieuvan.thieuhoa.thanhhoa.gov.vn/", "UBND Ủy ban nhân dân xã Thiệu Giao tỉnh Thanh Hóa")</f>
        <v>UBND Ủy ban nhân dân xã Thiệu Giao tỉnh Thanh Hóa</v>
      </c>
      <c r="C453" t="str">
        <v>http://thieuvan.thieuhoa.thanhhoa.gov.vn/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11453</v>
      </c>
      <c r="B454" t="str">
        <f>HYPERLINK("https://www.facebook.com/p/C%C3%B4ng-an-x%C3%A3-T%C3%A2n-Ch%C3%A2u-Thi%E1%BB%87u-H%C3%B3a-100063601854755/", "Công an xã Thiệu Tân tỉnh Thanh Hóa")</f>
        <v>Công an xã Thiệu Tân tỉnh Thanh Hóa</v>
      </c>
      <c r="C454" t="str">
        <v>https://www.facebook.com/p/C%C3%B4ng-an-x%C3%A3-T%C3%A2n-Ch%C3%A2u-Thi%E1%BB%87u-H%C3%B3a-100063601854755/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11454</v>
      </c>
      <c r="B455" t="str">
        <f>HYPERLINK("http://thieuvan.thieuhoa.thanhhoa.gov.vn/", "UBND Ủy ban nhân dân xã Thiệu Tân tỉnh Thanh Hóa")</f>
        <v>UBND Ủy ban nhân dân xã Thiệu Tân tỉnh Thanh Hóa</v>
      </c>
      <c r="C455" t="str">
        <v>http://thieuvan.thieuhoa.thanhhoa.gov.vn/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11455</v>
      </c>
      <c r="B456" t="str">
        <f>HYPERLINK("https://www.facebook.com/p/C%C3%B4ng-an-Th%E1%BB%8B-tr%E1%BA%A5n-B%C3%BAt-S%C6%A1n-100064055860840/", "Công an thị trấn Bút Sơn tỉnh Thanh Hóa")</f>
        <v>Công an thị trấn Bút Sơn tỉnh Thanh Hóa</v>
      </c>
      <c r="C456" t="str">
        <v>https://www.facebook.com/p/C%C3%B4ng-an-Th%E1%BB%8B-tr%E1%BA%A5n-B%C3%BAt-S%C6%A1n-100064055860840/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11456</v>
      </c>
      <c r="B457" t="str">
        <f>HYPERLINK("https://butson.hoanghoa.thanhhoa.gov.vn/web/trang-chu/bo-may-hanh-chinh/uy-ban-nhan-dan", "UBND Ủy ban nhân dân thị trấn Bút Sơn tỉnh Thanh Hóa")</f>
        <v>UBND Ủy ban nhân dân thị trấn Bút Sơn tỉnh Thanh Hóa</v>
      </c>
      <c r="C457" t="str">
        <v>https://butson.hoanghoa.thanhhoa.gov.vn/web/trang-chu/bo-may-hanh-chinh/uy-ban-nhan-dan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11457</v>
      </c>
      <c r="B458" t="str">
        <f>HYPERLINK("https://www.facebook.com/p/C%C3%B4ng-An-X%C3%A3-Ho%E1%BA%B1ng-Giang-100064724959432/", "Công an xã Hoằng Giang tỉnh Thanh Hóa")</f>
        <v>Công an xã Hoằng Giang tỉnh Thanh Hóa</v>
      </c>
      <c r="C458" t="str">
        <v>https://www.facebook.com/p/C%C3%B4ng-An-X%C3%A3-Ho%E1%BA%B1ng-Giang-100064724959432/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11458</v>
      </c>
      <c r="B459" t="str">
        <f>HYPERLINK("https://hoanggiang.hoanghoa.thanhhoa.gov.vn/", "UBND Ủy ban nhân dân xã Hoằng Giang tỉnh Thanh Hóa")</f>
        <v>UBND Ủy ban nhân dân xã Hoằng Giang tỉnh Thanh Hóa</v>
      </c>
      <c r="C459" t="str">
        <v>https://hoanggiang.hoanghoa.thanhhoa.gov.vn/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11459</v>
      </c>
      <c r="B460" t="str">
        <v>Công an xã Hoằng Xuân tỉnh Thanh Hóa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11460</v>
      </c>
      <c r="B461" t="str">
        <f>HYPERLINK("https://hoangxuan.hoanghoa.thanhhoa.gov.vn/", "UBND Ủy ban nhân dân xã Hoằng Xuân tỉnh Thanh Hóa")</f>
        <v>UBND Ủy ban nhân dân xã Hoằng Xuân tỉnh Thanh Hóa</v>
      </c>
      <c r="C461" t="str">
        <v>https://hoangxuan.hoanghoa.thanhhoa.gov.vn/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11461</v>
      </c>
      <c r="B462" t="str">
        <v>Công an xã Hoằng Khánh tỉnh Thanh Hóa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11462</v>
      </c>
      <c r="B463" t="str">
        <f>HYPERLINK("http://hoangxuan.hoanghoa.thanhhoa.gov.vn/web/danh-ba-co-quan-chuc-nang/danh-sach-can-bo-cong-chuc-ubnd-xa.html", "UBND Ủy ban nhân dân xã Hoằng Khánh tỉnh Thanh Hóa")</f>
        <v>UBND Ủy ban nhân dân xã Hoằng Khánh tỉnh Thanh Hóa</v>
      </c>
      <c r="C463" t="str">
        <v>http://hoangxuan.hoanghoa.thanhhoa.gov.vn/web/danh-ba-co-quan-chuc-nang/danh-sach-can-bo-cong-chuc-ubnd-xa.html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11463</v>
      </c>
      <c r="B464" t="str">
        <f>HYPERLINK("https://www.facebook.com/conganxahoangphuong/", "Công an xã Hoằng Phượng tỉnh Thanh Hóa")</f>
        <v>Công an xã Hoằng Phượng tỉnh Thanh Hóa</v>
      </c>
      <c r="C464" t="str">
        <v>https://www.facebook.com/conganxahoangphuong/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11464</v>
      </c>
      <c r="B465" t="str">
        <f>HYPERLINK("https://hoangphuong.hoanghoa.thanhhoa.gov.vn/", "UBND Ủy ban nhân dân xã Hoằng Phượng tỉnh Thanh Hóa")</f>
        <v>UBND Ủy ban nhân dân xã Hoằng Phượng tỉnh Thanh Hóa</v>
      </c>
      <c r="C465" t="str">
        <v>https://hoangphuong.hoanghoa.thanhhoa.gov.vn/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11465</v>
      </c>
      <c r="B466" t="str">
        <f>HYPERLINK("https://www.facebook.com/conganhoangphu/?locale=hi_IN", "Công an xã Hoằng Phú tỉnh Thanh Hóa")</f>
        <v>Công an xã Hoằng Phú tỉnh Thanh Hóa</v>
      </c>
      <c r="C466" t="str">
        <v>https://www.facebook.com/conganhoangphu/?locale=hi_IN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11466</v>
      </c>
      <c r="B467" t="str">
        <f>HYPERLINK("https://hoangphu.hoanghoa.gov.vn/", "UBND Ủy ban nhân dân xã Hoằng Phú tỉnh Thanh Hóa")</f>
        <v>UBND Ủy ban nhân dân xã Hoằng Phú tỉnh Thanh Hóa</v>
      </c>
      <c r="C467" t="str">
        <v>https://hoangphu.hoanghoa.gov.vn/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11467</v>
      </c>
      <c r="B468" t="str">
        <v>Công an xã Hoằng Quỳ tỉnh Thanh Hóa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11468</v>
      </c>
      <c r="B469" t="str">
        <f>HYPERLINK("https://hoangquyf.hoanghoa.thanhhoa.gov.vn/web/danh-ba-co-quan-chuc-nang/danh-ba-ubnd-xa-hoang-quy.html", "UBND Ủy ban nhân dân xã Hoằng Quỳ tỉnh Thanh Hóa")</f>
        <v>UBND Ủy ban nhân dân xã Hoằng Quỳ tỉnh Thanh Hóa</v>
      </c>
      <c r="C469" t="str">
        <v>https://hoangquyf.hoanghoa.thanhhoa.gov.vn/web/danh-ba-co-quan-chuc-nang/danh-ba-ubnd-xa-hoang-quy.html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11469</v>
      </c>
      <c r="B470" t="str">
        <f>HYPERLINK("https://www.facebook.com/conganxahoangkim/", "Công an xã Hoằng Kim tỉnh Thanh Hóa")</f>
        <v>Công an xã Hoằng Kim tỉnh Thanh Hóa</v>
      </c>
      <c r="C470" t="str">
        <v>https://www.facebook.com/conganxahoangkim/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11470</v>
      </c>
      <c r="B471" t="str">
        <f>HYPERLINK("https://hoangkim.hoanghoa.thanhhoa.gov.vn/", "UBND Ủy ban nhân dân xã Hoằng Kim tỉnh Thanh Hóa")</f>
        <v>UBND Ủy ban nhân dân xã Hoằng Kim tỉnh Thanh Hóa</v>
      </c>
      <c r="C471" t="str">
        <v>https://hoangkim.hoanghoa.thanhhoa.gov.vn/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11471</v>
      </c>
      <c r="B472" t="str">
        <f>HYPERLINK("https://www.facebook.com/conganxahoangtrung/", "Công an xã Hoằng Trung tỉnh Thanh Hóa")</f>
        <v>Công an xã Hoằng Trung tỉnh Thanh Hóa</v>
      </c>
      <c r="C472" t="str">
        <v>https://www.facebook.com/conganxahoangtrung/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11472</v>
      </c>
      <c r="B473" t="str">
        <f>HYPERLINK("https://hoangtrung.hoanghoa.thanhhoa.gov.vn/", "UBND Ủy ban nhân dân xã Hoằng Trung tỉnh Thanh Hóa")</f>
        <v>UBND Ủy ban nhân dân xã Hoằng Trung tỉnh Thanh Hóa</v>
      </c>
      <c r="C473" t="str">
        <v>https://hoangtrung.hoanghoa.thanhhoa.gov.vn/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11473</v>
      </c>
      <c r="B474" t="str">
        <v>Công an xã Hoằng Trinh tỉnh Thanh Hóa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11474</v>
      </c>
      <c r="B475" t="str">
        <f>HYPERLINK("https://hoangtrinh.hoanghoa.thanhhoa.gov.vn/", "UBND Ủy ban nhân dân xã Hoằng Trinh tỉnh Thanh Hóa")</f>
        <v>UBND Ủy ban nhân dân xã Hoằng Trinh tỉnh Thanh Hóa</v>
      </c>
      <c r="C475" t="str">
        <v>https://hoangtrinh.hoanghoa.thanhhoa.gov.vn/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11475</v>
      </c>
      <c r="B476" t="str">
        <v>Công an xã Hoằng Sơn tỉnh Thanh Hóa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11476</v>
      </c>
      <c r="B477" t="str">
        <f>HYPERLINK("https://hoangson.hoanghoa.thanhhoa.gov.vn/", "UBND Ủy ban nhân dân xã Hoằng Sơn tỉnh Thanh Hóa")</f>
        <v>UBND Ủy ban nhân dân xã Hoằng Sơn tỉnh Thanh Hóa</v>
      </c>
      <c r="C477" t="str">
        <v>https://hoangson.hoanghoa.thanhhoa.gov.vn/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11477</v>
      </c>
      <c r="B478" t="str">
        <v>Công an xã Hoằng Lương tỉnh Thanh Hóa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11478</v>
      </c>
      <c r="B479" t="str">
        <f>HYPERLINK("http://hoangngoc.hoanghoa.thanhhoa.gov.vn/web/danh-ba-co-quan-chuc-nang/danh-ba-UBND-XA-HOANG-NGOC.html", "UBND Ủy ban nhân dân xã Hoằng Lương tỉnh Thanh Hóa")</f>
        <v>UBND Ủy ban nhân dân xã Hoằng Lương tỉnh Thanh Hóa</v>
      </c>
      <c r="C479" t="str">
        <v>http://hoangngoc.hoanghoa.thanhhoa.gov.vn/web/danh-ba-co-quan-chuc-nang/danh-ba-UBND-XA-HOANG-NGOC.html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11479</v>
      </c>
      <c r="B480" t="str">
        <v>Công an xã Hoằng Xuyên tỉnh Thanh Hóa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11480</v>
      </c>
      <c r="B481" t="str">
        <f>HYPERLINK("https://hoangxuyen.hoanghoa.thanhhoa.gov.vn/", "UBND Ủy ban nhân dân xã Hoằng Xuyên tỉnh Thanh Hóa")</f>
        <v>UBND Ủy ban nhân dân xã Hoằng Xuyên tỉnh Thanh Hóa</v>
      </c>
      <c r="C481" t="str">
        <v>https://hoangxuyen.hoanghoa.thanhhoa.gov.vn/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11481</v>
      </c>
      <c r="B482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482" t="str">
        <v>https://www.facebook.com/p/C%C3%B4ng-an-x%C3%A3-Ho%E1%BA%B1ng-C%C3%A1t-huy%E1%BB%87n-Ho%E1%BA%B1ng-H%C3%B3a-t%E1%BB%89nh-Thanh-H%C3%B3a-100063570431358/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11482</v>
      </c>
      <c r="B483" t="str">
        <f>HYPERLINK("https://hoangcat.hoanghoa.thanhhoa.gov.vn/", "UBND Ủy ban nhân dân xã Hoằng Cát tỉnh Thanh Hóa")</f>
        <v>UBND Ủy ban nhân dân xã Hoằng Cát tỉnh Thanh Hóa</v>
      </c>
      <c r="C483" t="str">
        <v>https://hoangcat.hoanghoa.thanhhoa.gov.vn/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11483</v>
      </c>
      <c r="B484" t="str">
        <v>Công an xã Hoằng Khê tỉnh Thanh Hóa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11484</v>
      </c>
      <c r="B485" t="str">
        <f>HYPERLINK("https://hoanghoa.thanhhoa.gov.vn/web/trang-chu/tin-tuc-su-kien/huyen-hoang-hoa-cong-bo-nghi-quyet-ve-sap-xep-cac-don-vi-hanh-chinh-cap-xa-hoang-xuyen-hoang-khe.html", "UBND Ủy ban nhân dân xã Hoằng Khê tỉnh Thanh Hóa")</f>
        <v>UBND Ủy ban nhân dân xã Hoằng Khê tỉnh Thanh Hóa</v>
      </c>
      <c r="C485" t="str">
        <v>https://hoanghoa.thanhhoa.gov.vn/web/trang-chu/tin-tuc-su-kien/huyen-hoang-hoa-cong-bo-nghi-quyet-ve-sap-xep-cac-don-vi-hanh-chinh-cap-xa-hoang-xuyen-hoang-khe.html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11485</v>
      </c>
      <c r="B486" t="str">
        <f>HYPERLINK("https://www.facebook.com/conganxahoangquy/", "Công an xã Hoằng Quý tỉnh Thanh Hóa")</f>
        <v>Công an xã Hoằng Quý tỉnh Thanh Hóa</v>
      </c>
      <c r="C486" t="str">
        <v>https://www.facebook.com/conganxahoangquy/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11486</v>
      </c>
      <c r="B487" t="str">
        <f>HYPERLINK("https://hoangquys.hoanghoa.thanhhoa.gov.vn/", "UBND Ủy ban nhân dân xã Hoằng Quý tỉnh Thanh Hóa")</f>
        <v>UBND Ủy ban nhân dân xã Hoằng Quý tỉnh Thanh Hóa</v>
      </c>
      <c r="C487" t="str">
        <v>https://hoangquys.hoanghoa.thanhhoa.gov.vn/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11487</v>
      </c>
      <c r="B488" t="str">
        <f>HYPERLINK("https://www.facebook.com/100082415238816", "Công an xã Hoằng Hợp tỉnh Thanh Hóa")</f>
        <v>Công an xã Hoằng Hợp tỉnh Thanh Hóa</v>
      </c>
      <c r="C488" t="str">
        <v>https://www.facebook.com/100082415238816</v>
      </c>
      <c r="D488" t="str">
        <v>-</v>
      </c>
      <c r="E488" t="str">
        <v>0869549026</v>
      </c>
      <c r="F488" t="str">
        <v>-</v>
      </c>
      <c r="G488" t="str">
        <v>-</v>
      </c>
    </row>
    <row r="489">
      <c r="A489">
        <v>11488</v>
      </c>
      <c r="B489" t="str">
        <f>HYPERLINK("https://hoanghop.hoanghoa.thanhhoa.gov.vn/", "UBND Ủy ban nhân dân xã Hoằng Hợp tỉnh Thanh Hóa")</f>
        <v>UBND Ủy ban nhân dân xã Hoằng Hợp tỉnh Thanh Hóa</v>
      </c>
      <c r="C489" t="str">
        <v>https://hoanghop.hoanghoa.thanhhoa.gov.vn/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11489</v>
      </c>
      <c r="B490" t="str">
        <v>Công an xã Hoằng Minh tỉnh Thanh Hóa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11490</v>
      </c>
      <c r="B491" t="str">
        <f>HYPERLINK("http://hoangha.hoanghoa.thanhhoa.gov.vn/web/danh-ba-co-quan-chuc-nang/danh-ba-ubnd-xa-hoang-ha.html", "UBND Ủy ban nhân dân xã Hoằng Minh tỉnh Thanh Hóa")</f>
        <v>UBND Ủy ban nhân dân xã Hoằng Minh tỉnh Thanh Hóa</v>
      </c>
      <c r="C491" t="str">
        <v>http://hoangha.hoanghoa.thanhhoa.gov.vn/web/danh-ba-co-quan-chuc-nang/danh-ba-ubnd-xa-hoang-ha.html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11491</v>
      </c>
      <c r="B492" t="str">
        <f>HYPERLINK("https://www.facebook.com/conganhoangphu/?locale=hi_IN", "Công an xã Hoằng Phúc tỉnh Thanh Hóa")</f>
        <v>Công an xã Hoằng Phúc tỉnh Thanh Hóa</v>
      </c>
      <c r="C492" t="str">
        <v>https://www.facebook.com/conganhoangphu/?locale=hi_IN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11492</v>
      </c>
      <c r="B493" t="str">
        <f>HYPERLINK("https://hoangquyf.hoanghoa.thanhhoa.gov.vn/web/danh-ba-co-quan-chuc-nang/danh-ba-ubnd-xa-hoang-quy.html", "UBND Ủy ban nhân dân xã Hoằng Phúc tỉnh Thanh Hóa")</f>
        <v>UBND Ủy ban nhân dân xã Hoằng Phúc tỉnh Thanh Hóa</v>
      </c>
      <c r="C493" t="str">
        <v>https://hoangquyf.hoanghoa.thanhhoa.gov.vn/web/danh-ba-co-quan-chuc-nang/danh-ba-ubnd-xa-hoang-quy.html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11493</v>
      </c>
      <c r="B494" t="str">
        <f>HYPERLINK("https://www.facebook.com/conganxahoangduc/", "Công an xã Hoằng Đức tỉnh Thanh Hóa")</f>
        <v>Công an xã Hoằng Đức tỉnh Thanh Hóa</v>
      </c>
      <c r="C494" t="str">
        <v>https://www.facebook.com/conganxahoangduc/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11494</v>
      </c>
      <c r="B495" t="str">
        <f>HYPERLINK("https://hoangduc.hoanghoa.thanhhoa.gov.vn/", "UBND Ủy ban nhân dân xã Hoằng Đức tỉnh Thanh Hóa")</f>
        <v>UBND Ủy ban nhân dân xã Hoằng Đức tỉnh Thanh Hóa</v>
      </c>
      <c r="C495" t="str">
        <v>https://hoangduc.hoanghoa.thanhhoa.gov.vn/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11495</v>
      </c>
      <c r="B496" t="str">
        <v>Công an xã Hoằng Hà tỉnh Thanh Hóa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11496</v>
      </c>
      <c r="B497" t="str">
        <f>HYPERLINK("http://hoangha.hoanghoa.thanhhoa.gov.vn/web/danh-ba-co-quan-chuc-nang/danh-ba-ubnd-xa-hoang-ha.html", "UBND Ủy ban nhân dân xã Hoằng Hà tỉnh Thanh Hóa")</f>
        <v>UBND Ủy ban nhân dân xã Hoằng Hà tỉnh Thanh Hóa</v>
      </c>
      <c r="C497" t="str">
        <v>http://hoangha.hoanghoa.thanhhoa.gov.vn/web/danh-ba-co-quan-chuc-nang/danh-ba-ubnd-xa-hoang-ha.html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11497</v>
      </c>
      <c r="B498" t="str">
        <f>HYPERLINK("https://www.facebook.com/p/C%C3%B4ng-An-X%C3%A3-Ho%E1%BA%B1ng-%C4%90%E1%BA%A1t-100069271087035/", "Công an xã Hoằng Đạt tỉnh Thanh Hóa")</f>
        <v>Công an xã Hoằng Đạt tỉnh Thanh Hóa</v>
      </c>
      <c r="C498" t="str">
        <v>https://www.facebook.com/p/C%C3%B4ng-An-X%C3%A3-Ho%E1%BA%B1ng-%C4%90%E1%BA%A1t-100069271087035/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11498</v>
      </c>
      <c r="B499" t="str">
        <f>HYPERLINK("http://hoangdat.hoanghoa.thanhhoa.gov.vn/", "UBND Ủy ban nhân dân xã Hoằng Đạt tỉnh Thanh Hóa")</f>
        <v>UBND Ủy ban nhân dân xã Hoằng Đạt tỉnh Thanh Hóa</v>
      </c>
      <c r="C499" t="str">
        <v>http://hoangdat.hoanghoa.thanhhoa.gov.vn/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11499</v>
      </c>
      <c r="B500" t="str">
        <v>Công an xã Hoằng Vinh tỉnh Thanh Hóa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11500</v>
      </c>
      <c r="B501" t="str">
        <f>HYPERLINK("http://hoanghoa.gov.vn/", "UBND Ủy ban nhân dân xã Hoằng Vinh tỉnh Thanh Hóa")</f>
        <v>UBND Ủy ban nhân dân xã Hoằng Vinh tỉnh Thanh Hóa</v>
      </c>
      <c r="C501" t="str">
        <v>http://hoanghoa.gov.vn/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11501</v>
      </c>
      <c r="B502" t="str">
        <f>HYPERLINK("https://www.facebook.com/p/C%C3%B4ng-an-x%C3%A3-Ho%E1%BA%B1ng-%C4%90%E1%BA%A1o-Ho%E1%BA%B1ng-Ho%C3%A1-Thanh-Ho%C3%A1-100063753775737/", "Công an xã Hoằng Đạo tỉnh Thanh Hóa")</f>
        <v>Công an xã Hoằng Đạo tỉnh Thanh Hóa</v>
      </c>
      <c r="C502" t="str">
        <v>https://www.facebook.com/p/C%C3%B4ng-an-x%C3%A3-Ho%E1%BA%B1ng-%C4%90%E1%BA%A1o-Ho%E1%BA%B1ng-Ho%C3%A1-Thanh-Ho%C3%A1-100063753775737/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11502</v>
      </c>
      <c r="B503" t="str">
        <f>HYPERLINK("https://hoangdao.hoanghoa.thanhhoa.gov.vn/web/danh-ba-co-quan-chuc-nang/danh-ba-ubnd-xa-hoang-dao.html", "UBND Ủy ban nhân dân xã Hoằng Đạo tỉnh Thanh Hóa")</f>
        <v>UBND Ủy ban nhân dân xã Hoằng Đạo tỉnh Thanh Hóa</v>
      </c>
      <c r="C503" t="str">
        <v>https://hoangdao.hoanghoa.thanhhoa.gov.vn/web/danh-ba-co-quan-chuc-nang/danh-ba-ubnd-xa-hoang-dao.html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11503</v>
      </c>
      <c r="B504" t="str">
        <f>HYPERLINK("https://www.facebook.com/p/C%C3%B4ng-an-x%C3%A3-Ho%E1%BA%B1ng-Th%E1%BA%AFng-Ho%E1%BA%B1ng-H%C3%B3a-Thanh-H%C3%B3a-100064130135521/", "Công an xã Hoằng Thắng tỉnh Thanh Hóa")</f>
        <v>Công an xã Hoằng Thắng tỉnh Thanh Hóa</v>
      </c>
      <c r="C504" t="str">
        <v>https://www.facebook.com/p/C%C3%B4ng-an-x%C3%A3-Ho%E1%BA%B1ng-Th%E1%BA%AFng-Ho%E1%BA%B1ng-H%C3%B3a-Thanh-H%C3%B3a-100064130135521/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11504</v>
      </c>
      <c r="B505" t="str">
        <f>HYPERLINK("https://hoangthang.hoanghoa.thanhhoa.gov.vn/", "UBND Ủy ban nhân dân xã Hoằng Thắng tỉnh Thanh Hóa")</f>
        <v>UBND Ủy ban nhân dân xã Hoằng Thắng tỉnh Thanh Hóa</v>
      </c>
      <c r="C505" t="str">
        <v>https://hoangthang.hoanghoa.thanhhoa.gov.vn/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11505</v>
      </c>
      <c r="B506" t="str">
        <v>Công an xã Hoằng Đồng tỉnh Thanh Hóa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11506</v>
      </c>
      <c r="B507" t="str">
        <f>HYPERLINK("https://hoangdongf.hoanghoa.thanhhoa.gov.vn/", "UBND Ủy ban nhân dân xã Hoằng Đồng tỉnh Thanh Hóa")</f>
        <v>UBND Ủy ban nhân dân xã Hoằng Đồng tỉnh Thanh Hóa</v>
      </c>
      <c r="C507" t="str">
        <v>https://hoangdongf.hoanghoa.thanhhoa.gov.vn/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11507</v>
      </c>
      <c r="B508" t="str">
        <v>Công an xã Hoằng Thái tỉnh Thanh Hóa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11508</v>
      </c>
      <c r="B509" t="str">
        <f>HYPERLINK("http://hoangthai.hoanghoa.thanhhoa.gov.vn/", "UBND Ủy ban nhân dân xã Hoằng Thái tỉnh Thanh Hóa")</f>
        <v>UBND Ủy ban nhân dân xã Hoằng Thái tỉnh Thanh Hóa</v>
      </c>
      <c r="C509" t="str">
        <v>http://hoangthai.hoanghoa.thanhhoa.gov.vn/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11509</v>
      </c>
      <c r="B510" t="str">
        <f>HYPERLINK("https://www.facebook.com/reel/1023388962692075/", "Công an xã Hoằng Thịnh tỉnh Thanh Hóa")</f>
        <v>Công an xã Hoằng Thịnh tỉnh Thanh Hóa</v>
      </c>
      <c r="C510" t="str">
        <v>https://www.facebook.com/reel/1023388962692075/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11510</v>
      </c>
      <c r="B511" t="str">
        <f>HYPERLINK("https://hoangthinh.hoanghoa.thanhhoa.gov.vn/web/danh-ba-co-quan-chuc-nang/danh-ba-co-quan-ubnd-xa-hoang-thinh(2).html", "UBND Ủy ban nhân dân xã Hoằng Thịnh tỉnh Thanh Hóa")</f>
        <v>UBND Ủy ban nhân dân xã Hoằng Thịnh tỉnh Thanh Hóa</v>
      </c>
      <c r="C511" t="str">
        <v>https://hoangthinh.hoanghoa.thanhhoa.gov.vn/web/danh-ba-co-quan-chuc-nang/danh-ba-co-quan-ubnd-xa-hoang-thinh(2).html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11511</v>
      </c>
      <c r="B512" t="str">
        <v>Công an xã Hoằng Thành tỉnh Thanh Hóa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11512</v>
      </c>
      <c r="B513" t="str">
        <f>HYPERLINK("https://hoangthanhf.hoanghoa.thanhhoa.gov.vn/", "UBND Ủy ban nhân dân xã Hoằng Thành tỉnh Thanh Hóa")</f>
        <v>UBND Ủy ban nhân dân xã Hoằng Thành tỉnh Thanh Hóa</v>
      </c>
      <c r="C513" t="str">
        <v>https://hoangthanhf.hoanghoa.thanhhoa.gov.vn/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11513</v>
      </c>
      <c r="B514" t="str">
        <f>HYPERLINK("https://www.facebook.com/Conganxahoangloc/", "Công an xã Hoằng Lộc tỉnh Thanh Hóa")</f>
        <v>Công an xã Hoằng Lộc tỉnh Thanh Hóa</v>
      </c>
      <c r="C514" t="str">
        <v>https://www.facebook.com/Conganxahoangloc/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11514</v>
      </c>
      <c r="B515" t="str">
        <f>HYPERLINK("https://hoangloc.hoanghoa.thanhhoa.gov.vn/", "UBND Ủy ban nhân dân xã Hoằng Lộc tỉnh Thanh Hóa")</f>
        <v>UBND Ủy ban nhân dân xã Hoằng Lộc tỉnh Thanh Hóa</v>
      </c>
      <c r="C515" t="str">
        <v>https://hoangloc.hoanghoa.thanhhoa.gov.vn/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11515</v>
      </c>
      <c r="B516" t="str">
        <f>HYPERLINK("https://www.facebook.com/p/C%C3%B4ng-an-x%C3%A3-Ho%E1%BA%B1ng-Tr%E1%BA%A1ch-Ho%E1%BA%B1ng-Ho%C3%A1-Thanh-H%C3%B3a-100069122501754/", "Công an xã Hoằng Trạch tỉnh Thanh Hóa")</f>
        <v>Công an xã Hoằng Trạch tỉnh Thanh Hóa</v>
      </c>
      <c r="C516" t="str">
        <v>https://www.facebook.com/p/C%C3%B4ng-an-x%C3%A3-Ho%E1%BA%B1ng-Tr%E1%BA%A1ch-Ho%E1%BA%B1ng-Ho%C3%A1-Thanh-H%C3%B3a-100069122501754/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11516</v>
      </c>
      <c r="B517" t="str">
        <f>HYPERLINK("https://hoangtrach.hoanghoa.thanhhoa.gov.vn/", "UBND Ủy ban nhân dân xã Hoằng Trạch tỉnh Thanh Hóa")</f>
        <v>UBND Ủy ban nhân dân xã Hoằng Trạch tỉnh Thanh Hóa</v>
      </c>
      <c r="C517" t="str">
        <v>https://hoangtrach.hoanghoa.thanhhoa.gov.vn/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11517</v>
      </c>
      <c r="B518" t="str">
        <f>HYPERLINK("https://www.facebook.com/conganxahoangphong/", "Công an xã Hoằng Phong tỉnh Thanh Hóa")</f>
        <v>Công an xã Hoằng Phong tỉnh Thanh Hóa</v>
      </c>
      <c r="C518" t="str">
        <v>https://www.facebook.com/conganxahoangphong/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11518</v>
      </c>
      <c r="B519" t="str">
        <f>HYPERLINK("https://hoangphong.hoanghoa.thanhhoa.gov.vn/", "UBND Ủy ban nhân dân xã Hoằng Phong tỉnh Thanh Hóa")</f>
        <v>UBND Ủy ban nhân dân xã Hoằng Phong tỉnh Thanh Hóa</v>
      </c>
      <c r="C519" t="str">
        <v>https://hoangphong.hoanghoa.thanhhoa.gov.vn/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11519</v>
      </c>
      <c r="B520" t="str">
        <v>Công an xã Hoằng Lưu tỉnh Thanh Hóa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11520</v>
      </c>
      <c r="B521" t="str">
        <f>HYPERLINK("http://hoangluu.hoanghoa.gov.vn/", "UBND Ủy ban nhân dân xã Hoằng Lưu tỉnh Thanh Hóa")</f>
        <v>UBND Ủy ban nhân dân xã Hoằng Lưu tỉnh Thanh Hóa</v>
      </c>
      <c r="C521" t="str">
        <v>http://hoangluu.hoanghoa.gov.vn/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11521</v>
      </c>
      <c r="B522" t="str">
        <f>HYPERLINK("https://www.facebook.com/conganxahoangchau", "Công an xã Hoằng Châu tỉnh Thanh Hóa")</f>
        <v>Công an xã Hoằng Châu tỉnh Thanh Hóa</v>
      </c>
      <c r="C522" t="str">
        <v>https://www.facebook.com/conganxahoangchau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11522</v>
      </c>
      <c r="B523" t="str">
        <f>HYPERLINK("https://hoangchau.hoanghoa.thanhhoa.gov.vn/", "UBND Ủy ban nhân dân xã Hoằng Châu tỉnh Thanh Hóa")</f>
        <v>UBND Ủy ban nhân dân xã Hoằng Châu tỉnh Thanh Hóa</v>
      </c>
      <c r="C523" t="str">
        <v>https://hoangchau.hoanghoa.thanhhoa.gov.vn/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11523</v>
      </c>
      <c r="B524" t="str">
        <f>HYPERLINK("https://www.facebook.com/p/C%C3%B4ng-an-x%C3%A3-Ho%E1%BA%B1ng-T%C3%A2n-Ho%E1%BA%B1ng-H%C3%B3a-Thanh-H%C3%B3a-100079981325362/", "Công an xã Hoằng Tân tỉnh Thanh Hóa")</f>
        <v>Công an xã Hoằng Tân tỉnh Thanh Hóa</v>
      </c>
      <c r="C524" t="str">
        <v>https://www.facebook.com/p/C%C3%B4ng-an-x%C3%A3-Ho%E1%BA%B1ng-T%C3%A2n-Ho%E1%BA%B1ng-H%C3%B3a-Thanh-H%C3%B3a-100079981325362/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11524</v>
      </c>
      <c r="B525" t="str">
        <f>HYPERLINK("https://hoangtan.hoanghoa.thanhhoa.gov.vn/", "UBND Ủy ban nhân dân xã Hoằng Tân tỉnh Thanh Hóa")</f>
        <v>UBND Ủy ban nhân dân xã Hoằng Tân tỉnh Thanh Hóa</v>
      </c>
      <c r="C525" t="str">
        <v>https://hoangtan.hoanghoa.thanhhoa.gov.vn/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11525</v>
      </c>
      <c r="B526" t="str">
        <f>HYPERLINK("https://www.facebook.com/p/C%C3%B4ng-an-x%C3%A3-Ho%E1%BA%B1ng-Y%E1%BA%BFn-100064535451065/", "Công an xã Hoằng Yến tỉnh Thanh Hóa")</f>
        <v>Công an xã Hoằng Yến tỉnh Thanh Hóa</v>
      </c>
      <c r="C526" t="str">
        <v>https://www.facebook.com/p/C%C3%B4ng-an-x%C3%A3-Ho%E1%BA%B1ng-Y%E1%BA%BFn-100064535451065/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11526</v>
      </c>
      <c r="B527" t="str">
        <f>HYPERLINK("https://hoangyen.hoanghoa.thanhhoa.gov.vn/", "UBND Ủy ban nhân dân xã Hoằng Yến tỉnh Thanh Hóa")</f>
        <v>UBND Ủy ban nhân dân xã Hoằng Yến tỉnh Thanh Hóa</v>
      </c>
      <c r="C527" t="str">
        <v>https://hoangyen.hoanghoa.thanhhoa.gov.vn/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11527</v>
      </c>
      <c r="B528" t="str">
        <v>Công an xã Hoằng Tiến tỉnh Thanh Hóa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11528</v>
      </c>
      <c r="B529" t="str">
        <f>HYPERLINK("https://hoangtien.hoanghoa.thanhhoa.gov.vn/", "UBND Ủy ban nhân dân xã Hoằng Tiến tỉnh Thanh Hóa")</f>
        <v>UBND Ủy ban nhân dân xã Hoằng Tiến tỉnh Thanh Hóa</v>
      </c>
      <c r="C529" t="str">
        <v>https://hoangtien.hoanghoa.thanhhoa.gov.vn/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11529</v>
      </c>
      <c r="B530" t="str">
        <v>Công an xã Hoằng Hải tỉnh Thanh Hóa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11530</v>
      </c>
      <c r="B531" t="str">
        <f>HYPERLINK("https://hoanghai.hoanghoa.thanhhoa.gov.vn/", "UBND Ủy ban nhân dân xã Hoằng Hải tỉnh Thanh Hóa")</f>
        <v>UBND Ủy ban nhân dân xã Hoằng Hải tỉnh Thanh Hóa</v>
      </c>
      <c r="C531" t="str">
        <v>https://hoanghai.hoanghoa.thanhhoa.gov.vn/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11531</v>
      </c>
      <c r="B532" t="str">
        <v>Công an xã Hoằng Ngọc tỉnh Thanh Hóa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11532</v>
      </c>
      <c r="B533" t="str">
        <f>HYPERLINK("http://hoangngoc.hoanghoa.thanhhoa.gov.vn/web/danh-ba-co-quan-chuc-nang/danh-ba-UBND-XA-HOANG-NGOC.html", "UBND Ủy ban nhân dân xã Hoằng Ngọc tỉnh Thanh Hóa")</f>
        <v>UBND Ủy ban nhân dân xã Hoằng Ngọc tỉnh Thanh Hóa</v>
      </c>
      <c r="C533" t="str">
        <v>http://hoangngoc.hoanghoa.thanhhoa.gov.vn/web/danh-ba-co-quan-chuc-nang/danh-ba-UBND-XA-HOANG-NGOC.html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11533</v>
      </c>
      <c r="B534" t="str">
        <f>HYPERLINK("https://www.facebook.com/cax0869549029/", "Công an xã Hoằng Đông tỉnh Thanh Hóa")</f>
        <v>Công an xã Hoằng Đông tỉnh Thanh Hóa</v>
      </c>
      <c r="C534" t="str">
        <v>https://www.facebook.com/cax0869549029/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11534</v>
      </c>
      <c r="B535" t="str">
        <f>HYPERLINK("https://hoangdong.hoanghoa.thanhhoa.gov.vn/", "UBND Ủy ban nhân dân xã Hoằng Đông tỉnh Thanh Hóa")</f>
        <v>UBND Ủy ban nhân dân xã Hoằng Đông tỉnh Thanh Hóa</v>
      </c>
      <c r="C535" t="str">
        <v>https://hoangdong.hoanghoa.thanhhoa.gov.vn/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11535</v>
      </c>
      <c r="B536" t="str">
        <v>Công an xã Hoằng Thanh tỉnh Thanh Hóa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11536</v>
      </c>
      <c r="B537" t="str">
        <f>HYPERLINK("https://hoangthanh.hoanghoa.thanhhoa.gov.vn/", "UBND Ủy ban nhân dân xã Hoằng Thanh tỉnh Thanh Hóa")</f>
        <v>UBND Ủy ban nhân dân xã Hoằng Thanh tỉnh Thanh Hóa</v>
      </c>
      <c r="C537" t="str">
        <v>https://hoangthanh.hoanghoa.thanhhoa.gov.vn/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11537</v>
      </c>
      <c r="B538" t="str">
        <f>HYPERLINK("https://www.facebook.com/conganhoangphu/?locale=hi_IN", "Công an xã Hoằng Phụ tỉnh Thanh Hóa")</f>
        <v>Công an xã Hoằng Phụ tỉnh Thanh Hóa</v>
      </c>
      <c r="C538" t="str">
        <v>https://www.facebook.com/conganhoangphu/?locale=hi_IN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11538</v>
      </c>
      <c r="B539" t="str">
        <f>HYPERLINK("https://hoangphuj.hoanghoa.thanhhoa.gov.vn/", "UBND Ủy ban nhân dân xã Hoằng Phụ tỉnh Thanh Hóa")</f>
        <v>UBND Ủy ban nhân dân xã Hoằng Phụ tỉnh Thanh Hóa</v>
      </c>
      <c r="C539" t="str">
        <v>https://hoangphuj.hoanghoa.thanhhoa.gov.vn/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11539</v>
      </c>
      <c r="B540" t="str">
        <f>HYPERLINK("https://www.facebook.com/conganxahoangtruong/", "Công an xã Hoằng Trường tỉnh Thanh Hóa")</f>
        <v>Công an xã Hoằng Trường tỉnh Thanh Hóa</v>
      </c>
      <c r="C540" t="str">
        <v>https://www.facebook.com/conganxahoangtruong/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11540</v>
      </c>
      <c r="B541" t="str">
        <f>HYPERLINK("https://hoangtruong.hoanghoa.thanhhoa.gov.vn/", "UBND Ủy ban nhân dân xã Hoằng Trường tỉnh Thanh Hóa")</f>
        <v>UBND Ủy ban nhân dân xã Hoằng Trường tỉnh Thanh Hóa</v>
      </c>
      <c r="C541" t="str">
        <v>https://hoangtruong.hoanghoa.thanhhoa.gov.vn/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11541</v>
      </c>
      <c r="B542" t="str">
        <f>HYPERLINK("https://www.facebook.com/Conganthitranhauloc/", "Công an thị trấn Hậu Lộc tỉnh Thanh Hóa")</f>
        <v>Công an thị trấn Hậu Lộc tỉnh Thanh Hóa</v>
      </c>
      <c r="C542" t="str">
        <v>https://www.facebook.com/Conganthitranhauloc/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11542</v>
      </c>
      <c r="B543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543" t="str">
        <v>https://dichvucong.gov.vn/p/home/dvc-tthc-bonganh-tinhtp.html?id2=372303&amp;name2=UBND%20huy%E1%BB%87n%20H%E1%BA%ADu%20L%E1%BB%99c&amp;name1=UBND%20t%E1%BB%89nh%20Thanh%20Ho%C3%A1&amp;id1=371854&amp;type_tinh_bo=2&amp;lan=2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11543</v>
      </c>
      <c r="B544" t="str">
        <f>HYPERLINK("https://www.facebook.com/p/C%C3%B4ng-an-x%C3%A3-%C4%90%E1%BB%93ng-L%E1%BB%99c-100052177071350/", "Công an xã Đồng Lộc tỉnh Thanh Hóa")</f>
        <v>Công an xã Đồng Lộc tỉnh Thanh Hóa</v>
      </c>
      <c r="C544" t="str">
        <v>https://www.facebook.com/p/C%C3%B4ng-an-x%C3%A3-%C4%90%E1%BB%93ng-L%E1%BB%99c-100052177071350/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11544</v>
      </c>
      <c r="B545" t="str">
        <f>HYPERLINK("https://qppl.thanhhoa.gov.vn/vbpq_thanhhoa.nsf/str/61B4FEB152382899472585E5004A7FFE/$file/DT-VBDTPT48342098-9-20201600179714764_quyennd_16-09-2020-07-28-34_signed.pdf", "UBND Ủy ban nhân dân xã Đồng Lộc tỉnh Thanh Hóa")</f>
        <v>UBND Ủy ban nhân dân xã Đồng Lộc tỉnh Thanh Hóa</v>
      </c>
      <c r="C545" t="str">
        <v>https://qppl.thanhhoa.gov.vn/vbpq_thanhhoa.nsf/str/61B4FEB152382899472585E5004A7FFE/$file/DT-VBDTPT48342098-9-20201600179714764_quyennd_16-09-2020-07-28-34_signed.pdf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11545</v>
      </c>
      <c r="B546" t="str">
        <f>HYPERLINK("https://www.facebook.com/CONGANXADAILOC/", "Công an xã Đại Lộc tỉnh Thanh Hóa")</f>
        <v>Công an xã Đại Lộc tỉnh Thanh Hóa</v>
      </c>
      <c r="C546" t="str">
        <v>https://www.facebook.com/CONGANXADAILOC/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11546</v>
      </c>
      <c r="B547" t="str">
        <f>HYPERLINK("https://dailoc.quangnam.gov.vn/", "UBND Ủy ban nhân dân xã Đại Lộc tỉnh Thanh Hóa")</f>
        <v>UBND Ủy ban nhân dân xã Đại Lộc tỉnh Thanh Hóa</v>
      </c>
      <c r="C547" t="str">
        <v>https://dailoc.quangnam.gov.vn/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11547</v>
      </c>
      <c r="B548" t="str">
        <v>Công an xã Triệu Lộc tỉnh Thanh Hóa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11548</v>
      </c>
      <c r="B549" t="str">
        <f>HYPERLINK("https://dichvucong.gov.vn/p/phananhkiennghi/pakn-detail.html?id=196460", "UBND Ủy ban nhân dân xã Triệu Lộc tỉnh Thanh Hóa")</f>
        <v>UBND Ủy ban nhân dân xã Triệu Lộc tỉnh Thanh Hóa</v>
      </c>
      <c r="C549" t="str">
        <v>https://dichvucong.gov.vn/p/phananhkiennghi/pakn-detail.html?id=196460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11549</v>
      </c>
      <c r="B550" t="str">
        <f>HYPERLINK("https://www.facebook.com/tuoitrebaoloc/", "Công an xã Châu Lộc tỉnh Thanh Hóa")</f>
        <v>Công an xã Châu Lộc tỉnh Thanh Hóa</v>
      </c>
      <c r="C550" t="str">
        <v>https://www.facebook.com/tuoitrebaoloc/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11550</v>
      </c>
      <c r="B551" t="str">
        <f>HYPERLINK("https://qppl.thanhhoa.gov.vn/vbpq_thanhhoa.nsf/str/61B4FEB152382899472585E5004A7FFE/$file/DT-VBDTPT48342098-9-20201600179714764_quyennd_16-09-2020-07-28-34_signed.pdf", "UBND Ủy ban nhân dân xã Châu Lộc tỉnh Thanh Hóa")</f>
        <v>UBND Ủy ban nhân dân xã Châu Lộc tỉnh Thanh Hóa</v>
      </c>
      <c r="C551" t="str">
        <v>https://qppl.thanhhoa.gov.vn/vbpq_thanhhoa.nsf/str/61B4FEB152382899472585E5004A7FFE/$file/DT-VBDTPT48342098-9-20201600179714764_quyennd_16-09-2020-07-28-34_signed.pdf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11551</v>
      </c>
      <c r="B552" t="str">
        <f>HYPERLINK("https://www.facebook.com/C%C3%B4ng-an-x%C3%A3-Ti%E1%BA%BFn-L%E1%BB%99c-101763278668178/", "Công an xã Tiến Lộc tỉnh Thanh Hóa")</f>
        <v>Công an xã Tiến Lộc tỉnh Thanh Hóa</v>
      </c>
      <c r="C552" t="str">
        <v>https://www.facebook.com/C%C3%B4ng-an-x%C3%A3-Ti%E1%BA%BFn-L%E1%BB%99c-101763278668178/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11552</v>
      </c>
      <c r="B553" t="str">
        <f>HYPERLINK("https://qppl.thanhhoa.gov.vn/vbpq_thanhhoa.nsf/2B03A13E3252DD6F472587A0000875BF/$file/DT-VBDTPT869470040-12-20211638342782340_(tungct)(02.12.2021_14h33p26)_signed.pdf", "UBND Ủy ban nhân dân xã Tiến Lộc tỉnh Thanh Hóa")</f>
        <v>UBND Ủy ban nhân dân xã Tiến Lộc tỉnh Thanh Hóa</v>
      </c>
      <c r="C553" t="str">
        <v>https://qppl.thanhhoa.gov.vn/vbpq_thanhhoa.nsf/2B03A13E3252DD6F472587A0000875BF/$file/DT-VBDTPT869470040-12-20211638342782340_(tungct)(02.12.2021_14h33p26)_signed.pdf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11553</v>
      </c>
      <c r="B554" t="str">
        <v>Công an xã Lộc Sơn tỉnh Thanh Hóa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11554</v>
      </c>
      <c r="B555" t="str">
        <f>HYPERLINK("https://locson.thuathienhue.gov.vn/thong-tin-chi-dao-dieu-hanh/uy-ban-nhan-dan-xa-loc-son-ban-hanh-quy-che-lam-viec-cua-uy-ban-nhan-dan-xa-nhiem-ky-2021-2026.html", "UBND Ủy ban nhân dân xã Lộc Sơn tỉnh Thanh Hóa")</f>
        <v>UBND Ủy ban nhân dân xã Lộc Sơn tỉnh Thanh Hóa</v>
      </c>
      <c r="C555" t="str">
        <v>https://locson.thuathienhue.gov.vn/thong-tin-chi-dao-dieu-hanh/uy-ban-nhan-dan-xa-loc-son-ban-hanh-quy-che-lam-viec-cua-uy-ban-nhan-dan-xa-nhiem-ky-2021-2026.html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11555</v>
      </c>
      <c r="B556" t="str">
        <f>HYPERLINK("https://www.facebook.com/p/C%C3%B4ng-an-x%C3%A3-C%E1%BA%A7u-L%E1%BB%99c-100066968763239/", "Công an xã Cầu Lộc tỉnh Thanh Hóa")</f>
        <v>Công an xã Cầu Lộc tỉnh Thanh Hóa</v>
      </c>
      <c r="C556" t="str">
        <v>https://www.facebook.com/p/C%C3%B4ng-an-x%C3%A3-C%E1%BA%A7u-L%E1%BB%99c-100066968763239/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11556</v>
      </c>
      <c r="B557" t="str">
        <f>HYPERLINK("https://dichvucong.gov.vn/p/phananhkiennghi/pakn-detail.html?id=145566", "UBND Ủy ban nhân dân xã Cầu Lộc tỉnh Thanh Hóa")</f>
        <v>UBND Ủy ban nhân dân xã Cầu Lộc tỉnh Thanh Hóa</v>
      </c>
      <c r="C557" t="str">
        <v>https://dichvucong.gov.vn/p/phananhkiennghi/pakn-detail.html?id=145566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11557</v>
      </c>
      <c r="B558" t="str">
        <v>Công an xã Thành Lộc tỉnh Thanh Hóa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11558</v>
      </c>
      <c r="B559" t="str">
        <f>HYPERLINK("https://qppl.thanhhoa.gov.vn/vbpq_thanhhoa.nsf/6DB03FEC3B72C3B7472585F20037AEDD/$file/DT-VBDTPT592110411-9-20201601281214779chanth28.09.2020_17h38p37_liemmx_29-09-2020-07-56-32_signed.pdf", "UBND Ủy ban nhân dân xã Thành Lộc tỉnh Thanh Hóa")</f>
        <v>UBND Ủy ban nhân dân xã Thành Lộc tỉnh Thanh Hóa</v>
      </c>
      <c r="C559" t="str">
        <v>https://qppl.thanhhoa.gov.vn/vbpq_thanhhoa.nsf/6DB03FEC3B72C3B7472585F20037AEDD/$file/DT-VBDTPT592110411-9-20201601281214779chanth28.09.2020_17h38p37_liemmx_29-09-2020-07-56-32_signed.pdf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11559</v>
      </c>
      <c r="B560" t="str">
        <f>HYPERLINK("https://www.facebook.com/p/C%C3%B4ng-an-x%C3%A3-Tuy-L%E1%BB%99c-C%E1%BA%A9m-Kh%C3%AA-100079972037061/", "Công an xã Tuy Lộc tỉnh Thanh Hóa")</f>
        <v>Công an xã Tuy Lộc tỉnh Thanh Hóa</v>
      </c>
      <c r="C560" t="str">
        <v>https://www.facebook.com/p/C%C3%B4ng-an-x%C3%A3-Tuy-L%E1%BB%99c-C%E1%BA%A9m-Kh%C3%AA-100079972037061/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11560</v>
      </c>
      <c r="B561" t="str">
        <f>HYPERLINK("https://yenbai.gov.vn/nong-thon-moi/noidung/tintuc/Pages/chi-tiet-tin-tuc.aspx?ItemID=1048&amp;l=Tinhoatdong&amp;lv=5", "UBND Ủy ban nhân dân xã Tuy Lộc tỉnh Thanh Hóa")</f>
        <v>UBND Ủy ban nhân dân xã Tuy Lộc tỉnh Thanh Hóa</v>
      </c>
      <c r="C561" t="str">
        <v>https://yenbai.gov.vn/nong-thon-moi/noidung/tintuc/Pages/chi-tiet-tin-tuc.aspx?ItemID=1048&amp;l=Tinhoatdong&amp;lv=5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11561</v>
      </c>
      <c r="B562" t="str">
        <f>HYPERLINK("https://www.facebook.com/PLHLCP/", "Công an xã Phong Lộc tỉnh Thanh Hóa")</f>
        <v>Công an xã Phong Lộc tỉnh Thanh Hóa</v>
      </c>
      <c r="C562" t="str">
        <v>https://www.facebook.com/PLHLCP/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11562</v>
      </c>
      <c r="B563" t="str">
        <f>HYPERLINK("https://congbao.thanhhoa.gov.vn/congbao/congbao_th.nsf/A0F3D9F56359F1A04725887A001086F2/$file/d2092.docx", "UBND Ủy ban nhân dân xã Phong Lộc tỉnh Thanh Hóa")</f>
        <v>UBND Ủy ban nhân dân xã Phong Lộc tỉnh Thanh Hóa</v>
      </c>
      <c r="C563" t="str">
        <v>https://congbao.thanhhoa.gov.vn/congbao/congbao_th.nsf/A0F3D9F56359F1A04725887A001086F2/$file/d2092.docx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11563</v>
      </c>
      <c r="B564" t="str">
        <f>HYPERLINK("https://www.facebook.com/caxmyloccanlochatinh/", "Công an xã Mỹ Lộc tỉnh Thanh Hóa")</f>
        <v>Công an xã Mỹ Lộc tỉnh Thanh Hóa</v>
      </c>
      <c r="C564" t="str">
        <v>https://www.facebook.com/caxmyloccanlochatinh/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11564</v>
      </c>
      <c r="B565" t="str">
        <f>HYPERLINK("https://myloc.namdinh.gov.vn/", "UBND Ủy ban nhân dân xã Mỹ Lộc tỉnh Thanh Hóa")</f>
        <v>UBND Ủy ban nhân dân xã Mỹ Lộc tỉnh Thanh Hóa</v>
      </c>
      <c r="C565" t="str">
        <v>https://myloc.namdinh.gov.vn/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11565</v>
      </c>
      <c r="B566" t="str">
        <v>Công an xã Văn Lộc tỉnh Thanh Hóa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11566</v>
      </c>
      <c r="B567" t="str">
        <f>HYPERLINK("https://nhoquan.ninhbinh.gov.vn/xa-phu-loc", "UBND Ủy ban nhân dân xã Văn Lộc tỉnh Thanh Hóa")</f>
        <v>UBND Ủy ban nhân dân xã Văn Lộc tỉnh Thanh Hóa</v>
      </c>
      <c r="C567" t="str">
        <v>https://nhoquan.ninhbinh.gov.vn/xa-phu-loc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11567</v>
      </c>
      <c r="B568" t="str">
        <v>Công an xã Thuần Lộc tỉnh Thanh Hóa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11568</v>
      </c>
      <c r="B569" t="str">
        <f>HYPERLINK("https://xathuanloc.hatinh.gov.vn/", "UBND Ủy ban nhân dân xã Thuần Lộc tỉnh Thanh Hóa")</f>
        <v>UBND Ủy ban nhân dân xã Thuần Lộc tỉnh Thanh Hóa</v>
      </c>
      <c r="C569" t="str">
        <v>https://xathuanloc.hatinh.gov.vn/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11569</v>
      </c>
      <c r="B570" t="str">
        <f>HYPERLINK("https://www.facebook.com/reel/1061388522240555/", "Công an xã Lộc Tân tỉnh Thanh Hóa")</f>
        <v>Công an xã Lộc Tân tỉnh Thanh Hóa</v>
      </c>
      <c r="C570" t="str">
        <v>https://www.facebook.com/reel/1061388522240555/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11570</v>
      </c>
      <c r="B571" t="str">
        <f>HYPERLINK("https://lamdong.gov.vn/sites/baolam/donvitructhuoc/xathitran/SitePages/ubnd-xa-loc-tan.aspx", "UBND Ủy ban nhân dân xã Lộc Tân tỉnh Thanh Hóa")</f>
        <v>UBND Ủy ban nhân dân xã Lộc Tân tỉnh Thanh Hóa</v>
      </c>
      <c r="C571" t="str">
        <v>https://lamdong.gov.vn/sites/baolam/donvitructhuoc/xathitran/SitePages/ubnd-xa-loc-tan.aspx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11571</v>
      </c>
      <c r="B572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572" t="str">
        <v>https://www.facebook.com/p/C%C3%B4ng-an-x%C3%A3-Xu%C3%A2n-L%E1%BB%99c-huy%E1%BB%87n-Tri%E1%BB%87u-S%C6%A1n-t%E1%BB%89nh-Thanh-Ho%C3%A1-100063831919293/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11572</v>
      </c>
      <c r="B573" t="str">
        <f>HYPERLINK("https://xuanloc.dongnai.gov.vn/Pages/gioithieu.aspx?CatID=132", "UBND Ủy ban nhân dân xã Xuân Lộc tỉnh Thanh Hóa")</f>
        <v>UBND Ủy ban nhân dân xã Xuân Lộc tỉnh Thanh Hóa</v>
      </c>
      <c r="C573" t="str">
        <v>https://xuanloc.dongnai.gov.vn/Pages/gioithieu.aspx?CatID=132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11573</v>
      </c>
      <c r="B574" t="str">
        <v>Công an xã Thịnh Lộc tỉnh Thanh Hóa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11574</v>
      </c>
      <c r="B575" t="str">
        <f>HYPERLINK("https://qppl.thanhhoa.gov.vn/vbpq_thanhhoa.nsf/All/1BEF1ABFB2552BDD47257D1100053F1B/$file/d2161.pdf", "UBND Ủy ban nhân dân xã Thịnh Lộc tỉnh Thanh Hóa")</f>
        <v>UBND Ủy ban nhân dân xã Thịnh Lộc tỉnh Thanh Hóa</v>
      </c>
      <c r="C575" t="str">
        <v>https://qppl.thanhhoa.gov.vn/vbpq_thanhhoa.nsf/All/1BEF1ABFB2552BDD47257D1100053F1B/$file/d2161.pdf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11575</v>
      </c>
      <c r="B576" t="str">
        <f>HYPERLINK("https://www.facebook.com/Conganxahoaloc/", "Công an xã Hoa Lộc tỉnh Thanh Hóa")</f>
        <v>Công an xã Hoa Lộc tỉnh Thanh Hóa</v>
      </c>
      <c r="C576" t="str">
        <v>https://www.facebook.com/Conganxahoaloc/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11576</v>
      </c>
      <c r="B577" t="str">
        <f>HYPERLINK("https://qppl.thanhhoa.gov.vn/vbpq_thanhhoa.nsf/str/A58A3E06E61AABED472585E6003C30DC/$file/DT-VBDTPT253825626-9-20201600252279796chanth16.09.2020_17h37p04_quyennd_16-09-2020-21-41-02_signed.pdf", "UBND Ủy ban nhân dân xã Hoa Lộc tỉnh Thanh Hóa")</f>
        <v>UBND Ủy ban nhân dân xã Hoa Lộc tỉnh Thanh Hóa</v>
      </c>
      <c r="C577" t="str">
        <v>https://qppl.thanhhoa.gov.vn/vbpq_thanhhoa.nsf/str/A58A3E06E61AABED472585E6003C30DC/$file/DT-VBDTPT253825626-9-20201600252279796chanth16.09.2020_17h37p04_quyennd_16-09-2020-21-41-02_signed.pdf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11577</v>
      </c>
      <c r="B578" t="str">
        <f>HYPERLINK("https://www.facebook.com/conganxalienloc/", "Công an xã Liên Lộc tỉnh Thanh Hóa")</f>
        <v>Công an xã Liên Lộc tỉnh Thanh Hóa</v>
      </c>
      <c r="C578" t="str">
        <v>https://www.facebook.com/conganxalienloc/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11578</v>
      </c>
      <c r="B579" t="str">
        <f>HYPERLINK("http://lienloc.hauloc.thanhhoa.gov.vn/kinh-te-chinh-tri/uy-ban-nhan-dan-xa-lien-loc-hop-trien-khai-ke-hoach-ra-soat-binh-xet-gia-dinh-chinh-sach-ho-nghe-81180", "UBND Ủy ban nhân dân xã Liên Lộc tỉnh Thanh Hóa")</f>
        <v>UBND Ủy ban nhân dân xã Liên Lộc tỉnh Thanh Hóa</v>
      </c>
      <c r="C579" t="str">
        <v>http://lienloc.hauloc.thanhhoa.gov.vn/kinh-te-chinh-tri/uy-ban-nhan-dan-xa-lien-loc-hop-trien-khai-ke-hoach-ra-soat-binh-xet-gia-dinh-chinh-sach-ho-nghe-81180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11579</v>
      </c>
      <c r="B580" t="str">
        <f>HYPERLINK("https://www.facebook.com/p/C%C3%B4ng-an-x%C3%A3-Qu%E1%BA%A3ng-L%E1%BB%99c-huy%E1%BB%87n-Qu%E1%BA%A3ng-X%C6%B0%C6%A1ng-THANH-HO%C3%81-100063861413509/", "Công an xã Quang Lộc tỉnh Thanh Hóa")</f>
        <v>Công an xã Quang Lộc tỉnh Thanh Hóa</v>
      </c>
      <c r="C580" t="str">
        <v>https://www.facebook.com/p/C%C3%B4ng-an-x%C3%A3-Qu%E1%BA%A3ng-L%E1%BB%99c-huy%E1%BB%87n-Qu%E1%BA%A3ng-X%C6%B0%C6%A1ng-THANH-HO%C3%81-100063861413509/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11580</v>
      </c>
      <c r="B581" t="str">
        <f>HYPERLINK("http://quangloc.quangxuong.thanhhoa.gov.vn/thong-tin-cong-khai", "UBND Ủy ban nhân dân xã Quang Lộc tỉnh Thanh Hóa")</f>
        <v>UBND Ủy ban nhân dân xã Quang Lộc tỉnh Thanh Hóa</v>
      </c>
      <c r="C581" t="str">
        <v>http://quangloc.quangxuong.thanhhoa.gov.vn/thong-tin-cong-khai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11581</v>
      </c>
      <c r="B582" t="str">
        <v>Công an xã Phú Lộc tỉnh Thanh Hóa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11582</v>
      </c>
      <c r="B583" t="str">
        <f>HYPERLINK("https://phuloc.vinhlong.gov.vn/", "UBND Ủy ban nhân dân xã Phú Lộc tỉnh Thanh Hóa")</f>
        <v>UBND Ủy ban nhân dân xã Phú Lộc tỉnh Thanh Hóa</v>
      </c>
      <c r="C583" t="str">
        <v>https://phuloc.vinhlong.gov.vn/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11583</v>
      </c>
      <c r="B584" t="str">
        <f>HYPERLINK("https://www.facebook.com/Conganxahoaloc/", "Công an xã Hòa Lộc tỉnh Thanh Hóa")</f>
        <v>Công an xã Hòa Lộc tỉnh Thanh Hóa</v>
      </c>
      <c r="C584" t="str">
        <v>https://www.facebook.com/Conganxahoaloc/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11584</v>
      </c>
      <c r="B585" t="str">
        <f>HYPERLINK("https://hoaloc.vinhlong.gov.vn/", "UBND Ủy ban nhân dân xã Hòa Lộc tỉnh Thanh Hóa")</f>
        <v>UBND Ủy ban nhân dân xã Hòa Lộc tỉnh Thanh Hóa</v>
      </c>
      <c r="C585" t="str">
        <v>https://hoaloc.vinhlong.gov.vn/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11585</v>
      </c>
      <c r="B586" t="str">
        <f>HYPERLINK("https://www.facebook.com/people/C%C3%B4ng-An-X%C3%A3-Minh-L%E1%BB%99c/100075944591201/", "Công an xã Minh Lộc tỉnh Thanh Hóa")</f>
        <v>Công an xã Minh Lộc tỉnh Thanh Hóa</v>
      </c>
      <c r="C586" t="str">
        <v>https://www.facebook.com/people/C%C3%B4ng-An-X%C3%A3-Minh-L%E1%BB%99c/100075944591201/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11586</v>
      </c>
      <c r="B587" t="str">
        <f>HYPERLINK("https://qppl.thanhhoa.gov.vn/vbpq_thanhhoa.nsf/0A29DBB4FE57586947258488003C059B/$file/d4007.signed.pdf", "UBND Ủy ban nhân dân xã Minh Lộc tỉnh Thanh Hóa")</f>
        <v>UBND Ủy ban nhân dân xã Minh Lộc tỉnh Thanh Hóa</v>
      </c>
      <c r="C587" t="str">
        <v>https://qppl.thanhhoa.gov.vn/vbpq_thanhhoa.nsf/0A29DBB4FE57586947258488003C059B/$file/d4007.signed.pdf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11587</v>
      </c>
      <c r="B588" t="str">
        <f>HYPERLINK("https://www.facebook.com/p/C%C3%B4ng-an-x%C3%A3-H%C6%B0ng-L%E1%BB%99c-H%E1%BA%ADu-L%E1%BB%99c-100069674113052/", "Công an xã Hưng Lộc tỉnh Thanh Hóa")</f>
        <v>Công an xã Hưng Lộc tỉnh Thanh Hóa</v>
      </c>
      <c r="C588" t="str">
        <v>https://www.facebook.com/p/C%C3%B4ng-an-x%C3%A3-H%C6%B0ng-L%E1%BB%99c-H%E1%BA%ADu-L%E1%BB%99c-100069674113052/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11588</v>
      </c>
      <c r="B589" t="str">
        <f>HYPERLINK("https://kntc.thanhhoa.gov.vn/kntc.nsf/FD094AABA92C0B9F47258B09000C8F6A/$file/DT-VBDTPT741608945-4-20241712911522735_(giangld)(15.04.2024_09h21p57)_signed.pdf", "UBND Ủy ban nhân dân xã Hưng Lộc tỉnh Thanh Hóa")</f>
        <v>UBND Ủy ban nhân dân xã Hưng Lộc tỉnh Thanh Hóa</v>
      </c>
      <c r="C589" t="str">
        <v>https://kntc.thanhhoa.gov.vn/kntc.nsf/FD094AABA92C0B9F47258B09000C8F6A/$file/DT-VBDTPT741608945-4-20241712911522735_(giangld)(15.04.2024_09h21p57)_signed.pdf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11589</v>
      </c>
      <c r="B590" t="str">
        <v>Công an xã Hải Lộc tỉnh Thanh Hóa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11590</v>
      </c>
      <c r="B591" t="str">
        <f>HYPERLINK("https://hailoc-haihau.namdinh.gov.vn/", "UBND Ủy ban nhân dân xã Hải Lộc tỉnh Thanh Hóa")</f>
        <v>UBND Ủy ban nhân dân xã Hải Lộc tỉnh Thanh Hóa</v>
      </c>
      <c r="C591" t="str">
        <v>https://hailoc-haihau.namdinh.gov.vn/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11591</v>
      </c>
      <c r="B592" t="str">
        <f>HYPERLINK("https://www.facebook.com/p/C%C3%B4ng-an-x%C3%A3-%C4%90a-L%E1%BB%99c-huy%E1%BB%87n-H%E1%BA%ADu-L%E1%BB%99c-100069501827899/", "Công an xã Đa Lộc tỉnh Thanh Hóa")</f>
        <v>Công an xã Đa Lộc tỉnh Thanh Hóa</v>
      </c>
      <c r="C592" t="str">
        <v>https://www.facebook.com/p/C%C3%B4ng-an-x%C3%A3-%C4%90a-L%E1%BB%99c-huy%E1%BB%87n-H%E1%BA%ADu-L%E1%BB%99c-100069501827899/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11592</v>
      </c>
      <c r="B593" t="str">
        <f>HYPERLINK("https://daloc.chauthanh.travinh.gov.vn/", "UBND Ủy ban nhân dân xã Đa Lộc tỉnh Thanh Hóa")</f>
        <v>UBND Ủy ban nhân dân xã Đa Lộc tỉnh Thanh Hóa</v>
      </c>
      <c r="C593" t="str">
        <v>https://daloc.chauthanh.travinh.gov.vn/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11593</v>
      </c>
      <c r="B594" t="str">
        <f>HYPERLINK("https://www.facebook.com/p/C%C3%B4ng-an-x%C3%A3-Ng%C6%B0-L%E1%BB%99c-100071421755001/", "Công an xã Ngư Lộc tỉnh Thanh Hóa")</f>
        <v>Công an xã Ngư Lộc tỉnh Thanh Hóa</v>
      </c>
      <c r="C594" t="str">
        <v>https://www.facebook.com/p/C%C3%B4ng-an-x%C3%A3-Ng%C6%B0-L%E1%BB%99c-100071421755001/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11594</v>
      </c>
      <c r="B595" t="str">
        <f>HYPERLINK("https://congbobanan.toaan.gov.vn/2ta21837t1cvn/chi-tiet-ban-an", "UBND Ủy ban nhân dân xã Ngư Lộc tỉnh Thanh Hóa")</f>
        <v>UBND Ủy ban nhân dân xã Ngư Lộc tỉnh Thanh Hóa</v>
      </c>
      <c r="C595" t="str">
        <v>https://congbobanan.toaan.gov.vn/2ta21837t1cvn/chi-tiet-ban-an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11595</v>
      </c>
      <c r="B596" t="str">
        <f>HYPERLINK("https://www.facebook.com/reel/833168932233682/", "Công an thị trấn Nga Sơn tỉnh Thanh Hóa")</f>
        <v>Công an thị trấn Nga Sơn tỉnh Thanh Hóa</v>
      </c>
      <c r="C596" t="str">
        <v>https://www.facebook.com/reel/833168932233682/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11596</v>
      </c>
      <c r="B597" t="str">
        <f>HYPERLINK("https://ngason.thanhhoa.gov.vn/", "UBND Ủy ban nhân dân thị trấn Nga Sơn tỉnh Thanh Hóa")</f>
        <v>UBND Ủy ban nhân dân thị trấn Nga Sơn tỉnh Thanh Hóa</v>
      </c>
      <c r="C597" t="str">
        <v>https://ngason.thanhhoa.gov.vn/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11597</v>
      </c>
      <c r="B598" t="str">
        <f>HYPERLINK("https://www.facebook.com/p/C%C3%B4ng-an-ph%C6%B0%E1%BB%9Dng-Ba-%C4%90%C3%ACnh-TP-Thanh-H%C3%B3a-100063961240575/", "Công an xã Ba Đình tỉnh Thanh Hóa")</f>
        <v>Công an xã Ba Đình tỉnh Thanh Hóa</v>
      </c>
      <c r="C598" t="str">
        <v>https://www.facebook.com/p/C%C3%B4ng-an-ph%C6%B0%E1%BB%9Dng-Ba-%C4%90%C3%ACnh-TP-Thanh-H%C3%B3a-100063961240575/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11598</v>
      </c>
      <c r="B599" t="str">
        <f>HYPERLINK("https://hoanghoa.thanhhoa.gov.vn/web/nang-cao-tieu-chi-ntm-va-do-thi-hoa-nong-thon/thon-ba-dinh-xa-hoang-cat-don-danh-hieu-thon-nong-thon-moi-kieu-mau-nam-2021.html", "UBND Ủy ban nhân dân xã Ba Đình tỉnh Thanh Hóa")</f>
        <v>UBND Ủy ban nhân dân xã Ba Đình tỉnh Thanh Hóa</v>
      </c>
      <c r="C599" t="str">
        <v>https://hoanghoa.thanhhoa.gov.vn/web/nang-cao-tieu-chi-ntm-va-do-thi-hoa-nong-thon/thon-ba-dinh-xa-hoang-cat-don-danh-hieu-thon-nong-thon-moi-kieu-mau-nam-2021.html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11599</v>
      </c>
      <c r="B600" t="str">
        <v>Công an xã Nga Vịnh tỉnh Thanh Hóa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11600</v>
      </c>
      <c r="B601" t="str">
        <f>HYPERLINK("https://ngavinh.ngason.thanhhoa.gov.vn/thu-vien-anh", "UBND Ủy ban nhân dân xã Nga Vịnh tỉnh Thanh Hóa")</f>
        <v>UBND Ủy ban nhân dân xã Nga Vịnh tỉnh Thanh Hóa</v>
      </c>
      <c r="C601" t="str">
        <v>https://ngavinh.ngason.thanhhoa.gov.vn/thu-vien-anh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11601</v>
      </c>
      <c r="B602" t="str">
        <f>HYPERLINK("https://www.facebook.com/CAXNgaVan/", "Công an xã Nga Văn tỉnh Thanh Hóa")</f>
        <v>Công an xã Nga Văn tỉnh Thanh Hóa</v>
      </c>
      <c r="C602" t="str">
        <v>https://www.facebook.com/CAXNgaVan/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11602</v>
      </c>
      <c r="B603" t="str">
        <f>HYPERLINK("https://nganam.soctrang.gov.vn/", "UBND Ủy ban nhân dân xã Nga Văn tỉnh Thanh Hóa")</f>
        <v>UBND Ủy ban nhân dân xã Nga Văn tỉnh Thanh Hóa</v>
      </c>
      <c r="C603" t="str">
        <v>https://nganam.soctrang.gov.vn/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11603</v>
      </c>
      <c r="B604" t="str">
        <f>HYPERLINK("https://www.facebook.com/tuoitreconganthuathienhue/", "Công an xã Nga Thiện tỉnh Thanh Hóa")</f>
        <v>Công an xã Nga Thiện tỉnh Thanh Hóa</v>
      </c>
      <c r="C604" t="str">
        <v>https://www.facebook.com/tuoitreconganthuathienhue/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11604</v>
      </c>
      <c r="B605" t="str">
        <f>HYPERLINK("https://ngason.thanhhoa.gov.vn/", "UBND Ủy ban nhân dân xã Nga Thiện tỉnh Thanh Hóa")</f>
        <v>UBND Ủy ban nhân dân xã Nga Thiện tỉnh Thanh Hóa</v>
      </c>
      <c r="C605" t="str">
        <v>https://ngason.thanhhoa.gov.vn/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11605</v>
      </c>
      <c r="B606" t="str">
        <f>HYPERLINK("https://www.facebook.com/caxngatien.gov.vn/", "Công an xã Nga Tiến tỉnh Thanh Hóa")</f>
        <v>Công an xã Nga Tiến tỉnh Thanh Hóa</v>
      </c>
      <c r="C606" t="str">
        <v>https://www.facebook.com/caxngatien.gov.vn/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11606</v>
      </c>
      <c r="B607" t="str">
        <f>HYPERLINK("https://ngatien.ngason.thanhhoa.gov.vn/tin-van-hoa-the-thao/doan-thanh-nien-cshcm-xa-nga-tien-25652", "UBND Ủy ban nhân dân xã Nga Tiến tỉnh Thanh Hóa")</f>
        <v>UBND Ủy ban nhân dân xã Nga Tiến tỉnh Thanh Hóa</v>
      </c>
      <c r="C607" t="str">
        <v>https://ngatien.ngason.thanhhoa.gov.vn/tin-van-hoa-the-thao/doan-thanh-nien-cshcm-xa-nga-tien-25652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11607</v>
      </c>
      <c r="B608" t="str">
        <v>Công an xã Nga Lĩnh tỉnh Thanh Hóa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11608</v>
      </c>
      <c r="B609" t="str">
        <f>HYPERLINK("https://qppl.thanhhoa.gov.vn/vbpq_thanhhoa.nsf/F395300A08AFC133472585DF00390CDF/$file/DT-VBDTPT125131676-9-20201599636469956_(xungnd)(09.09.2020_22h58p11)%20(1)_signed.pdf", "UBND Ủy ban nhân dân xã Nga Lĩnh tỉnh Thanh Hóa")</f>
        <v>UBND Ủy ban nhân dân xã Nga Lĩnh tỉnh Thanh Hóa</v>
      </c>
      <c r="C609" t="str">
        <v>https://qppl.thanhhoa.gov.vn/vbpq_thanhhoa.nsf/F395300A08AFC133472585DF00390CDF/$file/DT-VBDTPT125131676-9-20201599636469956_(xungnd)(09.09.2020_22h58p11)%20(1)_signed.pdf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11609</v>
      </c>
      <c r="B610" t="str">
        <v>Công an xã Nga Nhân tỉnh Thanh Hóa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11610</v>
      </c>
      <c r="B611" t="str">
        <f>HYPERLINK("https://ngason.thanhhoa.gov.vn/", "UBND Ủy ban nhân dân xã Nga Nhân tỉnh Thanh Hóa")</f>
        <v>UBND Ủy ban nhân dân xã Nga Nhân tỉnh Thanh Hóa</v>
      </c>
      <c r="C611" t="str">
        <v>https://ngason.thanhhoa.gov.vn/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11611</v>
      </c>
      <c r="B612" t="str">
        <v>Công an xã Nga Trung tỉnh Thanh Hóa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11612</v>
      </c>
      <c r="B613" t="str">
        <f>HYPERLINK("https://ngatrung.ngason.thanhhoa.gov.vn/tam-guong-dao-duc-hcm", "UBND Ủy ban nhân dân xã Nga Trung tỉnh Thanh Hóa")</f>
        <v>UBND Ủy ban nhân dân xã Nga Trung tỉnh Thanh Hóa</v>
      </c>
      <c r="C613" t="str">
        <v>https://ngatrung.ngason.thanhhoa.gov.vn/tam-guong-dao-duc-hcm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11613</v>
      </c>
      <c r="B614" t="str">
        <f>HYPERLINK("https://www.facebook.com/p/C%C3%B4ng-an-x%C3%A3-Nga-B%E1%BA%A1ch-Online-100065005572844/", "Công an xã Nga Bạch tỉnh Thanh Hóa")</f>
        <v>Công an xã Nga Bạch tỉnh Thanh Hóa</v>
      </c>
      <c r="C614" t="str">
        <v>https://www.facebook.com/p/C%C3%B4ng-an-x%C3%A3-Nga-B%E1%BA%A1ch-Online-100065005572844/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11614</v>
      </c>
      <c r="B615" t="str">
        <f>HYPERLINK("https://qppl.thanhhoa.gov.vn/vbpq_thanhhoa.nsf/23D81C2ECB58A312472585ED003E172A/$file/DT-VBDTPT155326244-9-20201600834156311chanth23.09.2020_13h41p56_thinv_24-09-2020-07-13-23_signed.pdf", "UBND Ủy ban nhân dân xã Nga Bạch tỉnh Thanh Hóa")</f>
        <v>UBND Ủy ban nhân dân xã Nga Bạch tỉnh Thanh Hóa</v>
      </c>
      <c r="C615" t="str">
        <v>https://qppl.thanhhoa.gov.vn/vbpq_thanhhoa.nsf/23D81C2ECB58A312472585ED003E172A/$file/DT-VBDTPT155326244-9-20201600834156311chanth23.09.2020_13h41p56_thinv_24-09-2020-07-13-23_signed.pdf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11615</v>
      </c>
      <c r="B616" t="str">
        <v>Công an xã Nga Thanh tỉnh Thanh Hóa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11616</v>
      </c>
      <c r="B617" t="str">
        <f>HYPERLINK("https://ngason.thanhhoa.gov.vn/", "UBND Ủy ban nhân dân xã Nga Thanh tỉnh Thanh Hóa")</f>
        <v>UBND Ủy ban nhân dân xã Nga Thanh tỉnh Thanh Hóa</v>
      </c>
      <c r="C617" t="str">
        <v>https://ngason.thanhhoa.gov.vn/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11617</v>
      </c>
      <c r="B618" t="str">
        <v>Công an xã Nga Hưng tỉnh Thanh Hóa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11618</v>
      </c>
      <c r="B619" t="str">
        <f>HYPERLINK("http://ngatrung.ngason.thanhhoa.gov.vn/tin-tuc-su-kien/xa-nga-trung-to-chuc-le-thap-nen-tri-an-cac-anh-hung-liet-sy-11598", "UBND Ủy ban nhân dân xã Nga Hưng tỉnh Thanh Hóa")</f>
        <v>UBND Ủy ban nhân dân xã Nga Hưng tỉnh Thanh Hóa</v>
      </c>
      <c r="C619" t="str">
        <v>http://ngatrung.ngason.thanhhoa.gov.vn/tin-tuc-su-kien/xa-nga-trung-to-chuc-le-thap-nen-tri-an-cac-anh-hung-liet-sy-11598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11619</v>
      </c>
      <c r="B620" t="str">
        <v>Công an xã Nga Mỹ tỉnh Thanh Hóa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11620</v>
      </c>
      <c r="B621" t="str">
        <f>HYPERLINK("https://phubinh.thainguyen.gov.vn/xa-nga-my", "UBND Ủy ban nhân dân xã Nga Mỹ tỉnh Thanh Hóa")</f>
        <v>UBND Ủy ban nhân dân xã Nga Mỹ tỉnh Thanh Hóa</v>
      </c>
      <c r="C621" t="str">
        <v>https://phubinh.thainguyen.gov.vn/xa-nga-my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11621</v>
      </c>
      <c r="B622" t="str">
        <f>HYPERLINK("https://www.facebook.com/p/Tu%E1%BB%95i-tr%E1%BA%BB-C%C3%B4ng-an-Th%C3%A0nh-ph%E1%BB%91-V%C4%A9nh-Y%C3%AAn-100066497717181/", "Công an xã Nga Yên tỉnh Thanh Hóa")</f>
        <v>Công an xã Nga Yên tỉnh Thanh Hóa</v>
      </c>
      <c r="C622" t="str">
        <v>https://www.facebook.com/p/Tu%E1%BB%95i-tr%E1%BA%BB-C%C3%B4ng-an-Th%C3%A0nh-ph%E1%BB%91-V%C4%A9nh-Y%C3%AAn-100066497717181/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11622</v>
      </c>
      <c r="B623" t="str">
        <f>HYPERLINK("https://ngayen.ngason.thanhhoa.gov.vn/Default.aspx?sid=2943&amp;pageid=65275&amp;catid=90923&amp;id=25265&amp;catname=trang-chu&amp;title=1769ed3eeb76cd48baa97aa36dcb2f12", "UBND Ủy ban nhân dân xã Nga Yên tỉnh Thanh Hóa")</f>
        <v>UBND Ủy ban nhân dân xã Nga Yên tỉnh Thanh Hóa</v>
      </c>
      <c r="C623" t="str">
        <v>https://ngayen.ngason.thanhhoa.gov.vn/Default.aspx?sid=2943&amp;pageid=65275&amp;catid=90923&amp;id=25265&amp;catname=trang-chu&amp;title=1769ed3eeb76cd48baa97aa36dcb2f12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11623</v>
      </c>
      <c r="B624" t="str">
        <v>Công an xã Nga Giáp tỉnh Thanh Hóa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11624</v>
      </c>
      <c r="B625" t="str">
        <f>HYPERLINK("https://ngagiap.ngason.thanhhoa.gov.vn/danh-ba-dien-thoai", "UBND Ủy ban nhân dân xã Nga Giáp tỉnh Thanh Hóa")</f>
        <v>UBND Ủy ban nhân dân xã Nga Giáp tỉnh Thanh Hóa</v>
      </c>
      <c r="C625" t="str">
        <v>https://ngagiap.ngason.thanhhoa.gov.vn/danh-ba-dien-thoai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11625</v>
      </c>
      <c r="B626" t="str">
        <v>Công an xã Nga Hải tỉnh Thanh Hóa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11626</v>
      </c>
      <c r="B627" t="str">
        <f>HYPERLINK("https://quyhoach.xaydung.gov.vn/vn/quy-hoach/9756/dieu-chinh-quy-hoach-chung-xay-dung-xa-nga-hai---huyen-nga-son-den-nam-2030-.aspx", "UBND Ủy ban nhân dân xã Nga Hải tỉnh Thanh Hóa")</f>
        <v>UBND Ủy ban nhân dân xã Nga Hải tỉnh Thanh Hóa</v>
      </c>
      <c r="C627" t="str">
        <v>https://quyhoach.xaydung.gov.vn/vn/quy-hoach/9756/dieu-chinh-quy-hoach-chung-xay-dung-xa-nga-hai---huyen-nga-son-den-nam-2030-.aspx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11627</v>
      </c>
      <c r="B628" t="str">
        <v>Công an xã Nga Thành tỉnh Thanh Hóa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11628</v>
      </c>
      <c r="B629" t="str">
        <f>HYPERLINK("https://ngason.thanhhoa.gov.vn/", "UBND Ủy ban nhân dân xã Nga Thành tỉnh Thanh Hóa")</f>
        <v>UBND Ủy ban nhân dân xã Nga Thành tỉnh Thanh Hóa</v>
      </c>
      <c r="C629" t="str">
        <v>https://ngason.thanhhoa.gov.vn/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11629</v>
      </c>
      <c r="B630" t="str">
        <v>Công an xã Nga An tỉnh Thanh Hóa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11630</v>
      </c>
      <c r="B631" t="str">
        <f>HYPERLINK("https://ngaphu.ngason.thanhhoa.gov.vn/he-thong-chinh-tri/ket-qua-danh-gia-xep-loai-tap-the-ubnd-xa-danh-gia-xep-loai-chat-luong-can-bo-cong-chuc-xa-nam-2-26085", "UBND Ủy ban nhân dân xã Nga An tỉnh Thanh Hóa")</f>
        <v>UBND Ủy ban nhân dân xã Nga An tỉnh Thanh Hóa</v>
      </c>
      <c r="C631" t="str">
        <v>https://ngaphu.ngason.thanhhoa.gov.vn/he-thong-chinh-tri/ket-qua-danh-gia-xep-loai-tap-the-ubnd-xa-danh-gia-xep-loai-chat-luong-can-bo-cong-chuc-xa-nam-2-26085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11631</v>
      </c>
      <c r="B632" t="str">
        <f>HYPERLINK("https://www.facebook.com/Tinhlo524ngaphu/", "Công an xã Nga Phú tỉnh Thanh Hóa")</f>
        <v>Công an xã Nga Phú tỉnh Thanh Hóa</v>
      </c>
      <c r="C632" t="str">
        <v>https://www.facebook.com/Tinhlo524ngaphu/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11632</v>
      </c>
      <c r="B633" t="str">
        <f>HYPERLINK("https://ngaphu.ngason.thanhhoa.gov.vn/he-thong-chinh-tri/ket-qua-danh-gia-xep-loai-tap-the-ubnd-xa-danh-gia-xep-loai-chat-luong-can-bo-cong-chuc-xa-nam-2-26085", "UBND Ủy ban nhân dân xã Nga Phú tỉnh Thanh Hóa")</f>
        <v>UBND Ủy ban nhân dân xã Nga Phú tỉnh Thanh Hóa</v>
      </c>
      <c r="C633" t="str">
        <v>https://ngaphu.ngason.thanhhoa.gov.vn/he-thong-chinh-tri/ket-qua-danh-gia-xep-loai-tap-the-ubnd-xa-danh-gia-xep-loai-chat-luong-can-bo-cong-chuc-xa-nam-2-26085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11633</v>
      </c>
      <c r="B634" t="str">
        <f>HYPERLINK("https://www.facebook.com/ConganxaNgaDien.24h/", "Công an xã Nga Điền tỉnh Thanh Hóa")</f>
        <v>Công an xã Nga Điền tỉnh Thanh Hóa</v>
      </c>
      <c r="C634" t="str">
        <v>https://www.facebook.com/ConganxaNgaDien.24h/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11634</v>
      </c>
      <c r="B635" t="str">
        <f>HYPERLINK("https://ngadien.ngason.thanhhoa.gov.vn/tong-quan/trien-khai-thang-hanh-dong-vi-an-toan-thuc-pham-nam-2023-tren-dia-ban-xa-nga-dien-12639", "UBND Ủy ban nhân dân xã Nga Điền tỉnh Thanh Hóa")</f>
        <v>UBND Ủy ban nhân dân xã Nga Điền tỉnh Thanh Hóa</v>
      </c>
      <c r="C635" t="str">
        <v>https://ngadien.ngason.thanhhoa.gov.vn/tong-quan/trien-khai-thang-hanh-dong-vi-an-toan-thuc-pham-nam-2023-tren-dia-ban-xa-nga-dien-12639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11635</v>
      </c>
      <c r="B636" t="str">
        <v>Công an xã Nga Tân tỉnh Thanh Hóa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11636</v>
      </c>
      <c r="B637" t="str">
        <f>HYPERLINK("https://qppl.thanhhoa.gov.vn/vbpq_thanhhoa.nsf/9e6a1e4b64680bd247256801000a8614/F26EE9329FEE27CA472578F500060554/$file/d2740.doc", "UBND Ủy ban nhân dân xã Nga Tân tỉnh Thanh Hóa")</f>
        <v>UBND Ủy ban nhân dân xã Nga Tân tỉnh Thanh Hóa</v>
      </c>
      <c r="C637" t="str">
        <v>https://qppl.thanhhoa.gov.vn/vbpq_thanhhoa.nsf/9e6a1e4b64680bd247256801000a8614/F26EE9329FEE27CA472578F500060554/$file/d2740.doc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11637</v>
      </c>
      <c r="B638" t="str">
        <f>HYPERLINK("https://www.facebook.com/CAXNgaThuy/", "Công an xã Nga Thủy tỉnh Thanh Hóa")</f>
        <v>Công an xã Nga Thủy tỉnh Thanh Hóa</v>
      </c>
      <c r="C638" t="str">
        <v>https://www.facebook.com/CAXNgaThuy/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11638</v>
      </c>
      <c r="B639" t="str">
        <f>HYPERLINK("https://ngason.thanhhoa.gov.vn/", "UBND Ủy ban nhân dân xã Nga Thủy tỉnh Thanh Hóa")</f>
        <v>UBND Ủy ban nhân dân xã Nga Thủy tỉnh Thanh Hóa</v>
      </c>
      <c r="C639" t="str">
        <v>https://ngason.thanhhoa.gov.vn/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11639</v>
      </c>
      <c r="B640" t="str">
        <v>Công an xã Nga Liên tỉnh Thanh Hóa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11640</v>
      </c>
      <c r="B641" t="str">
        <f>HYPERLINK("https://ngason.thanhhoa.gov.vn/", "UBND Ủy ban nhân dân xã Nga Liên tỉnh Thanh Hóa")</f>
        <v>UBND Ủy ban nhân dân xã Nga Liên tỉnh Thanh Hóa</v>
      </c>
      <c r="C641" t="str">
        <v>https://ngason.thanhhoa.gov.vn/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11641</v>
      </c>
      <c r="B642" t="str">
        <v>Công an xã Nga Thái tỉnh Thanh Hóa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11642</v>
      </c>
      <c r="B643" t="str">
        <f>HYPERLINK("https://qppl.thanhhoa.gov.vn/vbpq_thanhhoa.nsf/9e6a1e4b64680bd247256801000a8614/F26EE9329FEE27CA472578F500060554/$file/d2740.doc", "UBND Ủy ban nhân dân xã Nga Thái tỉnh Thanh Hóa")</f>
        <v>UBND Ủy ban nhân dân xã Nga Thái tỉnh Thanh Hóa</v>
      </c>
      <c r="C643" t="str">
        <v>https://qppl.thanhhoa.gov.vn/vbpq_thanhhoa.nsf/9e6a1e4b64680bd247256801000a8614/F26EE9329FEE27CA472578F500060554/$file/d2740.doc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11643</v>
      </c>
      <c r="B644" t="str">
        <v>Công an xã Nga Thạch tỉnh Thanh Hóa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11644</v>
      </c>
      <c r="B645" t="str">
        <f>HYPERLINK("https://quyhoach.xaydung.gov.vn/vn/quy-hoach/9754/dieu-chinh-quy-hoach-chung-xay-dung-xa-nga-thach---huyen-nga-son--thanh-hoa-den-nam-2030-.aspx", "UBND Ủy ban nhân dân xã Nga Thạch tỉnh Thanh Hóa")</f>
        <v>UBND Ủy ban nhân dân xã Nga Thạch tỉnh Thanh Hóa</v>
      </c>
      <c r="C645" t="str">
        <v>https://quyhoach.xaydung.gov.vn/vn/quy-hoach/9754/dieu-chinh-quy-hoach-chung-xay-dung-xa-nga-thach---huyen-nga-son--thanh-hoa-den-nam-2030-.aspx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11645</v>
      </c>
      <c r="B646" t="str">
        <v>Công an xã Nga Thắng tỉnh Thanh Hóa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11646</v>
      </c>
      <c r="B647" t="str">
        <f>HYPERLINK("https://quyhoach.xaydung.gov.vn/vn/quy-hoach/9620/dieu-chinh-quy-hoach-chung-xay-dung-xa-nga-thang--huyen-nga-son--tinh-thanh-hoa-den-nam-2030.aspx", "UBND Ủy ban nhân dân xã Nga Thắng tỉnh Thanh Hóa")</f>
        <v>UBND Ủy ban nhân dân xã Nga Thắng tỉnh Thanh Hóa</v>
      </c>
      <c r="C647" t="str">
        <v>https://quyhoach.xaydung.gov.vn/vn/quy-hoach/9620/dieu-chinh-quy-hoach-chung-xay-dung-xa-nga-thang--huyen-nga-son--tinh-thanh-hoa-den-nam-2030.aspx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11647</v>
      </c>
      <c r="B648" t="str">
        <v>Công an xã Nga Trường tỉnh Thanh Hóa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11648</v>
      </c>
      <c r="B649" t="str">
        <f>HYPERLINK("https://ngatruong.ngason.thanhhoa.gov.vn/hoi-dong-nhan-dan", "UBND Ủy ban nhân dân xã Nga Trường tỉnh Thanh Hóa")</f>
        <v>UBND Ủy ban nhân dân xã Nga Trường tỉnh Thanh Hóa</v>
      </c>
      <c r="C649" t="str">
        <v>https://ngatruong.ngason.thanhhoa.gov.vn/hoi-dong-nhan-dan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11649</v>
      </c>
      <c r="B650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650" t="str">
        <v>https://www.facebook.com/p/C%C3%B4ng-an-th%E1%BB%8B-tr%E1%BA%A5n-Y%C3%AAn-C%C3%A1t-Nh%C6%B0-Xu%C3%A2n-100063893357078/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11650</v>
      </c>
      <c r="B651" t="str">
        <f>HYPERLINK("https://yencat.nhuxuan.thanhhoa.gov.vn/", "UBND Ủy ban nhân dân thị trấn Yên Cát tỉnh Thanh Hóa")</f>
        <v>UBND Ủy ban nhân dân thị trấn Yên Cát tỉnh Thanh Hóa</v>
      </c>
      <c r="C651" t="str">
        <v>https://yencat.nhuxuan.thanhhoa.gov.vn/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11651</v>
      </c>
      <c r="B652" t="str">
        <f>HYPERLINK("https://www.facebook.com/p/C%C3%B4ng-an-x%C3%A3-B%C3%A3i-Tr%C3%A0nh-100057502027350/", "Công an xã Bãi Trành tỉnh Thanh Hóa")</f>
        <v>Công an xã Bãi Trành tỉnh Thanh Hóa</v>
      </c>
      <c r="C652" t="str">
        <v>https://www.facebook.com/p/C%C3%B4ng-an-x%C3%A3-B%C3%A3i-Tr%C3%A0nh-100057502027350/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11652</v>
      </c>
      <c r="B653" t="str">
        <f>HYPERLINK("https://baitranh.nhuxuan.thanhhoa.gov.vn/web/trang-chu/he-thong-chinh-tri/uy-ban-nhan-dan-huyen/co-cau-to-chuc-va-nhiem-vu-quyen-han-cua-ubnd-huyen-chu-tich-ubnd-huyen-nhu-xuan.html", "UBND Ủy ban nhân dân xã Bãi Trành tỉnh Thanh Hóa")</f>
        <v>UBND Ủy ban nhân dân xã Bãi Trành tỉnh Thanh Hóa</v>
      </c>
      <c r="C653" t="str">
        <v>https://baitranh.nhuxuan.thanhhoa.gov.vn/web/trang-chu/he-thong-chinh-tri/uy-ban-nhan-dan-huyen/co-cau-to-chuc-va-nhiem-vu-quyen-han-cua-ubnd-huyen-chu-tich-ubnd-huyen-nhu-xuan.html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11653</v>
      </c>
      <c r="B654" t="str">
        <f>HYPERLINK("https://www.facebook.com/conganxuanhoa.tx/", "Công an xã Xuân Hòa tỉnh Thanh Hóa")</f>
        <v>Công an xã Xuân Hòa tỉnh Thanh Hóa</v>
      </c>
      <c r="C654" t="str">
        <v>https://www.facebook.com/conganxuanhoa.tx/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11654</v>
      </c>
      <c r="B655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655" t="str">
        <v>https://xuanhoa.nhuxuan.thanhhoa.gov.vn/web/trang-chu/he-thong-chinh-tri/uy-ban-nhan-dan-xa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11655</v>
      </c>
      <c r="B656" t="str">
        <f>HYPERLINK("https://www.facebook.com/179252427306306", "Công an xã Xuân Bình tỉnh Thanh Hóa")</f>
        <v>Công an xã Xuân Bình tỉnh Thanh Hóa</v>
      </c>
      <c r="C656" t="str">
        <v>https://www.facebook.com/179252427306306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11656</v>
      </c>
      <c r="B657" t="str">
        <f>HYPERLINK("https://xuanbinh.nhuxuan.thanhhoa.gov.vn/", "UBND Ủy ban nhân dân xã Xuân Bình tỉnh Thanh Hóa")</f>
        <v>UBND Ủy ban nhân dân xã Xuân Bình tỉnh Thanh Hóa</v>
      </c>
      <c r="C657" t="str">
        <v>https://xuanbinh.nhuxuan.thanhhoa.gov.vn/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11657</v>
      </c>
      <c r="B658" t="str">
        <f>HYPERLINK("https://www.facebook.com/ThongtinConganxaHoaQuy/", "Công an xã Hóa Quỳ tỉnh Thanh Hóa")</f>
        <v>Công an xã Hóa Quỳ tỉnh Thanh Hóa</v>
      </c>
      <c r="C658" t="str">
        <v>https://www.facebook.com/ThongtinConganxaHoaQuy/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11658</v>
      </c>
      <c r="B659" t="str">
        <f>HYPERLINK("https://hoaquy.nhuxuan.thanhhoa.gov.vn/", "UBND Ủy ban nhân dân xã Hóa Quỳ tỉnh Thanh Hóa")</f>
        <v>UBND Ủy ban nhân dân xã Hóa Quỳ tỉnh Thanh Hóa</v>
      </c>
      <c r="C659" t="str">
        <v>https://hoaquy.nhuxuan.thanhhoa.gov.vn/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11659</v>
      </c>
      <c r="B660" t="str">
        <v>Công an xã Xuân Quỳ tỉnh Thanh Hóa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11660</v>
      </c>
      <c r="B661" t="str">
        <f>HYPERLINK("https://hoaquy.nhuxuan.thanhhoa.gov.vn/", "UBND Ủy ban nhân dân xã Xuân Quỳ tỉnh Thanh Hóa")</f>
        <v>UBND Ủy ban nhân dân xã Xuân Quỳ tỉnh Thanh Hóa</v>
      </c>
      <c r="C661" t="str">
        <v>https://hoaquy.nhuxuan.thanhhoa.gov.vn/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11661</v>
      </c>
      <c r="B662" t="str">
        <v>Công an xã Yên Lễ tỉnh Thanh Hóa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11662</v>
      </c>
      <c r="B663" t="str">
        <f>HYPERLINK("https://yenlac.nhuthanh.thanhhoa.gov.vn/", "UBND Ủy ban nhân dân xã Yên Lễ tỉnh Thanh Hóa")</f>
        <v>UBND Ủy ban nhân dân xã Yên Lễ tỉnh Thanh Hóa</v>
      </c>
      <c r="C663" t="str">
        <v>https://yenlac.nhuthanh.thanhhoa.gov.vn/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11663</v>
      </c>
      <c r="B664" t="str">
        <f>HYPERLINK("https://www.facebook.com/p/C%C3%B4ng-an-X%C3%A3-C%C3%A1t-V%C3%A2n-100034431847238/", "Công an xã Cát Vân tỉnh Thanh Hóa")</f>
        <v>Công an xã Cát Vân tỉnh Thanh Hóa</v>
      </c>
      <c r="C664" t="str">
        <v>https://www.facebook.com/p/C%C3%B4ng-an-X%C3%A3-C%C3%A1t-V%C3%A2n-100034431847238/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11664</v>
      </c>
      <c r="B665" t="str">
        <f>HYPERLINK("https://catvan.nhuxuan.thanhhoa.gov.vn/", "UBND Ủy ban nhân dân xã Cát Vân tỉnh Thanh Hóa")</f>
        <v>UBND Ủy ban nhân dân xã Cát Vân tỉnh Thanh Hóa</v>
      </c>
      <c r="C665" t="str">
        <v>https://catvan.nhuxuan.thanhhoa.gov.vn/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11665</v>
      </c>
      <c r="B666" t="str">
        <f>HYPERLINK("https://www.facebook.com/conganhuyennhuxuan/?locale=th_TH", "Công an xã Cát Tân tỉnh Thanh Hóa")</f>
        <v>Công an xã Cát Tân tỉnh Thanh Hóa</v>
      </c>
      <c r="C666" t="str">
        <v>https://www.facebook.com/conganhuyennhuxuan/?locale=th_TH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11666</v>
      </c>
      <c r="B667" t="str">
        <f>HYPERLINK("https://cattan.nhuxuan.thanhhoa.gov.vn/", "UBND Ủy ban nhân dân xã Cát Tân tỉnh Thanh Hóa")</f>
        <v>UBND Ủy ban nhân dân xã Cát Tân tỉnh Thanh Hóa</v>
      </c>
      <c r="C667" t="str">
        <v>https://cattan.nhuxuan.thanhhoa.gov.vn/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11667</v>
      </c>
      <c r="B668" t="str">
        <v>Công an xã Tân Bình tỉnh Thanh Hóa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11668</v>
      </c>
      <c r="B669" t="str">
        <f>HYPERLINK("https://tanbinh.nhuxuan.thanhhoa.gov.vn/", "UBND Ủy ban nhân dân xã Tân Bình tỉnh Thanh Hóa")</f>
        <v>UBND Ủy ban nhân dân xã Tân Bình tỉnh Thanh Hóa</v>
      </c>
      <c r="C669" t="str">
        <v>https://tanbinh.nhuxuan.thanhhoa.gov.vn/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11669</v>
      </c>
      <c r="B670" t="str">
        <v>Công an xã Bình Lương tỉnh Thanh Hóa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11670</v>
      </c>
      <c r="B671" t="str">
        <f>HYPERLINK("https://binhluong.nhuxuan.thanhhoa.gov.vn/", "UBND Ủy ban nhân dân xã Bình Lương tỉnh Thanh Hóa")</f>
        <v>UBND Ủy ban nhân dân xã Bình Lương tỉnh Thanh Hóa</v>
      </c>
      <c r="C671" t="str">
        <v>https://binhluong.nhuxuan.thanhhoa.gov.vn/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11671</v>
      </c>
      <c r="B672" t="str">
        <f>HYPERLINK("https://www.facebook.com/p/C%C3%B4ng-an-x%C3%A3-Thanh-Qu%C3%A2n-100056452787690/", "Công an xã Thanh Quân tỉnh Thanh Hóa")</f>
        <v>Công an xã Thanh Quân tỉnh Thanh Hóa</v>
      </c>
      <c r="C672" t="str">
        <v>https://www.facebook.com/p/C%C3%B4ng-an-x%C3%A3-Thanh-Qu%C3%A2n-100056452787690/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11672</v>
      </c>
      <c r="B673" t="str">
        <f>HYPERLINK("https://thanhson.quanhoa.thanhhoa.gov.vn/", "UBND Ủy ban nhân dân xã Thanh Quân tỉnh Thanh Hóa")</f>
        <v>UBND Ủy ban nhân dân xã Thanh Quân tỉnh Thanh Hóa</v>
      </c>
      <c r="C673" t="str">
        <v>https://thanhson.quanhoa.thanhhoa.gov.vn/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11673</v>
      </c>
      <c r="B674" t="str">
        <f>HYPERLINK("https://www.facebook.com/CAQTX/", "Công an xã Thanh Xuân tỉnh Thanh Hóa")</f>
        <v>Công an xã Thanh Xuân tỉnh Thanh Hóa</v>
      </c>
      <c r="C674" t="str">
        <v>https://www.facebook.com/CAQTX/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11674</v>
      </c>
      <c r="B675" t="str">
        <f>HYPERLINK("https://thanhxuan.nhuxuan.thanhhoa.gov.vn/web/trang-chu/he-thong-chinh-tri/chuc-nang-nhiem-vu-cua-ubnd-xa-thanh-xuan.html", "UBND Ủy ban nhân dân xã Thanh Xuân tỉnh Thanh Hóa")</f>
        <v>UBND Ủy ban nhân dân xã Thanh Xuân tỉnh Thanh Hóa</v>
      </c>
      <c r="C675" t="str">
        <v>https://thanhxuan.nhuxuan.thanhhoa.gov.vn/web/trang-chu/he-thong-chinh-tri/chuc-nang-nhiem-vu-cua-ubnd-xa-thanh-xuan.html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11675</v>
      </c>
      <c r="B676" t="str">
        <f>HYPERLINK("https://www.facebook.com/Tu%E1%BB%95i-tr%E1%BA%BB-C%C3%B4ng-an-TP-S%E1%BA%A7m-S%C6%A1n-100069346653553/?locale=vi_VN", "Công an xã Thanh Hòa tỉnh Thanh Hóa")</f>
        <v>Công an xã Thanh Hòa tỉnh Thanh Hóa</v>
      </c>
      <c r="C676" t="str">
        <v>https://www.facebook.com/Tu%E1%BB%95i-tr%E1%BA%BB-C%C3%B4ng-an-TP-S%E1%BA%A7m-S%C6%A1n-100069346653553/?locale=vi_VN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11676</v>
      </c>
      <c r="B677" t="str">
        <f>HYPERLINK("http://thanhhoa.budop.gov.vn/", "UBND Ủy ban nhân dân xã Thanh Hòa tỉnh Thanh Hóa")</f>
        <v>UBND Ủy ban nhân dân xã Thanh Hòa tỉnh Thanh Hóa</v>
      </c>
      <c r="C677" t="str">
        <v>http://thanhhoa.budop.gov.vn/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11677</v>
      </c>
      <c r="B678" t="str">
        <f>HYPERLINK("https://www.facebook.com/p/Tu%E1%BB%95i-tr%E1%BA%BB-C%C3%B4ng-an-TP-S%E1%BA%A7m-S%C6%A1n-100069346653553/?locale=hi_IN", "Công an xã Thanh Phong tỉnh Thanh Hóa")</f>
        <v>Công an xã Thanh Phong tỉnh Thanh Hóa</v>
      </c>
      <c r="C678" t="str">
        <v>https://www.facebook.com/p/Tu%E1%BB%95i-tr%E1%BA%BB-C%C3%B4ng-an-TP-S%E1%BA%A7m-S%C6%A1n-100069346653553/?locale=hi_IN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11678</v>
      </c>
      <c r="B679" t="str">
        <f>HYPERLINK("https://thanhphong.nhuxuan.thanhhoa.gov.vn/", "UBND Ủy ban nhân dân xã Thanh Phong tỉnh Thanh Hóa")</f>
        <v>UBND Ủy ban nhân dân xã Thanh Phong tỉnh Thanh Hóa</v>
      </c>
      <c r="C679" t="str">
        <v>https://thanhphong.nhuxuan.thanhhoa.gov.vn/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11679</v>
      </c>
      <c r="B680" t="str">
        <f>HYPERLINK("https://www.facebook.com/conganxathanhlam/", "Công an xã Thanh Lâm tỉnh Thanh Hóa")</f>
        <v>Công an xã Thanh Lâm tỉnh Thanh Hóa</v>
      </c>
      <c r="C680" t="str">
        <v>https://www.facebook.com/conganxathanhlam/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11680</v>
      </c>
      <c r="B681" t="str">
        <f>HYPERLINK("https://thanhlam.nhuxuan.thanhhoa.gov.vn/", "UBND Ủy ban nhân dân xã Thanh Lâm tỉnh Thanh Hóa")</f>
        <v>UBND Ủy ban nhân dân xã Thanh Lâm tỉnh Thanh Hóa</v>
      </c>
      <c r="C681" t="str">
        <v>https://thanhlam.nhuxuan.thanhhoa.gov.vn/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11681</v>
      </c>
      <c r="B682" t="str">
        <f>HYPERLINK("https://www.facebook.com/conganxathanhson/", "Công an xã Thanh Sơn tỉnh Thanh Hóa")</f>
        <v>Công an xã Thanh Sơn tỉnh Thanh Hóa</v>
      </c>
      <c r="C682" t="str">
        <v>https://www.facebook.com/conganxathanhson/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11682</v>
      </c>
      <c r="B683" t="str">
        <f>HYPERLINK("https://thanhson.quanhoa.thanhhoa.gov.vn/", "UBND Ủy ban nhân dân xã Thanh Sơn tỉnh Thanh Hóa")</f>
        <v>UBND Ủy ban nhân dân xã Thanh Sơn tỉnh Thanh Hóa</v>
      </c>
      <c r="C683" t="str">
        <v>https://thanhson.quanhoa.thanhhoa.gov.vn/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11683</v>
      </c>
      <c r="B684" t="str">
        <v>Công an xã Thượng Ninh tỉnh Thanh Hóa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11684</v>
      </c>
      <c r="B685" t="str">
        <f>HYPERLINK("https://thuongninh.nhuxuan.thanhhoa.gov.vn/", "UBND Ủy ban nhân dân xã Thượng Ninh tỉnh Thanh Hóa")</f>
        <v>UBND Ủy ban nhân dân xã Thượng Ninh tỉnh Thanh Hóa</v>
      </c>
      <c r="C685" t="str">
        <v>https://thuongninh.nhuxuan.thanhhoa.gov.vn/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11685</v>
      </c>
      <c r="B686" t="str">
        <f>HYPERLINK("https://www.facebook.com/p/C%C3%B4ng-an-th%E1%BB%8B-tr%E1%BA%A5n-B%E1%BA%BFn-Sung-Nh%C6%B0-Thanh-Thanh-H%C3%B3a-100069632777909/", "Công an thị trấn Bến Sung tỉnh Thanh Hóa")</f>
        <v>Công an thị trấn Bến Sung tỉnh Thanh Hóa</v>
      </c>
      <c r="C686" t="str">
        <v>https://www.facebook.com/p/C%C3%B4ng-an-th%E1%BB%8B-tr%E1%BA%A5n-B%E1%BA%BFn-Sung-Nh%C6%B0-Thanh-Thanh-H%C3%B3a-100069632777909/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11686</v>
      </c>
      <c r="B687" t="str">
        <f>HYPERLINK("http://bensung.nhuthanh.thanhhoa.gov.vn/", "UBND Ủy ban nhân dân thị trấn Bến Sung tỉnh Thanh Hóa")</f>
        <v>UBND Ủy ban nhân dân thị trấn Bến Sung tỉnh Thanh Hóa</v>
      </c>
      <c r="C687" t="str">
        <v>http://bensung.nhuthanh.thanhhoa.gov.vn/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11687</v>
      </c>
      <c r="B688" t="str">
        <f>HYPERLINK("https://www.facebook.com/61559515944622", "Công an xã Cán Khê tỉnh Thanh Hóa")</f>
        <v>Công an xã Cán Khê tỉnh Thanh Hóa</v>
      </c>
      <c r="C688" t="str">
        <v>https://www.facebook.com/61559515944622</v>
      </c>
      <c r="D688" t="str">
        <v>-</v>
      </c>
      <c r="E688" t="str">
        <v/>
      </c>
      <c r="F688" t="str">
        <v>-</v>
      </c>
      <c r="G688" t="str">
        <v>Thôn 7, xã Cán Khê, huyện Như Thanh, Thanh Hóa, Vietnam</v>
      </c>
    </row>
    <row r="689">
      <c r="A689">
        <v>11688</v>
      </c>
      <c r="B689" t="str">
        <f>HYPERLINK("https://cankhe.nhuthanh.thanhhoa.gov.vn/", "UBND Ủy ban nhân dân xã Cán Khê tỉnh Thanh Hóa")</f>
        <v>UBND Ủy ban nhân dân xã Cán Khê tỉnh Thanh Hóa</v>
      </c>
      <c r="C689" t="str">
        <v>https://cankhe.nhuthanh.thanhhoa.gov.vn/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11689</v>
      </c>
      <c r="B690" t="str">
        <v>Công an xã Xuân Du tỉnh Thanh Hóa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11690</v>
      </c>
      <c r="B691" t="str">
        <f>HYPERLINK("https://xuandu.nhuthanh.thanhhoa.gov.vn/web/danh-ba-co-quan-chuc-nang", "UBND Ủy ban nhân dân xã Xuân Du tỉnh Thanh Hóa")</f>
        <v>UBND Ủy ban nhân dân xã Xuân Du tỉnh Thanh Hóa</v>
      </c>
      <c r="C691" t="str">
        <v>https://xuandu.nhuthanh.thanhhoa.gov.vn/web/danh-ba-co-quan-chuc-nang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11691</v>
      </c>
      <c r="B692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692" t="str">
        <v>https://www.facebook.com/p/C%C3%B4ng-an-x%C3%A3-Xu%C3%A2n-Th%E1%BB%8D-huy%E1%BB%87n-Tri%E1%BB%87u-S%C6%A1n-t%E1%BB%89nh-Thanh-Ho%C3%A1-100063498731518/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11692</v>
      </c>
      <c r="B693" t="str">
        <f>HYPERLINK("https://thoxuan.thanhhoa.gov.vn/", "UBND Ủy ban nhân dân xã Xuân Thọ tỉnh Thanh Hóa")</f>
        <v>UBND Ủy ban nhân dân xã Xuân Thọ tỉnh Thanh Hóa</v>
      </c>
      <c r="C693" t="str">
        <v>https://thoxuan.thanhhoa.gov.vn/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11693</v>
      </c>
      <c r="B694" t="str">
        <v>Công an xã Phượng Nghi tỉnh Thanh Hóa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11694</v>
      </c>
      <c r="B695" t="str">
        <f>HYPERLINK("https://phuongnghi.nhuthanh.thanhhoa.gov.vn/", "UBND Ủy ban nhân dân xã Phượng Nghi tỉnh Thanh Hóa")</f>
        <v>UBND Ủy ban nhân dân xã Phượng Nghi tỉnh Thanh Hóa</v>
      </c>
      <c r="C695" t="str">
        <v>https://phuongnghi.nhuthanh.thanhhoa.gov.vn/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11695</v>
      </c>
      <c r="B696" t="str">
        <f>HYPERLINK("https://www.facebook.com/250567483120241", "Công an xã Mậu Lâm tỉnh Thanh Hóa")</f>
        <v>Công an xã Mậu Lâm tỉnh Thanh Hóa</v>
      </c>
      <c r="C696" t="str">
        <v>https://www.facebook.com/250567483120241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11696</v>
      </c>
      <c r="B697" t="str">
        <f>HYPERLINK("http://maulam.nhuthanh.thanhhoa.gov.vn/", "UBND Ủy ban nhân dân xã Mậu Lâm tỉnh Thanh Hóa")</f>
        <v>UBND Ủy ban nhân dân xã Mậu Lâm tỉnh Thanh Hóa</v>
      </c>
      <c r="C697" t="str">
        <v>http://maulam.nhuthanh.thanhhoa.gov.vn/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11697</v>
      </c>
      <c r="B698" t="str">
        <v>Công an xã Xuân Khang tỉnh Thanh Hóa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11698</v>
      </c>
      <c r="B699" t="str">
        <f>HYPERLINK("https://xuankhang.nhuthanh.thanhhoa.gov.vn/web/nhan-su.htm?cbxTochuc=60668a8d-0ddf-d484-2268-905eb4d1f09a", "UBND Ủy ban nhân dân xã Xuân Khang tỉnh Thanh Hóa")</f>
        <v>UBND Ủy ban nhân dân xã Xuân Khang tỉnh Thanh Hóa</v>
      </c>
      <c r="C699" t="str">
        <v>https://xuankhang.nhuthanh.thanhhoa.gov.vn/web/nhan-su.htm?cbxTochuc=60668a8d-0ddf-d484-2268-905eb4d1f09a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11699</v>
      </c>
      <c r="B700" t="str">
        <f>HYPERLINK("https://www.facebook.com/p/C%C3%B4ng-an-x%C3%A3-Ph%C3%BA-Nhu%E1%BA%ADn-huy%E1%BB%87n-Nh%C6%B0-Thanh-100071583340620/", "Công an xã Phú Nhuận tỉnh Thanh Hóa")</f>
        <v>Công an xã Phú Nhuận tỉnh Thanh Hóa</v>
      </c>
      <c r="C700" t="str">
        <v>https://www.facebook.com/p/C%C3%B4ng-an-x%C3%A3-Ph%C3%BA-Nhu%E1%BA%ADn-huy%E1%BB%87n-Nh%C6%B0-Thanh-100071583340620/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11700</v>
      </c>
      <c r="B701" t="str">
        <f>HYPERLINK("https://phunhuan.nhuthanh.thanhhoa.gov.vn/", "UBND Ủy ban nhân dân xã Phú Nhuận tỉnh Thanh Hóa")</f>
        <v>UBND Ủy ban nhân dân xã Phú Nhuận tỉnh Thanh Hóa</v>
      </c>
      <c r="C701" t="str">
        <v>https://phunhuan.nhuthanh.thanhhoa.gov.vn/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11701</v>
      </c>
      <c r="B702" t="str">
        <v>Công an xã Hải Long tỉnh Thanh Hóa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11702</v>
      </c>
      <c r="B703" t="str">
        <f>HYPERLINK("http://hailong.nhuthanh.thanhhoa.gov.vn/", "UBND Ủy ban nhân dân xã Hải Long tỉnh Thanh Hóa")</f>
        <v>UBND Ủy ban nhân dân xã Hải Long tỉnh Thanh Hóa</v>
      </c>
      <c r="C703" t="str">
        <v>http://hailong.nhuthanh.thanhhoa.gov.vn/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11703</v>
      </c>
      <c r="B704" t="str">
        <v>Công an xã Hải Vân tỉnh Thanh Hóa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11704</v>
      </c>
      <c r="B705" t="str">
        <f>HYPERLINK("https://qppl.thanhhoa.gov.vn/vbpq_thanhhoa.nsf/9e6a1e4b64680bd247256801000a8614/EC9F58FCB921D72A47257D6A0038D985/$file/d3309.pdf", "UBND Ủy ban nhân dân xã Hải Vân tỉnh Thanh Hóa")</f>
        <v>UBND Ủy ban nhân dân xã Hải Vân tỉnh Thanh Hóa</v>
      </c>
      <c r="C705" t="str">
        <v>https://qppl.thanhhoa.gov.vn/vbpq_thanhhoa.nsf/9e6a1e4b64680bd247256801000a8614/EC9F58FCB921D72A47257D6A0038D985/$file/d3309.pdf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11705</v>
      </c>
      <c r="B706" t="str">
        <f>HYPERLINK("https://www.facebook.com/p/C%C3%B4ng-an-x%C3%A3-Xu%C3%A2n-Th%C3%A1i-huy%E1%BB%87n-Nh%C6%B0-Thanh-100080163405815/", "Công an xã Xuân Thái tỉnh Thanh Hóa")</f>
        <v>Công an xã Xuân Thái tỉnh Thanh Hóa</v>
      </c>
      <c r="C706" t="str">
        <v>https://www.facebook.com/p/C%C3%B4ng-an-x%C3%A3-Xu%C3%A2n-Th%C3%A1i-huy%E1%BB%87n-Nh%C6%B0-Thanh-100080163405815/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11706</v>
      </c>
      <c r="B707" t="str">
        <f>HYPERLINK("https://xuanthai.nhuthanh.thanhhoa.gov.vn/", "UBND Ủy ban nhân dân xã Xuân Thái tỉnh Thanh Hóa")</f>
        <v>UBND Ủy ban nhân dân xã Xuân Thái tỉnh Thanh Hóa</v>
      </c>
      <c r="C707" t="str">
        <v>https://xuanthai.nhuthanh.thanhhoa.gov.vn/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11707</v>
      </c>
      <c r="B708" t="str">
        <v>Công an xã Xuân Phúc tỉnh Thanh Hóa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11708</v>
      </c>
      <c r="B709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709" t="str">
        <v>http://xuanphuc.nhuthanh.thanhhoa.gov.vn/web/nhan-su.htm?cbxTochuc=6059a864-8f37-4782-0856-21494a730f19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11709</v>
      </c>
      <c r="B710" t="str">
        <f>HYPERLINK("https://www.facebook.com/p/C%C3%B4ng-an-x%C3%A3-Y%C3%AAn-Th%E1%BB%8D-100066997327279/", "Công an xã Yên Thọ tỉnh Thanh Hóa")</f>
        <v>Công an xã Yên Thọ tỉnh Thanh Hóa</v>
      </c>
      <c r="C710" t="str">
        <v>https://www.facebook.com/p/C%C3%B4ng-an-x%C3%A3-Y%C3%AAn-Th%E1%BB%8D-100066997327279/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11710</v>
      </c>
      <c r="B711" t="str">
        <f>HYPERLINK("https://yentho.nhuthanh.thanhhoa.gov.vn/", "UBND Ủy ban nhân dân xã Yên Thọ tỉnh Thanh Hóa")</f>
        <v>UBND Ủy ban nhân dân xã Yên Thọ tỉnh Thanh Hóa</v>
      </c>
      <c r="C711" t="str">
        <v>https://yentho.nhuthanh.thanhhoa.gov.vn/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11711</v>
      </c>
      <c r="B712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712" t="str">
        <v>https://www.facebook.com/p/C%C3%B4ng-an-x%C3%A3-Y%C3%AAn-L%E1%BA%A1c-Y%C3%AAn-%C4%90%E1%BB%8Bnh-Thanh-Ho%C3%A1-100063880762008/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11712</v>
      </c>
      <c r="B713" t="str">
        <f>HYPERLINK("https://yenlac.nhuthanh.thanhhoa.gov.vn/", "UBND Ủy ban nhân dân xã Yên Lạc tỉnh Thanh Hóa")</f>
        <v>UBND Ủy ban nhân dân xã Yên Lạc tỉnh Thanh Hóa</v>
      </c>
      <c r="C713" t="str">
        <v>https://yenlac.nhuthanh.thanhhoa.gov.vn/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11713</v>
      </c>
      <c r="B714" t="str">
        <f>HYPERLINK("https://www.facebook.com/TuoitreConganVinhPhuc/", "Công an xã Phúc Đường tỉnh Thanh Hóa")</f>
        <v>Công an xã Phúc Đường tỉnh Thanh Hóa</v>
      </c>
      <c r="C714" t="str">
        <v>https://www.facebook.com/TuoitreConganVinhPhuc/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11714</v>
      </c>
      <c r="B715" t="str">
        <f>HYPERLINK("http://xuanphuc.nhuthanh.thanhhoa.gov.vn/web/nhan-su.htm?cbxTochuc=6059a864-8f37-4782-0856-21494a730f19", "UBND Ủy ban nhân dân xã Phúc Đường tỉnh Thanh Hóa")</f>
        <v>UBND Ủy ban nhân dân xã Phúc Đường tỉnh Thanh Hóa</v>
      </c>
      <c r="C715" t="str">
        <v>http://xuanphuc.nhuthanh.thanhhoa.gov.vn/web/nhan-su.htm?cbxTochuc=6059a864-8f37-4782-0856-21494a730f19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11715</v>
      </c>
      <c r="B716" t="str">
        <f>HYPERLINK("https://www.facebook.com/p/C%C3%B4ng-an-x%C3%A3-Th%C3%A0nh-T%C3%A2n-huy%E1%BB%87n-Th%E1%BA%A1ch-Th%C3%A0nh-t%E1%BB%89nh-Thanh-H%C3%B3a-100066669759630/", "Công an xã Thanh Tân tỉnh Thanh Hóa")</f>
        <v>Công an xã Thanh Tân tỉnh Thanh Hóa</v>
      </c>
      <c r="C716" t="str">
        <v>https://www.facebook.com/p/C%C3%B4ng-an-x%C3%A3-Th%C3%A0nh-T%C3%A2n-huy%E1%BB%87n-Th%E1%BA%A1ch-Th%C3%A0nh-t%E1%BB%89nh-Thanh-H%C3%B3a-100066669759630/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11716</v>
      </c>
      <c r="B717" t="str">
        <f>HYPERLINK("http://thanhtan.nhuthanh.thanhhoa.gov.vn/", "UBND Ủy ban nhân dân xã Thanh Tân tỉnh Thanh Hóa")</f>
        <v>UBND Ủy ban nhân dân xã Thanh Tân tỉnh Thanh Hóa</v>
      </c>
      <c r="C717" t="str">
        <v>http://thanhtan.nhuthanh.thanhhoa.gov.vn/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11717</v>
      </c>
      <c r="B718" t="str">
        <v>Công an xã Thanh Kỳ tỉnh Thanh Hóa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11718</v>
      </c>
      <c r="B719" t="str">
        <f>HYPERLINK("http://thanhky.nhuthanh.thanhhoa.gov.vn/", "UBND Ủy ban nhân dân xã Thanh Kỳ tỉnh Thanh Hóa")</f>
        <v>UBND Ủy ban nhân dân xã Thanh Kỳ tỉnh Thanh Hóa</v>
      </c>
      <c r="C719" t="str">
        <v>http://thanhky.nhuthanh.thanhhoa.gov.vn/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11719</v>
      </c>
      <c r="B720" t="str">
        <f>HYPERLINK("https://www.facebook.com/p/C%C3%B4ng-An-Huy%E1%BB%87n-N%C3%B4ng-C%E1%BB%91ng-100063664087545/?locale=vi_VN", "Công an thị trấn Nông Cống tỉnh Thanh Hóa")</f>
        <v>Công an thị trấn Nông Cống tỉnh Thanh Hóa</v>
      </c>
      <c r="C720" t="str">
        <v>https://www.facebook.com/p/C%C3%B4ng-An-Huy%E1%BB%87n-N%C3%B4ng-C%E1%BB%91ng-100063664087545/?locale=vi_VN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11720</v>
      </c>
      <c r="B721" t="str">
        <f>HYPERLINK("https://nongcong.thanhhoa.gov.vn/", "UBND Ủy ban nhân dân thị trấn Nông Cống tỉnh Thanh Hóa")</f>
        <v>UBND Ủy ban nhân dân thị trấn Nông Cống tỉnh Thanh Hóa</v>
      </c>
      <c r="C721" t="str">
        <v>https://nongcong.thanhhoa.gov.vn/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11721</v>
      </c>
      <c r="B722" t="str">
        <f>HYPERLINK("https://www.facebook.com/conganxatanphuc/", "Công an xã Tân Phúc tỉnh Thanh Hóa")</f>
        <v>Công an xã Tân Phúc tỉnh Thanh Hóa</v>
      </c>
      <c r="C722" t="str">
        <v>https://www.facebook.com/conganxatanphuc/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11722</v>
      </c>
      <c r="B723" t="str">
        <f>HYPERLINK("https://tanphuc.langchanh.thanhhoa.gov.vn/", "UBND Ủy ban nhân dân xã Tân Phúc tỉnh Thanh Hóa")</f>
        <v>UBND Ủy ban nhân dân xã Tân Phúc tỉnh Thanh Hóa</v>
      </c>
      <c r="C723" t="str">
        <v>https://tanphuc.langchanh.thanhhoa.gov.vn/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11723</v>
      </c>
      <c r="B724" t="str">
        <f>HYPERLINK("https://www.facebook.com/p/C%C3%B4ng-an-x%C3%A3-T%C3%A2n-Th%E1%BB%8D-N%C3%B4ng-C%E1%BB%91ng-Thanh-Ho%C3%A1-100063727795814/", "Công an xã Tân Thọ tỉnh Thanh Hóa")</f>
        <v>Công an xã Tân Thọ tỉnh Thanh Hóa</v>
      </c>
      <c r="C724" t="str">
        <v>https://www.facebook.com/p/C%C3%B4ng-an-x%C3%A3-T%C3%A2n-Th%E1%BB%8D-N%C3%B4ng-C%E1%BB%91ng-Thanh-Ho%C3%A1-100063727795814/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11724</v>
      </c>
      <c r="B725" t="str">
        <f>HYPERLINK("https://tantho.nongcong.thanhhoa.gov.vn/web/trang-chu/he-thong-chinh-tri/uy-ban-nhan-dan-xa/can-bo-cong-chuc-ubnd-xa-tan-tho.html", "UBND Ủy ban nhân dân xã Tân Thọ tỉnh Thanh Hóa")</f>
        <v>UBND Ủy ban nhân dân xã Tân Thọ tỉnh Thanh Hóa</v>
      </c>
      <c r="C725" t="str">
        <v>https://tantho.nongcong.thanhhoa.gov.vn/web/trang-chu/he-thong-chinh-tri/uy-ban-nhan-dan-xa/can-bo-cong-chuc-ubnd-xa-tan-tho.html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11725</v>
      </c>
      <c r="B726" t="str">
        <f>HYPERLINK("https://www.facebook.com/p/C%C3%B4ng-an-x%C3%A3-Ho%C3%A0ng-S%C6%A1n-N%C3%B4ng-C%E1%BB%91ng-Thanh-Ho%C3%A1-100052590858231/", "Công an xã Hoàng Sơn tỉnh Thanh Hóa")</f>
        <v>Công an xã Hoàng Sơn tỉnh Thanh Hóa</v>
      </c>
      <c r="C726" t="str">
        <v>https://www.facebook.com/p/C%C3%B4ng-an-x%C3%A3-Ho%C3%A0ng-S%C6%A1n-N%C3%B4ng-C%E1%BB%91ng-Thanh-Ho%C3%A1-100052590858231/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11726</v>
      </c>
      <c r="B727" t="str">
        <f>HYPERLINK("https://hoangson.hoanghoa.thanhhoa.gov.vn/", "UBND Ủy ban nhân dân xã Hoàng Sơn tỉnh Thanh Hóa")</f>
        <v>UBND Ủy ban nhân dân xã Hoàng Sơn tỉnh Thanh Hóa</v>
      </c>
      <c r="C727" t="str">
        <v>https://hoangson.hoanghoa.thanhhoa.gov.vn/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11727</v>
      </c>
      <c r="B728" t="str">
        <f>HYPERLINK("https://www.facebook.com/CoquanHanhphap/", "Công an xã Tân Khang tỉnh Thanh Hóa")</f>
        <v>Công an xã Tân Khang tỉnh Thanh Hóa</v>
      </c>
      <c r="C728" t="str">
        <v>https://www.facebook.com/CoquanHanhphap/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11728</v>
      </c>
      <c r="B729" t="str">
        <f>HYPERLINK("https://tankhang.nongcong.thanhhoa.gov.vn/", "UBND Ủy ban nhân dân xã Tân Khang tỉnh Thanh Hóa")</f>
        <v>UBND Ủy ban nhân dân xã Tân Khang tỉnh Thanh Hóa</v>
      </c>
      <c r="C729" t="str">
        <v>https://tankhang.nongcong.thanhhoa.gov.vn/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11729</v>
      </c>
      <c r="B730" t="str">
        <v>Công an xã Hoàng Giang tỉnh Thanh Hóa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11730</v>
      </c>
      <c r="B731" t="str">
        <f>HYPERLINK("https://hoanggiang.hoanghoa.thanhhoa.gov.vn/web/trang-chu/tong-quan/vi-tri-dia-ly", "UBND Ủy ban nhân dân xã Hoàng Giang tỉnh Thanh Hóa")</f>
        <v>UBND Ủy ban nhân dân xã Hoàng Giang tỉnh Thanh Hóa</v>
      </c>
      <c r="C731" t="str">
        <v>https://hoanggiang.hoanghoa.thanhhoa.gov.vn/web/trang-chu/tong-quan/vi-tri-dia-ly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11731</v>
      </c>
      <c r="B732" t="str">
        <f>HYPERLINK("https://www.facebook.com/congantrungchinh/", "Công an xã Trung Chính tỉnh Thanh Hóa")</f>
        <v>Công an xã Trung Chính tỉnh Thanh Hóa</v>
      </c>
      <c r="C732" t="str">
        <v>https://www.facebook.com/congantrungchinh/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11732</v>
      </c>
      <c r="B733" t="str">
        <f>HYPERLINK("https://trungthanh.quanhoa.thanhhoa.gov.vn/", "UBND Ủy ban nhân dân xã Trung Chính tỉnh Thanh Hóa")</f>
        <v>UBND Ủy ban nhân dân xã Trung Chính tỉnh Thanh Hóa</v>
      </c>
      <c r="C733" t="str">
        <v>https://trungthanh.quanhoa.thanhhoa.gov.vn/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11733</v>
      </c>
      <c r="B734" t="str">
        <v>Công an xã Trung Ý tỉnh Thanh Hóa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11734</v>
      </c>
      <c r="B735" t="str">
        <f>HYPERLINK("https://trungthanh.quanhoa.thanhhoa.gov.vn/", "UBND Ủy ban nhân dân xã Trung Ý tỉnh Thanh Hóa")</f>
        <v>UBND Ủy ban nhân dân xã Trung Ý tỉnh Thanh Hóa</v>
      </c>
      <c r="C735" t="str">
        <v>https://trungthanh.quanhoa.thanhhoa.gov.vn/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11735</v>
      </c>
      <c r="B736" t="str">
        <f>HYPERLINK("https://www.facebook.com/p/C%C3%B4ng-an-x%C3%A3-Trung-Th%C3%A0nh-Huy%E1%BB%87n-N%C3%B4ng-C%E1%BB%91ng-100064656882887/", "Công an xã Trung Thành tỉnh Thanh Hóa")</f>
        <v>Công an xã Trung Thành tỉnh Thanh Hóa</v>
      </c>
      <c r="C736" t="str">
        <v>https://www.facebook.com/p/C%C3%B4ng-an-x%C3%A3-Trung-Th%C3%A0nh-Huy%E1%BB%87n-N%C3%B4ng-C%E1%BB%91ng-100064656882887/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11736</v>
      </c>
      <c r="B737" t="str">
        <f>HYPERLINK("https://trungthanh.quanhoa.thanhhoa.gov.vn/", "UBND Ủy ban nhân dân xã Trung Thành tỉnh Thanh Hóa")</f>
        <v>UBND Ủy ban nhân dân xã Trung Thành tỉnh Thanh Hóa</v>
      </c>
      <c r="C737" t="str">
        <v>https://trungthanh.quanhoa.thanhhoa.gov.vn/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11737</v>
      </c>
      <c r="B738" t="str">
        <v>Công an xã Tế Tân tỉnh Thanh Hóa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11738</v>
      </c>
      <c r="B739" t="str">
        <f>HYPERLINK("https://thanhhoa.longan.gov.vn/", "UBND Ủy ban nhân dân xã Tế Tân tỉnh Thanh Hóa")</f>
        <v>UBND Ủy ban nhân dân xã Tế Tân tỉnh Thanh Hóa</v>
      </c>
      <c r="C739" t="str">
        <v>https://thanhhoa.longan.gov.vn/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11739</v>
      </c>
      <c r="B740" t="str">
        <f>HYPERLINK("https://www.facebook.com/DAMBAOANTTCAPCOSO/", "Công an xã Tế Thắng tỉnh Thanh Hóa")</f>
        <v>Công an xã Tế Thắng tỉnh Thanh Hóa</v>
      </c>
      <c r="C740" t="str">
        <v>https://www.facebook.com/DAMBAOANTTCAPCOSO/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11740</v>
      </c>
      <c r="B741" t="str">
        <f>HYPERLINK("https://tethang.nongcong.thanhhoa.gov.vn/", "UBND Ủy ban nhân dân xã Tế Thắng tỉnh Thanh Hóa")</f>
        <v>UBND Ủy ban nhân dân xã Tế Thắng tỉnh Thanh Hóa</v>
      </c>
      <c r="C741" t="str">
        <v>https://tethang.nongcong.thanhhoa.gov.vn/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11741</v>
      </c>
      <c r="B742" t="str">
        <f>HYPERLINK("https://www.facebook.com/p/C%C3%B4ng-an-x%C3%A3-T%E1%BA%BF-L%E1%BB%A3i-huy%E1%BB%87n-N%C3%B4ng-C%E1%BB%91ng-100064337371729/", "Công an xã Tế Lợi tỉnh Thanh Hóa")</f>
        <v>Công an xã Tế Lợi tỉnh Thanh Hóa</v>
      </c>
      <c r="C742" t="str">
        <v>https://www.facebook.com/p/C%C3%B4ng-an-x%C3%A3-T%E1%BA%BF-L%E1%BB%A3i-huy%E1%BB%87n-N%C3%B4ng-C%E1%BB%91ng-100064337371729/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11742</v>
      </c>
      <c r="B743" t="str">
        <f>HYPERLINK("https://teloi.nongcong.thanhhoa.gov.vn/", "UBND Ủy ban nhân dân xã Tế Lợi tỉnh Thanh Hóa")</f>
        <v>UBND Ủy ban nhân dân xã Tế Lợi tỉnh Thanh Hóa</v>
      </c>
      <c r="C743" t="str">
        <v>https://teloi.nongcong.thanhhoa.gov.vn/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11743</v>
      </c>
      <c r="B744" t="str">
        <f>HYPERLINK("https://www.facebook.com/p/C%C3%B4ng-an-x%C3%A3-T%E1%BA%BF-N%C3%B4ng-huy%E1%BB%87n-N%C3%B4ng-C%E1%BB%91ng-100064053639600/", "Công an xã Tế Nông tỉnh Thanh Hóa")</f>
        <v>Công an xã Tế Nông tỉnh Thanh Hóa</v>
      </c>
      <c r="C744" t="str">
        <v>https://www.facebook.com/p/C%C3%B4ng-an-x%C3%A3-T%E1%BA%BF-N%C3%B4ng-huy%E1%BB%87n-N%C3%B4ng-C%E1%BB%91ng-100064053639600/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11744</v>
      </c>
      <c r="B745" t="str">
        <f>HYPERLINK("https://tenong.nongcong.thanhhoa.gov.vn/", "UBND Ủy ban nhân dân xã Tế Nông tỉnh Thanh Hóa")</f>
        <v>UBND Ủy ban nhân dân xã Tế Nông tỉnh Thanh Hóa</v>
      </c>
      <c r="C745" t="str">
        <v>https://tenong.nongcong.thanhhoa.gov.vn/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11745</v>
      </c>
      <c r="B746" t="str">
        <v>Công an xã Minh Nghĩa tỉnh Thanh Hóa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11746</v>
      </c>
      <c r="B747" t="str">
        <f>HYPERLINK("https://minhnghia.nongcong.thanhhoa.gov.vn/", "UBND Ủy ban nhân dân xã Minh Nghĩa tỉnh Thanh Hóa")</f>
        <v>UBND Ủy ban nhân dân xã Minh Nghĩa tỉnh Thanh Hóa</v>
      </c>
      <c r="C747" t="str">
        <v>https://minhnghia.nongcong.thanhhoa.gov.vn/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11747</v>
      </c>
      <c r="B748" t="str">
        <f>HYPERLINK("https://www.facebook.com/CAX.MinhKhoi/", "Công an xã Minh Khôi tỉnh Thanh Hóa")</f>
        <v>Công an xã Minh Khôi tỉnh Thanh Hóa</v>
      </c>
      <c r="C748" t="str">
        <v>https://www.facebook.com/CAX.MinhKhoi/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11748</v>
      </c>
      <c r="B749" t="str">
        <f>HYPERLINK("https://minhkhoi.nongcong.thanhhoa.gov.vn/", "UBND Ủy ban nhân dân xã Minh Khôi tỉnh Thanh Hóa")</f>
        <v>UBND Ủy ban nhân dân xã Minh Khôi tỉnh Thanh Hóa</v>
      </c>
      <c r="C749" t="str">
        <v>https://minhkhoi.nongcong.thanhhoa.gov.vn/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11749</v>
      </c>
      <c r="B750" t="str">
        <f>HYPERLINK("https://www.facebook.com/p/C%C3%B4ng-an-x%C3%A3-V%E1%BA%A1n-Ho%C3%A0-huy%E1%BB%87n-N%C3%B4ng-C%E1%BB%91ng-t%E1%BB%89nh-Thanh-Ho%C3%A1-100063692311404/", "Công an xã Vạn Hòa tỉnh Thanh Hóa")</f>
        <v>Công an xã Vạn Hòa tỉnh Thanh Hóa</v>
      </c>
      <c r="C750" t="str">
        <v>https://www.facebook.com/p/C%C3%B4ng-an-x%C3%A3-V%E1%BA%A1n-Ho%C3%A0-huy%E1%BB%87n-N%C3%B4ng-C%E1%BB%91ng-t%E1%BB%89nh-Thanh-Ho%C3%A1-100063692311404/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11750</v>
      </c>
      <c r="B751" t="str">
        <f>HYPERLINK("https://vanhoa.nongcong.thanhhoa.gov.vn/", "UBND Ủy ban nhân dân xã Vạn Hòa tỉnh Thanh Hóa")</f>
        <v>UBND Ủy ban nhân dân xã Vạn Hòa tỉnh Thanh Hóa</v>
      </c>
      <c r="C751" t="str">
        <v>https://vanhoa.nongcong.thanhhoa.gov.vn/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11751</v>
      </c>
      <c r="B752" t="str">
        <f>HYPERLINK("https://www.facebook.com/p/Tu%E1%BB%95i-tr%E1%BA%BB-C%C3%B4ng-an-huy%E1%BB%87n-Ninh-Ph%C6%B0%E1%BB%9Bc-100068114569027/", "Công an xã Trường Trung tỉnh Thanh Hóa")</f>
        <v>Công an xã Trường Trung tỉnh Thanh Hóa</v>
      </c>
      <c r="C752" t="str">
        <v>https://www.facebook.com/p/Tu%E1%BB%95i-tr%E1%BA%BB-C%C3%B4ng-an-huy%E1%BB%87n-Ninh-Ph%C6%B0%E1%BB%9Bc-100068114569027/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11752</v>
      </c>
      <c r="B753" t="str">
        <f>HYPERLINK("https://truongtrung.nongcong.thanhhoa.gov.vn/", "UBND Ủy ban nhân dân xã Trường Trung tỉnh Thanh Hóa")</f>
        <v>UBND Ủy ban nhân dân xã Trường Trung tỉnh Thanh Hóa</v>
      </c>
      <c r="C753" t="str">
        <v>https://truongtrung.nongcong.thanhhoa.gov.vn/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11753</v>
      </c>
      <c r="B754" t="str">
        <f>HYPERLINK("https://www.facebook.com/p/C%C3%B4ng-an-x%C3%A3-V%E1%BA%A1n-Th%E1%BA%AFng-N%C3%B4ng-C%E1%BB%91ng-Thanh-Ho%C3%A1-100063504129400/", "Công an xã Vạn Thắng tỉnh Thanh Hóa")</f>
        <v>Công an xã Vạn Thắng tỉnh Thanh Hóa</v>
      </c>
      <c r="C754" t="str">
        <v>https://www.facebook.com/p/C%C3%B4ng-an-x%C3%A3-V%E1%BA%A1n-Th%E1%BA%AFng-N%C3%B4ng-C%E1%BB%91ng-Thanh-Ho%C3%A1-100063504129400/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11754</v>
      </c>
      <c r="B755" t="str">
        <f>HYPERLINK("https://vanthang.nongcong.thanhhoa.gov.vn/", "UBND Ủy ban nhân dân xã Vạn Thắng tỉnh Thanh Hóa")</f>
        <v>UBND Ủy ban nhân dân xã Vạn Thắng tỉnh Thanh Hóa</v>
      </c>
      <c r="C755" t="str">
        <v>https://vanthang.nongcong.thanhhoa.gov.vn/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11755</v>
      </c>
      <c r="B756" t="str">
        <f>HYPERLINK("https://www.facebook.com/p/C%C3%B4ng-an-x%C3%A3-Tr%C6%B0%E1%BB%9Dng-Giang-huy%E1%BB%87n-N%C3%B4ng-C%E1%BB%91ng-t%E1%BB%89nh-Thanh-Ho%C3%A1-100029619587768/", "Công an xã Trường Giang tỉnh Thanh Hóa")</f>
        <v>Công an xã Trường Giang tỉnh Thanh Hóa</v>
      </c>
      <c r="C756" t="str">
        <v>https://www.facebook.com/p/C%C3%B4ng-an-x%C3%A3-Tr%C6%B0%E1%BB%9Dng-Giang-huy%E1%BB%87n-N%C3%B4ng-C%E1%BB%91ng-t%E1%BB%89nh-Thanh-Ho%C3%A1-100029619587768/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11756</v>
      </c>
      <c r="B757" t="str">
        <f>HYPERLINK("https://truonggiang.nongcong.thanhhoa.gov.vn/", "UBND Ủy ban nhân dân xã Trường Giang tỉnh Thanh Hóa")</f>
        <v>UBND Ủy ban nhân dân xã Trường Giang tỉnh Thanh Hóa</v>
      </c>
      <c r="C757" t="str">
        <v>https://truonggiang.nongcong.thanhhoa.gov.vn/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11757</v>
      </c>
      <c r="B758" t="str">
        <v>Công an xã Vạn Thiện tỉnh Thanh Hóa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11758</v>
      </c>
      <c r="B759" t="str">
        <f>HYPERLINK("https://vanthien.nongcong.thanhhoa.gov.vn/", "UBND Ủy ban nhân dân xã Vạn Thiện tỉnh Thanh Hóa")</f>
        <v>UBND Ủy ban nhân dân xã Vạn Thiện tỉnh Thanh Hóa</v>
      </c>
      <c r="C759" t="str">
        <v>https://vanthien.nongcong.thanhhoa.gov.vn/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11759</v>
      </c>
      <c r="B760" t="str">
        <f>HYPERLINK("https://www.facebook.com/caxthanglong/", "Công an xã Thăng Long tỉnh Thanh Hóa")</f>
        <v>Công an xã Thăng Long tỉnh Thanh Hóa</v>
      </c>
      <c r="C760" t="str">
        <v>https://www.facebook.com/caxthanglong/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11760</v>
      </c>
      <c r="B761" t="str">
        <f>HYPERLINK("https://thangtho.nongcong.thanhhoa.gov.vn/web/trang-chu/he-thong-chinh-tri/uy-ban-nhan-dan-xa", "UBND Ủy ban nhân dân xã Thăng Long tỉnh Thanh Hóa")</f>
        <v>UBND Ủy ban nhân dân xã Thăng Long tỉnh Thanh Hóa</v>
      </c>
      <c r="C761" t="str">
        <v>https://thangtho.nongcong.thanhhoa.gov.vn/web/trang-chu/he-thong-chinh-tri/uy-ban-nhan-dan-xa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11761</v>
      </c>
      <c r="B762" t="str">
        <f>HYPERLINK("https://www.facebook.com/p/C%C3%B4ng-An-x%C3%A3-Tr%C6%B0%E1%BB%9Dng-Minh-huy%E1%BB%87n-N%C3%B4ng-C%E1%BB%91ng-100061370296115/", "Công an xã Trường Minh tỉnh Thanh Hóa")</f>
        <v>Công an xã Trường Minh tỉnh Thanh Hóa</v>
      </c>
      <c r="C762" t="str">
        <v>https://www.facebook.com/p/C%C3%B4ng-An-x%C3%A3-Tr%C6%B0%E1%BB%9Dng-Minh-huy%E1%BB%87n-N%C3%B4ng-C%E1%BB%91ng-100061370296115/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11762</v>
      </c>
      <c r="B763" t="str">
        <f>HYPERLINK("https://truongminh.nongcong.thanhhoa.gov.vn/", "UBND Ủy ban nhân dân xã Trường Minh tỉnh Thanh Hóa")</f>
        <v>UBND Ủy ban nhân dân xã Trường Minh tỉnh Thanh Hóa</v>
      </c>
      <c r="C763" t="str">
        <v>https://truongminh.nongcong.thanhhoa.gov.vn/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11763</v>
      </c>
      <c r="B764" t="str">
        <f>HYPERLINK("https://www.facebook.com/p/Tu%E1%BB%95i-tr%E1%BA%BB-C%C3%B4ng-an-TP-S%E1%BA%A7m-S%C6%A1n-100069346653553/?locale=hi_IN", "Công an xã Trường Sơn tỉnh Thanh Hóa")</f>
        <v>Công an xã Trường Sơn tỉnh Thanh Hóa</v>
      </c>
      <c r="C764" t="str">
        <v>https://www.facebook.com/p/Tu%E1%BB%95i-tr%E1%BA%BB-C%C3%B4ng-an-TP-S%E1%BA%A7m-S%C6%A1n-100069346653553/?locale=hi_IN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11764</v>
      </c>
      <c r="B765" t="str">
        <f>HYPERLINK("https://truongson.nongcong.thanhhoa.gov.vn/web/trang-chu/he-thong-chinh-tri/uy-ban-nhan-dan-xa", "UBND Ủy ban nhân dân xã Trường Sơn tỉnh Thanh Hóa")</f>
        <v>UBND Ủy ban nhân dân xã Trường Sơn tỉnh Thanh Hóa</v>
      </c>
      <c r="C765" t="str">
        <v>https://truongson.nongcong.thanhhoa.gov.vn/web/trang-chu/he-thong-chinh-tri/uy-ban-nhan-dan-xa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11765</v>
      </c>
      <c r="B766" t="str">
        <f>HYPERLINK("https://www.facebook.com/cax.thangbinh/", "Công an xã Thăng Bình tỉnh Thanh Hóa")</f>
        <v>Công an xã Thăng Bình tỉnh Thanh Hóa</v>
      </c>
      <c r="C766" t="str">
        <v>https://www.facebook.com/cax.thangbinh/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11766</v>
      </c>
      <c r="B767" t="str">
        <f>HYPERLINK("https://thangbinh.nongcong.thanhhoa.gov.vn/", "UBND Ủy ban nhân dân xã Thăng Bình tỉnh Thanh Hóa")</f>
        <v>UBND Ủy ban nhân dân xã Thăng Bình tỉnh Thanh Hóa</v>
      </c>
      <c r="C767" t="str">
        <v>https://thangbinh.nongcong.thanhhoa.gov.vn/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11767</v>
      </c>
      <c r="B768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768" t="str">
        <v>https://www.facebook.com/p/C%C3%B4ng-an-x%C3%A3-C%C3%B4ng-Li%C3%AAm-CA-huy%E1%BB%87n-N%C3%B4ng-C%E1%BB%91ng-100063767244389/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11768</v>
      </c>
      <c r="B769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769" t="str">
        <v>https://congliem.nongcong.thanhhoa.gov.vn/web/trang-chu/can-bo-chuc-ubnd-xa-cong-liem.html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11769</v>
      </c>
      <c r="B770" t="str">
        <f>HYPERLINK("https://www.facebook.com/p/C%C3%B4ng-An-X%C3%A3-T%C6%B0%E1%BB%A3ng-V%C4%83n-N%C3%B4ng-C%E1%BB%91ng-Thanh-Ho%C3%A1-100062943563576/", "Công an xã Tượng Văn tỉnh Thanh Hóa")</f>
        <v>Công an xã Tượng Văn tỉnh Thanh Hóa</v>
      </c>
      <c r="C770" t="str">
        <v>https://www.facebook.com/p/C%C3%B4ng-An-X%C3%A3-T%C6%B0%E1%BB%A3ng-V%C4%83n-N%C3%B4ng-C%E1%BB%91ng-Thanh-Ho%C3%A1-100062943563576/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11770</v>
      </c>
      <c r="B771" t="str">
        <f>HYPERLINK("https://tuonglinh.nongcong.thanhhoa.gov.vn/", "UBND Ủy ban nhân dân xã Tượng Văn tỉnh Thanh Hóa")</f>
        <v>UBND Ủy ban nhân dân xã Tượng Văn tỉnh Thanh Hóa</v>
      </c>
      <c r="C771" t="str">
        <v>https://tuonglinh.nongcong.thanhhoa.gov.vn/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11771</v>
      </c>
      <c r="B772" t="str">
        <v>Công an xã Thăng Thọ tỉnh Thanh Hóa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11772</v>
      </c>
      <c r="B773" t="str">
        <f>HYPERLINK("https://thangtho.nongcong.thanhhoa.gov.vn/web/trang-chu/he-thong-chinh-tri/uy-ban-nhan-dan-xa", "UBND Ủy ban nhân dân xã Thăng Thọ tỉnh Thanh Hóa")</f>
        <v>UBND Ủy ban nhân dân xã Thăng Thọ tỉnh Thanh Hóa</v>
      </c>
      <c r="C773" t="str">
        <v>https://thangtho.nongcong.thanhhoa.gov.vn/web/trang-chu/he-thong-chinh-tri/uy-ban-nhan-dan-xa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11773</v>
      </c>
      <c r="B774" t="str">
        <f>HYPERLINK("https://www.facebook.com/p/C%C3%B4ng-an-X%C3%A3-T%C6%B0%E1%BB%A3ng-L%C4%A9nh-Huy%E1%BB%87n-N%C3%B4ng-C%E1%BB%91ng-T%E1%BB%89nh-Thanh-H%C3%B3a-100027234442746/", "Công an xã Tượng Lĩnh tỉnh Thanh Hóa")</f>
        <v>Công an xã Tượng Lĩnh tỉnh Thanh Hóa</v>
      </c>
      <c r="C774" t="str">
        <v>https://www.facebook.com/p/C%C3%B4ng-an-X%C3%A3-T%C6%B0%E1%BB%A3ng-L%C4%A9nh-Huy%E1%BB%87n-N%C3%B4ng-C%E1%BB%91ng-T%E1%BB%89nh-Thanh-H%C3%B3a-100027234442746/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11774</v>
      </c>
      <c r="B775" t="str">
        <f>HYPERLINK("https://tuonglinh.nongcong.thanhhoa.gov.vn/", "UBND Ủy ban nhân dân xã Tượng Lĩnh tỉnh Thanh Hóa")</f>
        <v>UBND Ủy ban nhân dân xã Tượng Lĩnh tỉnh Thanh Hóa</v>
      </c>
      <c r="C775" t="str">
        <v>https://tuonglinh.nongcong.thanhhoa.gov.vn/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11775</v>
      </c>
      <c r="B776" t="str">
        <f>HYPERLINK("https://www.facebook.com/p/C%C3%B4ng-an-x%C3%A3-T%C6%B0%E1%BB%A3ng-S%C6%A1n-N%C3%B4ng-C%E1%BB%91ng-Thanh-Ho%C3%A1-100063648515107/", "Công an xã Tượng Sơn tỉnh Thanh Hóa")</f>
        <v>Công an xã Tượng Sơn tỉnh Thanh Hóa</v>
      </c>
      <c r="C776" t="str">
        <v>https://www.facebook.com/p/C%C3%B4ng-an-x%C3%A3-T%C6%B0%E1%BB%A3ng-S%C6%A1n-N%C3%B4ng-C%E1%BB%91ng-Thanh-Ho%C3%A1-100063648515107/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11776</v>
      </c>
      <c r="B777" t="str">
        <f>HYPERLINK("https://tuongson.nongcong.thanhhoa.gov.vn/web/trang-chu/he-thong-chinh-tri/uy-ban-nhan-dan-xa", "UBND Ủy ban nhân dân xã Tượng Sơn tỉnh Thanh Hóa")</f>
        <v>UBND Ủy ban nhân dân xã Tượng Sơn tỉnh Thanh Hóa</v>
      </c>
      <c r="C777" t="str">
        <v>https://tuongson.nongcong.thanhhoa.gov.vn/web/trang-chu/he-thong-chinh-tri/uy-ban-nhan-dan-xa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11777</v>
      </c>
      <c r="B778" t="str">
        <f>HYPERLINK("https://www.facebook.com/Tu%E1%BB%95i-tr%E1%BA%BB-C%C3%B4ng-an-TP-S%E1%BA%A7m-S%C6%A1n-100069346653553/?locale=vi_VN", "Công an xã Công Chính tỉnh Thanh Hóa")</f>
        <v>Công an xã Công Chính tỉnh Thanh Hóa</v>
      </c>
      <c r="C778" t="str">
        <v>https://www.facebook.com/Tu%E1%BB%95i-tr%E1%BA%BB-C%C3%B4ng-an-TP-S%E1%BA%A7m-S%C6%A1n-100069346653553/?locale=vi_VN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11778</v>
      </c>
      <c r="B779" t="str">
        <f>HYPERLINK("https://congchinh.nongcong.thanhhoa.gov.vn/", "UBND Ủy ban nhân dân xã Công Chính tỉnh Thanh Hóa")</f>
        <v>UBND Ủy ban nhân dân xã Công Chính tỉnh Thanh Hóa</v>
      </c>
      <c r="C779" t="str">
        <v>https://congchinh.nongcong.thanhhoa.gov.vn/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11779</v>
      </c>
      <c r="B780" t="str">
        <f>HYPERLINK("https://www.facebook.com/Tu%E1%BB%95i-tr%E1%BA%BB-C%C3%B4ng-an-TP-S%E1%BA%A7m-S%C6%A1n-100069346653553/?locale=vi_VN", "Công an xã Công Bình tỉnh Thanh Hóa")</f>
        <v>Công an xã Công Bình tỉnh Thanh Hóa</v>
      </c>
      <c r="C780" t="str">
        <v>https://www.facebook.com/Tu%E1%BB%95i-tr%E1%BA%BB-C%C3%B4ng-an-TP-S%E1%BA%A7m-S%C6%A1n-100069346653553/?locale=vi_VN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11780</v>
      </c>
      <c r="B781" t="str">
        <f>HYPERLINK("https://thangtho.nongcong.thanhhoa.gov.vn/web/trang-chu/he-thong-chinh-tri/uy-ban-nhan-dan-xa", "UBND Ủy ban nhân dân xã Công Bình tỉnh Thanh Hóa")</f>
        <v>UBND Ủy ban nhân dân xã Công Bình tỉnh Thanh Hóa</v>
      </c>
      <c r="C781" t="str">
        <v>https://thangtho.nongcong.thanhhoa.gov.vn/web/trang-chu/he-thong-chinh-tri/uy-ban-nhan-dan-xa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11781</v>
      </c>
      <c r="B782" t="str">
        <f>HYPERLINK("https://www.facebook.com/p/C%C3%B4ng-an-x%C3%A3-Y%C3%AAn-M%E1%BB%B9-huy%E1%BB%87n-N%C3%B4ng-C%E1%BB%91ng-100063982177806/", "Công an xã Yên Mỹ tỉnh Thanh Hóa")</f>
        <v>Công an xã Yên Mỹ tỉnh Thanh Hóa</v>
      </c>
      <c r="C782" t="str">
        <v>https://www.facebook.com/p/C%C3%B4ng-an-x%C3%A3-Y%C3%AAn-M%E1%BB%B9-huy%E1%BB%87n-N%C3%B4ng-C%E1%BB%91ng-100063982177806/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11782</v>
      </c>
      <c r="B783" t="str">
        <f>HYPERLINK("https://yenmy.nongcong.thanhhoa.gov.vn/", "UBND Ủy ban nhân dân xã Yên Mỹ tỉnh Thanh Hóa")</f>
        <v>UBND Ủy ban nhân dân xã Yên Mỹ tỉnh Thanh Hóa</v>
      </c>
      <c r="C783" t="str">
        <v>https://yenmy.nongcong.thanhhoa.gov.vn/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11783</v>
      </c>
      <c r="B784" t="str">
        <f>HYPERLINK("https://www.facebook.com/conganthitranrungthongdongson/", "Công an thị trấn Rừng Thông tỉnh Thanh Hóa")</f>
        <v>Công an thị trấn Rừng Thông tỉnh Thanh Hóa</v>
      </c>
      <c r="C784" t="str">
        <v>https://www.facebook.com/conganthitranrungthongdongson/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11784</v>
      </c>
      <c r="B785" t="str">
        <f>HYPERLINK("https://thitran.dongson.thanhhoa.gov.vn/an-ninh-quoc-phong/hoi-nghi-trien-khai-quyet-dinh-cua-giam-doc-cong-an-tinh-ve-viec-bo-tri-cong-an-chinh-quy-ve-dam-13431", "UBND Ủy ban nhân dân thị trấn Rừng Thông tỉnh Thanh Hóa")</f>
        <v>UBND Ủy ban nhân dân thị trấn Rừng Thông tỉnh Thanh Hóa</v>
      </c>
      <c r="C785" t="str">
        <v>https://thitran.dongson.thanhhoa.gov.vn/an-ninh-quoc-phong/hoi-nghi-trien-khai-quyet-dinh-cua-giam-doc-cong-an-tinh-ve-viec-bo-tri-cong-an-chinh-quy-ve-dam-13431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11785</v>
      </c>
      <c r="B786" t="str">
        <f>HYPERLINK("https://www.facebook.com/caxdonghoang/", "Công an xã Đông Hoàng tỉnh Thanh Hóa")</f>
        <v>Công an xã Đông Hoàng tỉnh Thanh Hóa</v>
      </c>
      <c r="C786" t="str">
        <v>https://www.facebook.com/caxdonghoang/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11786</v>
      </c>
      <c r="B787" t="str">
        <f>HYPERLINK("https://donghoang.dongson.thanhhoa.gov.vn/chuyen-doi-so/uy-ban-nhan-dan-xa-dong-hoang-to-chuc-hoi-nghi-tap-huan-boi-duong-nghiep-vu-thuc-hien-nhiem-vu-c-263896", "UBND Ủy ban nhân dân xã Đông Hoàng tỉnh Thanh Hóa")</f>
        <v>UBND Ủy ban nhân dân xã Đông Hoàng tỉnh Thanh Hóa</v>
      </c>
      <c r="C787" t="str">
        <v>https://donghoang.dongson.thanhhoa.gov.vn/chuyen-doi-so/uy-ban-nhan-dan-xa-dong-hoang-to-chuc-hoi-nghi-tap-huan-boi-duong-nghiep-vu-thuc-hien-nhiem-vu-c-263896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11787</v>
      </c>
      <c r="B788" t="str">
        <f>HYPERLINK("https://www.facebook.com/conganxadongninh/", "Công an xã Đông Ninh tỉnh Thanh Hóa")</f>
        <v>Công an xã Đông Ninh tỉnh Thanh Hóa</v>
      </c>
      <c r="C788" t="str">
        <v>https://www.facebook.com/conganxadongninh/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11788</v>
      </c>
      <c r="B789" t="str">
        <f>HYPERLINK("https://dongson.thanhhoa.gov.vn/", "UBND Ủy ban nhân dân xã Đông Ninh tỉnh Thanh Hóa")</f>
        <v>UBND Ủy ban nhân dân xã Đông Ninh tỉnh Thanh Hóa</v>
      </c>
      <c r="C789" t="str">
        <v>https://dongson.thanhhoa.gov.vn/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11789</v>
      </c>
      <c r="B790" t="str">
        <f>HYPERLINK("https://www.facebook.com/p/C%C3%B4ng-an-x%C3%A3-%C4%90%C3%B4ng-Kh%C3%AA-100077760878125/", "Công an xã Đông Khê tỉnh Thanh Hóa")</f>
        <v>Công an xã Đông Khê tỉnh Thanh Hóa</v>
      </c>
      <c r="C790" t="str">
        <v>https://www.facebook.com/p/C%C3%B4ng-an-x%C3%A3-%C4%90%C3%B4ng-Kh%C3%AA-100077760878125/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11790</v>
      </c>
      <c r="B791" t="str">
        <f>HYPERLINK("https://dongson.thanhhoa.gov.vn/", "UBND Ủy ban nhân dân xã Đông Khê tỉnh Thanh Hóa")</f>
        <v>UBND Ủy ban nhân dân xã Đông Khê tỉnh Thanh Hóa</v>
      </c>
      <c r="C791" t="str">
        <v>https://dongson.thanhhoa.gov.vn/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11791</v>
      </c>
      <c r="B792" t="str">
        <f>HYPERLINK("https://www.facebook.com/p/C%C3%B4ng-an-x%C3%A3-%C4%90%C3%B4ng-H%C3%B2a-huy%E1%BB%87n-%C4%90%C3%B4ng-S%C6%A1n-100076917830630/", "Công an xã Đông Hòa tỉnh Thanh Hóa")</f>
        <v>Công an xã Đông Hòa tỉnh Thanh Hóa</v>
      </c>
      <c r="C792" t="str">
        <v>https://www.facebook.com/p/C%C3%B4ng-an-x%C3%A3-%C4%90%C3%B4ng-H%C3%B2a-huy%E1%BB%87n-%C4%90%C3%B4ng-S%C6%A1n-100076917830630/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11792</v>
      </c>
      <c r="B793" t="str">
        <f>HYPERLINK("https://chauthanh.tiengiang.gov.vn/chi-tiet-tin?/Xa-Dong-Hoa/8287875", "UBND Ủy ban nhân dân xã Đông Hòa tỉnh Thanh Hóa")</f>
        <v>UBND Ủy ban nhân dân xã Đông Hòa tỉnh Thanh Hóa</v>
      </c>
      <c r="C793" t="str">
        <v>https://chauthanh.tiengiang.gov.vn/chi-tiet-tin?/Xa-Dong-Hoa/8287875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11793</v>
      </c>
      <c r="B794" t="str">
        <v>Công an xã Đông Yên tỉnh Thanh Hóa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11794</v>
      </c>
      <c r="B795" t="str">
        <f>HYPERLINK("https://dongson.thanhhoa.gov.vn/", "UBND Ủy ban nhân dân xã Đông Yên tỉnh Thanh Hóa")</f>
        <v>UBND Ủy ban nhân dân xã Đông Yên tỉnh Thanh Hóa</v>
      </c>
      <c r="C795" t="str">
        <v>https://dongson.thanhhoa.gov.vn/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11795</v>
      </c>
      <c r="B796" t="str">
        <f>HYPERLINK("https://www.facebook.com/congandongminh/", "Công an xã Đông Minh tỉnh Thanh Hóa")</f>
        <v>Công an xã Đông Minh tỉnh Thanh Hóa</v>
      </c>
      <c r="C796" t="str">
        <v>https://www.facebook.com/congandongminh/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11796</v>
      </c>
      <c r="B797" t="str">
        <f>HYPERLINK("https://dongson.thanhhoa.gov.vn/", "UBND Ủy ban nhân dân xã Đông Minh tỉnh Thanh Hóa")</f>
        <v>UBND Ủy ban nhân dân xã Đông Minh tỉnh Thanh Hóa</v>
      </c>
      <c r="C797" t="str">
        <v>https://dongson.thanhhoa.gov.vn/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11797</v>
      </c>
      <c r="B798" t="str">
        <f>HYPERLINK("https://www.facebook.com/CaxDongTien.TS/", "Công an xã Đông Thanh tỉnh Thanh Hóa")</f>
        <v>Công an xã Đông Thanh tỉnh Thanh Hóa</v>
      </c>
      <c r="C798" t="str">
        <v>https://www.facebook.com/CaxDongTien.TS/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11798</v>
      </c>
      <c r="B799" t="str">
        <f>HYPERLINK("https://dongson.thanhhoa.gov.vn/", "UBND Ủy ban nhân dân xã Đông Thanh tỉnh Thanh Hóa")</f>
        <v>UBND Ủy ban nhân dân xã Đông Thanh tỉnh Thanh Hóa</v>
      </c>
      <c r="C799" t="str">
        <v>https://dongson.thanhhoa.gov.vn/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11799</v>
      </c>
      <c r="B800" t="str">
        <f>HYPERLINK("https://www.facebook.com/CaxDongTien.TS/", "Công an xã Đông Tiến tỉnh Thanh Hóa")</f>
        <v>Công an xã Đông Tiến tỉnh Thanh Hóa</v>
      </c>
      <c r="C800" t="str">
        <v>https://www.facebook.com/CaxDongTien.TS/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11800</v>
      </c>
      <c r="B801" t="str">
        <f>HYPERLINK("https://dongson.thanhhoa.gov.vn/web/trang-chu/tin-tuc-su-kien/chuyen-doi-so/xa-dong-tien-huyen-dong-son-dau-tu-he-thong-trang-thiet-bi-dong-bo-va-hien-dai-phuc-vu-giai-quyet-thu-tuc-hanh-chinh.html", "UBND Ủy ban nhân dân xã Đông Tiến tỉnh Thanh Hóa")</f>
        <v>UBND Ủy ban nhân dân xã Đông Tiến tỉnh Thanh Hóa</v>
      </c>
      <c r="C801" t="str">
        <v>https://dongson.thanhhoa.gov.vn/web/trang-chu/tin-tuc-su-kien/chuyen-doi-so/xa-dong-tien-huyen-dong-son-dau-tu-he-thong-trang-thiet-bi-dong-bo-va-hien-dai-phuc-vu-giai-quyet-thu-tuc-hanh-chinh.html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11801</v>
      </c>
      <c r="B802" t="str">
        <f>HYPERLINK("https://www.facebook.com/CaxDongTien.TS/?locale=vi_VN", "Công an xã Đông Anh tỉnh Thanh Hóa")</f>
        <v>Công an xã Đông Anh tỉnh Thanh Hóa</v>
      </c>
      <c r="C802" t="str">
        <v>https://www.facebook.com/CaxDongTien.TS/?locale=vi_VN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11802</v>
      </c>
      <c r="B803" t="str">
        <f>HYPERLINK("https://dongson.thanhhoa.gov.vn/", "UBND Ủy ban nhân dân xã Đông Anh tỉnh Thanh Hóa")</f>
        <v>UBND Ủy ban nhân dân xã Đông Anh tỉnh Thanh Hóa</v>
      </c>
      <c r="C803" t="str">
        <v>https://dongson.thanhhoa.gov.vn/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11803</v>
      </c>
      <c r="B804" t="str">
        <f>HYPERLINK("https://www.facebook.com/TuoitreConganVinhPhuc/?locale=vi_VN", "Công an xã Đông Thịnh tỉnh Thanh Hóa")</f>
        <v>Công an xã Đông Thịnh tỉnh Thanh Hóa</v>
      </c>
      <c r="C804" t="str">
        <v>https://www.facebook.com/TuoitreConganVinhPhuc/?locale=vi_VN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11804</v>
      </c>
      <c r="B805" t="str">
        <f>HYPERLINK("https://dongson.thanhhoa.gov.vn/web/trang-chu/tin-tuc-su-kien/tin-kinh-te-chinh-tri/hdnd-xa-dong-thinh-to-chuc-ky-hop-thu-13-bau-bo-sung-chuc-danh-chu-tich-pho-chu-tich-ubnd-xa-nhiem-ky-2021-2026.html", "UBND Ủy ban nhân dân xã Đông Thịnh tỉnh Thanh Hóa")</f>
        <v>UBND Ủy ban nhân dân xã Đông Thịnh tỉnh Thanh Hóa</v>
      </c>
      <c r="C805" t="str">
        <v>https://dongson.thanhhoa.gov.vn/web/trang-chu/tin-tuc-su-kien/tin-kinh-te-chinh-tri/hdnd-xa-dong-thinh-to-chuc-ky-hop-thu-13-bau-bo-sung-chuc-danh-chu-tich-pho-chu-tich-ubnd-xa-nhiem-ky-2021-2026.html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11805</v>
      </c>
      <c r="B806" t="str">
        <f>HYPERLINK("https://www.facebook.com/Tu%E1%BB%95i-tr%E1%BA%BB-C%C3%B4ng-an-TP-S%E1%BA%A7m-S%C6%A1n-100069346653553/?locale=vi_VN", "Công an xã Đông Văn tỉnh Thanh Hóa")</f>
        <v>Công an xã Đông Văn tỉnh Thanh Hóa</v>
      </c>
      <c r="C806" t="str">
        <v>https://www.facebook.com/Tu%E1%BB%95i-tr%E1%BA%BB-C%C3%B4ng-an-TP-S%E1%BA%A7m-S%C6%A1n-100069346653553/?locale=vi_VN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11806</v>
      </c>
      <c r="B807" t="str">
        <f>HYPERLINK("https://dongvan.dongson.thanhhoa.gov.vn/", "UBND Ủy ban nhân dân xã Đông Văn tỉnh Thanh Hóa")</f>
        <v>UBND Ủy ban nhân dân xã Đông Văn tỉnh Thanh Hóa</v>
      </c>
      <c r="C807" t="str">
        <v>https://dongvan.dongson.thanhhoa.gov.vn/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11807</v>
      </c>
      <c r="B808" t="str">
        <f>HYPERLINK("https://www.facebook.com/p/C%C3%B4ng-an-x%C3%A3-%C4%90%C3%B4ng-Ph%C3%BA-huy%E1%BB%87n-%C4%90%C3%B4ng-S%C6%A1n-t%E1%BB%89nh-Thanh-H%C3%B3a-100083122513009/", "Công an xã Đông Phú tỉnh Thanh Hóa")</f>
        <v>Công an xã Đông Phú tỉnh Thanh Hóa</v>
      </c>
      <c r="C808" t="str">
        <v>https://www.facebook.com/p/C%C3%B4ng-an-x%C3%A3-%C4%90%C3%B4ng-Ph%C3%BA-huy%E1%BB%87n-%C4%90%C3%B4ng-S%C6%A1n-t%E1%BB%89nh-Thanh-H%C3%B3a-100083122513009/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11808</v>
      </c>
      <c r="B809" t="str">
        <f>HYPERLINK("https://dongson.thanhhoa.gov.vn/", "UBND Ủy ban nhân dân xã Đông Phú tỉnh Thanh Hóa")</f>
        <v>UBND Ủy ban nhân dân xã Đông Phú tỉnh Thanh Hóa</v>
      </c>
      <c r="C809" t="str">
        <v>https://dongson.thanhhoa.gov.vn/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11809</v>
      </c>
      <c r="B810" t="str">
        <f>HYPERLINK("https://www.facebook.com/conganxadongnam/", "Công an xã Đông Nam tỉnh Thanh Hóa")</f>
        <v>Công an xã Đông Nam tỉnh Thanh Hóa</v>
      </c>
      <c r="C810" t="str">
        <v>https://www.facebook.com/conganxadongnam/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11810</v>
      </c>
      <c r="B811" t="str">
        <f>HYPERLINK("https://dongson.thanhhoa.gov.vn/", "UBND Ủy ban nhân dân xã Đông Nam tỉnh Thanh Hóa")</f>
        <v>UBND Ủy ban nhân dân xã Đông Nam tỉnh Thanh Hóa</v>
      </c>
      <c r="C811" t="str">
        <v>https://dongson.thanhhoa.gov.vn/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11811</v>
      </c>
      <c r="B812" t="str">
        <f>HYPERLINK("https://www.facebook.com/conganxaDongQuang/", "Công an xã Đông Quang tỉnh Thanh Hóa")</f>
        <v>Công an xã Đông Quang tỉnh Thanh Hóa</v>
      </c>
      <c r="C812" t="str">
        <v>https://www.facebook.com/conganxaDongQuang/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11812</v>
      </c>
      <c r="B813" t="str">
        <f>HYPERLINK("https://dongson.thanhhoa.gov.vn/", "UBND Ủy ban nhân dân xã Đông Quang tỉnh Thanh Hóa")</f>
        <v>UBND Ủy ban nhân dân xã Đông Quang tỉnh Thanh Hóa</v>
      </c>
      <c r="C813" t="str">
        <v>https://dongson.thanhhoa.gov.vn/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11813</v>
      </c>
      <c r="B814" t="str">
        <f>HYPERLINK("https://www.facebook.com/Conganquangxuong/?locale=vi_VN", "Công an thị trấn Quảng Xương tỉnh Thanh Hóa")</f>
        <v>Công an thị trấn Quảng Xương tỉnh Thanh Hóa</v>
      </c>
      <c r="C814" t="str">
        <v>https://www.facebook.com/Conganquangxuong/?locale=vi_VN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11814</v>
      </c>
      <c r="B815" t="str">
        <f>HYPERLINK("https://lamson.thoxuan.thanhhoa.gov.vn/web/trang-chu/bo-may-hanh-chinh/uy-ban-nhan-dan-xa/thanh-vien-uy-ban-nhan-dan-va-cong-chuc-thi-tran-lam-son.html", "UBND Ủy ban nhân dân thị trấn Quảng Xương tỉnh Thanh Hóa")</f>
        <v>UBND Ủy ban nhân dân thị trấn Quảng Xương tỉnh Thanh Hóa</v>
      </c>
      <c r="C815" t="str">
        <v>https://lamson.thoxuan.thanhhoa.gov.vn/web/trang-chu/bo-may-hanh-chinh/uy-ban-nhan-dan-xa/thanh-vien-uy-ban-nhan-dan-va-cong-chuc-thi-tran-lam-son.html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11815</v>
      </c>
      <c r="B816" t="str">
        <v>Công an xã Quảng Tân tỉnh Thanh Hóa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11816</v>
      </c>
      <c r="B817" t="str">
        <f>HYPERLINK("https://www.quangninh.gov.vn/donvi/huyendamha/Trang/ChiTietBVGioiThieu.aspx?bvid=75", "UBND Ủy ban nhân dân xã Quảng Tân tỉnh Thanh Hóa")</f>
        <v>UBND Ủy ban nhân dân xã Quảng Tân tỉnh Thanh Hóa</v>
      </c>
      <c r="C817" t="str">
        <v>https://www.quangninh.gov.vn/donvi/huyendamha/Trang/ChiTietBVGioiThieu.aspx?bvid=75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11817</v>
      </c>
      <c r="B818" t="str">
        <f>HYPERLINK("https://www.facebook.com/p/C%C3%B4ng-an-X%C3%A3-Qu%E1%BA%A3ng-Tr%E1%BA%A1ch-100063899688942/", "Công an xã Quảng Trạch tỉnh Thanh Hóa")</f>
        <v>Công an xã Quảng Trạch tỉnh Thanh Hóa</v>
      </c>
      <c r="C818" t="str">
        <v>https://www.facebook.com/p/C%C3%B4ng-an-X%C3%A3-Qu%E1%BA%A3ng-Tr%E1%BA%A1ch-100063899688942/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11818</v>
      </c>
      <c r="B819" t="str">
        <f>HYPERLINK("https://quangtrach.quangxuong.thanhhoa.gov.vn/thong-tin-quy-hoach/xa-quang-trach-to-chuc-hoi-nghi-cong-khai-lay-y-kien-cua-cac-co-quan-to-chuc-va-cong-dong-dan-cu-3436", "UBND Ủy ban nhân dân xã Quảng Trạch tỉnh Thanh Hóa")</f>
        <v>UBND Ủy ban nhân dân xã Quảng Trạch tỉnh Thanh Hóa</v>
      </c>
      <c r="C819" t="str">
        <v>https://quangtrach.quangxuong.thanhhoa.gov.vn/thong-tin-quy-hoach/xa-quang-trach-to-chuc-hoi-nghi-cong-khai-lay-y-kien-cua-cac-co-quan-to-chuc-va-cong-dong-dan-cu-3436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11819</v>
      </c>
      <c r="B820" t="str">
        <v>Công an xã Quảng Phong tỉnh Thanh Hóa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11820</v>
      </c>
      <c r="B821" t="str">
        <f>HYPERLINK("https://haiha.quangninh.gov.vn/Trang/ChiTietBVGioiThieu.aspx?bvid=130", "UBND Ủy ban nhân dân xã Quảng Phong tỉnh Thanh Hóa")</f>
        <v>UBND Ủy ban nhân dân xã Quảng Phong tỉnh Thanh Hóa</v>
      </c>
      <c r="C821" t="str">
        <v>https://haiha.quangninh.gov.vn/Trang/ChiTietBVGioiThieu.aspx?bvid=130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11821</v>
      </c>
      <c r="B822" t="str">
        <f>HYPERLINK("https://www.facebook.com/p/C%C3%B4ng-an-x%C3%A3-Qu%E1%BA%A3ng-%C4%90%E1%BB%A9c-Qu%E1%BA%A3ng-%C4%90%E1%BB%A9c-Commune-police-100064101852890/", "Công an xã Quảng Đức tỉnh Thanh Hóa")</f>
        <v>Công an xã Quảng Đức tỉnh Thanh Hóa</v>
      </c>
      <c r="C822" t="str">
        <v>https://www.facebook.com/p/C%C3%B4ng-an-x%C3%A3-Qu%E1%BA%A3ng-%C4%90%E1%BB%A9c-Qu%E1%BA%A3ng-%C4%90%E1%BB%A9c-Commune-police-100064101852890/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11822</v>
      </c>
      <c r="B823" t="str">
        <f>HYPERLINK("https://haiha.quangninh.gov.vn/Trang/ChiTietBVGioiThieu.aspx?bvid=126", "UBND Ủy ban nhân dân xã Quảng Đức tỉnh Thanh Hóa")</f>
        <v>UBND Ủy ban nhân dân xã Quảng Đức tỉnh Thanh Hóa</v>
      </c>
      <c r="C823" t="str">
        <v>https://haiha.quangninh.gov.vn/Trang/ChiTietBVGioiThieu.aspx?bvid=126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11823</v>
      </c>
      <c r="B824" t="str">
        <f>HYPERLINK("https://www.facebook.com/p/C%C3%B4ng-An-x%C3%A3-Qu%E1%BA%A3ng-%C4%90%E1%BB%8Bnh-Qu%E1%BA%A3ng-X%C6%B0%C6%A1ng-100063862911515/", "Công an xã Quảng Định tỉnh Thanh Hóa")</f>
        <v>Công an xã Quảng Định tỉnh Thanh Hóa</v>
      </c>
      <c r="C824" t="str">
        <v>https://www.facebook.com/p/C%C3%B4ng-An-x%C3%A3-Qu%E1%BA%A3ng-%C4%90%E1%BB%8Bnh-Qu%E1%BA%A3ng-X%C6%B0%C6%A1ng-100063862911515/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11824</v>
      </c>
      <c r="B825" t="str">
        <f>HYPERLINK("https://dbndthanhhoa.gov.vn/portal/VanBan/VB/347/NQ522017.PDF", "UBND Ủy ban nhân dân xã Quảng Định tỉnh Thanh Hóa")</f>
        <v>UBND Ủy ban nhân dân xã Quảng Định tỉnh Thanh Hóa</v>
      </c>
      <c r="C825" t="str">
        <v>https://dbndthanhhoa.gov.vn/portal/VanBan/VB/347/NQ522017.PDF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11825</v>
      </c>
      <c r="B826" t="str">
        <f>HYPERLINK("https://www.facebook.com/hocsinhquangnhan/", "Công an xã Quảng Nhân tỉnh Thanh Hóa")</f>
        <v>Công an xã Quảng Nhân tỉnh Thanh Hóa</v>
      </c>
      <c r="C826" t="str">
        <v>https://www.facebook.com/hocsinhquangnhan/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11826</v>
      </c>
      <c r="B827" t="str">
        <f>HYPERLINK("https://quangdai.samson.thanhhoa.gov.vn/", "UBND Ủy ban nhân dân xã Quảng Nhân tỉnh Thanh Hóa")</f>
        <v>UBND Ủy ban nhân dân xã Quảng Nhân tỉnh Thanh Hóa</v>
      </c>
      <c r="C827" t="str">
        <v>https://quangdai.samson.thanhhoa.gov.vn/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11827</v>
      </c>
      <c r="B828" t="str">
        <f>HYPERLINK("https://www.facebook.com/p/C%C3%B4ng-an-x%C3%A3-Qu%E1%BA%A3ng-Y%C3%AAn-Qu%E1%BA%A3ng-X%C6%B0%C6%A1ng-Thanh-H%C3%B3a-100061266832997/", "Công an xã Quảng Ninh tỉnh Thanh Hóa")</f>
        <v>Công an xã Quảng Ninh tỉnh Thanh Hóa</v>
      </c>
      <c r="C828" t="str">
        <v>https://www.facebook.com/p/C%C3%B4ng-an-x%C3%A3-Qu%E1%BA%A3ng-Y%C3%AAn-Qu%E1%BA%A3ng-X%C6%B0%C6%A1ng-Thanh-H%C3%B3a-100061266832997/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11828</v>
      </c>
      <c r="B829" t="str">
        <f>HYPERLINK("https://www.quangninh.gov.vn/", "UBND Ủy ban nhân dân xã Quảng Ninh tỉnh Thanh Hóa")</f>
        <v>UBND Ủy ban nhân dân xã Quảng Ninh tỉnh Thanh Hóa</v>
      </c>
      <c r="C829" t="str">
        <v>https://www.quangninh.gov.vn/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11829</v>
      </c>
      <c r="B830" t="str">
        <f>HYPERLINK("https://www.facebook.com/p/C%C3%B4ng-an-x%C3%A3-Qu%E1%BA%A3ng-B%C3%ACnh-huy%E1%BB%87n-Qu%E1%BA%A3ng-X%C6%B0%C6%A1ng-t%E1%BB%89nh-Thanh-Ho%C3%A1-100038006094749/", "Công an xã Quảng Bình tỉnh Thanh Hóa")</f>
        <v>Công an xã Quảng Bình tỉnh Thanh Hóa</v>
      </c>
      <c r="C830" t="str">
        <v>https://www.facebook.com/p/C%C3%B4ng-an-x%C3%A3-Qu%E1%BA%A3ng-B%C3%ACnh-huy%E1%BB%87n-Qu%E1%BA%A3ng-X%C6%B0%C6%A1ng-t%E1%BB%89nh-Thanh-Ho%C3%A1-100038006094749/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11830</v>
      </c>
      <c r="B831" t="str">
        <f>HYPERLINK("https://quangbinh.gov.vn/", "UBND Ủy ban nhân dân xã Quảng Bình tỉnh Thanh Hóa")</f>
        <v>UBND Ủy ban nhân dân xã Quảng Bình tỉnh Thanh Hóa</v>
      </c>
      <c r="C831" t="str">
        <v>https://quangbinh.gov.vn/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11831</v>
      </c>
      <c r="B832" t="str">
        <v>Công an xã Quảng Hợp tỉnh Thanh Hóa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11832</v>
      </c>
      <c r="B833" t="str">
        <f>HYPERLINK("https://dvc.thanhhoa.gov.vn/portaldvc/KenhTin/dich-vu-cong-truc-tuyen.aspx?_dv=5E4ACFCC-D054-396F-35A8-073B2CE3C730", "UBND Ủy ban nhân dân xã Quảng Hợp tỉnh Thanh Hóa")</f>
        <v>UBND Ủy ban nhân dân xã Quảng Hợp tỉnh Thanh Hóa</v>
      </c>
      <c r="C833" t="str">
        <v>https://dvc.thanhhoa.gov.vn/portaldvc/KenhTin/dich-vu-cong-truc-tuyen.aspx?_dv=5E4ACFCC-D054-396F-35A8-073B2CE3C730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11833</v>
      </c>
      <c r="B834" t="str">
        <f>HYPERLINK("https://www.facebook.com/CAXquangvan/", "Công an xã Quảng Văn tỉnh Thanh Hóa")</f>
        <v>Công an xã Quảng Văn tỉnh Thanh Hóa</v>
      </c>
      <c r="C834" t="str">
        <v>https://www.facebook.com/CAXquangvan/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11834</v>
      </c>
      <c r="B835" t="str">
        <f>HYPERLINK("https://quangvan.quangxuong.thanhhoa.gov.vn/thong-tin-cong-khai", "UBND Ủy ban nhân dân xã Quảng Văn tỉnh Thanh Hóa")</f>
        <v>UBND Ủy ban nhân dân xã Quảng Văn tỉnh Thanh Hóa</v>
      </c>
      <c r="C835" t="str">
        <v>https://quangvan.quangxuong.thanhhoa.gov.vn/thong-tin-cong-khai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11835</v>
      </c>
      <c r="B836" t="str">
        <f>HYPERLINK("https://www.facebook.com/p/C%C3%B4ng-an-x%C3%A3-Qu%E1%BA%A3ng-Long-Qu%E1%BA%A3ng-X%C6%B0%C6%A1ng-Thanh-H%C3%B3a-100064958701361/", "Công an xã Quảng Long tỉnh Thanh Hóa")</f>
        <v>Công an xã Quảng Long tỉnh Thanh Hóa</v>
      </c>
      <c r="C836" t="str">
        <v>https://www.facebook.com/p/C%C3%B4ng-an-x%C3%A3-Qu%E1%BA%A3ng-Long-Qu%E1%BA%A3ng-X%C6%B0%C6%A1ng-Thanh-H%C3%B3a-100064958701361/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11836</v>
      </c>
      <c r="B837" t="str">
        <f>HYPERLINK("https://haiha.quangninh.gov.vn/trang/chitietbvgioithieu.aspx?bvid=129", "UBND Ủy ban nhân dân xã Quảng Long tỉnh Thanh Hóa")</f>
        <v>UBND Ủy ban nhân dân xã Quảng Long tỉnh Thanh Hóa</v>
      </c>
      <c r="C837" t="str">
        <v>https://haiha.quangninh.gov.vn/trang/chitietbvgioithieu.aspx?bvid=129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11837</v>
      </c>
      <c r="B838" t="str">
        <f>HYPERLINK("https://www.facebook.com/p/C%C3%B4ng-an-x%C3%A3-Qu%E1%BA%A3ng-Y%C3%AAn-Qu%E1%BA%A3ng-X%C6%B0%C6%A1ng-Thanh-H%C3%B3a-100061266832997/", "Công an xã Quảng Yên tỉnh Thanh Hóa")</f>
        <v>Công an xã Quảng Yên tỉnh Thanh Hóa</v>
      </c>
      <c r="C838" t="str">
        <v>https://www.facebook.com/p/C%C3%B4ng-an-x%C3%A3-Qu%E1%BA%A3ng-Y%C3%AAn-Qu%E1%BA%A3ng-X%C6%B0%C6%A1ng-Thanh-H%C3%B3a-100061266832997/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11838</v>
      </c>
      <c r="B839" t="str">
        <f>HYPERLINK("https://www.quangninh.gov.vn/donvi/TXQuangYen/Trang/ChiTietBVGioiThieu.aspx?bvid=163", "UBND Ủy ban nhân dân xã Quảng Yên tỉnh Thanh Hóa")</f>
        <v>UBND Ủy ban nhân dân xã Quảng Yên tỉnh Thanh Hóa</v>
      </c>
      <c r="C839" t="str">
        <v>https://www.quangninh.gov.vn/donvi/TXQuangYen/Trang/ChiTietBVGioiThieu.aspx?bvid=163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11839</v>
      </c>
      <c r="B840" t="str">
        <f>HYPERLINK("https://www.facebook.com/p/C%C3%B4ng-an-x%C3%A3-Qu%E1%BA%A3ng-H%C3%B2a-100057454273140/", "Công an xã Quảng Hòa tỉnh Thanh Hóa")</f>
        <v>Công an xã Quảng Hòa tỉnh Thanh Hóa</v>
      </c>
      <c r="C840" t="str">
        <v>https://www.facebook.com/p/C%C3%B4ng-an-x%C3%A3-Qu%E1%BA%A3ng-H%C3%B2a-100057454273140/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11840</v>
      </c>
      <c r="B841" t="str">
        <f>HYPERLINK("https://quangdai.samson.thanhhoa.gov.vn/", "UBND Ủy ban nhân dân xã Quảng Hòa tỉnh Thanh Hóa")</f>
        <v>UBND Ủy ban nhân dân xã Quảng Hòa tỉnh Thanh Hóa</v>
      </c>
      <c r="C841" t="str">
        <v>https://quangdai.samson.thanhhoa.gov.vn/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11841</v>
      </c>
      <c r="B842" t="str">
        <f>HYPERLINK("https://www.facebook.com/p/Tu%E1%BB%95i-tr%E1%BA%BB-C%C3%B4ng-an-Th%C3%A0nh-ph%E1%BB%91-V%C4%A9nh-Y%C3%AAn-100066497717181/?locale=cx_PH", "Công an xã Quảng Lĩnh tỉnh Thanh Hóa")</f>
        <v>Công an xã Quảng Lĩnh tỉnh Thanh Hóa</v>
      </c>
      <c r="C842" t="str">
        <v>https://www.facebook.com/p/Tu%E1%BB%95i-tr%E1%BA%BB-C%C3%B4ng-an-Th%C3%A0nh-ph%E1%BB%91-V%C4%A9nh-Y%C3%AAn-100066497717181/?locale=cx_PH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11842</v>
      </c>
      <c r="B843" t="str">
        <v>UBND Ủy ban nhân dân xã Quảng Lĩnh tỉnh Thanh Hóa</v>
      </c>
      <c r="C843" t="str">
        <v>-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11843</v>
      </c>
      <c r="B844" t="str">
        <f>HYPERLINK("https://www.facebook.com/p/%C4%90%E1%BB%99i-CSGT-TT-C%C3%B4ng-an-TP-S%E1%BA%A7m-S%C6%A1n-100064921385111/?locale=fi_FI", "Công an xã Quảng Khê tỉnh Thanh Hóa")</f>
        <v>Công an xã Quảng Khê tỉnh Thanh Hóa</v>
      </c>
      <c r="C844" t="str">
        <v>https://www.facebook.com/p/%C4%90%E1%BB%99i-CSGT-TT-C%C3%B4ng-an-TP-S%E1%BA%A7m-S%C6%A1n-100064921385111/?locale=fi_FI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11844</v>
      </c>
      <c r="B845" t="str">
        <f>HYPERLINK("http://quangkhe.quangxuong.thanhhoa.gov.vn/chuc-nang-nhiem-vu-cua-ubnd-xa", "UBND Ủy ban nhân dân xã Quảng Khê tỉnh Thanh Hóa")</f>
        <v>UBND Ủy ban nhân dân xã Quảng Khê tỉnh Thanh Hóa</v>
      </c>
      <c r="C845" t="str">
        <v>http://quangkhe.quangxuong.thanhhoa.gov.vn/chuc-nang-nhiem-vu-cua-ubnd-xa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11845</v>
      </c>
      <c r="B846" t="str">
        <v>Công an xã Quảng Trung tỉnh Thanh Hóa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11846</v>
      </c>
      <c r="B847" t="str">
        <f>HYPERLINK("https://quangtrung.bimson.thanhhoa.gov.vn/", "UBND Ủy ban nhân dân xã Quảng Trung tỉnh Thanh Hóa")</f>
        <v>UBND Ủy ban nhân dân xã Quảng Trung tỉnh Thanh Hóa</v>
      </c>
      <c r="C847" t="str">
        <v>https://quangtrung.bimson.thanhhoa.gov.vn/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11847</v>
      </c>
      <c r="B848" t="str">
        <f>HYPERLINK("https://www.facebook.com/p/Tu%E1%BB%95i-tr%E1%BA%BB-C%C3%B4ng-an-TP-S%E1%BA%A7m-S%C6%A1n-100069346653553/?locale=gn_PY", "Công an xã Quảng Chính tỉnh Thanh Hóa")</f>
        <v>Công an xã Quảng Chính tỉnh Thanh Hóa</v>
      </c>
      <c r="C848" t="str">
        <v>https://www.facebook.com/p/Tu%E1%BB%95i-tr%E1%BA%BB-C%C3%B4ng-an-TP-S%E1%BA%A7m-S%C6%A1n-100069346653553/?locale=gn_PY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11848</v>
      </c>
      <c r="B849" t="str">
        <f>HYPERLINK("https://haiha.quangninh.gov.vn/trang/chitietbvgioithieu.aspx?bvid=117", "UBND Ủy ban nhân dân xã Quảng Chính tỉnh Thanh Hóa")</f>
        <v>UBND Ủy ban nhân dân xã Quảng Chính tỉnh Thanh Hóa</v>
      </c>
      <c r="C849" t="str">
        <v>https://haiha.quangninh.gov.vn/trang/chitietbvgioithieu.aspx?bvid=117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11849</v>
      </c>
      <c r="B850" t="str">
        <v>Công an xã Quảng Ngọc tỉnh Thanh Hóa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11850</v>
      </c>
      <c r="B851" t="str">
        <f>HYPERLINK("https://quangngoc.quangxuong.thanhhoa.gov.vn/nong-thon-moi", "UBND Ủy ban nhân dân xã Quảng Ngọc tỉnh Thanh Hóa")</f>
        <v>UBND Ủy ban nhân dân xã Quảng Ngọc tỉnh Thanh Hóa</v>
      </c>
      <c r="C851" t="str">
        <v>https://quangngoc.quangxuong.thanhhoa.gov.vn/nong-thon-moi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11851</v>
      </c>
      <c r="B852" t="str">
        <f>HYPERLINK("https://www.facebook.com/100063770205344", "Công an xã Quảng Trường tỉnh Thanh Hóa")</f>
        <v>Công an xã Quảng Trường tỉnh Thanh Hóa</v>
      </c>
      <c r="C852" t="str">
        <v>https://www.facebook.com/100063770205344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11852</v>
      </c>
      <c r="B853" t="str">
        <f>HYPERLINK("https://qppl.thanhhoa.gov.vn/vbpq_thanhhoa.nsf/9e6a1e4b64680bd247256801000a8614/6906F493D56FB4A647257D7E000551A6/$file/d3560.pdf", "UBND Ủy ban nhân dân xã Quảng Trường tỉnh Thanh Hóa")</f>
        <v>UBND Ủy ban nhân dân xã Quảng Trường tỉnh Thanh Hóa</v>
      </c>
      <c r="C853" t="str">
        <v>https://qppl.thanhhoa.gov.vn/vbpq_thanhhoa.nsf/9e6a1e4b64680bd247256801000a8614/6906F493D56FB4A647257D7E000551A6/$file/d3560.pdf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11853</v>
      </c>
      <c r="B854" t="str">
        <f>HYPERLINK("https://www.facebook.com/p/Tu%E1%BB%95i-tr%E1%BA%BB-C%C3%B4ng-an-huy%E1%BB%87n-Ph%C3%BAc-Th%E1%BB%8D-100066934373551/?locale=cy_GB", "Công an xã Quảng Phúc tỉnh Thanh Hóa")</f>
        <v>Công an xã Quảng Phúc tỉnh Thanh Hóa</v>
      </c>
      <c r="C854" t="str">
        <v>https://www.facebook.com/p/Tu%E1%BB%95i-tr%E1%BA%BB-C%C3%B4ng-an-huy%E1%BB%87n-Ph%C3%BAc-Th%E1%BB%8D-100066934373551/?locale=cy_GB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11854</v>
      </c>
      <c r="B855" t="str">
        <f>HYPERLINK("https://congbobanan.toaan.gov.vn/3ta1183373t1cvn/", "UBND Ủy ban nhân dân xã Quảng Phúc tỉnh Thanh Hóa")</f>
        <v>UBND Ủy ban nhân dân xã Quảng Phúc tỉnh Thanh Hóa</v>
      </c>
      <c r="C855" t="str">
        <v>https://congbobanan.toaan.gov.vn/3ta1183373t1cvn/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11855</v>
      </c>
      <c r="B856" t="str">
        <f>HYPERLINK("https://www.facebook.com/xaquangvong/?locale=vi_VN", "Công an xã Quảng Vọng tỉnh Thanh Hóa")</f>
        <v>Công an xã Quảng Vọng tỉnh Thanh Hóa</v>
      </c>
      <c r="C856" t="str">
        <v>https://www.facebook.com/xaquangvong/?locale=vi_VN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11856</v>
      </c>
      <c r="B857" t="str">
        <f>HYPERLINK("https://www.molisa.gov.vn/baiviet/22182?tintucID=22182", "UBND Ủy ban nhân dân xã Quảng Vọng tỉnh Thanh Hóa")</f>
        <v>UBND Ủy ban nhân dân xã Quảng Vọng tỉnh Thanh Hóa</v>
      </c>
      <c r="C857" t="str">
        <v>https://www.molisa.gov.vn/baiviet/22182?tintucID=22182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11857</v>
      </c>
      <c r="B858" t="str">
        <f>HYPERLINK("https://www.facebook.com/groups/296047220903708/", "Công an xã Quảng Giao tỉnh Thanh Hóa")</f>
        <v>Công an xã Quảng Giao tỉnh Thanh Hóa</v>
      </c>
      <c r="C858" t="str">
        <v>https://www.facebook.com/groups/296047220903708/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11858</v>
      </c>
      <c r="B859" t="str">
        <f>HYPERLINK("http://quanggiao.quangxuong.thanhhoa.gov.vn/chuyen-doi-so/huong-dan-nguoi-dan-su-dung-cong-dich-vu-cong-quoc-gia-299", "UBND Ủy ban nhân dân xã Quảng Giao tỉnh Thanh Hóa")</f>
        <v>UBND Ủy ban nhân dân xã Quảng Giao tỉnh Thanh Hóa</v>
      </c>
      <c r="C859" t="str">
        <v>http://quanggiao.quangxuong.thanhhoa.gov.vn/chuyen-doi-so/huong-dan-nguoi-dan-su-dung-cong-dich-vu-cong-quoc-gia-299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11859</v>
      </c>
      <c r="B860" t="str">
        <f>HYPERLINK("https://www.facebook.com/conganquanghai/", "Công an xã Quảng Hải tỉnh Thanh Hóa")</f>
        <v>Công an xã Quảng Hải tỉnh Thanh Hóa</v>
      </c>
      <c r="C860" t="str">
        <v>https://www.facebook.com/conganquanghai/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11860</v>
      </c>
      <c r="B861" t="str">
        <f>HYPERLINK("https://dichvucong.gov.vn/p/phananhkiennghi/pakn-detail.html?id=162612", "UBND Ủy ban nhân dân xã Quảng Hải tỉnh Thanh Hóa")</f>
        <v>UBND Ủy ban nhân dân xã Quảng Hải tỉnh Thanh Hóa</v>
      </c>
      <c r="C861" t="str">
        <v>https://dichvucong.gov.vn/p/phananhkiennghi/pakn-detail.html?id=162612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11861</v>
      </c>
      <c r="B862" t="str">
        <v>Công an xã Quảng Lưu tỉnh Thanh Hóa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11862</v>
      </c>
      <c r="B863" t="str">
        <f>HYPERLINK("https://quangluu.quangbinh.gov.vn/", "UBND Ủy ban nhân dân xã Quảng Lưu tỉnh Thanh Hóa")</f>
        <v>UBND Ủy ban nhân dân xã Quảng Lưu tỉnh Thanh Hóa</v>
      </c>
      <c r="C863" t="str">
        <v>https://quangluu.quangbinh.gov.vn/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11863</v>
      </c>
      <c r="B864" t="str">
        <f>HYPERLINK("https://www.facebook.com/p/C%C3%B4ng-an-x%C3%A3-Qu%E1%BA%A3ng-L%E1%BB%99c-huy%E1%BB%87n-Qu%E1%BA%A3ng-X%C6%B0%C6%A1ng-THANH-HO%C3%81-100063861413509/", "Công an xã Quảng Lộc tỉnh Thanh Hóa")</f>
        <v>Công an xã Quảng Lộc tỉnh Thanh Hóa</v>
      </c>
      <c r="C864" t="str">
        <v>https://www.facebook.com/p/C%C3%B4ng-an-x%C3%A3-Qu%E1%BA%A3ng-L%E1%BB%99c-huy%E1%BB%87n-Qu%E1%BA%A3ng-X%C6%B0%C6%A1ng-THANH-HO%C3%81-100063861413509/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11864</v>
      </c>
      <c r="B865" t="str">
        <f>HYPERLINK("https://quangloc.quangxuong.thanhhoa.gov.vn/tin-hoat-dong-xa", "UBND Ủy ban nhân dân xã Quảng Lộc tỉnh Thanh Hóa")</f>
        <v>UBND Ủy ban nhân dân xã Quảng Lộc tỉnh Thanh Hóa</v>
      </c>
      <c r="C865" t="str">
        <v>https://quangloc.quangxuong.thanhhoa.gov.vn/tin-hoat-dong-xa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11865</v>
      </c>
      <c r="B866" t="str">
        <f>HYPERLINK("https://www.facebook.com/tuoitreconganthuathienhue/", "Công an xã Quảng Lợi tỉnh Thanh Hóa")</f>
        <v>Công an xã Quảng Lợi tỉnh Thanh Hóa</v>
      </c>
      <c r="C866" t="str">
        <v>https://www.facebook.com/tuoitreconganthuathienhue/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11866</v>
      </c>
      <c r="B867" t="str">
        <f>HYPERLINK("https://dbndthanhhoa.gov.vn/portal/VanBan/2017-12/vIaQWr0lrk6xthD5NQ942017.PDF", "UBND Ủy ban nhân dân xã Quảng Lợi tỉnh Thanh Hóa")</f>
        <v>UBND Ủy ban nhân dân xã Quảng Lợi tỉnh Thanh Hóa</v>
      </c>
      <c r="C867" t="str">
        <v>https://dbndthanhhoa.gov.vn/portal/VanBan/2017-12/vIaQWr0lrk6xthD5NQ942017.PDF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11867</v>
      </c>
      <c r="B868" t="str">
        <f>HYPERLINK("https://www.facebook.com/p/C%C3%B4ng-an-X%C3%A3-Qu%E1%BA%A3ng-Nham-Huy%E1%BB%87n-Qu%E1%BA%A3ng-X%C6%B0%C6%A1ng-T%E1%BB%89nh-Thanh-H%C3%B3a-100064571659016/", "Công an xã Quảng Nham tỉnh Thanh Hóa")</f>
        <v>Công an xã Quảng Nham tỉnh Thanh Hóa</v>
      </c>
      <c r="C868" t="str">
        <v>https://www.facebook.com/p/C%C3%B4ng-an-X%C3%A3-Qu%E1%BA%A3ng-Nham-Huy%E1%BB%87n-Qu%E1%BA%A3ng-X%C6%B0%C6%A1ng-T%E1%BB%89nh-Thanh-H%C3%B3a-100064571659016/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11868</v>
      </c>
      <c r="B869" t="str">
        <f>HYPERLINK("https://mttq.thanhhoa.gov.vn/NewsDetail.aspx?Id=4537", "UBND Ủy ban nhân dân xã Quảng Nham tỉnh Thanh Hóa")</f>
        <v>UBND Ủy ban nhân dân xã Quảng Nham tỉnh Thanh Hóa</v>
      </c>
      <c r="C869" t="str">
        <v>https://mttq.thanhhoa.gov.vn/NewsDetail.aspx?Id=4537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11869</v>
      </c>
      <c r="B870" t="str">
        <f>HYPERLINK("https://www.facebook.com/CAXQuangThach/", "Công an xã Quảng Thạch tỉnh Thanh Hóa")</f>
        <v>Công an xã Quảng Thạch tỉnh Thanh Hóa</v>
      </c>
      <c r="C870" t="str">
        <v>https://www.facebook.com/CAXQuangThach/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11870</v>
      </c>
      <c r="B871" t="str">
        <f>HYPERLINK("https://quangthach.quangxuong.thanhhoa.gov.vn/di-tich-danh-thang", "UBND Ủy ban nhân dân xã Quảng Thạch tỉnh Thanh Hóa")</f>
        <v>UBND Ủy ban nhân dân xã Quảng Thạch tỉnh Thanh Hóa</v>
      </c>
      <c r="C871" t="str">
        <v>https://quangthach.quangxuong.thanhhoa.gov.vn/di-tich-danh-thang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11871</v>
      </c>
      <c r="B872" t="str">
        <f>HYPERLINK("https://www.facebook.com/p/C%C3%B4ng-an-x%C3%A3-Qu%E1%BA%A3ng-Th%C3%A1i-100072317893585/", "Công an xã Quảng Thái tỉnh Thanh Hóa")</f>
        <v>Công an xã Quảng Thái tỉnh Thanh Hóa</v>
      </c>
      <c r="C872" t="str">
        <v>https://www.facebook.com/p/C%C3%B4ng-an-x%C3%A3-Qu%E1%BA%A3ng-Th%C3%A1i-100072317893585/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11872</v>
      </c>
      <c r="B873" t="str">
        <f>HYPERLINK("https://quangthai.quangxuong.thanhhoa.gov.vn/gioi-thieu-chung", "UBND Ủy ban nhân dân xã Quảng Thái tỉnh Thanh Hóa")</f>
        <v>UBND Ủy ban nhân dân xã Quảng Thái tỉnh Thanh Hóa</v>
      </c>
      <c r="C873" t="str">
        <v>https://quangthai.quangxuong.thanhhoa.gov.vn/gioi-thieu-chung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11873</v>
      </c>
      <c r="B874" t="str">
        <f>HYPERLINK("https://www.facebook.com/reel/833168932233682/", "Công an thị trấn Tĩnh Gia tỉnh Thanh Hóa")</f>
        <v>Công an thị trấn Tĩnh Gia tỉnh Thanh Hóa</v>
      </c>
      <c r="C874" t="str">
        <v>https://www.facebook.com/reel/833168932233682/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11874</v>
      </c>
      <c r="B875" t="str">
        <f>HYPERLINK("https://thanhhoa.longan.gov.vn/", "UBND Ủy ban nhân dân thị trấn Tĩnh Gia tỉnh Thanh Hóa")</f>
        <v>UBND Ủy ban nhân dân thị trấn Tĩnh Gia tỉnh Thanh Hóa</v>
      </c>
      <c r="C875" t="str">
        <v>https://thanhhoa.longan.gov.vn/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11875</v>
      </c>
      <c r="B876" t="str">
        <f>HYPERLINK("https://www.facebook.com/p/CA-Ph%C6%B0%E1%BB%9Dng-H%E1%BA%A3i-Ch%C3%A2u-C%C3%B4ng-an-th%E1%BB%8B-x%C3%A3-Nghi-S%C6%A1n-100078644268239/", "Công an xã Hải Châu tỉnh Thanh Hóa")</f>
        <v>Công an xã Hải Châu tỉnh Thanh Hóa</v>
      </c>
      <c r="C876" t="str">
        <v>https://www.facebook.com/p/CA-Ph%C6%B0%E1%BB%9Dng-H%E1%BA%A3i-Ch%C3%A2u-C%C3%B4ng-an-th%E1%BB%8B-x%C3%A3-Nghi-S%C6%A1n-100078644268239/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11876</v>
      </c>
      <c r="B877" t="str">
        <f>HYPERLINK("https://congbao.thanhhoa.gov.vn/congbao/congbao_th.nsf/str/d1756aff23a56a3847258801002b34a5?OpenDocument&amp;returncrud=%24ViewTemplateForList%3FopenForm%26view%3DGazettesList%26form%3DGazette&amp;Click=", "UBND Ủy ban nhân dân xã Hải Châu tỉnh Thanh Hóa")</f>
        <v>UBND Ủy ban nhân dân xã Hải Châu tỉnh Thanh Hóa</v>
      </c>
      <c r="C877" t="str">
        <v>https://congbao.thanhhoa.gov.vn/congbao/congbao_th.nsf/str/d1756aff23a56a3847258801002b34a5?OpenDocument&amp;returncrud=%24ViewTemplateForList%3FopenForm%26view%3DGazettesList%26form%3DGazette&amp;Click=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11877</v>
      </c>
      <c r="B878" t="str">
        <f>HYPERLINK("https://www.facebook.com/p/Tu%E1%BB%95i-tr%E1%BA%BB-C%C3%B4ng-an-huy%E1%BB%87n-Th%C3%A1i-Th%E1%BB%A5y-100083773900284/", "Công an xã Thanh Thủy tỉnh Thanh Hóa")</f>
        <v>Công an xã Thanh Thủy tỉnh Thanh Hóa</v>
      </c>
      <c r="C878" t="str">
        <v>https://www.facebook.com/p/Tu%E1%BB%95i-tr%E1%BA%BB-C%C3%B4ng-an-huy%E1%BB%87n-Th%C3%A1i-Th%E1%BB%A5y-100083773900284/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11878</v>
      </c>
      <c r="B879" t="str">
        <f>HYPERLINK("https://thanhthuy.phutho.gov.vn/", "UBND Ủy ban nhân dân xã Thanh Thủy tỉnh Thanh Hóa")</f>
        <v>UBND Ủy ban nhân dân xã Thanh Thủy tỉnh Thanh Hóa</v>
      </c>
      <c r="C879" t="str">
        <v>https://thanhthuy.phutho.gov.vn/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11879</v>
      </c>
      <c r="B880" t="str">
        <f>HYPERLINK("https://www.facebook.com/conganxathanhson/", "Công an xã Thanh Sơn tỉnh Thanh Hóa")</f>
        <v>Công an xã Thanh Sơn tỉnh Thanh Hóa</v>
      </c>
      <c r="C880" t="str">
        <v>https://www.facebook.com/conganxathanhson/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11880</v>
      </c>
      <c r="B881" t="str">
        <f>HYPERLINK("https://thanhson.quanhoa.thanhhoa.gov.vn/", "UBND Ủy ban nhân dân xã Thanh Sơn tỉnh Thanh Hóa")</f>
        <v>UBND Ủy ban nhân dân xã Thanh Sơn tỉnh Thanh Hóa</v>
      </c>
      <c r="C881" t="str">
        <v>https://thanhson.quanhoa.thanhhoa.gov.vn/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11881</v>
      </c>
      <c r="B882" t="str">
        <v>Công an xã Triêu Dương tỉnh Thanh Hóa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11882</v>
      </c>
      <c r="B883" t="str">
        <f>HYPERLINK("https://thocuong.trieuson.thanhhoa.gov.vn/", "UBND Ủy ban nhân dân xã Triêu Dương tỉnh Thanh Hóa")</f>
        <v>UBND Ủy ban nhân dân xã Triêu Dương tỉnh Thanh Hóa</v>
      </c>
      <c r="C883" t="str">
        <v>https://thocuong.trieuson.thanhhoa.gov.vn/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11883</v>
      </c>
      <c r="B884" t="str">
        <f>HYPERLINK("https://www.facebook.com/p/C%C3%B4ng-an-ph%C6%B0%E1%BB%9Dng-H%E1%BA%A3i-Ninh-CATX-Nghi-S%C6%A1n-100064471550495/", "Công an xã Hải Ninh tỉnh Thanh Hóa")</f>
        <v>Công an xã Hải Ninh tỉnh Thanh Hóa</v>
      </c>
      <c r="C884" t="str">
        <v>https://www.facebook.com/p/C%C3%B4ng-an-ph%C6%B0%E1%BB%9Dng-H%E1%BA%A3i-Ninh-CATX-Nghi-S%C6%A1n-100064471550495/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11884</v>
      </c>
      <c r="B885" t="str">
        <f>HYPERLINK("https://haininh.thixanghison.thanhhoa.gov.vn/", "UBND Ủy ban nhân dân xã Hải Ninh tỉnh Thanh Hóa")</f>
        <v>UBND Ủy ban nhân dân xã Hải Ninh tỉnh Thanh Hóa</v>
      </c>
      <c r="C885" t="str">
        <v>https://haininh.thixanghison.thanhhoa.gov.vn/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11885</v>
      </c>
      <c r="B886" t="str">
        <f>HYPERLINK("https://www.facebook.com/Tu%E1%BB%95i-tr%E1%BA%BB-C%C3%B4ng-an-TP-S%E1%BA%A7m-S%C6%A1n-100069346653553/?locale=vi_VN", "Công an xã Anh Sơn tỉnh Thanh Hóa")</f>
        <v>Công an xã Anh Sơn tỉnh Thanh Hóa</v>
      </c>
      <c r="C886" t="str">
        <v>https://www.facebook.com/Tu%E1%BB%95i-tr%E1%BA%BB-C%C3%B4ng-an-TP-S%E1%BA%A7m-S%C6%A1n-100069346653553/?locale=vi_VN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11886</v>
      </c>
      <c r="B887" t="str">
        <f>HYPERLINK("http://anhson.thixanghison.thanhhoa.gov.vn/van-ban-phap-luat", "UBND Ủy ban nhân dân xã Anh Sơn tỉnh Thanh Hóa")</f>
        <v>UBND Ủy ban nhân dân xã Anh Sơn tỉnh Thanh Hóa</v>
      </c>
      <c r="C887" t="str">
        <v>http://anhson.thixanghison.thanhhoa.gov.vn/van-ban-phap-luat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11887</v>
      </c>
      <c r="B888" t="str">
        <v>Công an xã Ngọc Lĩnh tỉnh Thanh Hóa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11888</v>
      </c>
      <c r="B889" t="str">
        <f>HYPERLINK("https://huyendakglei.kontum.gov.vn/cac-xa,-thi-tran/Xa-Ngoc-Linh-753", "UBND Ủy ban nhân dân xã Ngọc Lĩnh tỉnh Thanh Hóa")</f>
        <v>UBND Ủy ban nhân dân xã Ngọc Lĩnh tỉnh Thanh Hóa</v>
      </c>
      <c r="C889" t="str">
        <v>https://huyendakglei.kontum.gov.vn/cac-xa,-thi-tran/Xa-Ngoc-Linh-753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11889</v>
      </c>
      <c r="B890" t="str">
        <f>HYPERLINK("https://www.facebook.com/ConganThanhHoaOfficial/", "Công an xã Hải An tỉnh Thanh Hóa")</f>
        <v>Công an xã Hải An tỉnh Thanh Hóa</v>
      </c>
      <c r="C890" t="str">
        <v>https://www.facebook.com/ConganThanhHoaOfficial/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11890</v>
      </c>
      <c r="B891" t="str">
        <f>HYPERLINK("http://hailong.nhuthanh.thanhhoa.gov.vn/", "UBND Ủy ban nhân dân xã Hải An tỉnh Thanh Hóa")</f>
        <v>UBND Ủy ban nhân dân xã Hải An tỉnh Thanh Hóa</v>
      </c>
      <c r="C891" t="str">
        <v>http://hailong.nhuthanh.thanhhoa.gov.vn/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11891</v>
      </c>
      <c r="B892" t="str">
        <f>HYPERLINK("https://www.facebook.com/p/C%C3%B4ng-An-X%C3%A3-H%C3%B9ng-S%C6%A1n-100064748203792/", "Công an xã Hùng Sơn tỉnh Thanh Hóa")</f>
        <v>Công an xã Hùng Sơn tỉnh Thanh Hóa</v>
      </c>
      <c r="C892" t="str">
        <v>https://www.facebook.com/p/C%C3%B4ng-An-X%C3%A3-H%C3%B9ng-S%C6%A1n-100064748203792/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11892</v>
      </c>
      <c r="B893" t="str">
        <f>HYPERLINK("https://quanghung.samson.thanhhoa.gov.vn/", "UBND Ủy ban nhân dân xã Hùng Sơn tỉnh Thanh Hóa")</f>
        <v>UBND Ủy ban nhân dân xã Hùng Sơn tỉnh Thanh Hóa</v>
      </c>
      <c r="C893" t="str">
        <v>https://quanghung.samson.thanhhoa.gov.vn/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11893</v>
      </c>
      <c r="B894" t="str">
        <f>HYPERLINK("https://www.facebook.com/p/C%C3%B4ng-an-x%C3%A3-C%C3%A1c-S%C6%A1n-Th%E1%BB%8B-x%C3%A3-Nghi-S%C6%A1n-100063839059089/", "Công an xã Các Sơn tỉnh Thanh Hóa")</f>
        <v>Công an xã Các Sơn tỉnh Thanh Hóa</v>
      </c>
      <c r="C894" t="str">
        <v>https://www.facebook.com/p/C%C3%B4ng-an-x%C3%A3-C%C3%A1c-S%C6%A1n-Th%E1%BB%8B-x%C3%A3-Nghi-S%C6%A1n-100063839059089/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11894</v>
      </c>
      <c r="B895" t="str">
        <f>HYPERLINK("https://thanhson.quanhoa.thanhhoa.gov.vn/", "UBND Ủy ban nhân dân xã Các Sơn tỉnh Thanh Hóa")</f>
        <v>UBND Ủy ban nhân dân xã Các Sơn tỉnh Thanh Hóa</v>
      </c>
      <c r="C895" t="str">
        <v>https://thanhson.quanhoa.thanhhoa.gov.vn/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11895</v>
      </c>
      <c r="B896" t="str">
        <f>HYPERLINK("https://www.facebook.com/322827476213987", "Công an xã Tân Dân tỉnh Thanh Hóa")</f>
        <v>Công an xã Tân Dân tỉnh Thanh Hóa</v>
      </c>
      <c r="C896" t="str">
        <v>https://www.facebook.com/322827476213987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11896</v>
      </c>
      <c r="B897" t="str">
        <f>HYPERLINK("https://tanhiep.thanhhoa.longan.gov.vn/", "UBND Ủy ban nhân dân xã Tân Dân tỉnh Thanh Hóa")</f>
        <v>UBND Ủy ban nhân dân xã Tân Dân tỉnh Thanh Hóa</v>
      </c>
      <c r="C897" t="str">
        <v>https://tanhiep.thanhhoa.longan.gov.vn/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11897</v>
      </c>
      <c r="B898" t="str">
        <f>HYPERLINK("https://www.facebook.com/p/C%C3%B4ng-an-Ph%C6%B0%E1%BB%9Dng-H%E1%BA%A3i-L%C4%A9nh-C%C3%B4ng-an-Th%E1%BB%8B-X%C3%A3-Nghi-S%C6%A1n-100064418660205/?locale=vi_VN", "Công an xã Hải Lĩnh tỉnh Thanh Hóa")</f>
        <v>Công an xã Hải Lĩnh tỉnh Thanh Hóa</v>
      </c>
      <c r="C898" t="str">
        <v>https://www.facebook.com/p/C%C3%B4ng-an-Ph%C6%B0%E1%BB%9Dng-H%E1%BA%A3i-L%C4%A9nh-C%C3%B4ng-an-Th%E1%BB%8B-X%C3%A3-Nghi-S%C6%A1n-100064418660205/?locale=vi_VN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11898</v>
      </c>
      <c r="B899" t="str">
        <f>HYPERLINK("https://hailinh.thixanghison.thanhhoa.gov.vn/", "UBND Ủy ban nhân dân xã Hải Lĩnh tỉnh Thanh Hóa")</f>
        <v>UBND Ủy ban nhân dân xã Hải Lĩnh tỉnh Thanh Hóa</v>
      </c>
      <c r="C899" t="str">
        <v>https://hailinh.thixanghison.thanhhoa.gov.vn/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11899</v>
      </c>
      <c r="B900" t="str">
        <f>HYPERLINK("https://www.facebook.com/p/C%C3%B4ng-An-X%C3%A3-%C4%90%E1%BB%8Bnh-Th%C3%A0nh-100038890427275/", "Công an xã Định Hải tỉnh Thanh Hóa")</f>
        <v>Công an xã Định Hải tỉnh Thanh Hóa</v>
      </c>
      <c r="C900" t="str">
        <v>https://www.facebook.com/p/C%C3%B4ng-An-X%C3%A3-%C4%90%E1%BB%8Bnh-Th%C3%A0nh-100038890427275/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11900</v>
      </c>
      <c r="B901" t="str">
        <f>HYPERLINK("https://kimson.ninhbinh.gov.vn/gioi-thieu/xa-dinh-hoa", "UBND Ủy ban nhân dân xã Định Hải tỉnh Thanh Hóa")</f>
        <v>UBND Ủy ban nhân dân xã Định Hải tỉnh Thanh Hóa</v>
      </c>
      <c r="C901" t="str">
        <v>https://kimson.ninhbinh.gov.vn/gioi-thieu/xa-dinh-hoa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11901</v>
      </c>
      <c r="B902" t="str">
        <f>HYPERLINK("https://www.facebook.com/CAXPSTX.NS/", "Công an xã Phú Sơn tỉnh Thanh Hóa")</f>
        <v>Công an xã Phú Sơn tỉnh Thanh Hóa</v>
      </c>
      <c r="C902" t="str">
        <v>https://www.facebook.com/CAXPSTX.NS/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11902</v>
      </c>
      <c r="B903" t="str">
        <f>HYPERLINK("https://phuson.quanhoa.thanhhoa.gov.vn/", "UBND Ủy ban nhân dân xã Phú Sơn tỉnh Thanh Hóa")</f>
        <v>UBND Ủy ban nhân dân xã Phú Sơn tỉnh Thanh Hóa</v>
      </c>
      <c r="C903" t="str">
        <v>https://phuson.quanhoa.thanhhoa.gov.vn/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11903</v>
      </c>
      <c r="B904" t="str">
        <f>HYPERLINK("https://www.facebook.com/p/C%C3%B4ng-an-x%C3%A3-Ninh-H%E1%BA%A3i-100078454072636/", "Công an xã Ninh Hải tỉnh Thanh Hóa")</f>
        <v>Công an xã Ninh Hải tỉnh Thanh Hóa</v>
      </c>
      <c r="C904" t="str">
        <v>https://www.facebook.com/p/C%C3%B4ng-an-x%C3%A3-Ninh-H%E1%BA%A3i-100078454072636/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11904</v>
      </c>
      <c r="B905" t="str">
        <f>HYPERLINK("https://ninhhai.hoalu.ninhbinh.gov.vn/", "UBND Ủy ban nhân dân xã Ninh Hải tỉnh Thanh Hóa")</f>
        <v>UBND Ủy ban nhân dân xã Ninh Hải tỉnh Thanh Hóa</v>
      </c>
      <c r="C905" t="str">
        <v>https://ninhhai.hoalu.ninhbinh.gov.vn/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11905</v>
      </c>
      <c r="B906" t="str">
        <f>HYPERLINK("https://www.facebook.com/p/C%C3%B4ng-an-Ph%C6%B0%E1%BB%9Dng-Nguy%C3%AAn-B%C3%ACnh-Th%E1%BB%8B-x%C3%A3-Nghi-S%C6%A1n-100064820378549/?locale=vi_VN", "Công an xã Nguyên Bình tỉnh Thanh Hóa")</f>
        <v>Công an xã Nguyên Bình tỉnh Thanh Hóa</v>
      </c>
      <c r="C906" t="str">
        <v>https://www.facebook.com/p/C%C3%B4ng-an-Ph%C6%B0%E1%BB%9Dng-Nguy%C3%AAn-B%C3%ACnh-Th%E1%BB%8B-x%C3%A3-Nghi-S%C6%A1n-100064820378549/?locale=vi_VN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11906</v>
      </c>
      <c r="B907" t="str">
        <f>HYPERLINK("https://nguyenbinh.caobang.gov.vn/", "UBND Ủy ban nhân dân xã Nguyên Bình tỉnh Thanh Hóa")</f>
        <v>UBND Ủy ban nhân dân xã Nguyên Bình tỉnh Thanh Hóa</v>
      </c>
      <c r="C907" t="str">
        <v>https://nguyenbinh.caobang.gov.vn/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11907</v>
      </c>
      <c r="B908" t="str">
        <f>HYPERLINK("https://www.facebook.com/p/C%C3%B4ng-an-x%C3%A3-H%E1%BA%A3i-Nh%C3%A2n-Th%E1%BB%8B-x%C3%A3-Nghi-S%C6%A1n-Thanh-Ho%C3%A1-100066714752144/", "Công an xã Hải Nhân tỉnh Thanh Hóa")</f>
        <v>Công an xã Hải Nhân tỉnh Thanh Hóa</v>
      </c>
      <c r="C908" t="str">
        <v>https://www.facebook.com/p/C%C3%B4ng-an-x%C3%A3-H%E1%BA%A3i-Nh%C3%A2n-Th%E1%BB%8B-x%C3%A3-Nghi-S%C6%A1n-Thanh-Ho%C3%A1-100066714752144/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11908</v>
      </c>
      <c r="B909" t="str">
        <f>HYPERLINK("https://hailong.nhuthanh.thanhhoa.gov.vn/web/nhan-su.htm?cbxTochuc=6059ab08-2819-f871-0488-51fcdaca4564", "UBND Ủy ban nhân dân xã Hải Nhân tỉnh Thanh Hóa")</f>
        <v>UBND Ủy ban nhân dân xã Hải Nhân tỉnh Thanh Hóa</v>
      </c>
      <c r="C909" t="str">
        <v>https://hailong.nhuthanh.thanhhoa.gov.vn/web/nhan-su.htm?cbxTochuc=6059ab08-2819-f871-0488-51fcdaca4564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11909</v>
      </c>
      <c r="B910" t="str">
        <f>HYPERLINK("https://www.facebook.com/vncoceangardencity.com.vn/", "Công an xã Hải Hòa tỉnh Thanh Hóa")</f>
        <v>Công an xã Hải Hòa tỉnh Thanh Hóa</v>
      </c>
      <c r="C910" t="str">
        <v>https://www.facebook.com/vncoceangardencity.com.vn/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11910</v>
      </c>
      <c r="B911" t="str">
        <f>HYPERLINK("https://haihoa-haihau.namdinh.gov.vn/", "UBND Ủy ban nhân dân xã Hải Hòa tỉnh Thanh Hóa")</f>
        <v>UBND Ủy ban nhân dân xã Hải Hòa tỉnh Thanh Hóa</v>
      </c>
      <c r="C911" t="str">
        <v>https://haihoa-haihau.namdinh.gov.vn/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11911</v>
      </c>
      <c r="B912" t="str">
        <f>HYPERLINK("https://www.facebook.com/vncoceangardencity.com.vn/", "Công an xã Bình Minh tỉnh Thanh Hóa")</f>
        <v>Công an xã Bình Minh tỉnh Thanh Hóa</v>
      </c>
      <c r="C912" t="str">
        <v>https://www.facebook.com/vncoceangardencity.com.vn/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11912</v>
      </c>
      <c r="B913" t="str">
        <f>HYPERLINK("https://txbinhminh.vinhlong.gov.vn/", "UBND Ủy ban nhân dân xã Bình Minh tỉnh Thanh Hóa")</f>
        <v>UBND Ủy ban nhân dân xã Bình Minh tỉnh Thanh Hóa</v>
      </c>
      <c r="C913" t="str">
        <v>https://txbinhminh.vinhlong.gov.vn/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11913</v>
      </c>
      <c r="B914" t="str">
        <f>HYPERLINK("https://www.facebook.com/p/C%C3%B4ng-an-ph%C6%B0%E1%BB%9Dng-H%E1%BA%A3i-Thanh-Th%E1%BB%8B-x%C3%A3-Nghi-S%C6%A1n-100064533022815/", "Công an xã Hải Thanh tỉnh Thanh Hóa")</f>
        <v>Công an xã Hải Thanh tỉnh Thanh Hóa</v>
      </c>
      <c r="C914" t="str">
        <v>https://www.facebook.com/p/C%C3%B4ng-an-ph%C6%B0%E1%BB%9Dng-H%E1%BA%A3i-Thanh-Th%E1%BB%8B-x%C3%A3-Nghi-S%C6%A1n-100064533022815/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11914</v>
      </c>
      <c r="B915" t="str">
        <f>HYPERLINK("https://haithanh.thixanghison.thanhhoa.gov.vn/", "UBND Ủy ban nhân dân xã Hải Thanh tỉnh Thanh Hóa")</f>
        <v>UBND Ủy ban nhân dân xã Hải Thanh tỉnh Thanh Hóa</v>
      </c>
      <c r="C915" t="str">
        <v>https://haithanh.thixanghison.thanhhoa.gov.vn/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11915</v>
      </c>
      <c r="B916" t="str">
        <f>HYPERLINK("https://www.facebook.com/p/C%C3%B4ng-an-x%C3%A3-Ph%C3%BA-L%C3%A2m-C%C3%B4ng-an-Th%E1%BB%8B-x%C3%A3-Nghi-S%C6%A1n-100070199066753/", "Công an xã Phú Lâm tỉnh Thanh Hóa")</f>
        <v>Công an xã Phú Lâm tỉnh Thanh Hóa</v>
      </c>
      <c r="C916" t="str">
        <v>https://www.facebook.com/p/C%C3%B4ng-an-x%C3%A3-Ph%C3%BA-L%C3%A2m-C%C3%B4ng-an-Th%E1%BB%8B-x%C3%A3-Nghi-S%C6%A1n-100070199066753/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11916</v>
      </c>
      <c r="B917" t="str">
        <f>HYPERLINK("https://phulam.phutan.angiang.gov.vn/", "UBND Ủy ban nhân dân xã Phú Lâm tỉnh Thanh Hóa")</f>
        <v>UBND Ủy ban nhân dân xã Phú Lâm tỉnh Thanh Hóa</v>
      </c>
      <c r="C917" t="str">
        <v>https://phulam.phutan.angiang.gov.vn/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11917</v>
      </c>
      <c r="B918" t="str">
        <f>HYPERLINK("https://www.facebook.com/groups/1439717392911037/", "Công an xã Xuân Lâm tỉnh Thanh Hóa")</f>
        <v>Công an xã Xuân Lâm tỉnh Thanh Hóa</v>
      </c>
      <c r="C918" t="str">
        <v>https://www.facebook.com/groups/1439717392911037/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11918</v>
      </c>
      <c r="B919" t="str">
        <f>HYPERLINK("https://lamson.thoxuan.thanhhoa.gov.vn/web/trang-chu/bo-may-hanh-chinh/uy-ban-nhan-dan-xa/thanh-vien-uy-ban-nhan-dan-va-cong-chuc-thi-tran-lam-son.html", "UBND Ủy ban nhân dân xã Xuân Lâm tỉnh Thanh Hóa")</f>
        <v>UBND Ủy ban nhân dân xã Xuân Lâm tỉnh Thanh Hóa</v>
      </c>
      <c r="C919" t="str">
        <v>https://lamson.thoxuan.thanhhoa.gov.vn/web/trang-chu/bo-may-hanh-chinh/uy-ban-nhan-dan-xa/thanh-vien-uy-ban-nhan-dan-va-cong-chuc-thi-tran-lam-son.html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11919</v>
      </c>
      <c r="B920" t="str">
        <f>HYPERLINK("https://www.facebook.com/p/C%C3%B4ng-an-ph%C6%B0%E1%BB%9Dng-Tr%C3%BAc-L%C3%A2m-100063775073396/", "Công an xã Trúc Lâm tỉnh Thanh Hóa")</f>
        <v>Công an xã Trúc Lâm tỉnh Thanh Hóa</v>
      </c>
      <c r="C920" t="str">
        <v>https://www.facebook.com/p/C%C3%B4ng-an-ph%C6%B0%E1%BB%9Dng-Tr%C3%BAc-L%C3%A2m-100063775073396/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11920</v>
      </c>
      <c r="B921" t="str">
        <f>HYPERLINK("http://truclam.thixanghison.thanhhoa.gov.vn/kinh-te-chinh-tri", "UBND Ủy ban nhân dân xã Trúc Lâm tỉnh Thanh Hóa")</f>
        <v>UBND Ủy ban nhân dân xã Trúc Lâm tỉnh Thanh Hóa</v>
      </c>
      <c r="C921" t="str">
        <v>http://truclam.thixanghison.thanhhoa.gov.vn/kinh-te-chinh-tri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11921</v>
      </c>
      <c r="B922" t="str">
        <f>HYPERLINK("https://www.facebook.com/p/C%C3%B4ng-an-ph%C6%B0%E1%BB%9Dng-H%E1%BA%A3i-B%C3%ACnh-C%C3%B4ng-an-th%E1%BB%8B-x%C3%A3-Nghi-S%C6%A1n-100079919649414/", "Công an xã Hải Bình tỉnh Thanh Hóa")</f>
        <v>Công an xã Hải Bình tỉnh Thanh Hóa</v>
      </c>
      <c r="C922" t="str">
        <v>https://www.facebook.com/p/C%C3%B4ng-an-ph%C6%B0%E1%BB%9Dng-H%E1%BA%A3i-B%C3%ACnh-C%C3%B4ng-an-th%E1%BB%8B-x%C3%A3-Nghi-S%C6%A1n-100079919649414/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11922</v>
      </c>
      <c r="B923" t="str">
        <f>HYPERLINK("https://haithanh.thixanghison.thanhhoa.gov.vn/", "UBND Ủy ban nhân dân xã Hải Bình tỉnh Thanh Hóa")</f>
        <v>UBND Ủy ban nhân dân xã Hải Bình tỉnh Thanh Hóa</v>
      </c>
      <c r="C923" t="str">
        <v>https://haithanh.thixanghison.thanhhoa.gov.vn/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11923</v>
      </c>
      <c r="B924" t="str">
        <f>HYPERLINK("https://www.facebook.com/p/C%C3%B4ng-an-x%C3%A3-T%C3%A2n-Tr%C6%B0%E1%BB%9Dng-th%E1%BB%8B-x%C3%A3-Nghi-S%C6%A1n-100088599455401/", "Công an xã Tân Trường tỉnh Thanh Hóa")</f>
        <v>Công an xã Tân Trường tỉnh Thanh Hóa</v>
      </c>
      <c r="C924" t="str">
        <v>https://www.facebook.com/p/C%C3%B4ng-an-x%C3%A3-T%C3%A2n-Tr%C6%B0%E1%BB%9Dng-th%E1%BB%8B-x%C3%A3-Nghi-S%C6%A1n-100088599455401/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11924</v>
      </c>
      <c r="B925" t="str">
        <f>HYPERLINK("https://tantay.thanhhoa.longan.gov.vn/", "UBND Ủy ban nhân dân xã Tân Trường tỉnh Thanh Hóa")</f>
        <v>UBND Ủy ban nhân dân xã Tân Trường tỉnh Thanh Hóa</v>
      </c>
      <c r="C925" t="str">
        <v>https://tantay.thanhhoa.longan.gov.vn/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11925</v>
      </c>
      <c r="B926" t="str">
        <f>HYPERLINK("https://www.facebook.com/conganxatunglam.2020/", "Công an xã Tùng Lâm tỉnh Thanh Hóa")</f>
        <v>Công an xã Tùng Lâm tỉnh Thanh Hóa</v>
      </c>
      <c r="C926" t="str">
        <v>https://www.facebook.com/conganxatunglam.2020/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11926</v>
      </c>
      <c r="B927" t="str">
        <f>HYPERLINK("https://tunglam.thixanghison.thanhhoa.gov.vn/", "UBND Ủy ban nhân dân xã Tùng Lâm tỉnh Thanh Hóa")</f>
        <v>UBND Ủy ban nhân dân xã Tùng Lâm tỉnh Thanh Hóa</v>
      </c>
      <c r="C927" t="str">
        <v>https://tunglam.thixanghison.thanhhoa.gov.vn/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11927</v>
      </c>
      <c r="B928" t="str">
        <f>HYPERLINK("https://www.facebook.com/xatinhhaihuyentinhgiatinhthanhhoa/", "Công an xã Tĩnh Hải tỉnh Thanh Hóa")</f>
        <v>Công an xã Tĩnh Hải tỉnh Thanh Hóa</v>
      </c>
      <c r="C928" t="str">
        <v>https://www.facebook.com/xatinhhaihuyentinhgiatinhthanhhoa/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11928</v>
      </c>
      <c r="B929" t="str">
        <f>HYPERLINK("https://qppl.thanhhoa.gov.vn/vbpq_thanhhoa.nsf/All/F61811C75AE2FC1F472579B50006ACB7/$file/d565.pdf", "UBND Ủy ban nhân dân xã Tĩnh Hải tỉnh Thanh Hóa")</f>
        <v>UBND Ủy ban nhân dân xã Tĩnh Hải tỉnh Thanh Hóa</v>
      </c>
      <c r="C929" t="str">
        <v>https://qppl.thanhhoa.gov.vn/vbpq_thanhhoa.nsf/All/F61811C75AE2FC1F472579B50006ACB7/$file/d565.pdf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11929</v>
      </c>
      <c r="B930" t="str">
        <f>HYPERLINK("https://www.facebook.com/p/C%C3%B4ng-an-ph%C6%B0%E1%BB%9Dng-Mai-L%C3%A2m-C%C3%B4ng-an-th%E1%BB%8B-x%C3%A3-Nghi-S%C6%A1n-100064039450606/", "Công an xã Mai Lâm tỉnh Thanh Hóa")</f>
        <v>Công an xã Mai Lâm tỉnh Thanh Hóa</v>
      </c>
      <c r="C930" t="str">
        <v>https://www.facebook.com/p/C%C3%B4ng-an-ph%C6%B0%E1%BB%9Dng-Mai-L%C3%A2m-C%C3%B4ng-an-th%E1%BB%8B-x%C3%A3-Nghi-S%C6%A1n-100064039450606/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11930</v>
      </c>
      <c r="B931" t="str">
        <f>HYPERLINK("https://kntc.thanhhoa.gov.vn/kntc.nsf/972ECAD0D091A00F47258626002A8E19/$file/DT-VBDTPT430923538-9-20201600051317118_(quyennd)(14.09.2020_10h34p36)_signed.pdf", "UBND Ủy ban nhân dân xã Mai Lâm tỉnh Thanh Hóa")</f>
        <v>UBND Ủy ban nhân dân xã Mai Lâm tỉnh Thanh Hóa</v>
      </c>
      <c r="C931" t="str">
        <v>https://kntc.thanhhoa.gov.vn/kntc.nsf/972ECAD0D091A00F47258626002A8E19/$file/DT-VBDTPT430923538-9-20201600051317118_(quyennd)(14.09.2020_10h34p36)_signed.pdf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11931</v>
      </c>
      <c r="B932" t="str">
        <f>HYPERLINK("https://www.facebook.com/p/C%C3%B4ng-an-x%C3%A3-Tr%C6%B0%E1%BB%9Dng-L%C3%A2m-100075885521950/", "Công an xã Trường Lâm tỉnh Thanh Hóa")</f>
        <v>Công an xã Trường Lâm tỉnh Thanh Hóa</v>
      </c>
      <c r="C932" t="str">
        <v>https://www.facebook.com/p/C%C3%B4ng-an-x%C3%A3-Tr%C6%B0%E1%BB%9Dng-L%C3%A2m-100075885521950/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11932</v>
      </c>
      <c r="B933" t="str">
        <f>HYPERLINK("https://truonglam.thixanghison.thanhhoa.gov.vn/tin-van-hoa-the-thao/xa-truong-lam-thanh-lap-ban-bien-tap-dai-truyen-thanh-cap-xa-153902", "UBND Ủy ban nhân dân xã Trường Lâm tỉnh Thanh Hóa")</f>
        <v>UBND Ủy ban nhân dân xã Trường Lâm tỉnh Thanh Hóa</v>
      </c>
      <c r="C933" t="str">
        <v>https://truonglam.thixanghison.thanhhoa.gov.vn/tin-van-hoa-the-thao/xa-truong-lam-thanh-lap-ban-bien-tap-dai-truyen-thanh-cap-xa-153902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11933</v>
      </c>
      <c r="B934" t="str">
        <f>HYPERLINK("https://www.facebook.com/p/C%C3%B4ng-an-x%C3%A3-H%E1%BA%A3i-Y%E1%BA%BFn-Th%E1%BB%8B-x%C3%A3-Nghi-S%C6%A1n-100068877023677/", "Công an xã Hải Yến tỉnh Thanh Hóa")</f>
        <v>Công an xã Hải Yến tỉnh Thanh Hóa</v>
      </c>
      <c r="C934" t="str">
        <v>https://www.facebook.com/p/C%C3%B4ng-an-x%C3%A3-H%E1%BA%A3i-Y%E1%BA%BFn-Th%E1%BB%8B-x%C3%A3-Nghi-S%C6%A1n-100068877023677/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11934</v>
      </c>
      <c r="B935" t="str">
        <f>HYPERLINK("https://haiyen.thixanghison.thanhhoa.gov.vn/?call=file.download&amp;file_id=636980341", "UBND Ủy ban nhân dân xã Hải Yến tỉnh Thanh Hóa")</f>
        <v>UBND Ủy ban nhân dân xã Hải Yến tỉnh Thanh Hóa</v>
      </c>
      <c r="C935" t="str">
        <v>https://haiyen.thixanghison.thanhhoa.gov.vn/?call=file.download&amp;file_id=636980341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11935</v>
      </c>
      <c r="B936" t="str">
        <f>HYPERLINK("https://www.facebook.com/groups/602703797182829/", "Công an xã Hải Thượng tỉnh Thanh Hóa")</f>
        <v>Công an xã Hải Thượng tỉnh Thanh Hóa</v>
      </c>
      <c r="C936" t="str">
        <v>https://www.facebook.com/groups/602703797182829/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11936</v>
      </c>
      <c r="B937" t="str">
        <f>HYPERLINK("https://haithanh.thixanghison.thanhhoa.gov.vn/", "UBND Ủy ban nhân dân xã Hải Thượng tỉnh Thanh Hóa")</f>
        <v>UBND Ủy ban nhân dân xã Hải Thượng tỉnh Thanh Hóa</v>
      </c>
      <c r="C937" t="str">
        <v>https://haithanh.thixanghison.thanhhoa.gov.vn/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11937</v>
      </c>
      <c r="B938" t="str">
        <f>HYPERLINK("https://www.facebook.com/conganthixanghisonthanhhoa/", "Công an xã Nghi Sơn tỉnh Thanh Hóa")</f>
        <v>Công an xã Nghi Sơn tỉnh Thanh Hóa</v>
      </c>
      <c r="C938" t="str">
        <v>https://www.facebook.com/conganthixanghisonthanhhoa/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11938</v>
      </c>
      <c r="B939" t="str">
        <f>HYPERLINK("https://dichvucong.gov.vn/p/home/dvc-tthc-bonganh-tinhtp.html?id2=372453&amp;name2=UBND%20th%E1%BB%8B%20x%C3%A3%20Nghi%20S%C6%A1n&amp;name1=UBND%20t%E1%BB%89nh%20Thanh%20Ho%C3%A1&amp;id1=371854&amp;type_tinh_bo=2&amp;lan=2", "UBND Ủy ban nhân dân xã Nghi Sơn tỉnh Thanh Hóa")</f>
        <v>UBND Ủy ban nhân dân xã Nghi Sơn tỉnh Thanh Hóa</v>
      </c>
      <c r="C939" t="str">
        <v>https://dichvucong.gov.vn/p/home/dvc-tthc-bonganh-tinhtp.html?id2=372453&amp;name2=UBND%20th%E1%BB%8B%20x%C3%A3%20Nghi%20S%C6%A1n&amp;name1=UBND%20t%E1%BB%89nh%20Thanh%20Ho%C3%A1&amp;id1=371854&amp;type_tinh_bo=2&amp;lan=2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11939</v>
      </c>
      <c r="B940" t="str">
        <f>HYPERLINK("https://www.facebook.com/120309879479336", "Công an xã Hải Hà tỉnh Thanh Hóa")</f>
        <v>Công an xã Hải Hà tỉnh Thanh Hóa</v>
      </c>
      <c r="C940" t="str">
        <v>https://www.facebook.com/120309879479336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11940</v>
      </c>
      <c r="B941" t="str">
        <f>HYPERLINK("https://hahai.hatrung.thanhhoa.gov.vn/web/nhan-su.htm?cbxTochuc=605d5485-c96d-2042-2587-649d4329b35a", "UBND Ủy ban nhân dân xã Hải Hà tỉnh Thanh Hóa")</f>
        <v>UBND Ủy ban nhân dân xã Hải Hà tỉnh Thanh Hóa</v>
      </c>
      <c r="C941" t="str">
        <v>https://hahai.hatrung.thanhhoa.gov.vn/web/nhan-su.htm?cbxTochuc=605d5485-c96d-2042-2587-649d4329b35a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11941</v>
      </c>
      <c r="B942" t="str">
        <v>Công an phường Đông Vĩnh tỉnh Nghệ An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11942</v>
      </c>
      <c r="B943" t="str">
        <f>HYPERLINK("https://dongvinh.vinh.nghean.gov.vn/", "UBND Ủy ban nhân dân phường Đông Vĩnh tỉnh Nghệ An")</f>
        <v>UBND Ủy ban nhân dân phường Đông Vĩnh tỉnh Nghệ An</v>
      </c>
      <c r="C943" t="str">
        <v>https://dongvinh.vinh.nghean.gov.vn/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11943</v>
      </c>
      <c r="B944" t="str">
        <f>HYPERLINK("https://www.facebook.com/p/C%C3%B4ng-an-ph%C6%B0%E1%BB%9Dng-H%C3%A0-Huy-T%E1%BA%ADp-TP-H%C3%A0-T%C4%A9nh-100079402844172/", "Công an phường Hà Huy Tập tỉnh Nghệ An")</f>
        <v>Công an phường Hà Huy Tập tỉnh Nghệ An</v>
      </c>
      <c r="C944" t="str">
        <v>https://www.facebook.com/p/C%C3%B4ng-an-ph%C6%B0%E1%BB%9Dng-H%C3%A0-Huy-T%E1%BA%ADp-TP-H%C3%A0-T%C4%A9nh-100079402844172/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11944</v>
      </c>
      <c r="B945" t="str">
        <f>HYPERLINK("https://hahuytap.vinh.nghean.gov.vn/", "UBND Ủy ban nhân dân phường Hà Huy Tập tỉnh Nghệ An")</f>
        <v>UBND Ủy ban nhân dân phường Hà Huy Tập tỉnh Nghệ An</v>
      </c>
      <c r="C945" t="str">
        <v>https://hahuytap.vinh.nghean.gov.vn/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11945</v>
      </c>
      <c r="B946" t="str">
        <f>HYPERLINK("https://www.facebook.com/p/C%C3%B4ng-an-ph%C6%B0%E1%BB%9Dng-L%C3%AA-L%E1%BB%A3i-th%C3%A0nh-ph%E1%BB%91-Vinh-100079987675892/", "Công an phường Lê Lợi tỉnh Nghệ An")</f>
        <v>Công an phường Lê Lợi tỉnh Nghệ An</v>
      </c>
      <c r="C946" t="str">
        <v>https://www.facebook.com/p/C%C3%B4ng-an-ph%C6%B0%E1%BB%9Dng-L%C3%AA-L%E1%BB%A3i-th%C3%A0nh-ph%E1%BB%91-Vinh-100079987675892/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11946</v>
      </c>
      <c r="B947" t="str">
        <f>HYPERLINK("https://leloi.vinh.nghean.gov.vn/", "UBND Ủy ban nhân dân phường Lê Lợi tỉnh Nghệ An")</f>
        <v>UBND Ủy ban nhân dân phường Lê Lợi tỉnh Nghệ An</v>
      </c>
      <c r="C947" t="str">
        <v>https://leloi.vinh.nghean.gov.vn/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11947</v>
      </c>
      <c r="B948" t="str">
        <f>HYPERLINK("https://www.facebook.com/BanChQSQuanBau/", "Công an phường Quán Bàu tỉnh Nghệ An")</f>
        <v>Công an phường Quán Bàu tỉnh Nghệ An</v>
      </c>
      <c r="C948" t="str">
        <v>https://www.facebook.com/BanChQSQuanBau/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11948</v>
      </c>
      <c r="B949" t="str">
        <f>HYPERLINK("https://quanbau.vinh.nghean.gov.vn/lien-he", "UBND Ủy ban nhân dân phường Quán Bàu tỉnh Nghệ An")</f>
        <v>UBND Ủy ban nhân dân phường Quán Bàu tỉnh Nghệ An</v>
      </c>
      <c r="C949" t="str">
        <v>https://quanbau.vinh.nghean.gov.vn/lien-he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11949</v>
      </c>
      <c r="B950" t="str">
        <f>HYPERLINK("https://www.facebook.com/p/C%C3%B4ng-an-ph%C6%B0%E1%BB%9Dng-H%C6%B0ng-B%C3%ACnh-100069157200674/", "Công an phường Hưng Bình tỉnh Nghệ An")</f>
        <v>Công an phường Hưng Bình tỉnh Nghệ An</v>
      </c>
      <c r="C950" t="str">
        <v>https://www.facebook.com/p/C%C3%B4ng-an-ph%C6%B0%E1%BB%9Dng-H%C6%B0ng-B%C3%ACnh-100069157200674/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11950</v>
      </c>
      <c r="B951" t="str">
        <f>HYPERLINK("https://hungbinh.vinh.nghean.gov.vn/", "UBND Ủy ban nhân dân phường Hưng Bình tỉnh Nghệ An")</f>
        <v>UBND Ủy ban nhân dân phường Hưng Bình tỉnh Nghệ An</v>
      </c>
      <c r="C951" t="str">
        <v>https://hungbinh.vinh.nghean.gov.vn/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11951</v>
      </c>
      <c r="B952" t="str">
        <f>HYPERLINK("https://www.facebook.com/LTTechBusiness/", "Công an phường Hưng Phúc tỉnh Nghệ An")</f>
        <v>Công an phường Hưng Phúc tỉnh Nghệ An</v>
      </c>
      <c r="C952" t="str">
        <v>https://www.facebook.com/LTTechBusiness/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11952</v>
      </c>
      <c r="B953" t="str">
        <f>HYPERLINK("https://hungphuc.vinh.nghean.gov.vn/lien-he", "UBND Ủy ban nhân dân phường Hưng Phúc tỉnh Nghệ An")</f>
        <v>UBND Ủy ban nhân dân phường Hưng Phúc tỉnh Nghệ An</v>
      </c>
      <c r="C953" t="str">
        <v>https://hungphuc.vinh.nghean.gov.vn/lien-he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11953</v>
      </c>
      <c r="B954" t="str">
        <f>HYPERLINK("https://www.facebook.com/p/C%C3%B4ng-an-Ph%C6%B0%E1%BB%9Dng-H%C6%B0ng-D%C5%A9ng-Vinh-Ngh%E1%BB%87-an-100072209446307/", "Công an phường Hưng Dũng tỉnh Nghệ An")</f>
        <v>Công an phường Hưng Dũng tỉnh Nghệ An</v>
      </c>
      <c r="C954" t="str">
        <v>https://www.facebook.com/p/C%C3%B4ng-an-Ph%C6%B0%E1%BB%9Dng-H%C6%B0ng-D%C5%A9ng-Vinh-Ngh%E1%BB%87-an-100072209446307/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11954</v>
      </c>
      <c r="B955" t="str">
        <f>HYPERLINK("https://hungdung.vinh.nghean.gov.vn/", "UBND Ủy ban nhân dân phường Hưng Dũng tỉnh Nghệ An")</f>
        <v>UBND Ủy ban nhân dân phường Hưng Dũng tỉnh Nghệ An</v>
      </c>
      <c r="C955" t="str">
        <v>https://hungdung.vinh.nghean.gov.vn/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11955</v>
      </c>
      <c r="B956" t="str">
        <f>HYPERLINK("https://www.facebook.com/conganphuongcuanam/", "Công an phường Cửa Nam tỉnh Nghệ An")</f>
        <v>Công an phường Cửa Nam tỉnh Nghệ An</v>
      </c>
      <c r="C956" t="str">
        <v>https://www.facebook.com/conganphuongcuanam/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11956</v>
      </c>
      <c r="B957" t="str">
        <f>HYPERLINK("https://cuanam.vinh.nghean.gov.vn/lien-he", "UBND Ủy ban nhân dân phường Cửa Nam tỉnh Nghệ An")</f>
        <v>UBND Ủy ban nhân dân phường Cửa Nam tỉnh Nghệ An</v>
      </c>
      <c r="C957" t="str">
        <v>https://cuanam.vinh.nghean.gov.vn/lien-he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11957</v>
      </c>
      <c r="B958" t="str">
        <f>HYPERLINK("https://www.facebook.com/p/C%C3%B4ng-an-ph%C6%B0%E1%BB%9Dng-Quang-Trung-TP-Vinh-100068145918706/", "Công an phường Quang Trung tỉnh Nghệ An")</f>
        <v>Công an phường Quang Trung tỉnh Nghệ An</v>
      </c>
      <c r="C958" t="str">
        <v>https://www.facebook.com/p/C%C3%B4ng-an-ph%C6%B0%E1%BB%9Dng-Quang-Trung-TP-Vinh-100068145918706/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11958</v>
      </c>
      <c r="B959" t="str">
        <f>HYPERLINK("https://quangtrung.vinh.nghean.gov.vn/lien-he", "UBND Ủy ban nhân dân phường Quang Trung tỉnh Nghệ An")</f>
        <v>UBND Ủy ban nhân dân phường Quang Trung tỉnh Nghệ An</v>
      </c>
      <c r="C959" t="str">
        <v>https://quangtrung.vinh.nghean.gov.vn/lien-he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11959</v>
      </c>
      <c r="B960" t="str">
        <f>HYPERLINK("https://www.facebook.com/capdoicung/", "Công an phường Đội Cung tỉnh Nghệ An")</f>
        <v>Công an phường Đội Cung tỉnh Nghệ An</v>
      </c>
      <c r="C960" t="str">
        <v>https://www.facebook.com/capdoicung/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11960</v>
      </c>
      <c r="B961" t="str">
        <f>HYPERLINK("https://doicung.vinh.nghean.gov.vn/", "UBND Ủy ban nhân dân phường Đội Cung tỉnh Nghệ An")</f>
        <v>UBND Ủy ban nhân dân phường Đội Cung tỉnh Nghệ An</v>
      </c>
      <c r="C961" t="str">
        <v>https://doicung.vinh.nghean.gov.vn/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11961</v>
      </c>
      <c r="B962" t="str">
        <f>HYPERLINK("https://www.facebook.com/conganphuonglemao/", "Công an phường Lê Mao tỉnh Nghệ An")</f>
        <v>Công an phường Lê Mao tỉnh Nghệ An</v>
      </c>
      <c r="C962" t="str">
        <v>https://www.facebook.com/conganphuonglemao/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11962</v>
      </c>
      <c r="B963" t="str">
        <f>HYPERLINK("https://lemao.vinh.nghean.gov.vn/lien-he", "UBND Ủy ban nhân dân phường Lê Mao tỉnh Nghệ An")</f>
        <v>UBND Ủy ban nhân dân phường Lê Mao tỉnh Nghệ An</v>
      </c>
      <c r="C963" t="str">
        <v>https://lemao.vinh.nghean.gov.vn/lien-he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11963</v>
      </c>
      <c r="B964" t="str">
        <f>HYPERLINK("https://www.facebook.com/Conganphuongtruongthi2021/?locale=vi_VN", "Công an phường Trường Thi tỉnh Nghệ An")</f>
        <v>Công an phường Trường Thi tỉnh Nghệ An</v>
      </c>
      <c r="C964" t="str">
        <v>https://www.facebook.com/Conganphuongtruongthi2021/?locale=vi_VN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11964</v>
      </c>
      <c r="B965" t="str">
        <f>HYPERLINK("https://truongthi.vinh.nghean.gov.vn/lien-he", "UBND Ủy ban nhân dân phường Trường Thi tỉnh Nghệ An")</f>
        <v>UBND Ủy ban nhân dân phường Trường Thi tỉnh Nghệ An</v>
      </c>
      <c r="C965" t="str">
        <v>https://truongthi.vinh.nghean.gov.vn/lien-he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11965</v>
      </c>
      <c r="B966" t="str">
        <f>HYPERLINK("https://www.facebook.com/benthuy.vinh/", "Công an phường Bến Thủy tỉnh Nghệ An")</f>
        <v>Công an phường Bến Thủy tỉnh Nghệ An</v>
      </c>
      <c r="C966" t="str">
        <v>https://www.facebook.com/benthuy.vinh/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11966</v>
      </c>
      <c r="B967" t="str">
        <f>HYPERLINK("https://benthuy.vinh.nghean.gov.vn/", "UBND Ủy ban nhân dân phường Bến Thủy tỉnh Nghệ An")</f>
        <v>UBND Ủy ban nhân dân phường Bến Thủy tỉnh Nghệ An</v>
      </c>
      <c r="C967" t="str">
        <v>https://benthuy.vinh.nghean.gov.vn/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11967</v>
      </c>
      <c r="B968" t="str">
        <f>HYPERLINK("https://www.facebook.com/conganphuonghongson/?locale=vi_VN", "Công an phường Hồng Sơn tỉnh Nghệ An")</f>
        <v>Công an phường Hồng Sơn tỉnh Nghệ An</v>
      </c>
      <c r="C968" t="str">
        <v>https://www.facebook.com/conganphuonghongson/?locale=vi_VN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11968</v>
      </c>
      <c r="B969" t="str">
        <f>HYPERLINK("https://hongson.vinh.nghean.gov.vn/", "UBND Ủy ban nhân dân phường Hồng Sơn tỉnh Nghệ An")</f>
        <v>UBND Ủy ban nhân dân phường Hồng Sơn tỉnh Nghệ An</v>
      </c>
      <c r="C969" t="str">
        <v>https://hongson.vinh.nghean.gov.vn/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11969</v>
      </c>
      <c r="B970" t="str">
        <f>HYPERLINK("https://www.facebook.com/p/C%C3%B4ng-an-ph%C6%B0%E1%BB%9Dng-Trung-%C4%90%C3%B4-100064790932558/", "Công an phường Trung Đô tỉnh Nghệ An")</f>
        <v>Công an phường Trung Đô tỉnh Nghệ An</v>
      </c>
      <c r="C970" t="str">
        <v>https://www.facebook.com/p/C%C3%B4ng-an-ph%C6%B0%E1%BB%9Dng-Trung-%C4%90%C3%B4-100064790932558/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11970</v>
      </c>
      <c r="B971" t="str">
        <f>HYPERLINK("https://trungdo.vinh.nghean.gov.vn/", "UBND Ủy ban nhân dân phường Trung Đô tỉnh Nghệ An")</f>
        <v>UBND Ủy ban nhân dân phường Trung Đô tỉnh Nghệ An</v>
      </c>
      <c r="C971" t="str">
        <v>https://trungdo.vinh.nghean.gov.vn/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11971</v>
      </c>
      <c r="B972" t="str">
        <f>HYPERLINK("https://www.facebook.com/congannghiphu/", "Công an xã Nghi Phú tỉnh Nghệ An")</f>
        <v>Công an xã Nghi Phú tỉnh Nghệ An</v>
      </c>
      <c r="C972" t="str">
        <v>https://www.facebook.com/congannghiphu/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11972</v>
      </c>
      <c r="B973" t="str">
        <f>HYPERLINK("https://nghiphu.vinh.nghean.gov.vn/lien-he", "UBND Ủy ban nhân dân xã Nghi Phú tỉnh Nghệ An")</f>
        <v>UBND Ủy ban nhân dân xã Nghi Phú tỉnh Nghệ An</v>
      </c>
      <c r="C973" t="str">
        <v>https://nghiphu.vinh.nghean.gov.vn/lien-he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11973</v>
      </c>
      <c r="B974" t="str">
        <f>HYPERLINK("https://www.facebook.com/p/C%C3%B4ng-an-x%C3%A3-H%C6%B0ng-%C4%90%C3%B4ng-100071773157660/", "Công an xã Hưng Đông tỉnh Nghệ An")</f>
        <v>Công an xã Hưng Đông tỉnh Nghệ An</v>
      </c>
      <c r="C974" t="str">
        <v>https://www.facebook.com/p/C%C3%B4ng-an-x%C3%A3-H%C6%B0ng-%C4%90%C3%B4ng-100071773157660/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11974</v>
      </c>
      <c r="B975" t="str">
        <f>HYPERLINK("https://www.nghean.gov.vn/kinh-te/xa-hung-dong-tp-vinh-ky-niem-70-nam-thanh-lap-xa-va-don-bang-cong-nhan-xa-dat-chuan-nong-thon-mo-576382", "UBND Ủy ban nhân dân xã Hưng Đông tỉnh Nghệ An")</f>
        <v>UBND Ủy ban nhân dân xã Hưng Đông tỉnh Nghệ An</v>
      </c>
      <c r="C975" t="str">
        <v>https://www.nghean.gov.vn/kinh-te/xa-hung-dong-tp-vinh-ky-niem-70-nam-thanh-lap-xa-va-don-bang-cong-nhan-xa-dat-chuan-nong-thon-mo-576382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11975</v>
      </c>
      <c r="B976" t="str">
        <f>HYPERLINK("https://www.facebook.com/p/C%C3%B4ng-an-x%C3%A3-H%C6%B0ng-L%E1%BB%99c-61550520008256/", "Công an xã Hưng Lộc tỉnh Nghệ An")</f>
        <v>Công an xã Hưng Lộc tỉnh Nghệ An</v>
      </c>
      <c r="C976" t="str">
        <v>https://www.facebook.com/p/C%C3%B4ng-an-x%C3%A3-H%C6%B0ng-L%E1%BB%99c-61550520008256/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11976</v>
      </c>
      <c r="B977" t="str">
        <f>HYPERLINK("https://hungloc.vinh.nghean.gov.vn/lien-he", "UBND Ủy ban nhân dân xã Hưng Lộc tỉnh Nghệ An")</f>
        <v>UBND Ủy ban nhân dân xã Hưng Lộc tỉnh Nghệ An</v>
      </c>
      <c r="C977" t="str">
        <v>https://hungloc.vinh.nghean.gov.vn/lien-he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11977</v>
      </c>
      <c r="B978" t="str">
        <v>Công an xã Hưng Hòa tỉnh Nghệ An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11978</v>
      </c>
      <c r="B979" t="str">
        <f>HYPERLINK("https://hunghoa.vinh.nghean.gov.vn/", "UBND Ủy ban nhân dân xã Hưng Hòa tỉnh Nghệ An")</f>
        <v>UBND Ủy ban nhân dân xã Hưng Hòa tỉnh Nghệ An</v>
      </c>
      <c r="C979" t="str">
        <v>https://hunghoa.vinh.nghean.gov.vn/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11979</v>
      </c>
      <c r="B980" t="str">
        <f>HYPERLINK("https://www.facebook.com/p/C%C3%B4ng-an-ph%C6%B0%E1%BB%9Dng-Vinh-T%C3%A2n-TP-Vinh-Ngh%E1%BB%87-An-100072148121620/", "Công an phường Vinh Tân tỉnh Nghệ An")</f>
        <v>Công an phường Vinh Tân tỉnh Nghệ An</v>
      </c>
      <c r="C980" t="str">
        <v>https://www.facebook.com/p/C%C3%B4ng-an-ph%C6%B0%E1%BB%9Dng-Vinh-T%C3%A2n-TP-Vinh-Ngh%E1%BB%87-An-100072148121620/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11980</v>
      </c>
      <c r="B981" t="str">
        <f>HYPERLINK("https://vinhtan.vinh.nghean.gov.vn/lien-he", "UBND Ủy ban nhân dân phường Vinh Tân tỉnh Nghệ An")</f>
        <v>UBND Ủy ban nhân dân phường Vinh Tân tỉnh Nghệ An</v>
      </c>
      <c r="C981" t="str">
        <v>https://vinhtan.vinh.nghean.gov.vn/lien-he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11981</v>
      </c>
      <c r="B982" t="str">
        <v>Công an xã Nghi Liên tỉnh Nghệ An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11982</v>
      </c>
      <c r="B983" t="str">
        <f>HYPERLINK("https://nghilien.vinh.nghean.gov.vn/", "UBND Ủy ban nhân dân xã Nghi Liên tỉnh Nghệ An")</f>
        <v>UBND Ủy ban nhân dân xã Nghi Liên tỉnh Nghệ An</v>
      </c>
      <c r="C983" t="str">
        <v>https://nghilien.vinh.nghean.gov.vn/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11983</v>
      </c>
      <c r="B984" t="str">
        <f>HYPERLINK("https://www.facebook.com/Nghian.vinh1/", "Công an xã Nghi Ân tỉnh Nghệ An")</f>
        <v>Công an xã Nghi Ân tỉnh Nghệ An</v>
      </c>
      <c r="C984" t="str">
        <v>https://www.facebook.com/Nghian.vinh1/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11984</v>
      </c>
      <c r="B985" t="str">
        <f>HYPERLINK("https://nghian.vinh.nghean.gov.vn/", "UBND Ủy ban nhân dân xã Nghi Ân tỉnh Nghệ An")</f>
        <v>UBND Ủy ban nhân dân xã Nghi Ân tỉnh Nghệ An</v>
      </c>
      <c r="C985" t="str">
        <v>https://nghian.vinh.nghean.gov.vn/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11985</v>
      </c>
      <c r="B986" t="str">
        <f>HYPERLINK("https://www.facebook.com/p/C%C3%B4ng-an-x%C3%A3-Nghi-Kim-TP-Vinh-Ngh%E1%BB%87-An-100070912245243/", "Công an xã Nghi Kim tỉnh Nghệ An")</f>
        <v>Công an xã Nghi Kim tỉnh Nghệ An</v>
      </c>
      <c r="C986" t="str">
        <v>https://www.facebook.com/p/C%C3%B4ng-an-x%C3%A3-Nghi-Kim-TP-Vinh-Ngh%E1%BB%87-An-100070912245243/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11986</v>
      </c>
      <c r="B987" t="str">
        <f>HYPERLINK("https://nghikim.vinh.nghean.gov.vn/", "UBND Ủy ban nhân dân xã Nghi Kim tỉnh Nghệ An")</f>
        <v>UBND Ủy ban nhân dân xã Nghi Kim tỉnh Nghệ An</v>
      </c>
      <c r="C987" t="str">
        <v>https://nghikim.vinh.nghean.gov.vn/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11987</v>
      </c>
      <c r="B988" t="str">
        <f>HYPERLINK("https://www.facebook.com/Nghian.vinh1/", "Công an xã Nghi Đức tỉnh Nghệ An")</f>
        <v>Công an xã Nghi Đức tỉnh Nghệ An</v>
      </c>
      <c r="C988" t="str">
        <v>https://www.facebook.com/Nghian.vinh1/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11988</v>
      </c>
      <c r="B989" t="str">
        <f>HYPERLINK("https://nghiduc.vinh.nghean.gov.vn/lien-he", "UBND Ủy ban nhân dân xã Nghi Đức tỉnh Nghệ An")</f>
        <v>UBND Ủy ban nhân dân xã Nghi Đức tỉnh Nghệ An</v>
      </c>
      <c r="C989" t="str">
        <v>https://nghiduc.vinh.nghean.gov.vn/lien-he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11989</v>
      </c>
      <c r="B990" t="str">
        <f>HYPERLINK("https://www.facebook.com/CAHungTrung/?locale=vi_VN", "Công an xã Hưng Chính tỉnh Nghệ An")</f>
        <v>Công an xã Hưng Chính tỉnh Nghệ An</v>
      </c>
      <c r="C990" t="str">
        <v>https://www.facebook.com/CAHungTrung/?locale=vi_VN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11990</v>
      </c>
      <c r="B991" t="str">
        <f>HYPERLINK("https://hungchinh.vinh.nghean.gov.vn/lien-he", "UBND Ủy ban nhân dân xã Hưng Chính tỉnh Nghệ An")</f>
        <v>UBND Ủy ban nhân dân xã Hưng Chính tỉnh Nghệ An</v>
      </c>
      <c r="C991" t="str">
        <v>https://hungchinh.vinh.nghean.gov.vn/lien-he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11991</v>
      </c>
      <c r="B992" t="str">
        <v>Công an phường Nghi Thuỷ tỉnh Nghệ An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11992</v>
      </c>
      <c r="B993" t="str">
        <f>HYPERLINK("https://nghithuy.cualo.nghean.gov.vn/", "UBND Ủy ban nhân dân phường Nghi Thuỷ tỉnh Nghệ An")</f>
        <v>UBND Ủy ban nhân dân phường Nghi Thuỷ tỉnh Nghệ An</v>
      </c>
      <c r="C993" t="str">
        <v>https://nghithuy.cualo.nghean.gov.vn/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11993</v>
      </c>
      <c r="B994" t="str">
        <f>HYPERLINK("https://www.facebook.com/p/C%C3%B4ng-An-Ph%C6%B0%E1%BB%9Dng-Nghi-T%C3%A2n-Th%E1%BB%8B-x%C3%A3-C%E1%BB%ADa-L%C3%B2-Ngh%E1%BB%87-An-100083175586864/", "Công an phường Nghi Tân tỉnh Nghệ An")</f>
        <v>Công an phường Nghi Tân tỉnh Nghệ An</v>
      </c>
      <c r="C994" t="str">
        <v>https://www.facebook.com/p/C%C3%B4ng-An-Ph%C6%B0%E1%BB%9Dng-Nghi-T%C3%A2n-Th%E1%BB%8B-x%C3%A3-C%E1%BB%ADa-L%C3%B2-Ngh%E1%BB%87-An-100083175586864/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11994</v>
      </c>
      <c r="B995" t="str">
        <f>HYPERLINK("https://nghitan.cualo.nghean.gov.vn/", "UBND Ủy ban nhân dân phường Nghi Tân tỉnh Nghệ An")</f>
        <v>UBND Ủy ban nhân dân phường Nghi Tân tỉnh Nghệ An</v>
      </c>
      <c r="C995" t="str">
        <v>https://nghitan.cualo.nghean.gov.vn/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11995</v>
      </c>
      <c r="B996" t="str">
        <v>Công an phường Thu Thuỷ tỉnh Nghệ An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11996</v>
      </c>
      <c r="B997" t="str">
        <f>HYPERLINK("https://thuthuy.cualo.nghean.gov.vn/", "UBND Ủy ban nhân dân phường Thu Thuỷ tỉnh Nghệ An")</f>
        <v>UBND Ủy ban nhân dân phường Thu Thuỷ tỉnh Nghệ An</v>
      </c>
      <c r="C997" t="str">
        <v>https://thuthuy.cualo.nghean.gov.vn/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11997</v>
      </c>
      <c r="B998" t="str">
        <f>HYPERLINK("https://www.facebook.com/p/C%C3%B4ng-an-ph%C6%B0%E1%BB%9Dng-Nghi-Ho%C3%A0-TX-C%E1%BB%ADa-L%C3%B2-100077997828870/", "Công an phường Nghi Hòa tỉnh Nghệ An")</f>
        <v>Công an phường Nghi Hòa tỉnh Nghệ An</v>
      </c>
      <c r="C998" t="str">
        <v>https://www.facebook.com/p/C%C3%B4ng-an-ph%C6%B0%E1%BB%9Dng-Nghi-Ho%C3%A0-TX-C%E1%BB%ADa-L%C3%B2-100077997828870/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11998</v>
      </c>
      <c r="B999" t="str">
        <f>HYPERLINK("https://nghihoa.cualo.nghean.gov.vn/", "UBND Ủy ban nhân dân phường Nghi Hòa tỉnh Nghệ An")</f>
        <v>UBND Ủy ban nhân dân phường Nghi Hòa tỉnh Nghệ An</v>
      </c>
      <c r="C999" t="str">
        <v>https://nghihoa.cualo.nghean.gov.vn/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11999</v>
      </c>
      <c r="B1000" t="str">
        <f>HYPERLINK("https://www.facebook.com/TinhDoanNgheAn/?locale=ml_IN", "Công an phường Nghi Hải tỉnh Nghệ An")</f>
        <v>Công an phường Nghi Hải tỉnh Nghệ An</v>
      </c>
      <c r="C1000" t="str">
        <v>https://www.facebook.com/TinhDoanNgheAn/?locale=ml_IN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12000</v>
      </c>
      <c r="B1001" t="str">
        <v>UBND Ủy ban nhân dân phường Nghi Hải tỉnh Nghệ An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